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Q:\fo\DESE-FNS\Donated Foods\Processing Packets\SY 25-26 Processing Packet\"/>
    </mc:Choice>
  </mc:AlternateContent>
  <xr:revisionPtr revIDLastSave="0" documentId="13_ncr:1_{BC91BAEF-686F-498A-B65A-DCE4AB1FDD85}" xr6:coauthVersionLast="47" xr6:coauthVersionMax="47" xr10:uidLastSave="{00000000-0000-0000-0000-000000000000}"/>
  <workbookProtection workbookAlgorithmName="SHA-512" workbookHashValue="lsl4Hiz+O2IGpWcGzt3WTGki86PCL0FeycyDvV0g7A7x5+oW3bzy7tbmkIia5IUlVVMkCoXi9YspRzu0A7XWug==" workbookSaltValue="+imf9YVf0a+jqxsptBmY0g==" workbookSpinCount="100000" lockStructure="1"/>
  <bookViews>
    <workbookView xWindow="-28920" yWindow="-120" windowWidth="29040" windowHeight="15840" firstSheet="4" activeTab="4" xr2:uid="{A50B1515-D454-47E8-84ED-718CCE741D97}"/>
  </bookViews>
  <sheets>
    <sheet name="Total Sheet" sheetId="3" state="hidden" r:id="rId1"/>
    <sheet name="Instructions" sheetId="4" r:id="rId2"/>
    <sheet name="DATA 25 26" sheetId="5" state="hidden" r:id="rId3"/>
    <sheet name="10case minimum" sheetId="6" state="hidden" r:id="rId4"/>
    <sheet name="Overview Sheet" sheetId="2" r:id="rId5"/>
    <sheet name="Direct Delivery" sheetId="86" r:id="rId6"/>
    <sheet name="DoD Fresh" sheetId="7" r:id="rId7"/>
    <sheet name="Alpha (FFS)" sheetId="8" r:id="rId8"/>
    <sheet name="Alpha (NOI)" sheetId="33" r:id="rId9"/>
    <sheet name="Bake Crafters (NOI)" sheetId="34" r:id="rId10"/>
    <sheet name="Bongards (FFS)" sheetId="9" r:id="rId11"/>
    <sheet name="Bongards (NOI)" sheetId="35" r:id="rId12"/>
    <sheet name="Brookwood - Pork (FFS)" sheetId="10" r:id="rId13"/>
    <sheet name="Brookwood - Turkey (FFS)" sheetId="11" r:id="rId14"/>
    <sheet name="Butterball (NOI)" sheetId="36" r:id="rId15"/>
    <sheet name="Cargill-Sunny Fresh (FFS)" sheetId="12" r:id="rId16"/>
    <sheet name="Cargill-Sunny Fresh (NOI)" sheetId="37" r:id="rId17"/>
    <sheet name="Cavendish (NOI)" sheetId="38" r:id="rId18"/>
    <sheet name="Cherry Central - Apples (FFS)" sheetId="13" r:id="rId19"/>
    <sheet name="Cherry Central - Cherries (FFS)" sheetId="14" r:id="rId20"/>
    <sheet name="Classic Delight (NOI)" sheetId="39" r:id="rId21"/>
    <sheet name="Conagra (NOI)" sheetId="40" r:id="rId22"/>
    <sheet name="Foster Farms (NOI)" sheetId="41" r:id="rId23"/>
    <sheet name="Gold Creek (FFS)" sheetId="15" r:id="rId24"/>
    <sheet name="Gold Creek (NOI)" sheetId="42" r:id="rId25"/>
    <sheet name="High Liner (FFS)" sheetId="16" r:id="rId26"/>
    <sheet name="High Liner (NOI)" sheetId="43" r:id="rId27"/>
    <sheet name="Hormel-Jennie-O (FFS)" sheetId="17" r:id="rId28"/>
    <sheet name="Hormel-Jennie-O (NOI)" sheetId="44" r:id="rId29"/>
    <sheet name="IFS - Beef (FFS)" sheetId="18" r:id="rId30"/>
    <sheet name="IFS - Beef (NOI)" sheetId="45" r:id="rId31"/>
    <sheet name="IFS - 100103 Chicken (FFS)" sheetId="20" r:id="rId32"/>
    <sheet name="IFS - 100103 Chicken (NOI)" sheetId="46" r:id="rId33"/>
    <sheet name="IFS - 100113 Chicken (FFS)" sheetId="19" r:id="rId34"/>
    <sheet name="IFS - 100113 Chicken (NOI)" sheetId="47" r:id="rId35"/>
    <sheet name="J.T.M. - Beef (FFS)" sheetId="24" r:id="rId36"/>
    <sheet name="J.T.M - Beef (NOI)" sheetId="48" r:id="rId37"/>
    <sheet name="J.T.M.  - Cheese (FFS)" sheetId="21" r:id="rId38"/>
    <sheet name="J.T.M. - Cheese (NOI)" sheetId="49" r:id="rId39"/>
    <sheet name="J.T.M. - Pork (FFS)" sheetId="23" r:id="rId40"/>
    <sheet name="J.T.M. - Pork (NOI)" sheetId="50" r:id="rId41"/>
    <sheet name="J.T.M. - Turkey (FFS)" sheetId="22" r:id="rId42"/>
    <sheet name="J.T.M. - Turkey (NOI)" sheetId="51" r:id="rId43"/>
    <sheet name="Land O Lakes (NOI)" sheetId="52" r:id="rId44"/>
    <sheet name="Los Cabos (FFS)" sheetId="25" r:id="rId45"/>
    <sheet name="Los Cabos (NOI)" sheetId="53" r:id="rId46"/>
    <sheet name="McCain - Sweet Potatoes (NOI)" sheetId="55" r:id="rId47"/>
    <sheet name="McCain - Potatoes (NOI)" sheetId="54" r:id="rId48"/>
    <sheet name="Nardone Bros (FFS)" sheetId="32" r:id="rId49"/>
    <sheet name="Nardone Bros (NOI)" sheetId="56" r:id="rId50"/>
    <sheet name="NFG - Apples (FFS)" sheetId="73" r:id="rId51"/>
    <sheet name="NFG - Apples (NOI)" sheetId="79" r:id="rId52"/>
    <sheet name="NFG - Peaches (FFS)" sheetId="74" r:id="rId53"/>
    <sheet name="NFG - Peaches (NOI)" sheetId="80" r:id="rId54"/>
    <sheet name="NFG - Pears (FFS)" sheetId="75" r:id="rId55"/>
    <sheet name="NFG - Pears (NOI)" sheetId="81" r:id="rId56"/>
    <sheet name="NFG - Mixed Fruit (FFS)" sheetId="76" r:id="rId57"/>
    <sheet name="NFG - Mixed Fruit (NOI)" sheetId="82" r:id="rId58"/>
    <sheet name="NFG - Garbanzo Beans (FFS)" sheetId="77" r:id="rId59"/>
    <sheet name="NFG - Garbanzo Beans (NOI)" sheetId="83" r:id="rId60"/>
    <sheet name="NFG - Pinto Beans (FFS)" sheetId="78" r:id="rId61"/>
    <sheet name="NFG - Pinto Beans (NOI)" sheetId="84" r:id="rId62"/>
    <sheet name="Nick's Famous BBQ (FFS)" sheetId="31" r:id="rId63"/>
    <sheet name="Peterson Farms (NOI)" sheetId="57" r:id="rId64"/>
    <sheet name="Pilgrims-GoldKist (FFS)" sheetId="30" r:id="rId65"/>
    <sheet name="Pilgrims-GoldKist (NOI)" sheetId="72" r:id="rId66"/>
    <sheet name="Red Gold (FFS)" sheetId="29" r:id="rId67"/>
    <sheet name="Red Gold (NOI)" sheetId="71" r:id="rId68"/>
    <sheet name="Rich Chicks (FFS)" sheetId="28" r:id="rId69"/>
    <sheet name="Rich Chicks (NOI)" sheetId="70" r:id="rId70"/>
    <sheet name="Richland Hills (NOI)" sheetId="69" r:id="rId71"/>
    <sheet name="Rich's - Cheese (FFS)" sheetId="87" r:id="rId72"/>
    <sheet name="Rich's - Cheese (NOI)" sheetId="85" r:id="rId73"/>
    <sheet name="Rich's - Flour (NOI)" sheetId="88" r:id="rId74"/>
    <sheet name="S&amp;F Foods (NOI)" sheetId="68" r:id="rId75"/>
    <sheet name="S.A. Piazza (NOI)" sheetId="67" r:id="rId76"/>
    <sheet name="Schwan's - Cheese (NOI)" sheetId="66" r:id="rId77"/>
    <sheet name="Schwan's - Chicken (NOI)" sheetId="65" r:id="rId78"/>
    <sheet name="Smuckers (NOI)" sheetId="64" r:id="rId79"/>
    <sheet name="Tasty Brands (FFS)" sheetId="27" r:id="rId80"/>
    <sheet name="Tasty Brands (NOI)" sheetId="63" r:id="rId81"/>
    <sheet name="Tyson - Beef (NOI)" sheetId="62" r:id="rId82"/>
    <sheet name="Tyson - Cheese (NOI)" sheetId="61" r:id="rId83"/>
    <sheet name="Tyson - Chicken (NOI)" sheetId="60" r:id="rId84"/>
    <sheet name="Tyson - Pork (NOI)" sheetId="59" r:id="rId85"/>
    <sheet name="Yang's 5th Taste (FFS)" sheetId="26" r:id="rId86"/>
    <sheet name="Yang's 5th Taste (NOI)" sheetId="58" r:id="rId87"/>
  </sheets>
  <definedNames>
    <definedName name="_xlnm._FilterDatabase" localSheetId="2" hidden="1">'DATA 25 26'!$A$9:$K$710</definedName>
    <definedName name="_xlnm._FilterDatabase" localSheetId="4" hidden="1">'Overview Sheet'!$M$1:$P$1</definedName>
    <definedName name="_xlnm.Print_Area" localSheetId="7">'Alpha (FFS)'!$A$1:$Y$28</definedName>
    <definedName name="_xlnm.Print_Area" localSheetId="8">'Alpha (NOI)'!$A$1:$X$42</definedName>
    <definedName name="_xlnm.Print_Area" localSheetId="9">'Bake Crafters (NOI)'!$A$1:$X$48</definedName>
    <definedName name="_xlnm.Print_Area" localSheetId="10">'Bongards (FFS)'!$A$1:$Y$28</definedName>
    <definedName name="_xlnm.Print_Area" localSheetId="11">'Bongards (NOI)'!$A$1:$X$50</definedName>
    <definedName name="_xlnm.Print_Area" localSheetId="12">'Brookwood - Pork (FFS)'!$A$1:$Y$14</definedName>
    <definedName name="_xlnm.Print_Area" localSheetId="13">'Brookwood - Turkey (FFS)'!$A$1:$Y$12</definedName>
    <definedName name="_xlnm.Print_Area" localSheetId="14">'Butterball (NOI)'!$A$1:$X$48</definedName>
    <definedName name="_xlnm.Print_Area" localSheetId="15">'Cargill-Sunny Fresh (FFS)'!$A$1:$Y$18</definedName>
    <definedName name="_xlnm.Print_Area" localSheetId="16">'Cargill-Sunny Fresh (NOI)'!$A$1:$X$36</definedName>
    <definedName name="_xlnm.Print_Area" localSheetId="17">'Cavendish (NOI)'!$A$1:$X$37</definedName>
    <definedName name="_xlnm.Print_Area" localSheetId="18">'Cherry Central - Apples (FFS)'!$A$1:$Y$19</definedName>
    <definedName name="_xlnm.Print_Area" localSheetId="19">'Cherry Central - Cherries (FFS)'!$A$1:$Y$12</definedName>
    <definedName name="_xlnm.Print_Area" localSheetId="20">'Classic Delight (NOI)'!$A$1:$X$38</definedName>
    <definedName name="_xlnm.Print_Area" localSheetId="21">'Conagra (NOI)'!$A$1:$X$54</definedName>
    <definedName name="_xlnm.Print_Area" localSheetId="2">'DATA 25 26'!$A$1:$K$650</definedName>
    <definedName name="_xlnm.Print_Area" localSheetId="5">'Direct Delivery'!$A$1:$U$94</definedName>
    <definedName name="_xlnm.Print_Area" localSheetId="6">'DoD Fresh'!$A$1:$U$12</definedName>
    <definedName name="_xlnm.Print_Area" localSheetId="22">'Foster Farms (NOI)'!$A$1:$X$44</definedName>
    <definedName name="_xlnm.Print_Area" localSheetId="23">'Gold Creek (FFS)'!$A$1:$Y$45</definedName>
    <definedName name="_xlnm.Print_Area" localSheetId="24">'Gold Creek (NOI)'!$A$1:$X$59</definedName>
    <definedName name="_xlnm.Print_Area" localSheetId="25">'High Liner (FFS)'!$A$1:$Y$19</definedName>
    <definedName name="_xlnm.Print_Area" localSheetId="26">'High Liner (NOI)'!$A$1:$X$33</definedName>
    <definedName name="_xlnm.Print_Area" localSheetId="27">'Hormel-Jennie-O (FFS)'!$A$1:$Y$44</definedName>
    <definedName name="_xlnm.Print_Area" localSheetId="28">'Hormel-Jennie-O (NOI)'!$A$1:$X$60</definedName>
    <definedName name="_xlnm.Print_Area" localSheetId="31">'IFS - 100103 Chicken (FFS)'!$A$1:$Y$14</definedName>
    <definedName name="_xlnm.Print_Area" localSheetId="32">'IFS - 100103 Chicken (NOI)'!$A$1:$X$28</definedName>
    <definedName name="_xlnm.Print_Area" localSheetId="33">'IFS - 100113 Chicken (FFS)'!$A$1:$Y$16</definedName>
    <definedName name="_xlnm.Print_Area" localSheetId="34">'IFS - 100113 Chicken (NOI)'!$A$1:$X$30</definedName>
    <definedName name="_xlnm.Print_Area" localSheetId="29">'IFS - Beef (FFS)'!$A$1:$Y$15</definedName>
    <definedName name="_xlnm.Print_Area" localSheetId="30">'IFS - Beef (NOI)'!$A$1:$X$28</definedName>
    <definedName name="_xlnm.Print_Area" localSheetId="1">Instructions!$A$1:$O$55</definedName>
    <definedName name="_xlnm.Print_Area" localSheetId="36">'J.T.M - Beef (NOI)'!$A$1:$X$42</definedName>
    <definedName name="_xlnm.Print_Area" localSheetId="37">'J.T.M.  - Cheese (FFS)'!$A$1:$Y$25</definedName>
    <definedName name="_xlnm.Print_Area" localSheetId="35">'J.T.M. - Beef (FFS)'!$A$1:$Y$26</definedName>
    <definedName name="_xlnm.Print_Area" localSheetId="38">'J.T.M. - Cheese (NOI)'!$A$1:$X$39</definedName>
    <definedName name="_xlnm.Print_Area" localSheetId="39">'J.T.M. - Pork (FFS)'!$A$1:$Y$18</definedName>
    <definedName name="_xlnm.Print_Area" localSheetId="40">'J.T.M. - Pork (NOI)'!$A$1:$X$32</definedName>
    <definedName name="_xlnm.Print_Area" localSheetId="41">'J.T.M. - Turkey (FFS)'!$A$1:$Y$14</definedName>
    <definedName name="_xlnm.Print_Area" localSheetId="42">'J.T.M. - Turkey (NOI)'!$A$1:$X$28</definedName>
    <definedName name="_xlnm.Print_Area" localSheetId="43">'Land O Lakes (NOI)'!$A$1:$X$54</definedName>
    <definedName name="_xlnm.Print_Area" localSheetId="44">'Los Cabos (FFS)'!$A$1:$Y$29</definedName>
    <definedName name="_xlnm.Print_Area" localSheetId="45">'Los Cabos (NOI)'!$A$1:$X$54</definedName>
    <definedName name="_xlnm.Print_Area" localSheetId="47">'McCain - Potatoes (NOI)'!$A$1:$X$48</definedName>
    <definedName name="_xlnm.Print_Area" localSheetId="46">'McCain - Sweet Potatoes (NOI)'!$A$1:$X$28</definedName>
    <definedName name="_xlnm.Print_Area" localSheetId="48">'Nardone Bros (FFS)'!$A$1:$Y$20</definedName>
    <definedName name="_xlnm.Print_Area" localSheetId="49">'Nardone Bros (NOI)'!$A$1:$X$51</definedName>
    <definedName name="_xlnm.Print_Area" localSheetId="50">'NFG - Apples (FFS)'!$A$1:$Y$23</definedName>
    <definedName name="_xlnm.Print_Area" localSheetId="51">'NFG - Apples (NOI)'!$A$1:$X$37</definedName>
    <definedName name="_xlnm.Print_Area" localSheetId="58">'NFG - Garbanzo Beans (FFS)'!$A$1:$Y$17</definedName>
    <definedName name="_xlnm.Print_Area" localSheetId="59">'NFG - Garbanzo Beans (NOI)'!$A$1:$X$30</definedName>
    <definedName name="_xlnm.Print_Area" localSheetId="56">'NFG - Mixed Fruit (FFS)'!$A$1:$Y$11</definedName>
    <definedName name="_xlnm.Print_Area" localSheetId="57">'NFG - Mixed Fruit (NOI)'!$A$1:$X$25</definedName>
    <definedName name="_xlnm.Print_Area" localSheetId="52">'NFG - Peaches (FFS)'!$A$1:$Y$12</definedName>
    <definedName name="_xlnm.Print_Area" localSheetId="53">'NFG - Peaches (NOI)'!$A$1:$X$26</definedName>
    <definedName name="_xlnm.Print_Area" localSheetId="54">'NFG - Pears (FFS)'!$B$1:$Y$12</definedName>
    <definedName name="_xlnm.Print_Area" localSheetId="55">'NFG - Pears (NOI)'!$A$1:$X$26</definedName>
    <definedName name="_xlnm.Print_Area" localSheetId="60">'NFG - Pinto Beans (FFS)'!$A$1:$Y$13</definedName>
    <definedName name="_xlnm.Print_Area" localSheetId="61">'NFG - Pinto Beans (NOI)'!$A$1:$X$26</definedName>
    <definedName name="_xlnm.Print_Area" localSheetId="62">'Nick''s Famous BBQ (FFS)'!$A$1:$Y$15</definedName>
    <definedName name="_xlnm.Print_Area" localSheetId="4">'Overview Sheet'!$A$1:$J$145</definedName>
    <definedName name="_xlnm.Print_Area" localSheetId="63">'Peterson Farms (NOI)'!$A$1:$X$42</definedName>
    <definedName name="_xlnm.Print_Area" localSheetId="64">'Pilgrims-GoldKist (FFS)'!$A$1:$Y$37</definedName>
    <definedName name="_xlnm.Print_Area" localSheetId="65">'Pilgrims-GoldKist (NOI)'!$A$1:$X$51</definedName>
    <definedName name="_xlnm.Print_Area" localSheetId="66">'Red Gold (FFS)'!$A$1:$Y$27</definedName>
    <definedName name="_xlnm.Print_Area" localSheetId="67">'Red Gold (NOI)'!$A$1:$X$54</definedName>
    <definedName name="_xlnm.Print_Area" localSheetId="68">'Rich Chicks (FFS)'!$A$1:$Y$35</definedName>
    <definedName name="_xlnm.Print_Area" localSheetId="69">'Rich Chicks (NOI)'!$A$1:$X$48</definedName>
    <definedName name="_xlnm.Print_Area" localSheetId="70">'Richland Hills (NOI)'!$A$1:$X$33</definedName>
    <definedName name="_xlnm.Print_Area" localSheetId="72">'Rich''s - Cheese (NOI)'!$A$1:$X$30</definedName>
    <definedName name="_xlnm.Print_Area" localSheetId="74">'S&amp;F Foods (NOI)'!$A$1:$X$48</definedName>
    <definedName name="_xlnm.Print_Area" localSheetId="75">'S.A. Piazza (NOI)'!$A$1:$X$52</definedName>
    <definedName name="_xlnm.Print_Area" localSheetId="76">'Schwan''s - Cheese (NOI)'!$A$1:$X$89</definedName>
    <definedName name="_xlnm.Print_Area" localSheetId="77">'Schwan''s - Chicken (NOI)'!$A$1:$X$27</definedName>
    <definedName name="_xlnm.Print_Area" localSheetId="78">'Smuckers (NOI)'!$A$1:$X$33</definedName>
    <definedName name="_xlnm.Print_Area" localSheetId="79">'Tasty Brands (FFS)'!$A$1:$Y$29</definedName>
    <definedName name="_xlnm.Print_Area" localSheetId="80">'Tasty Brands (NOI)'!$A$1:$Y$42</definedName>
    <definedName name="_xlnm.Print_Area" localSheetId="81">'Tyson - Beef (NOI)'!$A$1:$X$55</definedName>
    <definedName name="_xlnm.Print_Area" localSheetId="82">'Tyson - Cheese (NOI)'!$A$1:$X$30</definedName>
    <definedName name="_xlnm.Print_Area" localSheetId="83">'Tyson - Chicken (NOI)'!$A$1:$X$80</definedName>
    <definedName name="_xlnm.Print_Area" localSheetId="84">'Tyson - Pork (NOI)'!$A$1:$X$26</definedName>
    <definedName name="_xlnm.Print_Area" localSheetId="85">'Yang''s 5th Taste (FFS)'!$A$1:$Y$21</definedName>
    <definedName name="_xlnm.Print_Area" localSheetId="86">'Yang''s 5th Taste (NOI)'!$A$1:$X$34</definedName>
    <definedName name="_xlnm.Print_Titles" localSheetId="5">'Direct Delivery'!$1:$7</definedName>
    <definedName name="uplo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88" l="1"/>
  <c r="L125" i="2" l="1"/>
  <c r="L122" i="2"/>
  <c r="L118" i="2"/>
  <c r="L117" i="2"/>
  <c r="L116" i="2"/>
  <c r="L114" i="2"/>
  <c r="L107" i="2"/>
  <c r="L105" i="2"/>
  <c r="L101" i="2"/>
  <c r="L96" i="2"/>
  <c r="L95" i="2"/>
  <c r="L89" i="2"/>
  <c r="L87" i="2"/>
  <c r="L86" i="2"/>
  <c r="L134" i="2"/>
  <c r="L48" i="2" l="1"/>
  <c r="L47" i="2"/>
  <c r="L56" i="2"/>
  <c r="L52" i="2"/>
  <c r="D13" i="3"/>
  <c r="FEE5" i="3"/>
  <c r="FED5" i="3"/>
  <c r="FFU5" i="3"/>
  <c r="FFT5" i="3"/>
  <c r="FFR5" i="3"/>
  <c r="FFQ5" i="3"/>
  <c r="FFP5" i="3"/>
  <c r="FFO5" i="3"/>
  <c r="FFN5" i="3"/>
  <c r="FFM5" i="3"/>
  <c r="FFL5" i="3"/>
  <c r="FFK5" i="3"/>
  <c r="FFI5" i="3"/>
  <c r="FFF5" i="3"/>
  <c r="FFD5" i="3"/>
  <c r="FEW5" i="3"/>
  <c r="FEU5" i="3"/>
  <c r="FET5" i="3"/>
  <c r="FES5" i="3"/>
  <c r="FER5" i="3"/>
  <c r="FEP5" i="3"/>
  <c r="FEO5" i="3"/>
  <c r="FEN5" i="3"/>
  <c r="FEM5" i="3"/>
  <c r="FEL5" i="3"/>
  <c r="FEJ5" i="3"/>
  <c r="FEG5" i="3"/>
  <c r="FEF5" i="3"/>
  <c r="FDT5" i="3"/>
  <c r="EZP5" i="3" l="1"/>
  <c r="EZO5" i="3"/>
  <c r="EZN5" i="3"/>
  <c r="EZM5" i="3"/>
  <c r="EZL5" i="3"/>
  <c r="EZK5" i="3"/>
  <c r="EZJ5" i="3"/>
  <c r="EZI5" i="3"/>
  <c r="EZH5" i="3"/>
  <c r="EZG5" i="3"/>
  <c r="EZE5" i="3"/>
  <c r="EZD5" i="3"/>
  <c r="EZC5" i="3"/>
  <c r="EZB5" i="3"/>
  <c r="EZA5" i="3"/>
  <c r="EYZ5" i="3"/>
  <c r="EYY5" i="3"/>
  <c r="EYX5" i="3"/>
  <c r="EYW5" i="3"/>
  <c r="EYV5" i="3"/>
  <c r="EYT5" i="3"/>
  <c r="EYS5" i="3"/>
  <c r="EYR5" i="3"/>
  <c r="EYQ5" i="3"/>
  <c r="EYP5" i="3"/>
  <c r="EYO5" i="3"/>
  <c r="EYN5" i="3"/>
  <c r="EYM5" i="3"/>
  <c r="EYL5" i="3"/>
  <c r="EYK5" i="3"/>
  <c r="EYI5" i="3"/>
  <c r="EYH5" i="3"/>
  <c r="EYG5" i="3"/>
  <c r="EYF5" i="3"/>
  <c r="EYE5" i="3"/>
  <c r="EYD5" i="3"/>
  <c r="EYC5" i="3"/>
  <c r="EYB5" i="3"/>
  <c r="EYA5" i="3"/>
  <c r="EXZ5" i="3"/>
  <c r="EXX5" i="3"/>
  <c r="EXW5" i="3"/>
  <c r="EXV5" i="3"/>
  <c r="EXU5" i="3"/>
  <c r="EXT5" i="3"/>
  <c r="EXS5" i="3"/>
  <c r="EXR5" i="3"/>
  <c r="EXQ5" i="3"/>
  <c r="EXP5" i="3"/>
  <c r="EXO5" i="3"/>
  <c r="EXM5" i="3"/>
  <c r="EXL5" i="3"/>
  <c r="EXK5" i="3"/>
  <c r="EXJ5" i="3"/>
  <c r="EXI5" i="3"/>
  <c r="EXH5" i="3"/>
  <c r="EXG5" i="3"/>
  <c r="EXF5" i="3"/>
  <c r="EXE5" i="3"/>
  <c r="EXD5" i="3"/>
  <c r="ERY5" i="3"/>
  <c r="ERX5" i="3"/>
  <c r="ERW5" i="3"/>
  <c r="ERV5" i="3"/>
  <c r="ERU5" i="3"/>
  <c r="ERT5" i="3"/>
  <c r="ERS5" i="3"/>
  <c r="ERR5" i="3"/>
  <c r="ERQ5" i="3"/>
  <c r="ERO5" i="3"/>
  <c r="ERN5" i="3"/>
  <c r="ERM5" i="3"/>
  <c r="ERL5" i="3"/>
  <c r="ERK5" i="3"/>
  <c r="ERJ5" i="3"/>
  <c r="ERI5" i="3"/>
  <c r="ERH5" i="3"/>
  <c r="ERG5" i="3"/>
  <c r="ERF5" i="3"/>
  <c r="ERZ5" i="3"/>
  <c r="ERD5" i="3"/>
  <c r="ERC5" i="3"/>
  <c r="ERB5" i="3"/>
  <c r="ERA5" i="3"/>
  <c r="EQZ5" i="3"/>
  <c r="EQY5" i="3"/>
  <c r="EQX5" i="3"/>
  <c r="EQW5" i="3"/>
  <c r="EQV5" i="3"/>
  <c r="EQU5" i="3"/>
  <c r="EQS5" i="3"/>
  <c r="EQR5" i="3"/>
  <c r="EQQ5" i="3"/>
  <c r="EQP5" i="3"/>
  <c r="EQO5" i="3"/>
  <c r="EQN5" i="3"/>
  <c r="EQM5" i="3"/>
  <c r="EQL5" i="3"/>
  <c r="EQK5" i="3"/>
  <c r="EQJ5" i="3"/>
  <c r="EPO5" i="3"/>
  <c r="EQH5" i="3"/>
  <c r="EQG5" i="3"/>
  <c r="EQF5" i="3"/>
  <c r="EQE5" i="3"/>
  <c r="EQD5" i="3"/>
  <c r="EQC5" i="3"/>
  <c r="EQB5" i="3"/>
  <c r="EQA5" i="3"/>
  <c r="EPZ5" i="3"/>
  <c r="EPY5" i="3"/>
  <c r="EPW5" i="3"/>
  <c r="EPV5" i="3"/>
  <c r="EPU5" i="3"/>
  <c r="EPT5" i="3"/>
  <c r="EPS5" i="3"/>
  <c r="EPR5" i="3"/>
  <c r="EPQ5" i="3"/>
  <c r="EPP5" i="3"/>
  <c r="EPN5" i="3"/>
  <c r="BOI5" i="3"/>
  <c r="C8" i="35"/>
  <c r="FDU5" i="3" l="1"/>
  <c r="FDS5" i="3"/>
  <c r="FDR5" i="3"/>
  <c r="FDQ5" i="3"/>
  <c r="FDP5" i="3"/>
  <c r="FDO5" i="3"/>
  <c r="FDN5" i="3"/>
  <c r="FDM5" i="3"/>
  <c r="FDK5" i="3"/>
  <c r="FDJ5" i="3"/>
  <c r="FDI5" i="3"/>
  <c r="FDH5" i="3"/>
  <c r="FDG5" i="3"/>
  <c r="FDF5" i="3"/>
  <c r="FDE5" i="3"/>
  <c r="FDD5" i="3"/>
  <c r="FDC5" i="3"/>
  <c r="FDB5" i="3"/>
  <c r="FCZ5" i="3"/>
  <c r="FCY5" i="3"/>
  <c r="FCX5" i="3"/>
  <c r="FCW5" i="3"/>
  <c r="FCV5" i="3"/>
  <c r="FCU5" i="3"/>
  <c r="FCT5" i="3"/>
  <c r="FCS5" i="3"/>
  <c r="FCR5" i="3"/>
  <c r="FCQ5" i="3"/>
  <c r="FCO5" i="3"/>
  <c r="FCN5" i="3"/>
  <c r="FCM5" i="3"/>
  <c r="FCL5" i="3"/>
  <c r="FCK5" i="3"/>
  <c r="FCJ5" i="3"/>
  <c r="FCI5" i="3"/>
  <c r="FCH5" i="3"/>
  <c r="FCG5" i="3"/>
  <c r="FCF5" i="3"/>
  <c r="FCD5" i="3"/>
  <c r="FCC5" i="3"/>
  <c r="FCB5" i="3"/>
  <c r="FCA5" i="3"/>
  <c r="FBZ5" i="3"/>
  <c r="FBY5" i="3"/>
  <c r="FBX5" i="3"/>
  <c r="FBW5" i="3"/>
  <c r="FBV5" i="3"/>
  <c r="FBU5" i="3"/>
  <c r="FBS5" i="3"/>
  <c r="FBR5" i="3"/>
  <c r="FBQ5" i="3"/>
  <c r="FBP5" i="3"/>
  <c r="FBO5" i="3"/>
  <c r="FBN5" i="3"/>
  <c r="FBM5" i="3"/>
  <c r="FBL5" i="3"/>
  <c r="FBK5" i="3"/>
  <c r="FBJ5" i="3"/>
  <c r="ZH5" i="3"/>
  <c r="ZG5" i="3"/>
  <c r="ZF5" i="3"/>
  <c r="ZE5" i="3"/>
  <c r="ZC5" i="3"/>
  <c r="ZD5" i="3"/>
  <c r="FBH5" i="3" l="1"/>
  <c r="FBG5" i="3"/>
  <c r="FBF5" i="3"/>
  <c r="FBE5" i="3"/>
  <c r="FBD5" i="3"/>
  <c r="FBC5" i="3"/>
  <c r="FBB5" i="3"/>
  <c r="FBA5" i="3"/>
  <c r="FAZ5" i="3"/>
  <c r="FAY5" i="3"/>
  <c r="FAW5" i="3"/>
  <c r="FAV5" i="3"/>
  <c r="FAU5" i="3"/>
  <c r="FAT5" i="3"/>
  <c r="FAS5" i="3"/>
  <c r="FAR5" i="3"/>
  <c r="FAQ5" i="3"/>
  <c r="FAP5" i="3"/>
  <c r="FAO5" i="3"/>
  <c r="FAN5" i="3"/>
  <c r="FAL5" i="3"/>
  <c r="FAK5" i="3"/>
  <c r="FAJ5" i="3"/>
  <c r="FAI5" i="3"/>
  <c r="FAH5" i="3"/>
  <c r="FAG5" i="3"/>
  <c r="FAF5" i="3"/>
  <c r="FAE5" i="3"/>
  <c r="FAD5" i="3"/>
  <c r="FAC5" i="3"/>
  <c r="FAA5" i="3"/>
  <c r="EZZ5" i="3"/>
  <c r="EZY5" i="3"/>
  <c r="EZX5" i="3"/>
  <c r="EZW5" i="3"/>
  <c r="EZV5" i="3"/>
  <c r="EZU5" i="3"/>
  <c r="EZT5" i="3"/>
  <c r="EZS5" i="3"/>
  <c r="EZR5" i="3"/>
  <c r="EXB5" i="3"/>
  <c r="EXA5" i="3"/>
  <c r="EWZ5" i="3"/>
  <c r="EWY5" i="3"/>
  <c r="EWX5" i="3"/>
  <c r="EWW5" i="3"/>
  <c r="EWV5" i="3"/>
  <c r="EWU5" i="3"/>
  <c r="EWT5" i="3"/>
  <c r="EWS5" i="3"/>
  <c r="EWQ5" i="3"/>
  <c r="EWP5" i="3"/>
  <c r="EWO5" i="3"/>
  <c r="EWN5" i="3"/>
  <c r="EWM5" i="3"/>
  <c r="EWL5" i="3"/>
  <c r="EWK5" i="3"/>
  <c r="EWJ5" i="3"/>
  <c r="EWI5" i="3"/>
  <c r="EWH5" i="3"/>
  <c r="EWF5" i="3"/>
  <c r="EWE5" i="3"/>
  <c r="EWD5" i="3"/>
  <c r="EWC5" i="3"/>
  <c r="EWB5" i="3"/>
  <c r="EWA5" i="3"/>
  <c r="EVZ5" i="3"/>
  <c r="EVY5" i="3"/>
  <c r="EVX5" i="3"/>
  <c r="EVW5" i="3"/>
  <c r="EVU5" i="3"/>
  <c r="EVT5" i="3"/>
  <c r="EVS5" i="3"/>
  <c r="EVR5" i="3"/>
  <c r="EVQ5" i="3"/>
  <c r="EVP5" i="3"/>
  <c r="EVO5" i="3"/>
  <c r="EVN5" i="3"/>
  <c r="EVM5" i="3"/>
  <c r="EVL5" i="3"/>
  <c r="EVJ5" i="3"/>
  <c r="EVI5" i="3"/>
  <c r="EVH5" i="3"/>
  <c r="EVG5" i="3"/>
  <c r="EVF5" i="3"/>
  <c r="EVE5" i="3"/>
  <c r="EVD5" i="3"/>
  <c r="EVC5" i="3"/>
  <c r="EVB5" i="3"/>
  <c r="EVA5" i="3"/>
  <c r="EUY5" i="3"/>
  <c r="EUX5" i="3"/>
  <c r="EUW5" i="3"/>
  <c r="EUV5" i="3"/>
  <c r="EUU5" i="3"/>
  <c r="EUT5" i="3"/>
  <c r="EUS5" i="3"/>
  <c r="EUR5" i="3"/>
  <c r="EUQ5" i="3"/>
  <c r="EUP5" i="3"/>
  <c r="EUN5" i="3"/>
  <c r="EUM5" i="3"/>
  <c r="EUL5" i="3"/>
  <c r="EUK5" i="3"/>
  <c r="EUJ5" i="3"/>
  <c r="EUI5" i="3"/>
  <c r="EUH5" i="3"/>
  <c r="EUG5" i="3"/>
  <c r="EUF5" i="3"/>
  <c r="EUE5" i="3"/>
  <c r="EUC5" i="3"/>
  <c r="EUB5" i="3"/>
  <c r="EUA5" i="3"/>
  <c r="ETZ5" i="3"/>
  <c r="ETY5" i="3"/>
  <c r="ETX5" i="3"/>
  <c r="ETW5" i="3"/>
  <c r="ETV5" i="3"/>
  <c r="ETU5" i="3"/>
  <c r="ETT5" i="3"/>
  <c r="ETR5" i="3"/>
  <c r="ETQ5" i="3"/>
  <c r="ETP5" i="3"/>
  <c r="ETO5" i="3"/>
  <c r="ETN5" i="3"/>
  <c r="ETM5" i="3"/>
  <c r="ETL5" i="3"/>
  <c r="ETK5" i="3"/>
  <c r="ETJ5" i="3"/>
  <c r="ETI5" i="3"/>
  <c r="ETG5" i="3"/>
  <c r="ETF5" i="3"/>
  <c r="ETE5" i="3"/>
  <c r="ETD5" i="3"/>
  <c r="ETC5" i="3"/>
  <c r="ETB5" i="3"/>
  <c r="ETA5" i="3"/>
  <c r="ESZ5" i="3"/>
  <c r="ESY5" i="3"/>
  <c r="ESX5" i="3"/>
  <c r="ESV5" i="3"/>
  <c r="ESU5" i="3"/>
  <c r="EST5" i="3"/>
  <c r="ESS5" i="3"/>
  <c r="ESR5" i="3"/>
  <c r="ESQ5" i="3"/>
  <c r="ESP5" i="3"/>
  <c r="ESO5" i="3"/>
  <c r="ESN5" i="3"/>
  <c r="ESM5" i="3"/>
  <c r="ESK5" i="3"/>
  <c r="ESJ5" i="3"/>
  <c r="ESI5" i="3"/>
  <c r="ESH5" i="3"/>
  <c r="ESG5" i="3"/>
  <c r="ESF5" i="3"/>
  <c r="ESE5" i="3"/>
  <c r="ESD5" i="3"/>
  <c r="ESC5" i="3"/>
  <c r="ESB5" i="3"/>
  <c r="EPK5" i="3"/>
  <c r="EPJ5" i="3"/>
  <c r="EPI5" i="3"/>
  <c r="EPH5" i="3"/>
  <c r="EPG5" i="3"/>
  <c r="EPF5" i="3"/>
  <c r="EPE5" i="3"/>
  <c r="EPD5" i="3"/>
  <c r="EPC5" i="3"/>
  <c r="EOZ5" i="3"/>
  <c r="EOY5" i="3"/>
  <c r="EOX5" i="3"/>
  <c r="EOW5" i="3"/>
  <c r="EOV5" i="3"/>
  <c r="EOU5" i="3"/>
  <c r="EOT5" i="3"/>
  <c r="EOS5" i="3"/>
  <c r="EOR5" i="3"/>
  <c r="EOP5" i="3"/>
  <c r="EOO5" i="3"/>
  <c r="EON5" i="3"/>
  <c r="EOM5" i="3"/>
  <c r="EOL5" i="3"/>
  <c r="EOK5" i="3"/>
  <c r="EOJ5" i="3"/>
  <c r="EOI5" i="3"/>
  <c r="EOH5" i="3"/>
  <c r="EOG5" i="3"/>
  <c r="EOE5" i="3"/>
  <c r="EOD5" i="3"/>
  <c r="EOC5" i="3"/>
  <c r="EOB5" i="3"/>
  <c r="EOA5" i="3"/>
  <c r="ENZ5" i="3"/>
  <c r="ENY5" i="3"/>
  <c r="ENX5" i="3"/>
  <c r="ENW5" i="3"/>
  <c r="ENV5" i="3"/>
  <c r="ENT5" i="3"/>
  <c r="ENS5" i="3"/>
  <c r="ENR5" i="3"/>
  <c r="ENQ5" i="3"/>
  <c r="ENP5" i="3"/>
  <c r="ENO5" i="3"/>
  <c r="ENN5" i="3"/>
  <c r="ENM5" i="3"/>
  <c r="ENL5" i="3"/>
  <c r="ENK5" i="3"/>
  <c r="ENI5" i="3"/>
  <c r="ENH5" i="3"/>
  <c r="ENG5" i="3"/>
  <c r="ENF5" i="3"/>
  <c r="ENE5" i="3"/>
  <c r="END5" i="3"/>
  <c r="ENC5" i="3"/>
  <c r="ENB5" i="3"/>
  <c r="ENA5" i="3"/>
  <c r="EMZ5" i="3"/>
  <c r="EMX5" i="3"/>
  <c r="EMW5" i="3"/>
  <c r="EMV5" i="3"/>
  <c r="EMU5" i="3"/>
  <c r="EMT5" i="3"/>
  <c r="EMS5" i="3"/>
  <c r="EMR5" i="3"/>
  <c r="EMQ5" i="3"/>
  <c r="EMP5" i="3"/>
  <c r="EMO5" i="3"/>
  <c r="EML5" i="3"/>
  <c r="EMK5" i="3"/>
  <c r="EMJ5" i="3"/>
  <c r="EMI5" i="3"/>
  <c r="EMH5" i="3"/>
  <c r="EMG5" i="3"/>
  <c r="EMF5" i="3"/>
  <c r="EME5" i="3"/>
  <c r="EMD5" i="3"/>
  <c r="EMB5" i="3"/>
  <c r="EMA5" i="3"/>
  <c r="ELZ5" i="3"/>
  <c r="ELY5" i="3"/>
  <c r="ELX5" i="3"/>
  <c r="ELW5" i="3"/>
  <c r="ELV5" i="3"/>
  <c r="ELU5" i="3"/>
  <c r="ELT5" i="3"/>
  <c r="ELS5" i="3"/>
  <c r="ELQ5" i="3"/>
  <c r="ELP5" i="3"/>
  <c r="ELO5" i="3"/>
  <c r="ELN5" i="3"/>
  <c r="ELM5" i="3"/>
  <c r="ELL5" i="3"/>
  <c r="ELK5" i="3"/>
  <c r="ELJ5" i="3"/>
  <c r="ELI5" i="3"/>
  <c r="ELH5" i="3"/>
  <c r="ELF5" i="3"/>
  <c r="ELE5" i="3"/>
  <c r="ELD5" i="3"/>
  <c r="ELC5" i="3"/>
  <c r="ELB5" i="3"/>
  <c r="ELA5" i="3"/>
  <c r="EKZ5" i="3"/>
  <c r="EKY5" i="3"/>
  <c r="EKX5" i="3"/>
  <c r="EKW5" i="3"/>
  <c r="EKU5" i="3"/>
  <c r="EKT5" i="3"/>
  <c r="EKS5" i="3"/>
  <c r="EKR5" i="3"/>
  <c r="EKQ5" i="3"/>
  <c r="EKP5" i="3"/>
  <c r="EKO5" i="3"/>
  <c r="EKN5" i="3"/>
  <c r="EKM5" i="3"/>
  <c r="EKL5" i="3"/>
  <c r="EKJ5" i="3"/>
  <c r="EKI5" i="3"/>
  <c r="EKH5" i="3"/>
  <c r="EKG5" i="3"/>
  <c r="EKF5" i="3"/>
  <c r="EKE5" i="3"/>
  <c r="EKD5" i="3"/>
  <c r="EKC5" i="3"/>
  <c r="EKB5" i="3"/>
  <c r="EKA5" i="3"/>
  <c r="EJY5" i="3"/>
  <c r="EJX5" i="3"/>
  <c r="EJW5" i="3"/>
  <c r="EJV5" i="3"/>
  <c r="EJU5" i="3"/>
  <c r="EJT5" i="3"/>
  <c r="EJS5" i="3"/>
  <c r="EJR5" i="3"/>
  <c r="EJQ5" i="3"/>
  <c r="EJP5" i="3"/>
  <c r="EJM5" i="3"/>
  <c r="EJL5" i="3"/>
  <c r="EJK5" i="3"/>
  <c r="EJJ5" i="3"/>
  <c r="EJI5" i="3"/>
  <c r="EJH5" i="3"/>
  <c r="EJG5" i="3"/>
  <c r="EJF5" i="3"/>
  <c r="EJE5" i="3"/>
  <c r="EJC5" i="3"/>
  <c r="EJB5" i="3"/>
  <c r="EJA5" i="3"/>
  <c r="EIZ5" i="3"/>
  <c r="EIY5" i="3"/>
  <c r="EIX5" i="3"/>
  <c r="EIW5" i="3"/>
  <c r="EIV5" i="3"/>
  <c r="EIU5" i="3"/>
  <c r="EIT5" i="3"/>
  <c r="EIR5" i="3"/>
  <c r="EIQ5" i="3"/>
  <c r="EIP5" i="3"/>
  <c r="EIO5" i="3"/>
  <c r="EIN5" i="3"/>
  <c r="EIM5" i="3"/>
  <c r="EIL5" i="3"/>
  <c r="EIK5" i="3"/>
  <c r="EIJ5" i="3"/>
  <c r="EII5" i="3"/>
  <c r="EIG5" i="3"/>
  <c r="EIF5" i="3"/>
  <c r="EIE5" i="3"/>
  <c r="EID5" i="3"/>
  <c r="EIC5" i="3"/>
  <c r="EIB5" i="3"/>
  <c r="EIA5" i="3"/>
  <c r="EHZ5" i="3"/>
  <c r="EHY5" i="3"/>
  <c r="EHX5" i="3"/>
  <c r="EHV5" i="3"/>
  <c r="EHU5" i="3"/>
  <c r="EHT5" i="3"/>
  <c r="EHS5" i="3"/>
  <c r="EHR5" i="3"/>
  <c r="EHQ5" i="3"/>
  <c r="EHP5" i="3"/>
  <c r="EHO5" i="3"/>
  <c r="EHN5" i="3"/>
  <c r="EHM5" i="3"/>
  <c r="EHK5" i="3"/>
  <c r="EHJ5" i="3"/>
  <c r="EHI5" i="3"/>
  <c r="EHH5" i="3"/>
  <c r="EHG5" i="3"/>
  <c r="EHF5" i="3"/>
  <c r="EHE5" i="3"/>
  <c r="EHD5" i="3"/>
  <c r="EHC5" i="3"/>
  <c r="EHB5" i="3"/>
  <c r="EGZ5" i="3"/>
  <c r="EGY5" i="3"/>
  <c r="EGX5" i="3"/>
  <c r="EGW5" i="3"/>
  <c r="EGV5" i="3"/>
  <c r="EGU5" i="3"/>
  <c r="EGT5" i="3"/>
  <c r="EGS5" i="3"/>
  <c r="EGR5" i="3"/>
  <c r="EGQ5" i="3"/>
  <c r="EGO5" i="3"/>
  <c r="EGN5" i="3"/>
  <c r="EGM5" i="3"/>
  <c r="EGL5" i="3"/>
  <c r="EGK5" i="3"/>
  <c r="EGJ5" i="3"/>
  <c r="EGI5" i="3"/>
  <c r="EGH5" i="3"/>
  <c r="EGG5" i="3"/>
  <c r="EGF5" i="3"/>
  <c r="EGD5" i="3"/>
  <c r="EGC5" i="3"/>
  <c r="EGB5" i="3"/>
  <c r="EGA5" i="3"/>
  <c r="EFZ5" i="3"/>
  <c r="EFY5" i="3"/>
  <c r="EFX5" i="3"/>
  <c r="EFW5" i="3"/>
  <c r="EFV5" i="3"/>
  <c r="EFU5" i="3"/>
  <c r="EFS5" i="3"/>
  <c r="EFR5" i="3"/>
  <c r="EFQ5" i="3"/>
  <c r="EFP5" i="3"/>
  <c r="EFO5" i="3"/>
  <c r="EFN5" i="3"/>
  <c r="EFM5" i="3"/>
  <c r="EFL5" i="3"/>
  <c r="EFK5" i="3"/>
  <c r="EFJ5" i="3"/>
  <c r="EFH5" i="3"/>
  <c r="EFG5" i="3"/>
  <c r="EFF5" i="3"/>
  <c r="EFE5" i="3"/>
  <c r="EFD5" i="3"/>
  <c r="EFC5" i="3"/>
  <c r="EFB5" i="3"/>
  <c r="EFA5" i="3"/>
  <c r="EEZ5" i="3"/>
  <c r="EEY5" i="3"/>
  <c r="EEW5" i="3"/>
  <c r="EEV5" i="3"/>
  <c r="EEU5" i="3"/>
  <c r="EET5" i="3"/>
  <c r="EES5" i="3"/>
  <c r="EER5" i="3"/>
  <c r="EEQ5" i="3"/>
  <c r="EEP5" i="3"/>
  <c r="EEO5" i="3"/>
  <c r="EEN5" i="3"/>
  <c r="EEL5" i="3"/>
  <c r="EEK5" i="3"/>
  <c r="EEJ5" i="3"/>
  <c r="EEI5" i="3"/>
  <c r="EEH5" i="3"/>
  <c r="EEG5" i="3"/>
  <c r="EEF5" i="3"/>
  <c r="EEE5" i="3"/>
  <c r="EED5" i="3"/>
  <c r="EEC5" i="3"/>
  <c r="EEA5" i="3"/>
  <c r="EDZ5" i="3"/>
  <c r="EDY5" i="3"/>
  <c r="EDX5" i="3"/>
  <c r="EDW5" i="3"/>
  <c r="EDV5" i="3"/>
  <c r="EDU5" i="3"/>
  <c r="EDT5" i="3"/>
  <c r="EDS5" i="3"/>
  <c r="EDR5" i="3"/>
  <c r="EDP5" i="3"/>
  <c r="EDO5" i="3"/>
  <c r="EDN5" i="3"/>
  <c r="EDM5" i="3"/>
  <c r="EDL5" i="3"/>
  <c r="EDK5" i="3"/>
  <c r="EDJ5" i="3"/>
  <c r="EDI5" i="3"/>
  <c r="EDH5" i="3"/>
  <c r="EDG5" i="3"/>
  <c r="EDE5" i="3"/>
  <c r="EDD5" i="3"/>
  <c r="EDC5" i="3"/>
  <c r="EDB5" i="3"/>
  <c r="EDA5" i="3"/>
  <c r="ECZ5" i="3"/>
  <c r="ECY5" i="3"/>
  <c r="ECX5" i="3"/>
  <c r="ECW5" i="3"/>
  <c r="ECV5" i="3"/>
  <c r="ECT5" i="3"/>
  <c r="ECS5" i="3"/>
  <c r="ECR5" i="3"/>
  <c r="ECQ5" i="3"/>
  <c r="ECP5" i="3"/>
  <c r="ECO5" i="3"/>
  <c r="ECN5" i="3"/>
  <c r="ECM5" i="3"/>
  <c r="ECL5" i="3"/>
  <c r="ECK5" i="3"/>
  <c r="ECI5" i="3"/>
  <c r="ECH5" i="3"/>
  <c r="ECG5" i="3"/>
  <c r="ECF5" i="3"/>
  <c r="ECE5" i="3"/>
  <c r="ECD5" i="3"/>
  <c r="ECC5" i="3"/>
  <c r="ECB5" i="3"/>
  <c r="ECA5" i="3"/>
  <c r="EBZ5" i="3"/>
  <c r="EBX5" i="3"/>
  <c r="EBW5" i="3"/>
  <c r="EBV5" i="3"/>
  <c r="EBU5" i="3"/>
  <c r="EBT5" i="3"/>
  <c r="EBS5" i="3"/>
  <c r="EBR5" i="3"/>
  <c r="EBQ5" i="3"/>
  <c r="EBP5" i="3"/>
  <c r="EBO5" i="3"/>
  <c r="EBM5" i="3"/>
  <c r="EBL5" i="3"/>
  <c r="EBK5" i="3"/>
  <c r="EBJ5" i="3"/>
  <c r="EBI5" i="3"/>
  <c r="EBH5" i="3"/>
  <c r="EBG5" i="3"/>
  <c r="EBF5" i="3"/>
  <c r="EBE5" i="3"/>
  <c r="EBD5" i="3"/>
  <c r="EBB5" i="3"/>
  <c r="EBA5" i="3"/>
  <c r="EAZ5" i="3"/>
  <c r="EAY5" i="3"/>
  <c r="EAX5" i="3"/>
  <c r="EAW5" i="3"/>
  <c r="EAV5" i="3"/>
  <c r="EAU5" i="3"/>
  <c r="EAT5" i="3"/>
  <c r="EAS5" i="3"/>
  <c r="EAP5" i="3"/>
  <c r="EAO5" i="3"/>
  <c r="EAN5" i="3"/>
  <c r="EAM5" i="3"/>
  <c r="EAL5" i="3"/>
  <c r="EAK5" i="3"/>
  <c r="EAJ5" i="3"/>
  <c r="EAI5" i="3"/>
  <c r="EAH5" i="3"/>
  <c r="EAF5" i="3"/>
  <c r="EAE5" i="3"/>
  <c r="EAD5" i="3"/>
  <c r="EAC5" i="3"/>
  <c r="EAB5" i="3"/>
  <c r="EAA5" i="3"/>
  <c r="DZZ5" i="3"/>
  <c r="DZY5" i="3"/>
  <c r="DZX5" i="3"/>
  <c r="DZW5" i="3"/>
  <c r="DZU5" i="3"/>
  <c r="DZT5" i="3"/>
  <c r="DZS5" i="3"/>
  <c r="DZR5" i="3"/>
  <c r="DZQ5" i="3"/>
  <c r="DZP5" i="3"/>
  <c r="DZO5" i="3"/>
  <c r="DZN5" i="3"/>
  <c r="DZM5" i="3"/>
  <c r="DZL5" i="3"/>
  <c r="DZJ5" i="3"/>
  <c r="DZI5" i="3"/>
  <c r="DZH5" i="3"/>
  <c r="DZG5" i="3"/>
  <c r="DZF5" i="3"/>
  <c r="DZE5" i="3"/>
  <c r="DZD5" i="3"/>
  <c r="DZC5" i="3"/>
  <c r="DZB5" i="3"/>
  <c r="DZA5" i="3"/>
  <c r="DYX5" i="3"/>
  <c r="DYW5" i="3"/>
  <c r="DYV5" i="3"/>
  <c r="DYU5" i="3"/>
  <c r="DYT5" i="3"/>
  <c r="DYS5" i="3"/>
  <c r="DYR5" i="3"/>
  <c r="DYQ5" i="3"/>
  <c r="DYP5" i="3"/>
  <c r="DYM5" i="3"/>
  <c r="DYL5" i="3"/>
  <c r="DYK5" i="3"/>
  <c r="DYJ5" i="3"/>
  <c r="DYI5" i="3"/>
  <c r="DYH5" i="3"/>
  <c r="DYG5" i="3"/>
  <c r="DYF5" i="3"/>
  <c r="DYE5" i="3"/>
  <c r="DYC5" i="3"/>
  <c r="DYB5" i="3"/>
  <c r="DYA5" i="3"/>
  <c r="DXZ5" i="3"/>
  <c r="DXY5" i="3"/>
  <c r="DXX5" i="3"/>
  <c r="DXW5" i="3"/>
  <c r="DXV5" i="3"/>
  <c r="DXU5" i="3"/>
  <c r="DXT5" i="3"/>
  <c r="DXR5" i="3"/>
  <c r="DXQ5" i="3"/>
  <c r="DXP5" i="3"/>
  <c r="DXO5" i="3"/>
  <c r="DXN5" i="3"/>
  <c r="DXM5" i="3"/>
  <c r="DXL5" i="3"/>
  <c r="DXK5" i="3"/>
  <c r="DXJ5" i="3"/>
  <c r="DXI5" i="3"/>
  <c r="DXG5" i="3"/>
  <c r="DXF5" i="3"/>
  <c r="DXE5" i="3"/>
  <c r="DXD5" i="3"/>
  <c r="DXC5" i="3"/>
  <c r="DXB5" i="3"/>
  <c r="DXA5" i="3"/>
  <c r="DWZ5" i="3"/>
  <c r="DWY5" i="3"/>
  <c r="DWX5" i="3"/>
  <c r="DWV5" i="3"/>
  <c r="DWU5" i="3"/>
  <c r="DWT5" i="3"/>
  <c r="DWS5" i="3"/>
  <c r="DWR5" i="3"/>
  <c r="DWQ5" i="3"/>
  <c r="DWP5" i="3"/>
  <c r="DWO5" i="3"/>
  <c r="DWN5" i="3"/>
  <c r="DWM5" i="3"/>
  <c r="DWK5" i="3"/>
  <c r="DWJ5" i="3"/>
  <c r="DWI5" i="3"/>
  <c r="DWH5" i="3"/>
  <c r="DWG5" i="3"/>
  <c r="DWF5" i="3"/>
  <c r="DWE5" i="3"/>
  <c r="DWD5" i="3"/>
  <c r="DWC5" i="3"/>
  <c r="DWB5" i="3"/>
  <c r="DVZ5" i="3"/>
  <c r="DVY5" i="3"/>
  <c r="DVX5" i="3"/>
  <c r="DVW5" i="3"/>
  <c r="DVV5" i="3"/>
  <c r="DVU5" i="3"/>
  <c r="DVT5" i="3"/>
  <c r="DVS5" i="3"/>
  <c r="DVR5" i="3"/>
  <c r="DVQ5" i="3"/>
  <c r="DVO5" i="3"/>
  <c r="DVN5" i="3"/>
  <c r="DVM5" i="3"/>
  <c r="DVL5" i="3"/>
  <c r="DVK5" i="3"/>
  <c r="DVJ5" i="3"/>
  <c r="DVI5" i="3"/>
  <c r="DVH5" i="3"/>
  <c r="DVG5" i="3"/>
  <c r="DVF5" i="3"/>
  <c r="DVD5" i="3"/>
  <c r="DVC5" i="3"/>
  <c r="DVB5" i="3"/>
  <c r="DVA5" i="3"/>
  <c r="DUZ5" i="3"/>
  <c r="DUY5" i="3"/>
  <c r="DUX5" i="3"/>
  <c r="DUW5" i="3"/>
  <c r="DUV5" i="3"/>
  <c r="DUU5" i="3"/>
  <c r="DUS5" i="3"/>
  <c r="DUR5" i="3"/>
  <c r="DUQ5" i="3"/>
  <c r="DUP5" i="3"/>
  <c r="DUO5" i="3"/>
  <c r="DUN5" i="3"/>
  <c r="DUM5" i="3"/>
  <c r="DUL5" i="3"/>
  <c r="DUK5" i="3"/>
  <c r="DUJ5" i="3"/>
  <c r="DUH5" i="3"/>
  <c r="DUG5" i="3"/>
  <c r="DUF5" i="3"/>
  <c r="DUE5" i="3"/>
  <c r="DUD5" i="3"/>
  <c r="DUC5" i="3"/>
  <c r="DUB5" i="3"/>
  <c r="DUA5" i="3"/>
  <c r="DTZ5" i="3"/>
  <c r="DTY5" i="3"/>
  <c r="DTW5" i="3"/>
  <c r="DTV5" i="3"/>
  <c r="DTU5" i="3"/>
  <c r="DTT5" i="3"/>
  <c r="DTS5" i="3"/>
  <c r="DTR5" i="3"/>
  <c r="DTQ5" i="3"/>
  <c r="DTP5" i="3"/>
  <c r="DTO5" i="3"/>
  <c r="DTN5" i="3"/>
  <c r="DTL5" i="3"/>
  <c r="DTK5" i="3"/>
  <c r="DTJ5" i="3"/>
  <c r="DTI5" i="3"/>
  <c r="DTH5" i="3"/>
  <c r="DTG5" i="3"/>
  <c r="DTF5" i="3"/>
  <c r="DTE5" i="3"/>
  <c r="DTD5" i="3"/>
  <c r="DTC5" i="3"/>
  <c r="DSZ5" i="3"/>
  <c r="DSY5" i="3"/>
  <c r="DSX5" i="3"/>
  <c r="DSW5" i="3"/>
  <c r="DSV5" i="3"/>
  <c r="DSU5" i="3"/>
  <c r="DST5" i="3"/>
  <c r="DSS5" i="3"/>
  <c r="DSR5" i="3"/>
  <c r="DSP5" i="3"/>
  <c r="DSO5" i="3"/>
  <c r="DSN5" i="3"/>
  <c r="DSM5" i="3"/>
  <c r="DSL5" i="3"/>
  <c r="DSK5" i="3"/>
  <c r="DSJ5" i="3"/>
  <c r="DSI5" i="3"/>
  <c r="DSH5" i="3"/>
  <c r="DSG5" i="3"/>
  <c r="DSD5" i="3"/>
  <c r="DSC5" i="3"/>
  <c r="DSB5" i="3"/>
  <c r="DSA5" i="3"/>
  <c r="DRZ5" i="3"/>
  <c r="DRY5" i="3"/>
  <c r="DRX5" i="3"/>
  <c r="DRW5" i="3"/>
  <c r="DRV5" i="3"/>
  <c r="DRT5" i="3"/>
  <c r="DRS5" i="3"/>
  <c r="DRR5" i="3"/>
  <c r="DRQ5" i="3"/>
  <c r="DRP5" i="3"/>
  <c r="DRO5" i="3"/>
  <c r="DRN5" i="3"/>
  <c r="DRM5" i="3"/>
  <c r="DRL5" i="3"/>
  <c r="DRK5" i="3"/>
  <c r="DRH5" i="3"/>
  <c r="DRG5" i="3"/>
  <c r="DRF5" i="3"/>
  <c r="DRE5" i="3"/>
  <c r="DRD5" i="3"/>
  <c r="DRC5" i="3"/>
  <c r="DRB5" i="3"/>
  <c r="DRA5" i="3"/>
  <c r="DQZ5" i="3"/>
  <c r="DQX5" i="3"/>
  <c r="DQW5" i="3"/>
  <c r="DQV5" i="3"/>
  <c r="DQU5" i="3"/>
  <c r="DQT5" i="3"/>
  <c r="DQS5" i="3"/>
  <c r="DQR5" i="3"/>
  <c r="DQQ5" i="3"/>
  <c r="DQP5" i="3"/>
  <c r="DQO5" i="3"/>
  <c r="DQL5" i="3"/>
  <c r="DQK5" i="3"/>
  <c r="DQJ5" i="3"/>
  <c r="DQI5" i="3"/>
  <c r="DQH5" i="3"/>
  <c r="DQG5" i="3"/>
  <c r="DQF5" i="3"/>
  <c r="DQE5" i="3"/>
  <c r="DQD5" i="3"/>
  <c r="DQA5" i="3"/>
  <c r="DPZ5" i="3"/>
  <c r="DPY5" i="3"/>
  <c r="DPX5" i="3"/>
  <c r="DPW5" i="3"/>
  <c r="DPV5" i="3"/>
  <c r="DPU5" i="3"/>
  <c r="DPT5" i="3"/>
  <c r="DPS5" i="3"/>
  <c r="DPQ5" i="3"/>
  <c r="DPP5" i="3"/>
  <c r="DPO5" i="3"/>
  <c r="DPN5" i="3"/>
  <c r="DPM5" i="3"/>
  <c r="DPL5" i="3"/>
  <c r="DPK5" i="3"/>
  <c r="DPJ5" i="3"/>
  <c r="DPI5" i="3"/>
  <c r="DPH5" i="3"/>
  <c r="DPF5" i="3"/>
  <c r="DPE5" i="3"/>
  <c r="DPD5" i="3"/>
  <c r="DPC5" i="3"/>
  <c r="DPB5" i="3"/>
  <c r="DPA5" i="3"/>
  <c r="DOZ5" i="3"/>
  <c r="DOY5" i="3"/>
  <c r="DOX5" i="3"/>
  <c r="DOW5" i="3"/>
  <c r="DOU5" i="3"/>
  <c r="DOT5" i="3"/>
  <c r="DOS5" i="3"/>
  <c r="DOR5" i="3"/>
  <c r="DOQ5" i="3"/>
  <c r="DOP5" i="3"/>
  <c r="DOO5" i="3"/>
  <c r="DON5" i="3"/>
  <c r="DOM5" i="3"/>
  <c r="DOL5" i="3"/>
  <c r="DOJ5" i="3"/>
  <c r="DOI5" i="3"/>
  <c r="DOH5" i="3"/>
  <c r="DOG5" i="3"/>
  <c r="DOF5" i="3"/>
  <c r="DOE5" i="3"/>
  <c r="DOD5" i="3"/>
  <c r="DOC5" i="3"/>
  <c r="DOB5" i="3"/>
  <c r="DOA5" i="3"/>
  <c r="DNY5" i="3"/>
  <c r="DNX5" i="3"/>
  <c r="DNW5" i="3"/>
  <c r="DNV5" i="3"/>
  <c r="DNU5" i="3"/>
  <c r="DNT5" i="3"/>
  <c r="DNS5" i="3"/>
  <c r="DNR5" i="3"/>
  <c r="DNQ5" i="3"/>
  <c r="DNP5" i="3"/>
  <c r="DNM5" i="3"/>
  <c r="DNL5" i="3"/>
  <c r="DNK5" i="3"/>
  <c r="DNJ5" i="3"/>
  <c r="DNI5" i="3"/>
  <c r="DNH5" i="3"/>
  <c r="DNG5" i="3"/>
  <c r="DNF5" i="3"/>
  <c r="DNE5" i="3"/>
  <c r="DNC5" i="3"/>
  <c r="DNB5" i="3"/>
  <c r="DNA5" i="3"/>
  <c r="DMZ5" i="3"/>
  <c r="DMY5" i="3"/>
  <c r="DMX5" i="3"/>
  <c r="DMW5" i="3"/>
  <c r="DMV5" i="3"/>
  <c r="DMU5" i="3"/>
  <c r="DMT5" i="3"/>
  <c r="DMR5" i="3"/>
  <c r="DMQ5" i="3"/>
  <c r="DMP5" i="3"/>
  <c r="DMO5" i="3"/>
  <c r="DMN5" i="3"/>
  <c r="DMM5" i="3"/>
  <c r="DML5" i="3"/>
  <c r="DMK5" i="3"/>
  <c r="DMJ5" i="3"/>
  <c r="DMI5" i="3"/>
  <c r="DMG5" i="3"/>
  <c r="DMF5" i="3"/>
  <c r="DME5" i="3"/>
  <c r="DMD5" i="3"/>
  <c r="DMC5" i="3"/>
  <c r="DMB5" i="3"/>
  <c r="DMA5" i="3"/>
  <c r="DLZ5" i="3"/>
  <c r="DLY5" i="3"/>
  <c r="DLX5" i="3"/>
  <c r="DLV5" i="3"/>
  <c r="DLU5" i="3"/>
  <c r="DLT5" i="3"/>
  <c r="DLS5" i="3"/>
  <c r="DLR5" i="3"/>
  <c r="DLQ5" i="3"/>
  <c r="DLP5" i="3"/>
  <c r="DLO5" i="3"/>
  <c r="DLN5" i="3"/>
  <c r="DLM5" i="3"/>
  <c r="DLK5" i="3"/>
  <c r="DLJ5" i="3"/>
  <c r="DLI5" i="3"/>
  <c r="DLH5" i="3"/>
  <c r="DLG5" i="3"/>
  <c r="DLF5" i="3"/>
  <c r="DLE5" i="3"/>
  <c r="DLD5" i="3"/>
  <c r="DLC5" i="3"/>
  <c r="DLB5" i="3"/>
  <c r="DKZ5" i="3"/>
  <c r="DKY5" i="3"/>
  <c r="DKX5" i="3"/>
  <c r="DKW5" i="3"/>
  <c r="DKV5" i="3"/>
  <c r="DKU5" i="3"/>
  <c r="DKT5" i="3"/>
  <c r="DKS5" i="3"/>
  <c r="DKR5" i="3"/>
  <c r="DKQ5" i="3"/>
  <c r="DKO5" i="3"/>
  <c r="DKN5" i="3"/>
  <c r="DKM5" i="3"/>
  <c r="DKL5" i="3"/>
  <c r="DKK5" i="3"/>
  <c r="DKJ5" i="3"/>
  <c r="DKI5" i="3"/>
  <c r="DKH5" i="3"/>
  <c r="DKG5" i="3"/>
  <c r="DKF5" i="3"/>
  <c r="DKD5" i="3"/>
  <c r="DKC5" i="3"/>
  <c r="DKB5" i="3"/>
  <c r="DKA5" i="3"/>
  <c r="DJZ5" i="3"/>
  <c r="DJY5" i="3"/>
  <c r="DJX5" i="3"/>
  <c r="DJW5" i="3"/>
  <c r="DJV5" i="3"/>
  <c r="DJU5" i="3"/>
  <c r="DJS5" i="3"/>
  <c r="DJR5" i="3"/>
  <c r="DJQ5" i="3"/>
  <c r="DJP5" i="3"/>
  <c r="DJO5" i="3"/>
  <c r="DJN5" i="3"/>
  <c r="DJM5" i="3"/>
  <c r="DJL5" i="3"/>
  <c r="DJK5" i="3"/>
  <c r="DJJ5" i="3"/>
  <c r="DJH5" i="3"/>
  <c r="DJG5" i="3"/>
  <c r="DJF5" i="3"/>
  <c r="DJE5" i="3"/>
  <c r="DJD5" i="3"/>
  <c r="DJC5" i="3"/>
  <c r="DJB5" i="3"/>
  <c r="DJA5" i="3"/>
  <c r="DIZ5" i="3"/>
  <c r="DIY5" i="3"/>
  <c r="DIW5" i="3"/>
  <c r="DIV5" i="3"/>
  <c r="DIU5" i="3"/>
  <c r="DIT5" i="3"/>
  <c r="DIS5" i="3"/>
  <c r="DIR5" i="3"/>
  <c r="DIQ5" i="3"/>
  <c r="DIP5" i="3"/>
  <c r="DIO5" i="3"/>
  <c r="DIN5" i="3"/>
  <c r="DIL5" i="3"/>
  <c r="DIK5" i="3"/>
  <c r="DIJ5" i="3"/>
  <c r="DII5" i="3"/>
  <c r="DIH5" i="3"/>
  <c r="DIG5" i="3"/>
  <c r="DIF5" i="3"/>
  <c r="DIE5" i="3"/>
  <c r="DID5" i="3"/>
  <c r="DIC5" i="3"/>
  <c r="DHZ5" i="3"/>
  <c r="DHY5" i="3"/>
  <c r="DHX5" i="3"/>
  <c r="DHW5" i="3"/>
  <c r="DHV5" i="3"/>
  <c r="DHU5" i="3"/>
  <c r="DHT5" i="3"/>
  <c r="DHS5" i="3"/>
  <c r="DHR5" i="3"/>
  <c r="DHP5" i="3"/>
  <c r="DHO5" i="3"/>
  <c r="DHN5" i="3"/>
  <c r="DHM5" i="3"/>
  <c r="DHL5" i="3"/>
  <c r="DHK5" i="3"/>
  <c r="DHJ5" i="3"/>
  <c r="DHI5" i="3"/>
  <c r="DHH5" i="3"/>
  <c r="DHG5" i="3"/>
  <c r="DHE5" i="3"/>
  <c r="DHD5" i="3"/>
  <c r="DHC5" i="3"/>
  <c r="DHB5" i="3"/>
  <c r="DHA5" i="3"/>
  <c r="DGZ5" i="3"/>
  <c r="DGY5" i="3"/>
  <c r="DGX5" i="3"/>
  <c r="DGW5" i="3"/>
  <c r="DGV5" i="3"/>
  <c r="DGT5" i="3"/>
  <c r="DGS5" i="3"/>
  <c r="DGR5" i="3"/>
  <c r="DGQ5" i="3"/>
  <c r="DGP5" i="3"/>
  <c r="DGO5" i="3"/>
  <c r="DGN5" i="3"/>
  <c r="DGM5" i="3"/>
  <c r="DGL5" i="3"/>
  <c r="DGK5" i="3"/>
  <c r="DGI5" i="3"/>
  <c r="DGH5" i="3"/>
  <c r="DGG5" i="3"/>
  <c r="DGF5" i="3"/>
  <c r="DGE5" i="3"/>
  <c r="DGD5" i="3"/>
  <c r="DGC5" i="3"/>
  <c r="DGB5" i="3"/>
  <c r="DGA5" i="3"/>
  <c r="DFZ5" i="3"/>
  <c r="DFX5" i="3"/>
  <c r="DFW5" i="3"/>
  <c r="DFV5" i="3"/>
  <c r="DFU5" i="3"/>
  <c r="DFT5" i="3"/>
  <c r="DFS5" i="3"/>
  <c r="DFR5" i="3"/>
  <c r="DFQ5" i="3"/>
  <c r="DFP5" i="3"/>
  <c r="DFO5" i="3"/>
  <c r="DFM5" i="3"/>
  <c r="DFL5" i="3"/>
  <c r="DFK5" i="3"/>
  <c r="DFJ5" i="3"/>
  <c r="DFI5" i="3"/>
  <c r="DFH5" i="3"/>
  <c r="DFG5" i="3"/>
  <c r="DFF5" i="3"/>
  <c r="DFE5" i="3"/>
  <c r="DFD5" i="3"/>
  <c r="DFB5" i="3"/>
  <c r="DFA5" i="3"/>
  <c r="DEZ5" i="3"/>
  <c r="DEY5" i="3"/>
  <c r="DEX5" i="3"/>
  <c r="DEW5" i="3"/>
  <c r="DEV5" i="3"/>
  <c r="DEU5" i="3"/>
  <c r="DET5" i="3"/>
  <c r="DES5" i="3"/>
  <c r="DEQ5" i="3"/>
  <c r="DEP5" i="3"/>
  <c r="DEO5" i="3"/>
  <c r="DEN5" i="3"/>
  <c r="DEM5" i="3"/>
  <c r="DEL5" i="3"/>
  <c r="DEK5" i="3"/>
  <c r="DEJ5" i="3"/>
  <c r="DEI5" i="3"/>
  <c r="DEH5" i="3"/>
  <c r="DEF5" i="3"/>
  <c r="DEE5" i="3"/>
  <c r="DED5" i="3"/>
  <c r="DEC5" i="3"/>
  <c r="DEB5" i="3"/>
  <c r="DEA5" i="3"/>
  <c r="DDZ5" i="3"/>
  <c r="DDY5" i="3"/>
  <c r="DDX5" i="3"/>
  <c r="DDW5" i="3"/>
  <c r="DDT5" i="3"/>
  <c r="DDS5" i="3"/>
  <c r="DDR5" i="3"/>
  <c r="DDQ5" i="3"/>
  <c r="DDP5" i="3"/>
  <c r="DDO5" i="3"/>
  <c r="DDN5" i="3"/>
  <c r="DDM5" i="3"/>
  <c r="DDL5" i="3"/>
  <c r="DDJ5" i="3"/>
  <c r="DDI5" i="3"/>
  <c r="DDH5" i="3"/>
  <c r="DDG5" i="3"/>
  <c r="DDF5" i="3"/>
  <c r="DDE5" i="3"/>
  <c r="DDD5" i="3"/>
  <c r="DDC5" i="3"/>
  <c r="DDB5" i="3"/>
  <c r="DDA5" i="3"/>
  <c r="DCY5" i="3"/>
  <c r="DCX5" i="3"/>
  <c r="DCW5" i="3"/>
  <c r="DCV5" i="3"/>
  <c r="DCU5" i="3"/>
  <c r="DCT5" i="3"/>
  <c r="DCS5" i="3"/>
  <c r="DCR5" i="3"/>
  <c r="DCQ5" i="3"/>
  <c r="DCP5" i="3"/>
  <c r="DCN5" i="3"/>
  <c r="DCM5" i="3"/>
  <c r="DCL5" i="3"/>
  <c r="DCK5" i="3"/>
  <c r="DCJ5" i="3"/>
  <c r="DCI5" i="3"/>
  <c r="DCH5" i="3"/>
  <c r="DCG5" i="3"/>
  <c r="DCF5" i="3"/>
  <c r="DCE5" i="3"/>
  <c r="DCC5" i="3"/>
  <c r="DCB5" i="3"/>
  <c r="DCA5" i="3"/>
  <c r="DBZ5" i="3"/>
  <c r="DBY5" i="3"/>
  <c r="DBX5" i="3"/>
  <c r="DBW5" i="3"/>
  <c r="DBV5" i="3"/>
  <c r="DBU5" i="3"/>
  <c r="DBT5" i="3"/>
  <c r="DBR5" i="3"/>
  <c r="DBQ5" i="3"/>
  <c r="DBP5" i="3"/>
  <c r="DBO5" i="3"/>
  <c r="DBN5" i="3"/>
  <c r="DBM5" i="3"/>
  <c r="DBL5" i="3"/>
  <c r="DBK5" i="3"/>
  <c r="DBJ5" i="3"/>
  <c r="DBI5" i="3"/>
  <c r="DBG5" i="3"/>
  <c r="DBF5" i="3"/>
  <c r="DBE5" i="3"/>
  <c r="DBD5" i="3"/>
  <c r="DBC5" i="3"/>
  <c r="DBB5" i="3"/>
  <c r="DBA5" i="3"/>
  <c r="DAZ5" i="3"/>
  <c r="DAY5" i="3"/>
  <c r="DAX5" i="3"/>
  <c r="DAV5" i="3"/>
  <c r="DAU5" i="3"/>
  <c r="DAT5" i="3"/>
  <c r="DAS5" i="3"/>
  <c r="DAR5" i="3"/>
  <c r="DAQ5" i="3"/>
  <c r="DAP5" i="3"/>
  <c r="DAO5" i="3"/>
  <c r="DAN5" i="3"/>
  <c r="DAM5" i="3"/>
  <c r="DAK5" i="3"/>
  <c r="DAJ5" i="3"/>
  <c r="DAI5" i="3"/>
  <c r="DAH5" i="3"/>
  <c r="DAG5" i="3"/>
  <c r="DAF5" i="3"/>
  <c r="DAE5" i="3"/>
  <c r="DAD5" i="3"/>
  <c r="DAC5" i="3"/>
  <c r="DAB5" i="3"/>
  <c r="CZZ5" i="3"/>
  <c r="CZY5" i="3"/>
  <c r="CZX5" i="3"/>
  <c r="CZW5" i="3"/>
  <c r="CZV5" i="3"/>
  <c r="CZU5" i="3"/>
  <c r="CZT5" i="3"/>
  <c r="CZS5" i="3"/>
  <c r="CZR5" i="3"/>
  <c r="CZQ5" i="3"/>
  <c r="CZO5" i="3"/>
  <c r="CZN5" i="3"/>
  <c r="CZM5" i="3"/>
  <c r="CZL5" i="3"/>
  <c r="CZK5" i="3"/>
  <c r="CZJ5" i="3"/>
  <c r="CZI5" i="3"/>
  <c r="CZH5" i="3"/>
  <c r="CZG5" i="3"/>
  <c r="CZF5" i="3"/>
  <c r="CZD5" i="3"/>
  <c r="CZC5" i="3"/>
  <c r="CZB5" i="3"/>
  <c r="CZA5" i="3"/>
  <c r="CYZ5" i="3"/>
  <c r="CYY5" i="3"/>
  <c r="CYX5" i="3"/>
  <c r="CYW5" i="3"/>
  <c r="CYV5" i="3"/>
  <c r="CYU5" i="3"/>
  <c r="CYS5" i="3"/>
  <c r="CYR5" i="3"/>
  <c r="CYQ5" i="3"/>
  <c r="CYP5" i="3"/>
  <c r="CYO5" i="3"/>
  <c r="CYN5" i="3"/>
  <c r="CYM5" i="3"/>
  <c r="CYL5" i="3"/>
  <c r="CYK5" i="3"/>
  <c r="CYJ5" i="3"/>
  <c r="CYH5" i="3"/>
  <c r="CYG5" i="3"/>
  <c r="CYF5" i="3"/>
  <c r="CYE5" i="3"/>
  <c r="CYD5" i="3"/>
  <c r="CYC5" i="3"/>
  <c r="CYB5" i="3"/>
  <c r="CYA5" i="3"/>
  <c r="CXZ5" i="3"/>
  <c r="CXY5" i="3"/>
  <c r="CXW5" i="3"/>
  <c r="CXV5" i="3"/>
  <c r="CXU5" i="3"/>
  <c r="CXT5" i="3"/>
  <c r="CXS5" i="3"/>
  <c r="CXR5" i="3"/>
  <c r="CXQ5" i="3"/>
  <c r="CXP5" i="3"/>
  <c r="CXO5" i="3"/>
  <c r="CXN5" i="3"/>
  <c r="CXL5" i="3"/>
  <c r="CXK5" i="3"/>
  <c r="CXJ5" i="3"/>
  <c r="CXI5" i="3"/>
  <c r="CXH5" i="3"/>
  <c r="CXG5" i="3"/>
  <c r="CXF5" i="3"/>
  <c r="CXE5" i="3"/>
  <c r="CXD5" i="3"/>
  <c r="CXC5" i="3"/>
  <c r="CXA5" i="3"/>
  <c r="CWZ5" i="3"/>
  <c r="CWY5" i="3"/>
  <c r="CWX5" i="3"/>
  <c r="CWW5" i="3"/>
  <c r="CWV5" i="3"/>
  <c r="CWU5" i="3"/>
  <c r="CWT5" i="3"/>
  <c r="CWS5" i="3"/>
  <c r="CWR5" i="3"/>
  <c r="CWP5" i="3"/>
  <c r="CWO5" i="3"/>
  <c r="CWN5" i="3"/>
  <c r="CWM5" i="3"/>
  <c r="CWL5" i="3"/>
  <c r="CWK5" i="3"/>
  <c r="CWJ5" i="3"/>
  <c r="CWI5" i="3"/>
  <c r="CWH5" i="3"/>
  <c r="CWG5" i="3"/>
  <c r="CWE5" i="3"/>
  <c r="CWD5" i="3"/>
  <c r="CWC5" i="3"/>
  <c r="CWB5" i="3"/>
  <c r="CWA5" i="3"/>
  <c r="CVZ5" i="3"/>
  <c r="CVY5" i="3"/>
  <c r="CVX5" i="3"/>
  <c r="CVW5" i="3"/>
  <c r="CVV5" i="3"/>
  <c r="CVT5" i="3"/>
  <c r="CVS5" i="3"/>
  <c r="CVR5" i="3"/>
  <c r="CVQ5" i="3"/>
  <c r="CVP5" i="3"/>
  <c r="CVO5" i="3"/>
  <c r="CVN5" i="3"/>
  <c r="CVM5" i="3"/>
  <c r="CVL5" i="3"/>
  <c r="CVK5" i="3"/>
  <c r="CVI5" i="3"/>
  <c r="CVH5" i="3"/>
  <c r="CVG5" i="3"/>
  <c r="CVF5" i="3"/>
  <c r="CVE5" i="3"/>
  <c r="CVD5" i="3"/>
  <c r="CVC5" i="3"/>
  <c r="CVB5" i="3"/>
  <c r="CVA5" i="3"/>
  <c r="CUZ5" i="3"/>
  <c r="CUX5" i="3"/>
  <c r="CUW5" i="3"/>
  <c r="CUV5" i="3"/>
  <c r="CUU5" i="3"/>
  <c r="CUT5" i="3"/>
  <c r="CUS5" i="3"/>
  <c r="CUR5" i="3"/>
  <c r="CUQ5" i="3"/>
  <c r="CUP5" i="3"/>
  <c r="CUO5" i="3"/>
  <c r="CUM5" i="3"/>
  <c r="CUL5" i="3"/>
  <c r="CUK5" i="3"/>
  <c r="CUJ5" i="3"/>
  <c r="CUI5" i="3"/>
  <c r="CUH5" i="3"/>
  <c r="CUG5" i="3"/>
  <c r="CUF5" i="3"/>
  <c r="CUE5" i="3"/>
  <c r="CUD5" i="3"/>
  <c r="CUB5" i="3"/>
  <c r="CUA5" i="3"/>
  <c r="CTZ5" i="3"/>
  <c r="CTY5" i="3"/>
  <c r="CTX5" i="3"/>
  <c r="CTW5" i="3"/>
  <c r="CTV5" i="3"/>
  <c r="CTU5" i="3"/>
  <c r="CTT5" i="3"/>
  <c r="CTS5" i="3"/>
  <c r="CTQ5" i="3"/>
  <c r="CTP5" i="3"/>
  <c r="CTO5" i="3"/>
  <c r="CTN5" i="3"/>
  <c r="CTM5" i="3"/>
  <c r="CTL5" i="3"/>
  <c r="CTK5" i="3"/>
  <c r="CTJ5" i="3"/>
  <c r="CTI5" i="3"/>
  <c r="CTH5" i="3"/>
  <c r="CTF5" i="3"/>
  <c r="CTE5" i="3"/>
  <c r="CTD5" i="3"/>
  <c r="CTC5" i="3"/>
  <c r="CTB5" i="3"/>
  <c r="CTA5" i="3"/>
  <c r="CSZ5" i="3"/>
  <c r="CSY5" i="3"/>
  <c r="CSX5" i="3"/>
  <c r="CSW5" i="3"/>
  <c r="CSU5" i="3"/>
  <c r="CST5" i="3"/>
  <c r="CSS5" i="3"/>
  <c r="CSR5" i="3"/>
  <c r="CSQ5" i="3"/>
  <c r="CSP5" i="3"/>
  <c r="CSO5" i="3"/>
  <c r="CSN5" i="3"/>
  <c r="CSM5" i="3"/>
  <c r="CSL5" i="3"/>
  <c r="CSJ5" i="3"/>
  <c r="CSI5" i="3"/>
  <c r="CSH5" i="3"/>
  <c r="CSG5" i="3"/>
  <c r="CSF5" i="3"/>
  <c r="CSE5" i="3"/>
  <c r="CSD5" i="3"/>
  <c r="CSC5" i="3"/>
  <c r="CSB5" i="3"/>
  <c r="CSA5" i="3"/>
  <c r="CRY5" i="3"/>
  <c r="CRX5" i="3"/>
  <c r="CRW5" i="3"/>
  <c r="CRV5" i="3"/>
  <c r="CRU5" i="3"/>
  <c r="CRT5" i="3"/>
  <c r="CRS5" i="3"/>
  <c r="CRR5" i="3"/>
  <c r="CRQ5" i="3"/>
  <c r="CRP5" i="3"/>
  <c r="CRN5" i="3"/>
  <c r="CRM5" i="3"/>
  <c r="CRL5" i="3"/>
  <c r="CRK5" i="3"/>
  <c r="CRJ5" i="3"/>
  <c r="CRI5" i="3"/>
  <c r="CRH5" i="3"/>
  <c r="CRG5" i="3"/>
  <c r="CRF5" i="3"/>
  <c r="CRE5" i="3"/>
  <c r="CRB5" i="3"/>
  <c r="CRA5" i="3"/>
  <c r="CQZ5" i="3"/>
  <c r="CQY5" i="3"/>
  <c r="CQX5" i="3"/>
  <c r="CQW5" i="3"/>
  <c r="CQV5" i="3"/>
  <c r="CQU5" i="3"/>
  <c r="CQT5" i="3"/>
  <c r="CQR5" i="3"/>
  <c r="CQQ5" i="3"/>
  <c r="CQP5" i="3"/>
  <c r="CQO5" i="3"/>
  <c r="CQN5" i="3"/>
  <c r="CQM5" i="3"/>
  <c r="CQL5" i="3"/>
  <c r="CQK5" i="3"/>
  <c r="CQJ5" i="3"/>
  <c r="CQI5" i="3"/>
  <c r="CQG5" i="3"/>
  <c r="CQF5" i="3"/>
  <c r="CQE5" i="3"/>
  <c r="CQD5" i="3"/>
  <c r="CQC5" i="3"/>
  <c r="CQB5" i="3"/>
  <c r="CQA5" i="3"/>
  <c r="CPZ5" i="3"/>
  <c r="CPY5" i="3"/>
  <c r="CPX5" i="3"/>
  <c r="CPV5" i="3"/>
  <c r="CPU5" i="3"/>
  <c r="CPT5" i="3"/>
  <c r="CPS5" i="3"/>
  <c r="CPR5" i="3"/>
  <c r="CPQ5" i="3"/>
  <c r="CPP5" i="3"/>
  <c r="CPO5" i="3"/>
  <c r="CPN5" i="3"/>
  <c r="CPM5" i="3"/>
  <c r="CPK5" i="3"/>
  <c r="CPJ5" i="3"/>
  <c r="CPI5" i="3"/>
  <c r="CPH5" i="3"/>
  <c r="CPG5" i="3"/>
  <c r="CPF5" i="3"/>
  <c r="CPE5" i="3"/>
  <c r="CPD5" i="3"/>
  <c r="CPC5" i="3"/>
  <c r="CPB5" i="3"/>
  <c r="COZ5" i="3"/>
  <c r="COY5" i="3"/>
  <c r="COX5" i="3"/>
  <c r="COW5" i="3"/>
  <c r="COV5" i="3"/>
  <c r="COU5" i="3"/>
  <c r="COT5" i="3"/>
  <c r="COS5" i="3"/>
  <c r="COR5" i="3"/>
  <c r="COQ5" i="3"/>
  <c r="COO5" i="3"/>
  <c r="CON5" i="3"/>
  <c r="COM5" i="3"/>
  <c r="COL5" i="3"/>
  <c r="COK5" i="3"/>
  <c r="COJ5" i="3"/>
  <c r="COI5" i="3"/>
  <c r="COH5" i="3"/>
  <c r="COG5" i="3"/>
  <c r="COF5" i="3"/>
  <c r="COD5" i="3"/>
  <c r="COC5" i="3"/>
  <c r="COB5" i="3"/>
  <c r="COA5" i="3"/>
  <c r="CNZ5" i="3"/>
  <c r="CNY5" i="3"/>
  <c r="CNX5" i="3"/>
  <c r="CNW5" i="3"/>
  <c r="CNV5" i="3"/>
  <c r="CNU5" i="3"/>
  <c r="CNS5" i="3"/>
  <c r="CNR5" i="3"/>
  <c r="CNQ5" i="3"/>
  <c r="CNP5" i="3"/>
  <c r="CNO5" i="3"/>
  <c r="CNN5" i="3"/>
  <c r="CNM5" i="3"/>
  <c r="CNL5" i="3"/>
  <c r="CNK5" i="3"/>
  <c r="CNJ5" i="3"/>
  <c r="CNH5" i="3"/>
  <c r="CNG5" i="3"/>
  <c r="CNF5" i="3"/>
  <c r="CNE5" i="3"/>
  <c r="CND5" i="3"/>
  <c r="CNC5" i="3"/>
  <c r="CNB5" i="3"/>
  <c r="CNA5" i="3"/>
  <c r="CMZ5" i="3"/>
  <c r="CMY5" i="3"/>
  <c r="CMW5" i="3"/>
  <c r="CMV5" i="3"/>
  <c r="CMU5" i="3"/>
  <c r="CMT5" i="3"/>
  <c r="CMS5" i="3"/>
  <c r="CMR5" i="3"/>
  <c r="CMQ5" i="3"/>
  <c r="CMP5" i="3"/>
  <c r="CMO5" i="3"/>
  <c r="CMN5" i="3"/>
  <c r="CML5" i="3"/>
  <c r="CMK5" i="3"/>
  <c r="CMJ5" i="3"/>
  <c r="CMI5" i="3"/>
  <c r="CMH5" i="3"/>
  <c r="CMG5" i="3"/>
  <c r="CMF5" i="3"/>
  <c r="CME5" i="3"/>
  <c r="CMD5" i="3"/>
  <c r="CMC5" i="3"/>
  <c r="CMA5" i="3"/>
  <c r="CLZ5" i="3"/>
  <c r="CLY5" i="3"/>
  <c r="CLX5" i="3"/>
  <c r="CLW5" i="3"/>
  <c r="CLV5" i="3"/>
  <c r="CLU5" i="3"/>
  <c r="CLT5" i="3"/>
  <c r="CLS5" i="3"/>
  <c r="CLR5" i="3"/>
  <c r="CLP5" i="3"/>
  <c r="CLO5" i="3"/>
  <c r="CLN5" i="3"/>
  <c r="CLM5" i="3"/>
  <c r="CLL5" i="3"/>
  <c r="CLK5" i="3"/>
  <c r="CLJ5" i="3"/>
  <c r="CLI5" i="3"/>
  <c r="CLH5" i="3"/>
  <c r="CLG5" i="3"/>
  <c r="CLE5" i="3"/>
  <c r="CLD5" i="3"/>
  <c r="CLC5" i="3"/>
  <c r="CLB5" i="3"/>
  <c r="CLA5" i="3"/>
  <c r="CKZ5" i="3"/>
  <c r="CKY5" i="3"/>
  <c r="CKX5" i="3"/>
  <c r="CKW5" i="3"/>
  <c r="CKV5" i="3"/>
  <c r="CKT5" i="3"/>
  <c r="CKS5" i="3"/>
  <c r="CKR5" i="3"/>
  <c r="CKQ5" i="3"/>
  <c r="CKP5" i="3"/>
  <c r="CKO5" i="3"/>
  <c r="CKN5" i="3"/>
  <c r="CKM5" i="3"/>
  <c r="CKL5" i="3"/>
  <c r="CKK5" i="3"/>
  <c r="CKI5" i="3"/>
  <c r="CKH5" i="3"/>
  <c r="CKG5" i="3"/>
  <c r="CKF5" i="3"/>
  <c r="CKE5" i="3"/>
  <c r="CKD5" i="3"/>
  <c r="CKC5" i="3"/>
  <c r="CKB5" i="3"/>
  <c r="CKA5" i="3"/>
  <c r="CJZ5" i="3"/>
  <c r="CJX5" i="3"/>
  <c r="CJW5" i="3"/>
  <c r="CJV5" i="3"/>
  <c r="CJU5" i="3"/>
  <c r="CJT5" i="3"/>
  <c r="CJS5" i="3"/>
  <c r="CJR5" i="3"/>
  <c r="CJQ5" i="3"/>
  <c r="CJP5" i="3"/>
  <c r="CJO5" i="3"/>
  <c r="CJM5" i="3"/>
  <c r="CJL5" i="3"/>
  <c r="CJK5" i="3"/>
  <c r="CJJ5" i="3"/>
  <c r="CJI5" i="3"/>
  <c r="CJH5" i="3"/>
  <c r="CJG5" i="3"/>
  <c r="CJF5" i="3"/>
  <c r="CJE5" i="3"/>
  <c r="CJD5" i="3"/>
  <c r="CJB5" i="3"/>
  <c r="CJA5" i="3"/>
  <c r="CIZ5" i="3"/>
  <c r="CIY5" i="3"/>
  <c r="CIX5" i="3"/>
  <c r="CIW5" i="3"/>
  <c r="CIV5" i="3"/>
  <c r="CIU5" i="3"/>
  <c r="CIT5" i="3"/>
  <c r="CIS5" i="3"/>
  <c r="CIQ5" i="3"/>
  <c r="CIP5" i="3"/>
  <c r="CIO5" i="3"/>
  <c r="CIN5" i="3"/>
  <c r="CIM5" i="3"/>
  <c r="CIL5" i="3"/>
  <c r="CIK5" i="3"/>
  <c r="CIJ5" i="3"/>
  <c r="CII5" i="3"/>
  <c r="CIH5" i="3"/>
  <c r="CIF5" i="3"/>
  <c r="CIE5" i="3"/>
  <c r="CID5" i="3"/>
  <c r="CIC5" i="3"/>
  <c r="CIB5" i="3"/>
  <c r="CIA5" i="3"/>
  <c r="CHZ5" i="3"/>
  <c r="CHY5" i="3"/>
  <c r="CHX5" i="3"/>
  <c r="CHW5" i="3"/>
  <c r="CHU5" i="3"/>
  <c r="CHT5" i="3"/>
  <c r="CHS5" i="3"/>
  <c r="CHR5" i="3"/>
  <c r="CHQ5" i="3"/>
  <c r="CHP5" i="3"/>
  <c r="CHO5" i="3"/>
  <c r="CHN5" i="3"/>
  <c r="CHM5" i="3"/>
  <c r="CHL5" i="3"/>
  <c r="CHJ5" i="3"/>
  <c r="CHI5" i="3"/>
  <c r="CHH5" i="3"/>
  <c r="CHG5" i="3"/>
  <c r="CHF5" i="3"/>
  <c r="CHE5" i="3"/>
  <c r="CHD5" i="3"/>
  <c r="CHC5" i="3"/>
  <c r="CHB5" i="3"/>
  <c r="CHA5" i="3"/>
  <c r="CGY5" i="3"/>
  <c r="CGX5" i="3"/>
  <c r="CGW5" i="3"/>
  <c r="CGV5" i="3"/>
  <c r="CGU5" i="3"/>
  <c r="CGT5" i="3"/>
  <c r="CGS5" i="3"/>
  <c r="CGR5" i="3"/>
  <c r="CGQ5" i="3"/>
  <c r="CGP5" i="3"/>
  <c r="CGN5" i="3"/>
  <c r="CGM5" i="3"/>
  <c r="CGL5" i="3"/>
  <c r="CGK5" i="3"/>
  <c r="CGJ5" i="3"/>
  <c r="CGI5" i="3"/>
  <c r="CGH5" i="3"/>
  <c r="CGG5" i="3"/>
  <c r="CGF5" i="3"/>
  <c r="CGE5" i="3"/>
  <c r="CGC5" i="3"/>
  <c r="CGB5" i="3"/>
  <c r="CGA5" i="3"/>
  <c r="CFZ5" i="3"/>
  <c r="CFY5" i="3"/>
  <c r="CFX5" i="3"/>
  <c r="CFW5" i="3"/>
  <c r="CFV5" i="3"/>
  <c r="CFU5" i="3"/>
  <c r="CFT5" i="3"/>
  <c r="CFR5" i="3"/>
  <c r="CFQ5" i="3"/>
  <c r="CFP5" i="3"/>
  <c r="CFO5" i="3"/>
  <c r="CFN5" i="3"/>
  <c r="CFM5" i="3"/>
  <c r="CFL5" i="3"/>
  <c r="CFK5" i="3"/>
  <c r="CFJ5" i="3"/>
  <c r="CFI5" i="3"/>
  <c r="CFG5" i="3"/>
  <c r="CFF5" i="3"/>
  <c r="CFE5" i="3"/>
  <c r="CFD5" i="3"/>
  <c r="CFC5" i="3"/>
  <c r="CFB5" i="3"/>
  <c r="CFA5" i="3"/>
  <c r="CEZ5" i="3"/>
  <c r="CEY5" i="3"/>
  <c r="CEX5" i="3"/>
  <c r="CEV5" i="3"/>
  <c r="CEU5" i="3"/>
  <c r="CET5" i="3"/>
  <c r="CES5" i="3"/>
  <c r="CER5" i="3"/>
  <c r="CEQ5" i="3"/>
  <c r="CEP5" i="3"/>
  <c r="CEO5" i="3"/>
  <c r="CEN5" i="3"/>
  <c r="CEM5" i="3"/>
  <c r="CEK5" i="3"/>
  <c r="CEJ5" i="3"/>
  <c r="CEI5" i="3"/>
  <c r="CEH5" i="3"/>
  <c r="CEG5" i="3"/>
  <c r="CEF5" i="3"/>
  <c r="CEE5" i="3"/>
  <c r="CED5" i="3"/>
  <c r="CEC5" i="3"/>
  <c r="CEB5" i="3"/>
  <c r="CDY5" i="3"/>
  <c r="CDX5" i="3"/>
  <c r="CDW5" i="3"/>
  <c r="CDV5" i="3"/>
  <c r="CDU5" i="3"/>
  <c r="CDT5" i="3"/>
  <c r="CDS5" i="3"/>
  <c r="CDR5" i="3"/>
  <c r="CDQ5" i="3"/>
  <c r="CDO5" i="3"/>
  <c r="CDN5" i="3"/>
  <c r="CDM5" i="3"/>
  <c r="CDL5" i="3"/>
  <c r="CDK5" i="3"/>
  <c r="CDJ5" i="3"/>
  <c r="CDI5" i="3"/>
  <c r="CDH5" i="3"/>
  <c r="CDG5" i="3"/>
  <c r="CDF5" i="3"/>
  <c r="CDD5" i="3"/>
  <c r="CDC5" i="3"/>
  <c r="CDB5" i="3"/>
  <c r="CDA5" i="3"/>
  <c r="CCZ5" i="3"/>
  <c r="CCY5" i="3"/>
  <c r="CCX5" i="3"/>
  <c r="CCW5" i="3"/>
  <c r="CCV5" i="3"/>
  <c r="CCU5" i="3"/>
  <c r="CCS5" i="3"/>
  <c r="CCR5" i="3"/>
  <c r="CCQ5" i="3"/>
  <c r="CCP5" i="3"/>
  <c r="CCO5" i="3"/>
  <c r="CCN5" i="3"/>
  <c r="CCM5" i="3"/>
  <c r="CCL5" i="3"/>
  <c r="CCK5" i="3"/>
  <c r="CCJ5" i="3"/>
  <c r="CCH5" i="3"/>
  <c r="CCG5" i="3"/>
  <c r="CCF5" i="3"/>
  <c r="CCE5" i="3"/>
  <c r="CCD5" i="3"/>
  <c r="CCC5" i="3"/>
  <c r="CCB5" i="3"/>
  <c r="CCA5" i="3"/>
  <c r="CBZ5" i="3"/>
  <c r="CBY5" i="3"/>
  <c r="CBW5" i="3"/>
  <c r="CBV5" i="3"/>
  <c r="CBU5" i="3"/>
  <c r="CBT5" i="3"/>
  <c r="CBS5" i="3"/>
  <c r="CBR5" i="3"/>
  <c r="CBQ5" i="3"/>
  <c r="CBP5" i="3"/>
  <c r="CBO5" i="3"/>
  <c r="CBN5" i="3"/>
  <c r="CBL5" i="3"/>
  <c r="CBK5" i="3"/>
  <c r="CBJ5" i="3"/>
  <c r="CBI5" i="3"/>
  <c r="CBH5" i="3"/>
  <c r="CBG5" i="3"/>
  <c r="CBF5" i="3"/>
  <c r="CBE5" i="3"/>
  <c r="CBD5" i="3"/>
  <c r="CBC5" i="3"/>
  <c r="CBA5" i="3"/>
  <c r="CAZ5" i="3"/>
  <c r="CAY5" i="3"/>
  <c r="CAX5" i="3"/>
  <c r="CAW5" i="3"/>
  <c r="CAV5" i="3"/>
  <c r="CAU5" i="3"/>
  <c r="CAT5" i="3"/>
  <c r="CAS5" i="3"/>
  <c r="CAR5" i="3"/>
  <c r="CAP5" i="3"/>
  <c r="CAO5" i="3"/>
  <c r="CAN5" i="3"/>
  <c r="CAM5" i="3"/>
  <c r="CAL5" i="3"/>
  <c r="CAK5" i="3"/>
  <c r="CAJ5" i="3"/>
  <c r="CAI5" i="3"/>
  <c r="CAH5" i="3"/>
  <c r="CAG5" i="3"/>
  <c r="CAE5" i="3"/>
  <c r="CAD5" i="3"/>
  <c r="CAC5" i="3"/>
  <c r="CAB5" i="3"/>
  <c r="CAA5" i="3"/>
  <c r="BZZ5" i="3"/>
  <c r="BZY5" i="3"/>
  <c r="BZX5" i="3"/>
  <c r="BZW5" i="3"/>
  <c r="BZV5" i="3"/>
  <c r="BZT5" i="3"/>
  <c r="BZS5" i="3"/>
  <c r="BZR5" i="3"/>
  <c r="BZQ5" i="3"/>
  <c r="BZP5" i="3"/>
  <c r="BZO5" i="3"/>
  <c r="BZN5" i="3"/>
  <c r="BZM5" i="3"/>
  <c r="BZL5" i="3"/>
  <c r="BZK5" i="3"/>
  <c r="BZI5" i="3"/>
  <c r="BZH5" i="3"/>
  <c r="BZG5" i="3"/>
  <c r="BZF5" i="3"/>
  <c r="BZE5" i="3"/>
  <c r="BZD5" i="3"/>
  <c r="BZC5" i="3"/>
  <c r="BZB5" i="3"/>
  <c r="BZA5" i="3"/>
  <c r="BYZ5" i="3"/>
  <c r="BYX5" i="3"/>
  <c r="BYW5" i="3"/>
  <c r="BYV5" i="3"/>
  <c r="BYU5" i="3"/>
  <c r="BYT5" i="3"/>
  <c r="BYS5" i="3"/>
  <c r="BYR5" i="3"/>
  <c r="BYQ5" i="3"/>
  <c r="BYP5" i="3"/>
  <c r="BYO5" i="3"/>
  <c r="BYM5" i="3"/>
  <c r="BYL5" i="3"/>
  <c r="BYK5" i="3"/>
  <c r="BYJ5" i="3"/>
  <c r="BYI5" i="3"/>
  <c r="BYH5" i="3"/>
  <c r="BYG5" i="3"/>
  <c r="BYF5" i="3"/>
  <c r="BYE5" i="3"/>
  <c r="BYD5" i="3"/>
  <c r="BYB5" i="3"/>
  <c r="BYA5" i="3"/>
  <c r="BXZ5" i="3"/>
  <c r="BXY5" i="3"/>
  <c r="BXX5" i="3"/>
  <c r="BXW5" i="3"/>
  <c r="BXV5" i="3"/>
  <c r="BXU5" i="3"/>
  <c r="BXT5" i="3"/>
  <c r="BXS5" i="3"/>
  <c r="BXQ5" i="3"/>
  <c r="BXP5" i="3"/>
  <c r="BXO5" i="3"/>
  <c r="BXN5" i="3"/>
  <c r="BXM5" i="3"/>
  <c r="BXL5" i="3"/>
  <c r="BXK5" i="3"/>
  <c r="BXJ5" i="3"/>
  <c r="BXI5" i="3"/>
  <c r="BXH5" i="3"/>
  <c r="BXF5" i="3"/>
  <c r="BXE5" i="3"/>
  <c r="BXD5" i="3"/>
  <c r="BXC5" i="3"/>
  <c r="BXB5" i="3"/>
  <c r="BXA5" i="3"/>
  <c r="BWZ5" i="3"/>
  <c r="BWY5" i="3"/>
  <c r="BWX5" i="3"/>
  <c r="BWW5" i="3"/>
  <c r="BWU5" i="3"/>
  <c r="BWT5" i="3"/>
  <c r="BWS5" i="3"/>
  <c r="BWR5" i="3"/>
  <c r="BWQ5" i="3"/>
  <c r="BWP5" i="3"/>
  <c r="BWO5" i="3"/>
  <c r="BWN5" i="3"/>
  <c r="BWM5" i="3"/>
  <c r="BWL5" i="3"/>
  <c r="BWJ5" i="3"/>
  <c r="BWI5" i="3"/>
  <c r="BWH5" i="3"/>
  <c r="BWG5" i="3"/>
  <c r="BWF5" i="3"/>
  <c r="BWE5" i="3"/>
  <c r="BWD5" i="3"/>
  <c r="BWC5" i="3"/>
  <c r="BWB5" i="3"/>
  <c r="BWA5" i="3"/>
  <c r="BVY5" i="3"/>
  <c r="BVX5" i="3"/>
  <c r="BVW5" i="3"/>
  <c r="BVV5" i="3"/>
  <c r="BVU5" i="3"/>
  <c r="BVT5" i="3"/>
  <c r="BVS5" i="3"/>
  <c r="BVR5" i="3"/>
  <c r="BVQ5" i="3"/>
  <c r="BVP5" i="3"/>
  <c r="BVN5" i="3"/>
  <c r="BVM5" i="3"/>
  <c r="BVL5" i="3"/>
  <c r="BVK5" i="3"/>
  <c r="BVJ5" i="3"/>
  <c r="BVI5" i="3"/>
  <c r="BVH5" i="3"/>
  <c r="BVG5" i="3"/>
  <c r="BVF5" i="3"/>
  <c r="BVE5" i="3"/>
  <c r="BVB5" i="3"/>
  <c r="BVA5" i="3"/>
  <c r="BUZ5" i="3"/>
  <c r="BUY5" i="3"/>
  <c r="BUX5" i="3"/>
  <c r="BUW5" i="3"/>
  <c r="BUV5" i="3"/>
  <c r="BUU5" i="3"/>
  <c r="BUT5" i="3"/>
  <c r="BUQ5" i="3"/>
  <c r="BUP5" i="3"/>
  <c r="BUO5" i="3"/>
  <c r="BUN5" i="3"/>
  <c r="BUM5" i="3"/>
  <c r="BUL5" i="3"/>
  <c r="BUK5" i="3"/>
  <c r="BUJ5" i="3"/>
  <c r="BUI5" i="3"/>
  <c r="BUF5" i="3"/>
  <c r="BUE5" i="3"/>
  <c r="BUD5" i="3"/>
  <c r="BUC5" i="3"/>
  <c r="BUB5" i="3"/>
  <c r="BUA5" i="3"/>
  <c r="BTZ5" i="3"/>
  <c r="BTY5" i="3"/>
  <c r="BTX5" i="3"/>
  <c r="BTV5" i="3"/>
  <c r="BTU5" i="3"/>
  <c r="BTT5" i="3"/>
  <c r="BTS5" i="3"/>
  <c r="BTR5" i="3"/>
  <c r="BTQ5" i="3"/>
  <c r="BTP5" i="3"/>
  <c r="BTO5" i="3"/>
  <c r="BTN5" i="3"/>
  <c r="BTM5" i="3"/>
  <c r="BTK5" i="3"/>
  <c r="BTJ5" i="3"/>
  <c r="BTI5" i="3"/>
  <c r="BTH5" i="3"/>
  <c r="BTG5" i="3"/>
  <c r="BTF5" i="3"/>
  <c r="BTE5" i="3"/>
  <c r="BTD5" i="3"/>
  <c r="BTC5" i="3"/>
  <c r="BTB5" i="3"/>
  <c r="BSZ5" i="3"/>
  <c r="BSY5" i="3"/>
  <c r="BSX5" i="3"/>
  <c r="BSW5" i="3"/>
  <c r="BSV5" i="3"/>
  <c r="BSU5" i="3"/>
  <c r="BST5" i="3"/>
  <c r="BSS5" i="3"/>
  <c r="BSR5" i="3"/>
  <c r="BSQ5" i="3"/>
  <c r="BSO5" i="3"/>
  <c r="BSN5" i="3"/>
  <c r="BSM5" i="3"/>
  <c r="BSL5" i="3"/>
  <c r="BSK5" i="3"/>
  <c r="BSJ5" i="3"/>
  <c r="BSI5" i="3"/>
  <c r="BSH5" i="3"/>
  <c r="BSG5" i="3"/>
  <c r="BSF5" i="3"/>
  <c r="BSC5" i="3"/>
  <c r="BSB5" i="3"/>
  <c r="BSA5" i="3"/>
  <c r="BRZ5" i="3"/>
  <c r="BRY5" i="3"/>
  <c r="BRX5" i="3"/>
  <c r="BRW5" i="3"/>
  <c r="BRV5" i="3"/>
  <c r="BRU5" i="3"/>
  <c r="BRS5" i="3"/>
  <c r="BRR5" i="3"/>
  <c r="BRQ5" i="3"/>
  <c r="BRP5" i="3"/>
  <c r="BRO5" i="3"/>
  <c r="BRN5" i="3"/>
  <c r="BRM5" i="3"/>
  <c r="BRL5" i="3"/>
  <c r="BRK5" i="3"/>
  <c r="BRJ5" i="3"/>
  <c r="BRG5" i="3"/>
  <c r="BRF5" i="3"/>
  <c r="BRE5" i="3"/>
  <c r="BRD5" i="3"/>
  <c r="BRC5" i="3"/>
  <c r="BRB5" i="3"/>
  <c r="BRA5" i="3"/>
  <c r="BQZ5" i="3"/>
  <c r="BQY5" i="3"/>
  <c r="BQV5" i="3"/>
  <c r="BQU5" i="3"/>
  <c r="BQT5" i="3"/>
  <c r="BQS5" i="3"/>
  <c r="BQR5" i="3"/>
  <c r="BQQ5" i="3"/>
  <c r="BQP5" i="3"/>
  <c r="BQO5" i="3"/>
  <c r="BQN5" i="3"/>
  <c r="BQK5" i="3"/>
  <c r="BQJ5" i="3"/>
  <c r="BQI5" i="3"/>
  <c r="BQH5" i="3"/>
  <c r="BQG5" i="3"/>
  <c r="BQF5" i="3"/>
  <c r="BQE5" i="3"/>
  <c r="BQD5" i="3"/>
  <c r="BQC5" i="3"/>
  <c r="BPZ5" i="3"/>
  <c r="BPY5" i="3"/>
  <c r="BPX5" i="3"/>
  <c r="BPW5" i="3"/>
  <c r="BPV5" i="3"/>
  <c r="BPU5" i="3"/>
  <c r="BPT5" i="3"/>
  <c r="BPS5" i="3"/>
  <c r="BPR5" i="3"/>
  <c r="BPO5" i="3"/>
  <c r="BPN5" i="3"/>
  <c r="BPM5" i="3"/>
  <c r="BPL5" i="3"/>
  <c r="BPK5" i="3"/>
  <c r="BPJ5" i="3"/>
  <c r="BPI5" i="3"/>
  <c r="BPH5" i="3"/>
  <c r="BPG5" i="3"/>
  <c r="BPD5" i="3"/>
  <c r="BPC5" i="3"/>
  <c r="BPB5" i="3"/>
  <c r="BPA5" i="3"/>
  <c r="BOZ5" i="3"/>
  <c r="BOY5" i="3"/>
  <c r="BOX5" i="3"/>
  <c r="BOW5" i="3"/>
  <c r="BOV5" i="3"/>
  <c r="BOS5" i="3"/>
  <c r="BOR5" i="3"/>
  <c r="BOQ5" i="3"/>
  <c r="BOP5" i="3"/>
  <c r="BOO5" i="3"/>
  <c r="BON5" i="3"/>
  <c r="BOM5" i="3"/>
  <c r="BOL5" i="3"/>
  <c r="BOK5" i="3"/>
  <c r="BOH5" i="3"/>
  <c r="BOG5" i="3"/>
  <c r="BOF5" i="3"/>
  <c r="BOE5" i="3"/>
  <c r="BOD5" i="3"/>
  <c r="BOC5" i="3"/>
  <c r="BOB5" i="3"/>
  <c r="BOA5" i="3"/>
  <c r="BNZ5" i="3"/>
  <c r="BNW5" i="3"/>
  <c r="BNV5" i="3"/>
  <c r="BNU5" i="3"/>
  <c r="BNT5" i="3"/>
  <c r="BNS5" i="3"/>
  <c r="BNR5" i="3"/>
  <c r="BNQ5" i="3"/>
  <c r="BNP5" i="3"/>
  <c r="BNO5" i="3"/>
  <c r="BNM5" i="3"/>
  <c r="BNL5" i="3"/>
  <c r="BNK5" i="3"/>
  <c r="BNJ5" i="3"/>
  <c r="BNI5" i="3"/>
  <c r="BNH5" i="3"/>
  <c r="BNG5" i="3"/>
  <c r="BNF5" i="3"/>
  <c r="BNE5" i="3"/>
  <c r="BND5" i="3"/>
  <c r="BNB5" i="3"/>
  <c r="BNA5" i="3"/>
  <c r="BMZ5" i="3"/>
  <c r="BMY5" i="3"/>
  <c r="BMX5" i="3"/>
  <c r="BMW5" i="3"/>
  <c r="BMV5" i="3"/>
  <c r="BMU5" i="3"/>
  <c r="BMT5" i="3"/>
  <c r="BMS5" i="3"/>
  <c r="BMQ5" i="3"/>
  <c r="BMP5" i="3"/>
  <c r="BMO5" i="3"/>
  <c r="BMN5" i="3"/>
  <c r="BMM5" i="3"/>
  <c r="BML5" i="3"/>
  <c r="BMK5" i="3"/>
  <c r="BMJ5" i="3"/>
  <c r="BMI5" i="3"/>
  <c r="BMH5" i="3"/>
  <c r="BMF5" i="3"/>
  <c r="BME5" i="3"/>
  <c r="BMD5" i="3"/>
  <c r="BMC5" i="3"/>
  <c r="BMB5" i="3"/>
  <c r="BMA5" i="3"/>
  <c r="BLZ5" i="3"/>
  <c r="BLY5" i="3"/>
  <c r="BLX5" i="3"/>
  <c r="BLW5" i="3"/>
  <c r="BLU5" i="3"/>
  <c r="BLT5" i="3"/>
  <c r="BLS5" i="3"/>
  <c r="BLR5" i="3"/>
  <c r="BLQ5" i="3"/>
  <c r="BLP5" i="3"/>
  <c r="BLO5" i="3"/>
  <c r="BLN5" i="3"/>
  <c r="BLM5" i="3"/>
  <c r="BLL5" i="3"/>
  <c r="BLJ5" i="3"/>
  <c r="BLI5" i="3"/>
  <c r="BLH5" i="3"/>
  <c r="BLG5" i="3"/>
  <c r="BLF5" i="3"/>
  <c r="BLE5" i="3"/>
  <c r="BLD5" i="3"/>
  <c r="BLC5" i="3"/>
  <c r="BLB5" i="3"/>
  <c r="BLA5" i="3"/>
  <c r="BKY5" i="3"/>
  <c r="BKX5" i="3"/>
  <c r="BKW5" i="3"/>
  <c r="BKV5" i="3"/>
  <c r="BKU5" i="3"/>
  <c r="BKT5" i="3"/>
  <c r="BKS5" i="3"/>
  <c r="BKR5" i="3"/>
  <c r="BKQ5" i="3"/>
  <c r="BKP5" i="3"/>
  <c r="BKN5" i="3"/>
  <c r="BKM5" i="3"/>
  <c r="BKL5" i="3"/>
  <c r="BKK5" i="3"/>
  <c r="BKJ5" i="3"/>
  <c r="BKI5" i="3"/>
  <c r="BKH5" i="3"/>
  <c r="BKG5" i="3"/>
  <c r="BKF5" i="3"/>
  <c r="BKE5" i="3"/>
  <c r="BKB5" i="3"/>
  <c r="BKA5" i="3"/>
  <c r="BJZ5" i="3"/>
  <c r="BJY5" i="3"/>
  <c r="BJX5" i="3"/>
  <c r="BJW5" i="3"/>
  <c r="BJV5" i="3"/>
  <c r="BJU5" i="3"/>
  <c r="BJT5" i="3"/>
  <c r="BJR5" i="3"/>
  <c r="BJQ5" i="3"/>
  <c r="BJP5" i="3"/>
  <c r="BJO5" i="3"/>
  <c r="BJN5" i="3"/>
  <c r="BJM5" i="3"/>
  <c r="BJL5" i="3"/>
  <c r="BJK5" i="3"/>
  <c r="BJJ5" i="3"/>
  <c r="BJI5" i="3"/>
  <c r="BJG5" i="3"/>
  <c r="BJF5" i="3"/>
  <c r="BJE5" i="3"/>
  <c r="BJD5" i="3"/>
  <c r="BJC5" i="3"/>
  <c r="BJB5" i="3"/>
  <c r="BJA5" i="3"/>
  <c r="BIZ5" i="3"/>
  <c r="BIY5" i="3"/>
  <c r="BIX5" i="3"/>
  <c r="BIV5" i="3"/>
  <c r="BIU5" i="3"/>
  <c r="BIT5" i="3"/>
  <c r="BIS5" i="3"/>
  <c r="BIR5" i="3"/>
  <c r="BIQ5" i="3"/>
  <c r="BIP5" i="3"/>
  <c r="BIO5" i="3"/>
  <c r="BIN5" i="3"/>
  <c r="BIM5" i="3"/>
  <c r="BIJ5" i="3"/>
  <c r="BII5" i="3"/>
  <c r="BIH5" i="3"/>
  <c r="BIG5" i="3"/>
  <c r="BIF5" i="3"/>
  <c r="BIE5" i="3"/>
  <c r="BID5" i="3"/>
  <c r="BIC5" i="3"/>
  <c r="BIB5" i="3"/>
  <c r="BHY5" i="3"/>
  <c r="BHX5" i="3"/>
  <c r="BHW5" i="3"/>
  <c r="BHV5" i="3"/>
  <c r="BHU5" i="3"/>
  <c r="BHT5" i="3"/>
  <c r="BHS5" i="3"/>
  <c r="BHR5" i="3"/>
  <c r="BHQ5" i="3"/>
  <c r="BHN5" i="3"/>
  <c r="BHM5" i="3"/>
  <c r="BHL5" i="3"/>
  <c r="BHK5" i="3"/>
  <c r="BHJ5" i="3"/>
  <c r="BHI5" i="3"/>
  <c r="BHH5" i="3"/>
  <c r="BHG5" i="3"/>
  <c r="BHF5" i="3"/>
  <c r="BHD5" i="3"/>
  <c r="BHC5" i="3"/>
  <c r="BHB5" i="3"/>
  <c r="BHA5" i="3"/>
  <c r="BGZ5" i="3"/>
  <c r="BGY5" i="3"/>
  <c r="BGX5" i="3"/>
  <c r="BGW5" i="3"/>
  <c r="BGV5" i="3"/>
  <c r="BGU5" i="3"/>
  <c r="BGS5" i="3"/>
  <c r="BGR5" i="3"/>
  <c r="BGQ5" i="3"/>
  <c r="BGP5" i="3"/>
  <c r="BGO5" i="3"/>
  <c r="BGN5" i="3"/>
  <c r="BGM5" i="3"/>
  <c r="BGL5" i="3"/>
  <c r="BGK5" i="3"/>
  <c r="BGJ5" i="3"/>
  <c r="BGH5" i="3"/>
  <c r="BGG5" i="3"/>
  <c r="BGF5" i="3"/>
  <c r="BGE5" i="3"/>
  <c r="BGD5" i="3"/>
  <c r="BGC5" i="3"/>
  <c r="BGB5" i="3"/>
  <c r="BGA5" i="3"/>
  <c r="BFZ5" i="3"/>
  <c r="BFY5" i="3"/>
  <c r="BFV5" i="3"/>
  <c r="BFU5" i="3"/>
  <c r="BFT5" i="3"/>
  <c r="BFS5" i="3"/>
  <c r="BFR5" i="3"/>
  <c r="BFQ5" i="3"/>
  <c r="BFP5" i="3"/>
  <c r="BFO5" i="3"/>
  <c r="BFN5" i="3"/>
  <c r="BFL5" i="3"/>
  <c r="BFK5" i="3"/>
  <c r="BFJ5" i="3"/>
  <c r="BFI5" i="3"/>
  <c r="BFH5" i="3"/>
  <c r="BFG5" i="3"/>
  <c r="BFF5" i="3"/>
  <c r="BFE5" i="3"/>
  <c r="BFD5" i="3"/>
  <c r="BFC5" i="3"/>
  <c r="BFA5" i="3"/>
  <c r="BEZ5" i="3"/>
  <c r="BEY5" i="3"/>
  <c r="BEX5" i="3"/>
  <c r="BEW5" i="3"/>
  <c r="BEV5" i="3"/>
  <c r="BEU5" i="3"/>
  <c r="BET5" i="3"/>
  <c r="BES5" i="3"/>
  <c r="BER5" i="3"/>
  <c r="BEP5" i="3"/>
  <c r="BEO5" i="3"/>
  <c r="BEN5" i="3"/>
  <c r="BEM5" i="3"/>
  <c r="BEL5" i="3"/>
  <c r="BEK5" i="3"/>
  <c r="BEJ5" i="3"/>
  <c r="BEI5" i="3"/>
  <c r="BEH5" i="3"/>
  <c r="BEG5" i="3"/>
  <c r="BEE5" i="3"/>
  <c r="BED5" i="3"/>
  <c r="BEC5" i="3"/>
  <c r="BEB5" i="3"/>
  <c r="BEA5" i="3"/>
  <c r="BDZ5" i="3"/>
  <c r="BDY5" i="3"/>
  <c r="BDX5" i="3"/>
  <c r="BDW5" i="3"/>
  <c r="BDV5" i="3"/>
  <c r="BDS5" i="3"/>
  <c r="BDR5" i="3"/>
  <c r="BDQ5" i="3"/>
  <c r="BDP5" i="3"/>
  <c r="BDO5" i="3"/>
  <c r="BDN5" i="3"/>
  <c r="BDM5" i="3"/>
  <c r="BDL5" i="3"/>
  <c r="BDK5" i="3"/>
  <c r="BDI5" i="3"/>
  <c r="BDH5" i="3"/>
  <c r="BDG5" i="3"/>
  <c r="BDF5" i="3"/>
  <c r="BDE5" i="3"/>
  <c r="BDD5" i="3"/>
  <c r="BDC5" i="3"/>
  <c r="BDB5" i="3"/>
  <c r="BDA5" i="3"/>
  <c r="BCZ5" i="3"/>
  <c r="BCX5" i="3"/>
  <c r="BCW5" i="3"/>
  <c r="BCV5" i="3"/>
  <c r="BCU5" i="3"/>
  <c r="BCT5" i="3"/>
  <c r="BCS5" i="3"/>
  <c r="BCR5" i="3"/>
  <c r="BCQ5" i="3"/>
  <c r="BCP5" i="3"/>
  <c r="BCO5" i="3"/>
  <c r="BCM5" i="3"/>
  <c r="BCL5" i="3"/>
  <c r="BCK5" i="3"/>
  <c r="BCJ5" i="3"/>
  <c r="BCI5" i="3"/>
  <c r="BCH5" i="3"/>
  <c r="BCG5" i="3"/>
  <c r="BCF5" i="3"/>
  <c r="BCE5" i="3"/>
  <c r="BCD5" i="3"/>
  <c r="BCB5" i="3"/>
  <c r="BCA5" i="3"/>
  <c r="BBZ5" i="3"/>
  <c r="BBY5" i="3"/>
  <c r="BBX5" i="3"/>
  <c r="BBW5" i="3"/>
  <c r="BBV5" i="3"/>
  <c r="BBU5" i="3"/>
  <c r="BBT5" i="3"/>
  <c r="BBS5" i="3"/>
  <c r="BBQ5" i="3"/>
  <c r="BBP5" i="3"/>
  <c r="BBO5" i="3"/>
  <c r="BBN5" i="3"/>
  <c r="BBM5" i="3"/>
  <c r="BBL5" i="3"/>
  <c r="BBK5" i="3"/>
  <c r="BBJ5" i="3"/>
  <c r="BBI5" i="3"/>
  <c r="BBH5" i="3"/>
  <c r="BBF5" i="3"/>
  <c r="BBE5" i="3"/>
  <c r="BBD5" i="3"/>
  <c r="BBC5" i="3"/>
  <c r="BBB5" i="3"/>
  <c r="BBA5" i="3"/>
  <c r="BAZ5" i="3"/>
  <c r="BAY5" i="3"/>
  <c r="BAX5" i="3"/>
  <c r="BAW5" i="3"/>
  <c r="BAU5" i="3"/>
  <c r="BAT5" i="3"/>
  <c r="BAS5" i="3"/>
  <c r="BAR5" i="3"/>
  <c r="BAQ5" i="3"/>
  <c r="BAP5" i="3"/>
  <c r="BAO5" i="3"/>
  <c r="BAN5" i="3"/>
  <c r="BAM5" i="3"/>
  <c r="BAL5" i="3"/>
  <c r="BAJ5" i="3"/>
  <c r="BAI5" i="3"/>
  <c r="BAH5" i="3"/>
  <c r="BAG5" i="3"/>
  <c r="BAF5" i="3"/>
  <c r="BAE5" i="3"/>
  <c r="BAD5" i="3"/>
  <c r="BAC5" i="3"/>
  <c r="BAB5" i="3"/>
  <c r="BAA5" i="3"/>
  <c r="AZY5" i="3"/>
  <c r="AZX5" i="3"/>
  <c r="AZW5" i="3"/>
  <c r="AZV5" i="3"/>
  <c r="AZU5" i="3"/>
  <c r="AZT5" i="3"/>
  <c r="AZS5" i="3"/>
  <c r="AZR5" i="3"/>
  <c r="AZQ5" i="3"/>
  <c r="AZP5" i="3"/>
  <c r="AZM5" i="3"/>
  <c r="AZL5" i="3"/>
  <c r="AZK5" i="3"/>
  <c r="AZJ5" i="3"/>
  <c r="AZI5" i="3"/>
  <c r="AZH5" i="3"/>
  <c r="AZG5" i="3"/>
  <c r="AZF5" i="3"/>
  <c r="AZE5" i="3"/>
  <c r="AZC5" i="3"/>
  <c r="AZB5" i="3"/>
  <c r="AZA5" i="3"/>
  <c r="AYZ5" i="3"/>
  <c r="AYY5" i="3"/>
  <c r="AYX5" i="3"/>
  <c r="AYW5" i="3"/>
  <c r="AYV5" i="3"/>
  <c r="AYU5" i="3"/>
  <c r="AYT5" i="3"/>
  <c r="AYQ5" i="3"/>
  <c r="AYP5" i="3"/>
  <c r="AYO5" i="3"/>
  <c r="AYN5" i="3"/>
  <c r="AYM5" i="3"/>
  <c r="AYL5" i="3"/>
  <c r="AYK5" i="3"/>
  <c r="AYJ5" i="3"/>
  <c r="AYI5" i="3"/>
  <c r="AYG5" i="3"/>
  <c r="AYF5" i="3"/>
  <c r="AYE5" i="3"/>
  <c r="AYD5" i="3"/>
  <c r="AYC5" i="3"/>
  <c r="AYB5" i="3"/>
  <c r="AYA5" i="3"/>
  <c r="AXZ5" i="3"/>
  <c r="AXY5" i="3"/>
  <c r="AXX5" i="3"/>
  <c r="AXV5" i="3"/>
  <c r="AXU5" i="3"/>
  <c r="AXT5" i="3"/>
  <c r="AXS5" i="3"/>
  <c r="AXR5" i="3"/>
  <c r="AXQ5" i="3"/>
  <c r="AXP5" i="3"/>
  <c r="AXO5" i="3"/>
  <c r="AXN5" i="3"/>
  <c r="AXM5" i="3"/>
  <c r="AXK5" i="3"/>
  <c r="AXJ5" i="3"/>
  <c r="AXI5" i="3"/>
  <c r="AXH5" i="3"/>
  <c r="AXG5" i="3"/>
  <c r="AXF5" i="3"/>
  <c r="AXE5" i="3"/>
  <c r="AXD5" i="3"/>
  <c r="AXC5" i="3"/>
  <c r="AXB5" i="3"/>
  <c r="AWZ5" i="3"/>
  <c r="AWY5" i="3"/>
  <c r="AWX5" i="3"/>
  <c r="AWW5" i="3"/>
  <c r="AWV5" i="3"/>
  <c r="AWU5" i="3"/>
  <c r="AWT5" i="3"/>
  <c r="AWS5" i="3"/>
  <c r="AWR5" i="3"/>
  <c r="AWQ5" i="3"/>
  <c r="AWO5" i="3"/>
  <c r="AWN5" i="3"/>
  <c r="AWM5" i="3"/>
  <c r="AWL5" i="3"/>
  <c r="AWK5" i="3"/>
  <c r="AWJ5" i="3"/>
  <c r="AWI5" i="3"/>
  <c r="AWH5" i="3"/>
  <c r="AWG5" i="3"/>
  <c r="AWF5" i="3"/>
  <c r="AWD5" i="3"/>
  <c r="AWC5" i="3"/>
  <c r="AWB5" i="3"/>
  <c r="AWA5" i="3"/>
  <c r="AVZ5" i="3"/>
  <c r="AVY5" i="3"/>
  <c r="AVX5" i="3"/>
  <c r="AVW5" i="3"/>
  <c r="AVV5" i="3"/>
  <c r="AVU5" i="3"/>
  <c r="AVS5" i="3"/>
  <c r="AVR5" i="3"/>
  <c r="AVQ5" i="3"/>
  <c r="AVP5" i="3"/>
  <c r="AVO5" i="3"/>
  <c r="AVN5" i="3"/>
  <c r="AVM5" i="3"/>
  <c r="AVL5" i="3"/>
  <c r="AVK5" i="3"/>
  <c r="AVJ5" i="3"/>
  <c r="AVH5" i="3"/>
  <c r="AVG5" i="3"/>
  <c r="AVF5" i="3"/>
  <c r="AVE5" i="3"/>
  <c r="AVD5" i="3"/>
  <c r="AVC5" i="3"/>
  <c r="AVB5" i="3"/>
  <c r="AVA5" i="3"/>
  <c r="AUZ5" i="3"/>
  <c r="AUY5" i="3"/>
  <c r="AUW5" i="3"/>
  <c r="AUV5" i="3"/>
  <c r="AUU5" i="3"/>
  <c r="AUT5" i="3"/>
  <c r="AUS5" i="3"/>
  <c r="AUR5" i="3"/>
  <c r="AUQ5" i="3"/>
  <c r="AUP5" i="3"/>
  <c r="AUO5" i="3"/>
  <c r="AUN5" i="3"/>
  <c r="AUL5" i="3"/>
  <c r="AUK5" i="3"/>
  <c r="AUJ5" i="3"/>
  <c r="AUI5" i="3"/>
  <c r="AUH5" i="3"/>
  <c r="AUG5" i="3"/>
  <c r="AUF5" i="3"/>
  <c r="AUE5" i="3"/>
  <c r="AUD5" i="3"/>
  <c r="AUC5" i="3"/>
  <c r="AUA5" i="3"/>
  <c r="ATZ5" i="3"/>
  <c r="ATY5" i="3"/>
  <c r="ATX5" i="3"/>
  <c r="ATW5" i="3"/>
  <c r="ATV5" i="3"/>
  <c r="ATU5" i="3"/>
  <c r="ATT5" i="3"/>
  <c r="ATS5" i="3"/>
  <c r="ATR5" i="3"/>
  <c r="ATP5" i="3"/>
  <c r="ATO5" i="3"/>
  <c r="ATN5" i="3"/>
  <c r="ATM5" i="3"/>
  <c r="ATL5" i="3"/>
  <c r="ATK5" i="3"/>
  <c r="ATJ5" i="3"/>
  <c r="ATI5" i="3"/>
  <c r="ATH5" i="3"/>
  <c r="ATG5" i="3"/>
  <c r="ATE5" i="3"/>
  <c r="ATD5" i="3"/>
  <c r="ATC5" i="3"/>
  <c r="ATB5" i="3"/>
  <c r="ATA5" i="3"/>
  <c r="ASZ5" i="3"/>
  <c r="ASY5" i="3"/>
  <c r="ASX5" i="3"/>
  <c r="ASW5" i="3"/>
  <c r="ASV5" i="3"/>
  <c r="AST5" i="3"/>
  <c r="ASS5" i="3"/>
  <c r="ASR5" i="3"/>
  <c r="ASQ5" i="3"/>
  <c r="ASP5" i="3"/>
  <c r="ASO5" i="3"/>
  <c r="ASN5" i="3"/>
  <c r="ASM5" i="3"/>
  <c r="ASL5" i="3"/>
  <c r="ASK5" i="3"/>
  <c r="ASI5" i="3"/>
  <c r="ASH5" i="3"/>
  <c r="ASG5" i="3"/>
  <c r="ASF5" i="3"/>
  <c r="ASE5" i="3"/>
  <c r="ASD5" i="3"/>
  <c r="ASC5" i="3"/>
  <c r="ASB5" i="3"/>
  <c r="ASA5" i="3"/>
  <c r="ARZ5" i="3"/>
  <c r="ARX5" i="3"/>
  <c r="ARW5" i="3"/>
  <c r="ARV5" i="3"/>
  <c r="ARU5" i="3"/>
  <c r="ART5" i="3"/>
  <c r="ARS5" i="3"/>
  <c r="ARR5" i="3"/>
  <c r="ARQ5" i="3"/>
  <c r="ARP5" i="3"/>
  <c r="ARO5" i="3"/>
  <c r="ARM5" i="3"/>
  <c r="ARL5" i="3"/>
  <c r="ARK5" i="3"/>
  <c r="ARJ5" i="3"/>
  <c r="ARI5" i="3"/>
  <c r="ARH5" i="3"/>
  <c r="ARG5" i="3"/>
  <c r="ARF5" i="3"/>
  <c r="ARE5" i="3"/>
  <c r="ARD5" i="3"/>
  <c r="ARB5" i="3"/>
  <c r="ARA5" i="3"/>
  <c r="AQZ5" i="3"/>
  <c r="AQY5" i="3"/>
  <c r="AQX5" i="3"/>
  <c r="AQW5" i="3"/>
  <c r="AQV5" i="3"/>
  <c r="AQU5" i="3"/>
  <c r="AQT5" i="3"/>
  <c r="AQS5" i="3"/>
  <c r="AQQ5" i="3"/>
  <c r="AQP5" i="3"/>
  <c r="AQO5" i="3"/>
  <c r="AQN5" i="3"/>
  <c r="AQM5" i="3"/>
  <c r="AQL5" i="3"/>
  <c r="AQK5" i="3"/>
  <c r="AQJ5" i="3"/>
  <c r="AQI5" i="3"/>
  <c r="AQH5" i="3"/>
  <c r="AQF5" i="3"/>
  <c r="AQE5" i="3"/>
  <c r="AQD5" i="3"/>
  <c r="AQC5" i="3"/>
  <c r="AQB5" i="3"/>
  <c r="AQA5" i="3"/>
  <c r="APZ5" i="3"/>
  <c r="APY5" i="3"/>
  <c r="APX5" i="3"/>
  <c r="APW5" i="3"/>
  <c r="APU5" i="3"/>
  <c r="APT5" i="3"/>
  <c r="APS5" i="3"/>
  <c r="APR5" i="3"/>
  <c r="APQ5" i="3"/>
  <c r="APP5" i="3"/>
  <c r="APO5" i="3"/>
  <c r="APN5" i="3"/>
  <c r="APM5" i="3"/>
  <c r="APL5" i="3"/>
  <c r="APJ5" i="3"/>
  <c r="API5" i="3"/>
  <c r="APH5" i="3"/>
  <c r="APG5" i="3"/>
  <c r="APF5" i="3"/>
  <c r="APE5" i="3"/>
  <c r="APD5" i="3"/>
  <c r="APC5" i="3"/>
  <c r="APB5" i="3"/>
  <c r="APA5" i="3"/>
  <c r="AOX5" i="3"/>
  <c r="AOW5" i="3"/>
  <c r="AOV5" i="3"/>
  <c r="AOU5" i="3"/>
  <c r="AOT5" i="3"/>
  <c r="AOS5" i="3"/>
  <c r="AOR5" i="3"/>
  <c r="AOQ5" i="3"/>
  <c r="AOP5" i="3"/>
  <c r="AON5" i="3"/>
  <c r="AOM5" i="3"/>
  <c r="AOL5" i="3"/>
  <c r="AOK5" i="3"/>
  <c r="AOJ5" i="3"/>
  <c r="AOI5" i="3"/>
  <c r="AOH5" i="3"/>
  <c r="AOG5" i="3"/>
  <c r="AOF5" i="3"/>
  <c r="AOE5" i="3"/>
  <c r="AOC5" i="3"/>
  <c r="AOB5" i="3"/>
  <c r="AOA5" i="3"/>
  <c r="ANZ5" i="3"/>
  <c r="ANY5" i="3"/>
  <c r="ANX5" i="3"/>
  <c r="ANW5" i="3"/>
  <c r="ANV5" i="3"/>
  <c r="ANU5" i="3"/>
  <c r="ANT5" i="3"/>
  <c r="ANR5" i="3"/>
  <c r="ANQ5" i="3"/>
  <c r="ANP5" i="3"/>
  <c r="ANO5" i="3"/>
  <c r="ANN5" i="3"/>
  <c r="ANM5" i="3"/>
  <c r="ANL5" i="3"/>
  <c r="ANK5" i="3"/>
  <c r="ANJ5" i="3"/>
  <c r="ANI5" i="3"/>
  <c r="ANG5" i="3"/>
  <c r="ANF5" i="3"/>
  <c r="ANE5" i="3"/>
  <c r="AND5" i="3"/>
  <c r="ANC5" i="3"/>
  <c r="ANB5" i="3"/>
  <c r="ANA5" i="3"/>
  <c r="AMZ5" i="3"/>
  <c r="AMY5" i="3"/>
  <c r="AMX5" i="3"/>
  <c r="AMV5" i="3"/>
  <c r="AMU5" i="3"/>
  <c r="AMT5" i="3"/>
  <c r="AMS5" i="3"/>
  <c r="AMR5" i="3"/>
  <c r="AMQ5" i="3"/>
  <c r="AMP5" i="3"/>
  <c r="AMO5" i="3"/>
  <c r="AMN5" i="3"/>
  <c r="AMM5" i="3"/>
  <c r="AMK5" i="3"/>
  <c r="AMJ5" i="3"/>
  <c r="AMI5" i="3"/>
  <c r="AMH5" i="3"/>
  <c r="AMG5" i="3"/>
  <c r="AMF5" i="3"/>
  <c r="AME5" i="3"/>
  <c r="AMD5" i="3"/>
  <c r="AMC5" i="3"/>
  <c r="AMB5" i="3"/>
  <c r="ALZ5" i="3"/>
  <c r="ALY5" i="3"/>
  <c r="ALX5" i="3"/>
  <c r="ALW5" i="3"/>
  <c r="ALV5" i="3"/>
  <c r="ALU5" i="3"/>
  <c r="ALT5" i="3"/>
  <c r="ALS5" i="3"/>
  <c r="ALR5" i="3"/>
  <c r="ALQ5" i="3"/>
  <c r="ALO5" i="3"/>
  <c r="ALN5" i="3"/>
  <c r="ALM5" i="3"/>
  <c r="ALL5" i="3"/>
  <c r="ALK5" i="3"/>
  <c r="ALJ5" i="3"/>
  <c r="ALI5" i="3"/>
  <c r="ALH5" i="3"/>
  <c r="ALG5" i="3"/>
  <c r="ALF5" i="3"/>
  <c r="ALD5" i="3"/>
  <c r="ALC5" i="3"/>
  <c r="ALB5" i="3"/>
  <c r="ALA5" i="3"/>
  <c r="AKZ5" i="3"/>
  <c r="AKY5" i="3"/>
  <c r="AKX5" i="3"/>
  <c r="AKW5" i="3"/>
  <c r="AKV5" i="3"/>
  <c r="AKU5" i="3"/>
  <c r="AKS5" i="3"/>
  <c r="AKR5" i="3"/>
  <c r="AKQ5" i="3"/>
  <c r="AKP5" i="3"/>
  <c r="AKO5" i="3"/>
  <c r="AKN5" i="3"/>
  <c r="AKM5" i="3"/>
  <c r="AKL5" i="3"/>
  <c r="AKK5" i="3"/>
  <c r="AKJ5" i="3"/>
  <c r="AKH5" i="3"/>
  <c r="AKG5" i="3"/>
  <c r="AKF5" i="3"/>
  <c r="AKE5" i="3"/>
  <c r="AKD5" i="3"/>
  <c r="AKC5" i="3"/>
  <c r="AKB5" i="3"/>
  <c r="AKA5" i="3"/>
  <c r="AJZ5" i="3"/>
  <c r="AJY5" i="3"/>
  <c r="AJW5" i="3"/>
  <c r="AJV5" i="3"/>
  <c r="AJU5" i="3"/>
  <c r="AJT5" i="3"/>
  <c r="AJS5" i="3"/>
  <c r="AJR5" i="3"/>
  <c r="AJQ5" i="3"/>
  <c r="AJP5" i="3"/>
  <c r="AJO5" i="3"/>
  <c r="AJN5" i="3"/>
  <c r="AJL5" i="3"/>
  <c r="AJK5" i="3"/>
  <c r="AJJ5" i="3"/>
  <c r="AJI5" i="3"/>
  <c r="AJH5" i="3"/>
  <c r="AJG5" i="3"/>
  <c r="AJF5" i="3"/>
  <c r="AJE5" i="3"/>
  <c r="AJD5" i="3"/>
  <c r="AJC5" i="3"/>
  <c r="AJA5" i="3"/>
  <c r="AIZ5" i="3"/>
  <c r="AIY5" i="3"/>
  <c r="AIX5" i="3"/>
  <c r="AIW5" i="3"/>
  <c r="AIV5" i="3"/>
  <c r="AIU5" i="3"/>
  <c r="AIT5" i="3"/>
  <c r="AIS5" i="3"/>
  <c r="AIR5" i="3"/>
  <c r="AIP5" i="3"/>
  <c r="AIO5" i="3"/>
  <c r="AIN5" i="3"/>
  <c r="AIM5" i="3"/>
  <c r="AIL5" i="3"/>
  <c r="AIK5" i="3"/>
  <c r="AIJ5" i="3"/>
  <c r="AII5" i="3"/>
  <c r="AIH5" i="3"/>
  <c r="AIG5" i="3"/>
  <c r="AIE5" i="3"/>
  <c r="AID5" i="3"/>
  <c r="AIC5" i="3"/>
  <c r="AIB5" i="3"/>
  <c r="AIA5" i="3"/>
  <c r="AHZ5" i="3"/>
  <c r="AHY5" i="3"/>
  <c r="AHX5" i="3"/>
  <c r="AHW5" i="3"/>
  <c r="AHV5" i="3"/>
  <c r="AHT5" i="3"/>
  <c r="AHS5" i="3"/>
  <c r="AHR5" i="3"/>
  <c r="AHQ5" i="3"/>
  <c r="AHP5" i="3"/>
  <c r="AHO5" i="3"/>
  <c r="AHN5" i="3"/>
  <c r="AHM5" i="3"/>
  <c r="AHL5" i="3"/>
  <c r="AHK5" i="3"/>
  <c r="AHI5" i="3"/>
  <c r="AHH5" i="3"/>
  <c r="AHG5" i="3"/>
  <c r="AHF5" i="3"/>
  <c r="AHE5" i="3"/>
  <c r="AHD5" i="3"/>
  <c r="AHC5" i="3"/>
  <c r="AHB5" i="3"/>
  <c r="AHA5" i="3"/>
  <c r="AGZ5" i="3"/>
  <c r="AGW5" i="3"/>
  <c r="AGV5" i="3"/>
  <c r="AGU5" i="3"/>
  <c r="AGT5" i="3"/>
  <c r="AGS5" i="3"/>
  <c r="AGR5" i="3"/>
  <c r="AGQ5" i="3"/>
  <c r="AGP5" i="3"/>
  <c r="AGO5" i="3"/>
  <c r="AGL5" i="3"/>
  <c r="AGK5" i="3"/>
  <c r="AGJ5" i="3"/>
  <c r="AGI5" i="3"/>
  <c r="AGH5" i="3"/>
  <c r="AGG5" i="3"/>
  <c r="AGF5" i="3"/>
  <c r="AGE5" i="3"/>
  <c r="AGD5" i="3"/>
  <c r="AGA5" i="3"/>
  <c r="AFZ5" i="3"/>
  <c r="AFY5" i="3"/>
  <c r="AFX5" i="3"/>
  <c r="AFW5" i="3"/>
  <c r="AFV5" i="3"/>
  <c r="AFU5" i="3"/>
  <c r="AFT5" i="3"/>
  <c r="AFS5" i="3"/>
  <c r="AFP5" i="3"/>
  <c r="AFO5" i="3"/>
  <c r="AFN5" i="3"/>
  <c r="AFM5" i="3"/>
  <c r="AFL5" i="3"/>
  <c r="AFK5" i="3"/>
  <c r="AFJ5" i="3"/>
  <c r="AFI5" i="3"/>
  <c r="AFH5" i="3"/>
  <c r="AFE5" i="3"/>
  <c r="AFD5" i="3"/>
  <c r="AFC5" i="3"/>
  <c r="AFB5" i="3"/>
  <c r="AFA5" i="3"/>
  <c r="AEZ5" i="3"/>
  <c r="AEY5" i="3"/>
  <c r="AEX5" i="3"/>
  <c r="AEW5" i="3"/>
  <c r="AET5" i="3"/>
  <c r="AES5" i="3"/>
  <c r="AER5" i="3"/>
  <c r="AEQ5" i="3"/>
  <c r="AEP5" i="3"/>
  <c r="AEO5" i="3"/>
  <c r="AEN5" i="3"/>
  <c r="AEM5" i="3"/>
  <c r="AEL5" i="3"/>
  <c r="AEI5" i="3"/>
  <c r="AEH5" i="3"/>
  <c r="AEG5" i="3"/>
  <c r="AEF5" i="3"/>
  <c r="AEE5" i="3"/>
  <c r="AED5" i="3"/>
  <c r="AEC5" i="3"/>
  <c r="AEB5" i="3"/>
  <c r="AEA5" i="3"/>
  <c r="ADX5" i="3"/>
  <c r="ADW5" i="3"/>
  <c r="ADV5" i="3"/>
  <c r="ADU5" i="3"/>
  <c r="ADT5" i="3"/>
  <c r="ADS5" i="3"/>
  <c r="ADR5" i="3"/>
  <c r="ADQ5" i="3"/>
  <c r="ADP5" i="3"/>
  <c r="ADM5" i="3"/>
  <c r="ADL5" i="3"/>
  <c r="ADK5" i="3"/>
  <c r="ADJ5" i="3"/>
  <c r="ADI5" i="3"/>
  <c r="ADH5" i="3"/>
  <c r="ADG5" i="3"/>
  <c r="ADF5" i="3"/>
  <c r="ADE5" i="3"/>
  <c r="ADB5" i="3"/>
  <c r="ADA5" i="3"/>
  <c r="ACZ5" i="3"/>
  <c r="ACY5" i="3"/>
  <c r="ACX5" i="3"/>
  <c r="ACW5" i="3"/>
  <c r="ACV5" i="3"/>
  <c r="ACU5" i="3"/>
  <c r="ACT5" i="3"/>
  <c r="ACQ5" i="3"/>
  <c r="ACP5" i="3"/>
  <c r="ACO5" i="3"/>
  <c r="ACN5" i="3"/>
  <c r="ACM5" i="3"/>
  <c r="ACL5" i="3"/>
  <c r="ACK5" i="3"/>
  <c r="ACJ5" i="3"/>
  <c r="ACI5" i="3"/>
  <c r="ACF5" i="3"/>
  <c r="ACE5" i="3"/>
  <c r="ACD5" i="3"/>
  <c r="ACC5" i="3"/>
  <c r="ACB5" i="3"/>
  <c r="ACA5" i="3"/>
  <c r="ABZ5" i="3"/>
  <c r="ABY5" i="3"/>
  <c r="ABX5" i="3"/>
  <c r="ABU5" i="3"/>
  <c r="ABT5" i="3"/>
  <c r="ABS5" i="3"/>
  <c r="ABR5" i="3"/>
  <c r="ABQ5" i="3"/>
  <c r="ABP5" i="3"/>
  <c r="ABO5" i="3"/>
  <c r="ABN5" i="3"/>
  <c r="ABM5" i="3"/>
  <c r="ABJ5" i="3"/>
  <c r="ABI5" i="3"/>
  <c r="ABH5" i="3"/>
  <c r="ABG5" i="3"/>
  <c r="ABF5" i="3"/>
  <c r="ABE5" i="3"/>
  <c r="ABD5" i="3"/>
  <c r="ABC5" i="3"/>
  <c r="ABB5" i="3"/>
  <c r="AAY5" i="3"/>
  <c r="AAX5" i="3"/>
  <c r="AAW5" i="3"/>
  <c r="AAV5" i="3"/>
  <c r="AAU5" i="3"/>
  <c r="AAT5" i="3"/>
  <c r="AAS5" i="3"/>
  <c r="AAR5" i="3"/>
  <c r="AAQ5" i="3"/>
  <c r="AAN5" i="3"/>
  <c r="AAM5" i="3"/>
  <c r="AAL5" i="3"/>
  <c r="AAK5" i="3"/>
  <c r="AAJ5" i="3"/>
  <c r="AAI5" i="3"/>
  <c r="AAH5" i="3"/>
  <c r="AAG5" i="3"/>
  <c r="AAF5" i="3"/>
  <c r="AAC5" i="3"/>
  <c r="AAB5" i="3"/>
  <c r="AAA5" i="3"/>
  <c r="ZZ5" i="3"/>
  <c r="ZY5" i="3"/>
  <c r="ZX5" i="3"/>
  <c r="ZW5" i="3"/>
  <c r="ZV5" i="3"/>
  <c r="ZU5" i="3"/>
  <c r="ZR5" i="3"/>
  <c r="ZQ5" i="3"/>
  <c r="ZP5" i="3"/>
  <c r="ZO5" i="3"/>
  <c r="ZN5" i="3"/>
  <c r="ZM5" i="3"/>
  <c r="ZL5" i="3"/>
  <c r="ZK5" i="3"/>
  <c r="ZJ5" i="3"/>
  <c r="YY5" i="3"/>
  <c r="YX5" i="3"/>
  <c r="YW5" i="3"/>
  <c r="YV5" i="3"/>
  <c r="YU5" i="3"/>
  <c r="YT5" i="3"/>
  <c r="YS5" i="3"/>
  <c r="YR5" i="3"/>
  <c r="YQ5" i="3"/>
  <c r="YN5" i="3"/>
  <c r="YM5" i="3"/>
  <c r="YL5" i="3"/>
  <c r="YK5" i="3"/>
  <c r="YJ5" i="3"/>
  <c r="YI5" i="3"/>
  <c r="YH5" i="3"/>
  <c r="YG5" i="3"/>
  <c r="YF5" i="3"/>
  <c r="YC5" i="3"/>
  <c r="YB5" i="3"/>
  <c r="YA5" i="3"/>
  <c r="XZ5" i="3"/>
  <c r="XY5" i="3"/>
  <c r="XX5" i="3"/>
  <c r="XW5" i="3"/>
  <c r="XV5" i="3"/>
  <c r="XU5" i="3"/>
  <c r="XR5" i="3"/>
  <c r="XQ5" i="3"/>
  <c r="XP5" i="3"/>
  <c r="XO5" i="3"/>
  <c r="XN5" i="3"/>
  <c r="XM5" i="3"/>
  <c r="XL5" i="3"/>
  <c r="XK5" i="3"/>
  <c r="XJ5" i="3"/>
  <c r="XG5" i="3"/>
  <c r="XF5" i="3"/>
  <c r="XE5" i="3"/>
  <c r="XD5" i="3"/>
  <c r="XC5" i="3"/>
  <c r="XB5" i="3"/>
  <c r="XA5" i="3"/>
  <c r="WZ5" i="3"/>
  <c r="WY5" i="3"/>
  <c r="WV5" i="3"/>
  <c r="WU5" i="3"/>
  <c r="WT5" i="3"/>
  <c r="WS5" i="3"/>
  <c r="WR5" i="3"/>
  <c r="WQ5" i="3"/>
  <c r="WP5" i="3"/>
  <c r="WO5" i="3"/>
  <c r="WN5" i="3"/>
  <c r="WK5" i="3"/>
  <c r="WJ5" i="3"/>
  <c r="WI5" i="3"/>
  <c r="WH5" i="3"/>
  <c r="WG5" i="3"/>
  <c r="WF5" i="3"/>
  <c r="WE5" i="3"/>
  <c r="WD5" i="3"/>
  <c r="WC5" i="3"/>
  <c r="VZ5" i="3"/>
  <c r="VY5" i="3"/>
  <c r="VX5" i="3"/>
  <c r="VW5" i="3"/>
  <c r="VV5" i="3"/>
  <c r="VU5" i="3"/>
  <c r="VT5" i="3"/>
  <c r="VS5" i="3"/>
  <c r="VR5" i="3"/>
  <c r="VO5" i="3"/>
  <c r="VN5" i="3"/>
  <c r="VM5" i="3"/>
  <c r="VL5" i="3"/>
  <c r="VK5" i="3"/>
  <c r="VJ5" i="3"/>
  <c r="VI5" i="3"/>
  <c r="VH5" i="3"/>
  <c r="VG5" i="3"/>
  <c r="VD5" i="3"/>
  <c r="VC5" i="3"/>
  <c r="VB5" i="3"/>
  <c r="VA5" i="3"/>
  <c r="UZ5" i="3"/>
  <c r="UY5" i="3"/>
  <c r="UX5" i="3"/>
  <c r="UW5" i="3"/>
  <c r="UV5" i="3"/>
  <c r="US5" i="3"/>
  <c r="UR5" i="3"/>
  <c r="UQ5" i="3"/>
  <c r="UP5" i="3"/>
  <c r="UO5" i="3"/>
  <c r="UN5" i="3"/>
  <c r="UM5" i="3"/>
  <c r="UL5" i="3"/>
  <c r="UK5" i="3"/>
  <c r="UH5" i="3"/>
  <c r="UG5" i="3"/>
  <c r="UF5" i="3"/>
  <c r="UE5" i="3"/>
  <c r="UD5" i="3"/>
  <c r="UC5" i="3"/>
  <c r="UB5" i="3"/>
  <c r="UA5" i="3"/>
  <c r="TZ5" i="3"/>
  <c r="TW5" i="3"/>
  <c r="TV5" i="3"/>
  <c r="TU5" i="3"/>
  <c r="TT5" i="3"/>
  <c r="TS5" i="3"/>
  <c r="TR5" i="3"/>
  <c r="TQ5" i="3"/>
  <c r="TP5" i="3"/>
  <c r="TO5" i="3"/>
  <c r="TL5" i="3"/>
  <c r="TK5" i="3"/>
  <c r="TJ5" i="3"/>
  <c r="TI5" i="3"/>
  <c r="TH5" i="3"/>
  <c r="TG5" i="3"/>
  <c r="TF5" i="3"/>
  <c r="TE5" i="3"/>
  <c r="TD5" i="3"/>
  <c r="TA5" i="3"/>
  <c r="SZ5" i="3"/>
  <c r="SY5" i="3"/>
  <c r="SX5" i="3"/>
  <c r="SW5" i="3"/>
  <c r="SV5" i="3"/>
  <c r="SU5" i="3"/>
  <c r="ST5" i="3"/>
  <c r="SS5" i="3"/>
  <c r="SP5" i="3"/>
  <c r="SO5" i="3"/>
  <c r="SN5" i="3"/>
  <c r="SM5" i="3"/>
  <c r="SL5" i="3"/>
  <c r="SK5" i="3"/>
  <c r="SJ5" i="3"/>
  <c r="SI5" i="3"/>
  <c r="SH5" i="3"/>
  <c r="SE5" i="3"/>
  <c r="SD5" i="3"/>
  <c r="SC5" i="3"/>
  <c r="SB5" i="3"/>
  <c r="SA5" i="3"/>
  <c r="RZ5" i="3"/>
  <c r="RY5" i="3"/>
  <c r="RX5" i="3"/>
  <c r="RW5" i="3"/>
  <c r="RT5" i="3"/>
  <c r="RS5" i="3"/>
  <c r="RR5" i="3"/>
  <c r="RQ5" i="3"/>
  <c r="RP5" i="3"/>
  <c r="RO5" i="3"/>
  <c r="RN5" i="3"/>
  <c r="RM5" i="3"/>
  <c r="RL5" i="3"/>
  <c r="RI5" i="3"/>
  <c r="RH5" i="3"/>
  <c r="RG5" i="3"/>
  <c r="RF5" i="3"/>
  <c r="RE5" i="3"/>
  <c r="RD5" i="3"/>
  <c r="RC5" i="3"/>
  <c r="RB5" i="3"/>
  <c r="RA5" i="3"/>
  <c r="QX5" i="3"/>
  <c r="QW5" i="3"/>
  <c r="QV5" i="3"/>
  <c r="QU5" i="3"/>
  <c r="QT5" i="3"/>
  <c r="QS5" i="3"/>
  <c r="QR5" i="3"/>
  <c r="QQ5" i="3"/>
  <c r="QP5" i="3"/>
  <c r="QM5" i="3"/>
  <c r="QL5" i="3"/>
  <c r="QK5" i="3"/>
  <c r="QJ5" i="3"/>
  <c r="QI5" i="3"/>
  <c r="QH5" i="3"/>
  <c r="QG5" i="3"/>
  <c r="QF5" i="3"/>
  <c r="QE5" i="3"/>
  <c r="QB5" i="3"/>
  <c r="QA5" i="3"/>
  <c r="PZ5" i="3"/>
  <c r="PY5" i="3"/>
  <c r="PX5" i="3"/>
  <c r="PW5" i="3"/>
  <c r="PV5" i="3"/>
  <c r="PU5" i="3"/>
  <c r="PT5" i="3"/>
  <c r="PQ5" i="3"/>
  <c r="PP5" i="3"/>
  <c r="PO5" i="3"/>
  <c r="PN5" i="3"/>
  <c r="PM5" i="3"/>
  <c r="PL5" i="3"/>
  <c r="PK5" i="3"/>
  <c r="PJ5" i="3"/>
  <c r="PI5" i="3"/>
  <c r="PF5" i="3"/>
  <c r="PE5" i="3"/>
  <c r="PD5" i="3"/>
  <c r="PC5" i="3"/>
  <c r="PB5" i="3"/>
  <c r="PA5" i="3"/>
  <c r="OZ5" i="3"/>
  <c r="OY5" i="3"/>
  <c r="OX5" i="3"/>
  <c r="OU5" i="3"/>
  <c r="OT5" i="3"/>
  <c r="OS5" i="3"/>
  <c r="OR5" i="3"/>
  <c r="OQ5" i="3"/>
  <c r="OP5" i="3"/>
  <c r="OO5" i="3"/>
  <c r="ON5" i="3"/>
  <c r="OM5" i="3"/>
  <c r="OJ5" i="3"/>
  <c r="OI5" i="3"/>
  <c r="OH5" i="3"/>
  <c r="OG5" i="3"/>
  <c r="OF5" i="3"/>
  <c r="OE5" i="3"/>
  <c r="OD5" i="3"/>
  <c r="OC5" i="3"/>
  <c r="OB5" i="3"/>
  <c r="NY5" i="3"/>
  <c r="NX5" i="3"/>
  <c r="NW5" i="3"/>
  <c r="NV5" i="3"/>
  <c r="NU5" i="3"/>
  <c r="NT5" i="3"/>
  <c r="NS5" i="3"/>
  <c r="NR5" i="3"/>
  <c r="NQ5" i="3"/>
  <c r="NN5" i="3"/>
  <c r="NM5" i="3"/>
  <c r="NL5" i="3"/>
  <c r="NK5" i="3"/>
  <c r="NJ5" i="3"/>
  <c r="NI5" i="3"/>
  <c r="NH5" i="3"/>
  <c r="NG5" i="3"/>
  <c r="NF5" i="3"/>
  <c r="NC5" i="3"/>
  <c r="NB5" i="3"/>
  <c r="NA5" i="3"/>
  <c r="MZ5" i="3"/>
  <c r="MY5" i="3"/>
  <c r="MX5" i="3"/>
  <c r="MW5" i="3"/>
  <c r="MV5" i="3"/>
  <c r="MU5" i="3"/>
  <c r="MR5" i="3"/>
  <c r="MQ5" i="3"/>
  <c r="MP5" i="3"/>
  <c r="MO5" i="3"/>
  <c r="MN5" i="3"/>
  <c r="MM5" i="3"/>
  <c r="ML5" i="3"/>
  <c r="MK5" i="3"/>
  <c r="MJ5" i="3"/>
  <c r="MG5" i="3"/>
  <c r="MF5" i="3"/>
  <c r="ME5" i="3"/>
  <c r="MD5" i="3"/>
  <c r="MC5" i="3"/>
  <c r="MB5" i="3"/>
  <c r="MA5" i="3"/>
  <c r="LZ5" i="3"/>
  <c r="LY5" i="3"/>
  <c r="LV5" i="3"/>
  <c r="LU5" i="3"/>
  <c r="LT5" i="3"/>
  <c r="LS5" i="3"/>
  <c r="LR5" i="3"/>
  <c r="LQ5" i="3"/>
  <c r="LP5" i="3"/>
  <c r="LO5" i="3"/>
  <c r="LN5" i="3"/>
  <c r="LK5" i="3"/>
  <c r="LJ5" i="3"/>
  <c r="LI5" i="3"/>
  <c r="LH5" i="3"/>
  <c r="LG5" i="3"/>
  <c r="LF5" i="3"/>
  <c r="LE5" i="3"/>
  <c r="LD5" i="3"/>
  <c r="LC5" i="3"/>
  <c r="KZ5" i="3"/>
  <c r="KY5" i="3"/>
  <c r="KX5" i="3"/>
  <c r="KW5" i="3"/>
  <c r="KV5" i="3"/>
  <c r="KU5" i="3"/>
  <c r="KT5" i="3"/>
  <c r="KS5" i="3"/>
  <c r="KR5" i="3"/>
  <c r="KO5" i="3"/>
  <c r="KN5" i="3"/>
  <c r="KM5" i="3"/>
  <c r="KL5" i="3"/>
  <c r="KK5" i="3"/>
  <c r="KJ5" i="3"/>
  <c r="KI5" i="3"/>
  <c r="KH5" i="3"/>
  <c r="KG5" i="3"/>
  <c r="KD5" i="3"/>
  <c r="KC5" i="3"/>
  <c r="KB5" i="3"/>
  <c r="KA5" i="3"/>
  <c r="JZ5" i="3"/>
  <c r="JY5" i="3"/>
  <c r="JX5" i="3"/>
  <c r="JW5" i="3"/>
  <c r="JV5" i="3"/>
  <c r="JS5" i="3"/>
  <c r="JR5" i="3"/>
  <c r="JQ5" i="3"/>
  <c r="JP5" i="3"/>
  <c r="JO5" i="3"/>
  <c r="JN5" i="3"/>
  <c r="JM5" i="3"/>
  <c r="JL5" i="3"/>
  <c r="JK5" i="3"/>
  <c r="JH5" i="3"/>
  <c r="JG5" i="3"/>
  <c r="JF5" i="3"/>
  <c r="JE5" i="3"/>
  <c r="JD5" i="3"/>
  <c r="JC5" i="3"/>
  <c r="JB5" i="3"/>
  <c r="JA5" i="3"/>
  <c r="IZ5" i="3"/>
  <c r="IW5" i="3"/>
  <c r="IV5" i="3"/>
  <c r="IU5" i="3"/>
  <c r="IT5" i="3"/>
  <c r="IS5" i="3"/>
  <c r="IR5" i="3"/>
  <c r="IQ5" i="3"/>
  <c r="IP5" i="3"/>
  <c r="IO5" i="3"/>
  <c r="IL5" i="3"/>
  <c r="IK5" i="3"/>
  <c r="IJ5" i="3"/>
  <c r="II5" i="3"/>
  <c r="IH5" i="3"/>
  <c r="IG5" i="3"/>
  <c r="IF5" i="3"/>
  <c r="IE5" i="3"/>
  <c r="ID5" i="3"/>
  <c r="IA5" i="3"/>
  <c r="HZ5" i="3"/>
  <c r="HY5" i="3"/>
  <c r="HX5" i="3"/>
  <c r="HW5" i="3"/>
  <c r="HV5" i="3"/>
  <c r="HU5" i="3"/>
  <c r="HT5" i="3"/>
  <c r="HS5" i="3"/>
  <c r="HP5" i="3"/>
  <c r="HO5" i="3"/>
  <c r="HN5" i="3"/>
  <c r="HM5" i="3"/>
  <c r="HL5" i="3"/>
  <c r="HK5" i="3"/>
  <c r="HJ5" i="3"/>
  <c r="HI5" i="3"/>
  <c r="HH5" i="3"/>
  <c r="HE5" i="3"/>
  <c r="HD5" i="3"/>
  <c r="HC5" i="3"/>
  <c r="HB5" i="3"/>
  <c r="HA5" i="3"/>
  <c r="GZ5" i="3"/>
  <c r="GY5" i="3"/>
  <c r="GX5" i="3"/>
  <c r="GW5" i="3"/>
  <c r="GT5" i="3"/>
  <c r="GS5" i="3"/>
  <c r="GR5" i="3"/>
  <c r="GQ5" i="3"/>
  <c r="GP5" i="3"/>
  <c r="GO5" i="3"/>
  <c r="GN5" i="3"/>
  <c r="GM5" i="3"/>
  <c r="GL5" i="3"/>
  <c r="GI5" i="3"/>
  <c r="GH5" i="3"/>
  <c r="GG5" i="3"/>
  <c r="GF5" i="3"/>
  <c r="GE5" i="3"/>
  <c r="GD5" i="3"/>
  <c r="GC5" i="3"/>
  <c r="GB5" i="3"/>
  <c r="GA5" i="3"/>
  <c r="FX5" i="3"/>
  <c r="FW5" i="3"/>
  <c r="FV5" i="3"/>
  <c r="FU5" i="3"/>
  <c r="FT5" i="3"/>
  <c r="FS5" i="3"/>
  <c r="FR5" i="3"/>
  <c r="FQ5" i="3"/>
  <c r="FP5" i="3"/>
  <c r="FM5" i="3"/>
  <c r="FL5" i="3"/>
  <c r="FK5" i="3"/>
  <c r="FJ5" i="3"/>
  <c r="FI5" i="3"/>
  <c r="FH5" i="3"/>
  <c r="FG5" i="3"/>
  <c r="FF5" i="3"/>
  <c r="FE5" i="3"/>
  <c r="FB5" i="3"/>
  <c r="FA5" i="3"/>
  <c r="EZ5" i="3"/>
  <c r="EY5" i="3"/>
  <c r="EX5" i="3"/>
  <c r="EW5" i="3"/>
  <c r="EV5" i="3"/>
  <c r="EU5" i="3"/>
  <c r="ET5" i="3"/>
  <c r="EQ5" i="3"/>
  <c r="EP5" i="3"/>
  <c r="EO5" i="3"/>
  <c r="EN5" i="3"/>
  <c r="EM5" i="3"/>
  <c r="EL5" i="3"/>
  <c r="EK5" i="3"/>
  <c r="EJ5" i="3"/>
  <c r="EI5" i="3"/>
  <c r="EF5" i="3"/>
  <c r="EE5" i="3"/>
  <c r="ED5" i="3"/>
  <c r="EC5" i="3"/>
  <c r="EB5" i="3"/>
  <c r="EA5" i="3"/>
  <c r="DZ5" i="3"/>
  <c r="DY5" i="3"/>
  <c r="DX5" i="3"/>
  <c r="DU5" i="3"/>
  <c r="DT5" i="3"/>
  <c r="DS5" i="3"/>
  <c r="DR5" i="3"/>
  <c r="DQ5" i="3"/>
  <c r="DP5" i="3"/>
  <c r="DO5" i="3"/>
  <c r="DN5" i="3"/>
  <c r="DM5" i="3"/>
  <c r="DJ5" i="3"/>
  <c r="DI5" i="3"/>
  <c r="DH5" i="3"/>
  <c r="DG5" i="3"/>
  <c r="DF5" i="3"/>
  <c r="DE5" i="3"/>
  <c r="DD5" i="3"/>
  <c r="DC5" i="3"/>
  <c r="DB5" i="3"/>
  <c r="CY5" i="3"/>
  <c r="CX5" i="3"/>
  <c r="CW5" i="3"/>
  <c r="CV5" i="3"/>
  <c r="CU5" i="3"/>
  <c r="CT5" i="3"/>
  <c r="CS5" i="3"/>
  <c r="CR5" i="3"/>
  <c r="CQ5" i="3"/>
  <c r="CN5" i="3"/>
  <c r="CM5" i="3"/>
  <c r="CL5" i="3"/>
  <c r="CK5" i="3"/>
  <c r="CJ5" i="3"/>
  <c r="CI5" i="3"/>
  <c r="CH5" i="3"/>
  <c r="CG5" i="3"/>
  <c r="CF5" i="3"/>
  <c r="CC5" i="3"/>
  <c r="CB5" i="3"/>
  <c r="CA5" i="3"/>
  <c r="BZ5" i="3"/>
  <c r="BY5" i="3"/>
  <c r="BX5" i="3"/>
  <c r="BW5" i="3"/>
  <c r="BV5" i="3"/>
  <c r="BU5" i="3"/>
  <c r="BR5" i="3"/>
  <c r="BQ5" i="3"/>
  <c r="BP5" i="3"/>
  <c r="BO5" i="3"/>
  <c r="BN5" i="3"/>
  <c r="BM5" i="3"/>
  <c r="BL5" i="3"/>
  <c r="BK5" i="3"/>
  <c r="BJ5" i="3"/>
  <c r="BG5" i="3"/>
  <c r="BF5" i="3"/>
  <c r="BE5" i="3"/>
  <c r="BD5" i="3"/>
  <c r="BC5" i="3"/>
  <c r="BB5" i="3"/>
  <c r="BA5" i="3"/>
  <c r="AZ5" i="3"/>
  <c r="AY5" i="3"/>
  <c r="AV5" i="3"/>
  <c r="AU5" i="3"/>
  <c r="AT5" i="3"/>
  <c r="AS5" i="3"/>
  <c r="AR5" i="3"/>
  <c r="AQ5" i="3"/>
  <c r="AP5" i="3"/>
  <c r="AO5" i="3"/>
  <c r="AN5" i="3"/>
  <c r="AK5" i="3"/>
  <c r="AJ5" i="3"/>
  <c r="AI5" i="3"/>
  <c r="AH5" i="3"/>
  <c r="AG5" i="3"/>
  <c r="AF5" i="3"/>
  <c r="AE5" i="3"/>
  <c r="AD5" i="3"/>
  <c r="AC5" i="3"/>
  <c r="Z5" i="3"/>
  <c r="Y5" i="3"/>
  <c r="X5" i="3"/>
  <c r="W5" i="3"/>
  <c r="V5" i="3"/>
  <c r="U5" i="3"/>
  <c r="S5" i="3"/>
  <c r="T5" i="3"/>
  <c r="R5" i="3"/>
  <c r="P5" i="3"/>
  <c r="O5" i="3"/>
  <c r="N5" i="3"/>
  <c r="M5" i="3"/>
  <c r="L5" i="3"/>
  <c r="K5" i="3"/>
  <c r="J5" i="3"/>
  <c r="I5" i="3"/>
  <c r="H5" i="3"/>
  <c r="G5" i="3"/>
  <c r="D5" i="3"/>
  <c r="A5" i="3"/>
  <c r="A13" i="3" l="1"/>
  <c r="E13" i="3"/>
  <c r="F13" i="3"/>
  <c r="G13" i="3"/>
  <c r="H13" i="3"/>
  <c r="I13" i="3"/>
  <c r="J13" i="3"/>
  <c r="K13" i="3"/>
  <c r="L13" i="3"/>
  <c r="O13" i="3"/>
  <c r="P13" i="3"/>
  <c r="Q13" i="3"/>
  <c r="R13" i="3"/>
  <c r="S13" i="3"/>
  <c r="T13" i="3"/>
  <c r="U13" i="3"/>
  <c r="V13" i="3"/>
  <c r="W13" i="3"/>
  <c r="Z13" i="3"/>
  <c r="AA13" i="3"/>
  <c r="AB13" i="3"/>
  <c r="AC13" i="3"/>
  <c r="AD13" i="3"/>
  <c r="AE13" i="3"/>
  <c r="AF13" i="3"/>
  <c r="AG13" i="3"/>
  <c r="AH13" i="3"/>
  <c r="AK13" i="3"/>
  <c r="AL13" i="3"/>
  <c r="AM13" i="3"/>
  <c r="AN13" i="3"/>
  <c r="AO13" i="3"/>
  <c r="AP13" i="3"/>
  <c r="AQ13" i="3"/>
  <c r="AR13" i="3"/>
  <c r="AS13" i="3"/>
  <c r="AV13" i="3"/>
  <c r="AW13" i="3"/>
  <c r="AX13" i="3"/>
  <c r="AY13" i="3"/>
  <c r="AZ13" i="3"/>
  <c r="BA13" i="3"/>
  <c r="BB13" i="3"/>
  <c r="BC13" i="3"/>
  <c r="BD13" i="3"/>
  <c r="BG13" i="3"/>
  <c r="BH13" i="3"/>
  <c r="BI13" i="3"/>
  <c r="BJ13" i="3"/>
  <c r="BK13" i="3"/>
  <c r="BL13" i="3"/>
  <c r="BM13" i="3"/>
  <c r="BN13" i="3"/>
  <c r="BO13" i="3"/>
  <c r="BR13" i="3"/>
  <c r="BS13" i="3"/>
  <c r="BT13" i="3"/>
  <c r="BU13" i="3"/>
  <c r="BV13" i="3"/>
  <c r="BW13" i="3"/>
  <c r="BX13" i="3"/>
  <c r="BY13" i="3"/>
  <c r="BZ13" i="3"/>
  <c r="CC13" i="3"/>
  <c r="CD13" i="3"/>
  <c r="CE13" i="3"/>
  <c r="CF13" i="3"/>
  <c r="CG13" i="3"/>
  <c r="CH13" i="3"/>
  <c r="CI13" i="3"/>
  <c r="CJ13" i="3"/>
  <c r="CK13" i="3"/>
  <c r="CN13" i="3"/>
  <c r="CO13" i="3"/>
  <c r="CP13" i="3"/>
  <c r="CQ13" i="3"/>
  <c r="CR13" i="3"/>
  <c r="CS13" i="3"/>
  <c r="CT13" i="3"/>
  <c r="CU13" i="3"/>
  <c r="CV13" i="3"/>
  <c r="CY13" i="3"/>
  <c r="CZ13" i="3"/>
  <c r="DA13" i="3"/>
  <c r="DB13" i="3"/>
  <c r="DC13" i="3"/>
  <c r="DD13" i="3"/>
  <c r="DE13" i="3"/>
  <c r="DF13" i="3"/>
  <c r="DG13" i="3"/>
  <c r="DJ13" i="3"/>
  <c r="DK13" i="3"/>
  <c r="DL13" i="3"/>
  <c r="DM13" i="3"/>
  <c r="DN13" i="3"/>
  <c r="DO13" i="3"/>
  <c r="DP13" i="3"/>
  <c r="DQ13" i="3"/>
  <c r="DR13" i="3"/>
  <c r="DU13" i="3"/>
  <c r="DV13" i="3"/>
  <c r="DW13" i="3"/>
  <c r="DX13" i="3"/>
  <c r="DY13" i="3"/>
  <c r="DZ13" i="3"/>
  <c r="EA13" i="3"/>
  <c r="EB13" i="3"/>
  <c r="EC13" i="3"/>
  <c r="EF13" i="3"/>
  <c r="EG13" i="3"/>
  <c r="EH13" i="3"/>
  <c r="EI13" i="3"/>
  <c r="EJ13" i="3"/>
  <c r="EK13" i="3"/>
  <c r="EL13" i="3"/>
  <c r="EM13" i="3"/>
  <c r="EN13" i="3"/>
  <c r="EQ13" i="3"/>
  <c r="ER13" i="3"/>
  <c r="ES13" i="3"/>
  <c r="ET13" i="3"/>
  <c r="EU13" i="3"/>
  <c r="EV13" i="3"/>
  <c r="EW13" i="3"/>
  <c r="EX13" i="3"/>
  <c r="EY13" i="3"/>
  <c r="FB13" i="3"/>
  <c r="FC13" i="3"/>
  <c r="FD13" i="3"/>
  <c r="FE13" i="3"/>
  <c r="FF13" i="3"/>
  <c r="FG13" i="3"/>
  <c r="FH13" i="3"/>
  <c r="FI13" i="3"/>
  <c r="FJ13" i="3"/>
  <c r="FM13" i="3"/>
  <c r="FN13" i="3"/>
  <c r="FO13" i="3"/>
  <c r="FP13" i="3"/>
  <c r="FQ13" i="3"/>
  <c r="FR13" i="3"/>
  <c r="FS13" i="3"/>
  <c r="FT13" i="3"/>
  <c r="FU13" i="3"/>
  <c r="FX13" i="3"/>
  <c r="FY13" i="3"/>
  <c r="FZ13" i="3"/>
  <c r="GA13" i="3"/>
  <c r="GB13" i="3"/>
  <c r="GC13" i="3"/>
  <c r="GD13" i="3"/>
  <c r="GE13" i="3"/>
  <c r="GF13" i="3"/>
  <c r="GI13" i="3"/>
  <c r="GJ13" i="3"/>
  <c r="GK13" i="3"/>
  <c r="GL13" i="3"/>
  <c r="GM13" i="3"/>
  <c r="GN13" i="3"/>
  <c r="GO13" i="3"/>
  <c r="GP13" i="3"/>
  <c r="GQ13" i="3"/>
  <c r="GT13" i="3"/>
  <c r="GU13" i="3"/>
  <c r="GV13" i="3"/>
  <c r="GW13" i="3"/>
  <c r="GX13" i="3"/>
  <c r="GY13" i="3"/>
  <c r="GZ13" i="3"/>
  <c r="HA13" i="3"/>
  <c r="HB13" i="3"/>
  <c r="HE13" i="3"/>
  <c r="HF13" i="3"/>
  <c r="HG13" i="3"/>
  <c r="HH13" i="3"/>
  <c r="HI13" i="3"/>
  <c r="HJ13" i="3"/>
  <c r="HK13" i="3"/>
  <c r="HL13" i="3"/>
  <c r="HM13" i="3"/>
  <c r="HP13" i="3"/>
  <c r="HQ13" i="3"/>
  <c r="HR13" i="3"/>
  <c r="HS13" i="3"/>
  <c r="HT13" i="3"/>
  <c r="HU13" i="3"/>
  <c r="HV13" i="3"/>
  <c r="HW13" i="3"/>
  <c r="HX13" i="3"/>
  <c r="IA13" i="3"/>
  <c r="IB13" i="3"/>
  <c r="IC13" i="3"/>
  <c r="ID13" i="3"/>
  <c r="IE13" i="3"/>
  <c r="IF13" i="3"/>
  <c r="IG13" i="3"/>
  <c r="IH13" i="3"/>
  <c r="II13" i="3"/>
  <c r="IL13" i="3"/>
  <c r="IM13" i="3"/>
  <c r="IN13" i="3"/>
  <c r="IO13" i="3"/>
  <c r="IP13" i="3"/>
  <c r="IQ13" i="3"/>
  <c r="IR13" i="3"/>
  <c r="IS13" i="3"/>
  <c r="IT13" i="3"/>
  <c r="IW13" i="3"/>
  <c r="IX13" i="3"/>
  <c r="IY13" i="3"/>
  <c r="IZ13" i="3"/>
  <c r="JA13" i="3"/>
  <c r="JB13" i="3"/>
  <c r="JC13" i="3"/>
  <c r="JD13" i="3"/>
  <c r="JE13" i="3"/>
  <c r="JH13" i="3"/>
  <c r="JI13" i="3"/>
  <c r="JJ13" i="3"/>
  <c r="JK13" i="3"/>
  <c r="JL13" i="3"/>
  <c r="JM13" i="3"/>
  <c r="JN13" i="3"/>
  <c r="JO13" i="3"/>
  <c r="JP13" i="3"/>
  <c r="JS13" i="3"/>
  <c r="JT13" i="3"/>
  <c r="JU13" i="3"/>
  <c r="JV13" i="3"/>
  <c r="JW13" i="3"/>
  <c r="JX13" i="3"/>
  <c r="JY13" i="3"/>
  <c r="JZ13" i="3"/>
  <c r="KA13" i="3"/>
  <c r="KD13" i="3"/>
  <c r="KE13" i="3"/>
  <c r="KF13" i="3"/>
  <c r="KG13" i="3"/>
  <c r="KH13" i="3"/>
  <c r="KI13" i="3"/>
  <c r="KJ13" i="3"/>
  <c r="KK13" i="3"/>
  <c r="KL13" i="3"/>
  <c r="KO13" i="3"/>
  <c r="KP13" i="3"/>
  <c r="KQ13" i="3"/>
  <c r="KR13" i="3"/>
  <c r="KS13" i="3"/>
  <c r="KT13" i="3"/>
  <c r="KU13" i="3"/>
  <c r="KV13" i="3"/>
  <c r="KW13" i="3"/>
  <c r="KZ13" i="3"/>
  <c r="LA13" i="3"/>
  <c r="LB13" i="3"/>
  <c r="LC13" i="3"/>
  <c r="LD13" i="3"/>
  <c r="LE13" i="3"/>
  <c r="LF13" i="3"/>
  <c r="LG13" i="3"/>
  <c r="LH13" i="3"/>
  <c r="LK13" i="3"/>
  <c r="LL13" i="3"/>
  <c r="LM13" i="3"/>
  <c r="LN13" i="3"/>
  <c r="LO13" i="3"/>
  <c r="LP13" i="3"/>
  <c r="LQ13" i="3"/>
  <c r="LR13" i="3"/>
  <c r="LS13" i="3"/>
  <c r="LV13" i="3"/>
  <c r="LW13" i="3"/>
  <c r="LX13" i="3"/>
  <c r="LY13" i="3"/>
  <c r="LZ13" i="3"/>
  <c r="MA13" i="3"/>
  <c r="MB13" i="3"/>
  <c r="MC13" i="3"/>
  <c r="MD13" i="3"/>
  <c r="MG13" i="3"/>
  <c r="MH13" i="3"/>
  <c r="MI13" i="3"/>
  <c r="MJ13" i="3"/>
  <c r="MK13" i="3"/>
  <c r="ML13" i="3"/>
  <c r="MM13" i="3"/>
  <c r="MN13" i="3"/>
  <c r="MO13" i="3"/>
  <c r="MR13" i="3"/>
  <c r="MS13" i="3"/>
  <c r="MT13" i="3"/>
  <c r="MU13" i="3"/>
  <c r="MV13" i="3"/>
  <c r="MW13" i="3"/>
  <c r="MX13" i="3"/>
  <c r="MY13" i="3"/>
  <c r="MZ13" i="3"/>
  <c r="NC13" i="3"/>
  <c r="ND13" i="3"/>
  <c r="NE13" i="3"/>
  <c r="NF13" i="3"/>
  <c r="NG13" i="3"/>
  <c r="NH13" i="3"/>
  <c r="NI13" i="3"/>
  <c r="NJ13" i="3"/>
  <c r="NK13" i="3"/>
  <c r="NN13" i="3"/>
  <c r="NO13" i="3"/>
  <c r="NP13" i="3"/>
  <c r="NQ13" i="3"/>
  <c r="NR13" i="3"/>
  <c r="NS13" i="3"/>
  <c r="NT13" i="3"/>
  <c r="NU13" i="3"/>
  <c r="NV13" i="3"/>
  <c r="NY13" i="3"/>
  <c r="NZ13" i="3"/>
  <c r="OA13" i="3"/>
  <c r="OB13" i="3"/>
  <c r="OC13" i="3"/>
  <c r="OD13" i="3"/>
  <c r="OE13" i="3"/>
  <c r="OF13" i="3"/>
  <c r="OG13" i="3"/>
  <c r="OJ13" i="3"/>
  <c r="OK13" i="3"/>
  <c r="OL13" i="3"/>
  <c r="OM13" i="3"/>
  <c r="ON13" i="3"/>
  <c r="OO13" i="3"/>
  <c r="OP13" i="3"/>
  <c r="OQ13" i="3"/>
  <c r="OR13" i="3"/>
  <c r="OU13" i="3"/>
  <c r="OV13" i="3"/>
  <c r="OW13" i="3"/>
  <c r="OX13" i="3"/>
  <c r="OY13" i="3"/>
  <c r="OZ13" i="3"/>
  <c r="PA13" i="3"/>
  <c r="PB13" i="3"/>
  <c r="PC13" i="3"/>
  <c r="PF13" i="3"/>
  <c r="PG13" i="3"/>
  <c r="PH13" i="3"/>
  <c r="PI13" i="3"/>
  <c r="PJ13" i="3"/>
  <c r="PK13" i="3"/>
  <c r="PL13" i="3"/>
  <c r="PM13" i="3"/>
  <c r="PN13" i="3"/>
  <c r="PQ13" i="3"/>
  <c r="PR13" i="3"/>
  <c r="PS13" i="3"/>
  <c r="PT13" i="3"/>
  <c r="PU13" i="3"/>
  <c r="PV13" i="3"/>
  <c r="PW13" i="3"/>
  <c r="PX13" i="3"/>
  <c r="PY13" i="3"/>
  <c r="QB13" i="3"/>
  <c r="QC13" i="3"/>
  <c r="QD13" i="3"/>
  <c r="QE13" i="3"/>
  <c r="QF13" i="3"/>
  <c r="QG13" i="3"/>
  <c r="QH13" i="3"/>
  <c r="QI13" i="3"/>
  <c r="QJ13" i="3"/>
  <c r="QM13" i="3"/>
  <c r="QN13" i="3"/>
  <c r="QO13" i="3"/>
  <c r="QP13" i="3"/>
  <c r="QQ13" i="3"/>
  <c r="QR13" i="3"/>
  <c r="QS13" i="3"/>
  <c r="QT13" i="3"/>
  <c r="QU13" i="3"/>
  <c r="QX13" i="3"/>
  <c r="QY13" i="3"/>
  <c r="QZ13" i="3"/>
  <c r="RA13" i="3"/>
  <c r="RB13" i="3"/>
  <c r="RC13" i="3"/>
  <c r="RD13" i="3"/>
  <c r="RE13" i="3"/>
  <c r="RF13" i="3"/>
  <c r="RG13" i="3"/>
  <c r="RI13" i="3"/>
  <c r="RJ13" i="3"/>
  <c r="RK13" i="3"/>
  <c r="RL13" i="3"/>
  <c r="RM13" i="3"/>
  <c r="RN13" i="3"/>
  <c r="RO13" i="3"/>
  <c r="RP13" i="3"/>
  <c r="RQ13" i="3"/>
  <c r="RR13" i="3"/>
  <c r="RT13" i="3"/>
  <c r="RU13" i="3"/>
  <c r="RV13" i="3"/>
  <c r="RW13" i="3"/>
  <c r="RX13" i="3"/>
  <c r="RY13" i="3"/>
  <c r="RZ13" i="3"/>
  <c r="SA13" i="3"/>
  <c r="SB13" i="3"/>
  <c r="SC13" i="3"/>
  <c r="SE13" i="3"/>
  <c r="SF13" i="3"/>
  <c r="SG13" i="3"/>
  <c r="SH13" i="3"/>
  <c r="SI13" i="3"/>
  <c r="SJ13" i="3"/>
  <c r="SK13" i="3"/>
  <c r="SL13" i="3"/>
  <c r="SM13" i="3"/>
  <c r="SN13" i="3"/>
  <c r="SP13" i="3"/>
  <c r="SQ13" i="3"/>
  <c r="SR13" i="3"/>
  <c r="SS13" i="3"/>
  <c r="ST13" i="3"/>
  <c r="SU13" i="3"/>
  <c r="SV13" i="3"/>
  <c r="SW13" i="3"/>
  <c r="SX13" i="3"/>
  <c r="SY13" i="3"/>
  <c r="TA13" i="3"/>
  <c r="TB13" i="3"/>
  <c r="TC13" i="3"/>
  <c r="TD13" i="3"/>
  <c r="TE13" i="3"/>
  <c r="TF13" i="3"/>
  <c r="TG13" i="3"/>
  <c r="TH13" i="3"/>
  <c r="TI13" i="3"/>
  <c r="TJ13" i="3"/>
  <c r="TL13" i="3"/>
  <c r="TM13" i="3"/>
  <c r="TN13" i="3"/>
  <c r="TO13" i="3"/>
  <c r="TP13" i="3"/>
  <c r="TQ13" i="3"/>
  <c r="TR13" i="3"/>
  <c r="TS13" i="3"/>
  <c r="TT13" i="3"/>
  <c r="TU13" i="3"/>
  <c r="TW13" i="3"/>
  <c r="TX13" i="3"/>
  <c r="TY13" i="3"/>
  <c r="TZ13" i="3"/>
  <c r="UA13" i="3"/>
  <c r="UB13" i="3"/>
  <c r="UC13" i="3"/>
  <c r="UD13" i="3"/>
  <c r="UE13" i="3"/>
  <c r="UF13" i="3"/>
  <c r="UH13" i="3"/>
  <c r="UI13" i="3"/>
  <c r="UJ13" i="3"/>
  <c r="UK13" i="3"/>
  <c r="UL13" i="3"/>
  <c r="UM13" i="3"/>
  <c r="UN13" i="3"/>
  <c r="UO13" i="3"/>
  <c r="UP13" i="3"/>
  <c r="UQ13" i="3"/>
  <c r="US13" i="3"/>
  <c r="UT13" i="3"/>
  <c r="UU13" i="3"/>
  <c r="UV13" i="3"/>
  <c r="UW13" i="3"/>
  <c r="UX13" i="3"/>
  <c r="UY13" i="3"/>
  <c r="UZ13" i="3"/>
  <c r="VA13" i="3"/>
  <c r="VB13" i="3"/>
  <c r="VD13" i="3"/>
  <c r="VE13" i="3"/>
  <c r="VF13" i="3"/>
  <c r="VG13" i="3"/>
  <c r="VH13" i="3"/>
  <c r="VI13" i="3"/>
  <c r="VJ13" i="3"/>
  <c r="VK13" i="3"/>
  <c r="VL13" i="3"/>
  <c r="VM13" i="3"/>
  <c r="VO13" i="3"/>
  <c r="VP13" i="3"/>
  <c r="VQ13" i="3"/>
  <c r="VR13" i="3"/>
  <c r="VS13" i="3"/>
  <c r="VT13" i="3"/>
  <c r="VU13" i="3"/>
  <c r="VV13" i="3"/>
  <c r="VW13" i="3"/>
  <c r="VX13" i="3"/>
  <c r="VZ13" i="3"/>
  <c r="WA13" i="3"/>
  <c r="WB13" i="3"/>
  <c r="WC13" i="3"/>
  <c r="WD13" i="3"/>
  <c r="WE13" i="3"/>
  <c r="WF13" i="3"/>
  <c r="WG13" i="3"/>
  <c r="WH13" i="3"/>
  <c r="WI13" i="3"/>
  <c r="WK13" i="3"/>
  <c r="WL13" i="3"/>
  <c r="WM13" i="3"/>
  <c r="WN13" i="3"/>
  <c r="WO13" i="3"/>
  <c r="WP13" i="3"/>
  <c r="WQ13" i="3"/>
  <c r="WR13" i="3"/>
  <c r="WS13" i="3"/>
  <c r="WT13" i="3"/>
  <c r="WV13" i="3"/>
  <c r="WW13" i="3"/>
  <c r="WX13" i="3"/>
  <c r="WY13" i="3"/>
  <c r="WZ13" i="3"/>
  <c r="XA13" i="3"/>
  <c r="XB13" i="3"/>
  <c r="XC13" i="3"/>
  <c r="XD13" i="3"/>
  <c r="XE13" i="3"/>
  <c r="XG13" i="3"/>
  <c r="XH13" i="3"/>
  <c r="XI13" i="3"/>
  <c r="XJ13" i="3"/>
  <c r="XK13" i="3"/>
  <c r="XL13" i="3"/>
  <c r="XM13" i="3"/>
  <c r="XN13" i="3"/>
  <c r="XO13" i="3"/>
  <c r="XP13" i="3"/>
  <c r="XR13" i="3"/>
  <c r="XS13" i="3"/>
  <c r="XT13" i="3"/>
  <c r="XU13" i="3"/>
  <c r="XV13" i="3"/>
  <c r="XW13" i="3"/>
  <c r="XX13" i="3"/>
  <c r="XY13" i="3"/>
  <c r="XZ13" i="3"/>
  <c r="YA13" i="3"/>
  <c r="YC13" i="3"/>
  <c r="YD13" i="3"/>
  <c r="YE13" i="3"/>
  <c r="YF13" i="3"/>
  <c r="YG13" i="3"/>
  <c r="YH13" i="3"/>
  <c r="YI13" i="3"/>
  <c r="YJ13" i="3"/>
  <c r="YK13" i="3"/>
  <c r="YL13" i="3"/>
  <c r="YN13" i="3"/>
  <c r="YO13" i="3"/>
  <c r="YP13" i="3"/>
  <c r="YQ13" i="3"/>
  <c r="YR13" i="3"/>
  <c r="YS13" i="3"/>
  <c r="YT13" i="3"/>
  <c r="YU13" i="3"/>
  <c r="YV13" i="3"/>
  <c r="YW13" i="3"/>
  <c r="YY13" i="3"/>
  <c r="YZ13" i="3"/>
  <c r="ZA13" i="3"/>
  <c r="ZB13" i="3"/>
  <c r="ZC13" i="3"/>
  <c r="ZD13" i="3"/>
  <c r="ZE13" i="3"/>
  <c r="ZF13" i="3"/>
  <c r="ZG13" i="3"/>
  <c r="ZH13" i="3"/>
  <c r="ZJ13" i="3"/>
  <c r="ZK13" i="3"/>
  <c r="ZL13" i="3"/>
  <c r="ZM13" i="3"/>
  <c r="ZN13" i="3"/>
  <c r="ZO13" i="3"/>
  <c r="ZP13" i="3"/>
  <c r="ZQ13" i="3"/>
  <c r="ZR13" i="3"/>
  <c r="ZS13" i="3"/>
  <c r="ZU13" i="3"/>
  <c r="ZV13" i="3"/>
  <c r="ZW13" i="3"/>
  <c r="ZX13" i="3"/>
  <c r="ZY13" i="3"/>
  <c r="ZZ13" i="3"/>
  <c r="AAA13" i="3"/>
  <c r="AAB13" i="3"/>
  <c r="AAC13" i="3"/>
  <c r="AAD13" i="3"/>
  <c r="AAF13" i="3"/>
  <c r="AAG13" i="3"/>
  <c r="AAH13" i="3"/>
  <c r="AAI13" i="3"/>
  <c r="AAJ13" i="3"/>
  <c r="AAK13" i="3"/>
  <c r="AAL13" i="3"/>
  <c r="AAM13" i="3"/>
  <c r="AAN13" i="3"/>
  <c r="AAO13" i="3"/>
  <c r="AAQ13" i="3"/>
  <c r="AAR13" i="3"/>
  <c r="AAS13" i="3"/>
  <c r="AAT13" i="3"/>
  <c r="AAU13" i="3"/>
  <c r="AAV13" i="3"/>
  <c r="AAW13" i="3"/>
  <c r="AAX13" i="3"/>
  <c r="AAY13" i="3"/>
  <c r="AAZ13" i="3"/>
  <c r="ABB13" i="3"/>
  <c r="ABC13" i="3"/>
  <c r="ABD13" i="3"/>
  <c r="ABE13" i="3"/>
  <c r="ABF13" i="3"/>
  <c r="ABG13" i="3"/>
  <c r="ABH13" i="3"/>
  <c r="ABI13" i="3"/>
  <c r="ABJ13" i="3"/>
  <c r="ABK13" i="3"/>
  <c r="ABM13" i="3"/>
  <c r="ABN13" i="3"/>
  <c r="ABO13" i="3"/>
  <c r="ABP13" i="3"/>
  <c r="ABQ13" i="3"/>
  <c r="ABR13" i="3"/>
  <c r="ABS13" i="3"/>
  <c r="ABT13" i="3"/>
  <c r="ABU13" i="3"/>
  <c r="ABV13" i="3"/>
  <c r="ABX13" i="3"/>
  <c r="ABY13" i="3"/>
  <c r="ABZ13" i="3"/>
  <c r="ACA13" i="3"/>
  <c r="ACB13" i="3"/>
  <c r="ACC13" i="3"/>
  <c r="ACD13" i="3"/>
  <c r="ACE13" i="3"/>
  <c r="ACF13" i="3"/>
  <c r="ACI13" i="3"/>
  <c r="ACJ13" i="3"/>
  <c r="ACK13" i="3"/>
  <c r="ACL13" i="3"/>
  <c r="ACM13" i="3"/>
  <c r="ACN13" i="3"/>
  <c r="ACO13" i="3"/>
  <c r="ACP13" i="3"/>
  <c r="ACQ13" i="3"/>
  <c r="ACT13" i="3"/>
  <c r="ACU13" i="3"/>
  <c r="ACV13" i="3"/>
  <c r="ACW13" i="3"/>
  <c r="ACX13" i="3"/>
  <c r="ACY13" i="3"/>
  <c r="ACZ13" i="3"/>
  <c r="ADA13" i="3"/>
  <c r="ADB13" i="3"/>
  <c r="ADE13" i="3"/>
  <c r="ADF13" i="3"/>
  <c r="ADG13" i="3"/>
  <c r="ADH13" i="3"/>
  <c r="ADI13" i="3"/>
  <c r="ADJ13" i="3"/>
  <c r="ADK13" i="3"/>
  <c r="ADL13" i="3"/>
  <c r="ADM13" i="3"/>
  <c r="ADP13" i="3"/>
  <c r="ADQ13" i="3"/>
  <c r="ADR13" i="3"/>
  <c r="ADS13" i="3"/>
  <c r="ADT13" i="3"/>
  <c r="ADU13" i="3"/>
  <c r="ADV13" i="3"/>
  <c r="ADW13" i="3"/>
  <c r="ADX13" i="3"/>
  <c r="AEA13" i="3"/>
  <c r="AEB13" i="3"/>
  <c r="AEC13" i="3"/>
  <c r="AED13" i="3"/>
  <c r="AEE13" i="3"/>
  <c r="AEF13" i="3"/>
  <c r="AEG13" i="3"/>
  <c r="AEH13" i="3"/>
  <c r="AEI13" i="3"/>
  <c r="AEL13" i="3"/>
  <c r="AEM13" i="3"/>
  <c r="AEN13" i="3"/>
  <c r="AEO13" i="3"/>
  <c r="AEP13" i="3"/>
  <c r="AEQ13" i="3"/>
  <c r="AER13" i="3"/>
  <c r="AES13" i="3"/>
  <c r="AET13" i="3"/>
  <c r="AEW13" i="3"/>
  <c r="AEX13" i="3"/>
  <c r="AEY13" i="3"/>
  <c r="AEZ13" i="3"/>
  <c r="AFA13" i="3"/>
  <c r="AFB13" i="3"/>
  <c r="AFC13" i="3"/>
  <c r="AFD13" i="3"/>
  <c r="AFE13" i="3"/>
  <c r="AFH13" i="3"/>
  <c r="AFI13" i="3"/>
  <c r="AFJ13" i="3"/>
  <c r="AFK13" i="3"/>
  <c r="AFL13" i="3"/>
  <c r="AFM13" i="3"/>
  <c r="AFN13" i="3"/>
  <c r="AFO13" i="3"/>
  <c r="AFP13" i="3"/>
  <c r="AFS13" i="3"/>
  <c r="AFT13" i="3"/>
  <c r="AFU13" i="3"/>
  <c r="AFV13" i="3"/>
  <c r="AFW13" i="3"/>
  <c r="AFX13" i="3"/>
  <c r="AFY13" i="3"/>
  <c r="AFZ13" i="3"/>
  <c r="AGA13" i="3"/>
  <c r="AGD13" i="3"/>
  <c r="AGE13" i="3"/>
  <c r="AGF13" i="3"/>
  <c r="AGG13" i="3"/>
  <c r="AGH13" i="3"/>
  <c r="AGI13" i="3"/>
  <c r="AGJ13" i="3"/>
  <c r="AGK13" i="3"/>
  <c r="AGL13" i="3"/>
  <c r="AGO13" i="3"/>
  <c r="AGP13" i="3"/>
  <c r="AGQ13" i="3"/>
  <c r="AGR13" i="3"/>
  <c r="AGS13" i="3"/>
  <c r="AGT13" i="3"/>
  <c r="AGU13" i="3"/>
  <c r="AGV13" i="3"/>
  <c r="AGW13" i="3"/>
  <c r="AGZ13" i="3"/>
  <c r="AHA13" i="3"/>
  <c r="AHB13" i="3"/>
  <c r="AHC13" i="3"/>
  <c r="AHD13" i="3"/>
  <c r="AHE13" i="3"/>
  <c r="AHF13" i="3"/>
  <c r="AHG13" i="3"/>
  <c r="AHH13" i="3"/>
  <c r="AHK13" i="3"/>
  <c r="AHL13" i="3"/>
  <c r="AHM13" i="3"/>
  <c r="AHN13" i="3"/>
  <c r="AHO13" i="3"/>
  <c r="AHP13" i="3"/>
  <c r="AHQ13" i="3"/>
  <c r="AHR13" i="3"/>
  <c r="AHS13" i="3"/>
  <c r="AHV13" i="3"/>
  <c r="AHW13" i="3"/>
  <c r="AHX13" i="3"/>
  <c r="AHY13" i="3"/>
  <c r="AHZ13" i="3"/>
  <c r="AIA13" i="3"/>
  <c r="AIB13" i="3"/>
  <c r="AIC13" i="3"/>
  <c r="AID13" i="3"/>
  <c r="AIG13" i="3"/>
  <c r="AIH13" i="3"/>
  <c r="AII13" i="3"/>
  <c r="AIJ13" i="3"/>
  <c r="AIK13" i="3"/>
  <c r="AIL13" i="3"/>
  <c r="AIM13" i="3"/>
  <c r="AIN13" i="3"/>
  <c r="AIO13" i="3"/>
  <c r="AIR13" i="3"/>
  <c r="AIS13" i="3"/>
  <c r="AIT13" i="3"/>
  <c r="AIU13" i="3"/>
  <c r="AIV13" i="3"/>
  <c r="AIW13" i="3"/>
  <c r="AIX13" i="3"/>
  <c r="AIY13" i="3"/>
  <c r="AIZ13" i="3"/>
  <c r="AJA13" i="3"/>
  <c r="AJC13" i="3"/>
  <c r="AJD13" i="3"/>
  <c r="AJE13" i="3"/>
  <c r="AJF13" i="3"/>
  <c r="AJG13" i="3"/>
  <c r="AJH13" i="3"/>
  <c r="AJI13" i="3"/>
  <c r="AJJ13" i="3"/>
  <c r="AJK13" i="3"/>
  <c r="AJL13" i="3"/>
  <c r="AJN13" i="3"/>
  <c r="AJO13" i="3"/>
  <c r="AJP13" i="3"/>
  <c r="AJQ13" i="3"/>
  <c r="AJR13" i="3"/>
  <c r="AJS13" i="3"/>
  <c r="AJT13" i="3"/>
  <c r="AJU13" i="3"/>
  <c r="AJV13" i="3"/>
  <c r="AJW13" i="3"/>
  <c r="AJY13" i="3"/>
  <c r="AJZ13" i="3"/>
  <c r="AKA13" i="3"/>
  <c r="AKB13" i="3"/>
  <c r="AKC13" i="3"/>
  <c r="AKD13" i="3"/>
  <c r="AKE13" i="3"/>
  <c r="AKF13" i="3"/>
  <c r="AKG13" i="3"/>
  <c r="AKH13" i="3"/>
  <c r="AKJ13" i="3"/>
  <c r="AKK13" i="3"/>
  <c r="AKL13" i="3"/>
  <c r="AKM13" i="3"/>
  <c r="AKN13" i="3"/>
  <c r="AKO13" i="3"/>
  <c r="AKP13" i="3"/>
  <c r="AKQ13" i="3"/>
  <c r="AKR13" i="3"/>
  <c r="AKS13" i="3"/>
  <c r="AKU13" i="3"/>
  <c r="AKV13" i="3"/>
  <c r="AKW13" i="3"/>
  <c r="AKX13" i="3"/>
  <c r="AKY13" i="3"/>
  <c r="AKZ13" i="3"/>
  <c r="ALA13" i="3"/>
  <c r="ALB13" i="3"/>
  <c r="ALC13" i="3"/>
  <c r="ALD13" i="3"/>
  <c r="ALF13" i="3"/>
  <c r="ALG13" i="3"/>
  <c r="ALH13" i="3"/>
  <c r="ALI13" i="3"/>
  <c r="ALJ13" i="3"/>
  <c r="ALK13" i="3"/>
  <c r="ALL13" i="3"/>
  <c r="ALM13" i="3"/>
  <c r="ALN13" i="3"/>
  <c r="ALO13" i="3"/>
  <c r="ALQ13" i="3"/>
  <c r="ALR13" i="3"/>
  <c r="ALS13" i="3"/>
  <c r="ALT13" i="3"/>
  <c r="ALU13" i="3"/>
  <c r="ALV13" i="3"/>
  <c r="ALW13" i="3"/>
  <c r="ALX13" i="3"/>
  <c r="ALY13" i="3"/>
  <c r="ALZ13" i="3"/>
  <c r="AMB13" i="3"/>
  <c r="AMC13" i="3"/>
  <c r="AMD13" i="3"/>
  <c r="AME13" i="3"/>
  <c r="AMF13" i="3"/>
  <c r="AMG13" i="3"/>
  <c r="AMH13" i="3"/>
  <c r="AMI13" i="3"/>
  <c r="AMJ13" i="3"/>
  <c r="AMK13" i="3"/>
  <c r="AMM13" i="3"/>
  <c r="AMN13" i="3"/>
  <c r="AMO13" i="3"/>
  <c r="AMP13" i="3"/>
  <c r="AMQ13" i="3"/>
  <c r="AMR13" i="3"/>
  <c r="AMS13" i="3"/>
  <c r="AMT13" i="3"/>
  <c r="AMU13" i="3"/>
  <c r="AMV13" i="3"/>
  <c r="AMX13" i="3"/>
  <c r="AMY13" i="3"/>
  <c r="AMZ13" i="3"/>
  <c r="ANA13" i="3"/>
  <c r="ANB13" i="3"/>
  <c r="ANC13" i="3"/>
  <c r="AND13" i="3"/>
  <c r="ANE13" i="3"/>
  <c r="ANF13" i="3"/>
  <c r="ANG13" i="3"/>
  <c r="ANI13" i="3"/>
  <c r="ANJ13" i="3"/>
  <c r="ANK13" i="3"/>
  <c r="ANL13" i="3"/>
  <c r="ANM13" i="3"/>
  <c r="ANN13" i="3"/>
  <c r="ANO13" i="3"/>
  <c r="ANP13" i="3"/>
  <c r="ANQ13" i="3"/>
  <c r="ANR13" i="3"/>
  <c r="ANT13" i="3"/>
  <c r="ANU13" i="3"/>
  <c r="ANV13" i="3"/>
  <c r="ANW13" i="3"/>
  <c r="ANX13" i="3"/>
  <c r="ANY13" i="3"/>
  <c r="ANZ13" i="3"/>
  <c r="AOA13" i="3"/>
  <c r="AOB13" i="3"/>
  <c r="AOC13" i="3"/>
  <c r="AOE13" i="3"/>
  <c r="AOF13" i="3"/>
  <c r="AOG13" i="3"/>
  <c r="AOH13" i="3"/>
  <c r="AOI13" i="3"/>
  <c r="AOJ13" i="3"/>
  <c r="AOK13" i="3"/>
  <c r="AOL13" i="3"/>
  <c r="AOM13" i="3"/>
  <c r="AON13" i="3"/>
  <c r="AOP13" i="3"/>
  <c r="AOQ13" i="3"/>
  <c r="AOR13" i="3"/>
  <c r="AOS13" i="3"/>
  <c r="AOT13" i="3"/>
  <c r="AOU13" i="3"/>
  <c r="AOV13" i="3"/>
  <c r="AOW13" i="3"/>
  <c r="AOX13" i="3"/>
  <c r="AOY13" i="3"/>
  <c r="APA13" i="3"/>
  <c r="APB13" i="3"/>
  <c r="APC13" i="3"/>
  <c r="APD13" i="3"/>
  <c r="APE13" i="3"/>
  <c r="APF13" i="3"/>
  <c r="APG13" i="3"/>
  <c r="APH13" i="3"/>
  <c r="API13" i="3"/>
  <c r="APJ13" i="3"/>
  <c r="APL13" i="3"/>
  <c r="APM13" i="3"/>
  <c r="APN13" i="3"/>
  <c r="APO13" i="3"/>
  <c r="APP13" i="3"/>
  <c r="APQ13" i="3"/>
  <c r="APR13" i="3"/>
  <c r="APS13" i="3"/>
  <c r="APT13" i="3"/>
  <c r="APU13" i="3"/>
  <c r="APW13" i="3"/>
  <c r="APX13" i="3"/>
  <c r="APY13" i="3"/>
  <c r="APZ13" i="3"/>
  <c r="AQA13" i="3"/>
  <c r="AQB13" i="3"/>
  <c r="AQC13" i="3"/>
  <c r="AQD13" i="3"/>
  <c r="AQE13" i="3"/>
  <c r="AQF13" i="3"/>
  <c r="AQH13" i="3"/>
  <c r="AQI13" i="3"/>
  <c r="AQJ13" i="3"/>
  <c r="AQK13" i="3"/>
  <c r="AQL13" i="3"/>
  <c r="AQM13" i="3"/>
  <c r="AQN13" i="3"/>
  <c r="AQO13" i="3"/>
  <c r="AQP13" i="3"/>
  <c r="AQQ13" i="3"/>
  <c r="AQS13" i="3"/>
  <c r="AQT13" i="3"/>
  <c r="AQU13" i="3"/>
  <c r="AQV13" i="3"/>
  <c r="AQW13" i="3"/>
  <c r="AQX13" i="3"/>
  <c r="AQY13" i="3"/>
  <c r="AQZ13" i="3"/>
  <c r="ARA13" i="3"/>
  <c r="ARB13" i="3"/>
  <c r="ARD13" i="3"/>
  <c r="ARE13" i="3"/>
  <c r="ARF13" i="3"/>
  <c r="ARG13" i="3"/>
  <c r="ARH13" i="3"/>
  <c r="ARI13" i="3"/>
  <c r="ARJ13" i="3"/>
  <c r="ARK13" i="3"/>
  <c r="ARL13" i="3"/>
  <c r="ARM13" i="3"/>
  <c r="ARO13" i="3"/>
  <c r="ARP13" i="3"/>
  <c r="ARQ13" i="3"/>
  <c r="ARR13" i="3"/>
  <c r="ARS13" i="3"/>
  <c r="ART13" i="3"/>
  <c r="ARU13" i="3"/>
  <c r="ARV13" i="3"/>
  <c r="ARW13" i="3"/>
  <c r="ARX13" i="3"/>
  <c r="ARZ13" i="3"/>
  <c r="ASA13" i="3"/>
  <c r="ASB13" i="3"/>
  <c r="ASC13" i="3"/>
  <c r="ASD13" i="3"/>
  <c r="ASE13" i="3"/>
  <c r="ASF13" i="3"/>
  <c r="ASG13" i="3"/>
  <c r="ASH13" i="3"/>
  <c r="ASI13" i="3"/>
  <c r="ASK13" i="3"/>
  <c r="ASL13" i="3"/>
  <c r="ASM13" i="3"/>
  <c r="ASN13" i="3"/>
  <c r="ASO13" i="3"/>
  <c r="ASP13" i="3"/>
  <c r="ASQ13" i="3"/>
  <c r="ASR13" i="3"/>
  <c r="ASS13" i="3"/>
  <c r="AST13" i="3"/>
  <c r="ASV13" i="3"/>
  <c r="ASW13" i="3"/>
  <c r="ASX13" i="3"/>
  <c r="ASY13" i="3"/>
  <c r="ASZ13" i="3"/>
  <c r="ATA13" i="3"/>
  <c r="ATB13" i="3"/>
  <c r="ATC13" i="3"/>
  <c r="ATD13" i="3"/>
  <c r="ATE13" i="3"/>
  <c r="ATG13" i="3"/>
  <c r="ATH13" i="3"/>
  <c r="ATI13" i="3"/>
  <c r="ATJ13" i="3"/>
  <c r="ATK13" i="3"/>
  <c r="ATL13" i="3"/>
  <c r="ATM13" i="3"/>
  <c r="ATN13" i="3"/>
  <c r="ATO13" i="3"/>
  <c r="ATP13" i="3"/>
  <c r="ATR13" i="3"/>
  <c r="ATS13" i="3"/>
  <c r="ATT13" i="3"/>
  <c r="ATU13" i="3"/>
  <c r="ATV13" i="3"/>
  <c r="ATW13" i="3"/>
  <c r="ATX13" i="3"/>
  <c r="ATY13" i="3"/>
  <c r="ATZ13" i="3"/>
  <c r="AUA13" i="3"/>
  <c r="AUC13" i="3"/>
  <c r="AUD13" i="3"/>
  <c r="AUE13" i="3"/>
  <c r="AUF13" i="3"/>
  <c r="AUG13" i="3"/>
  <c r="AUH13" i="3"/>
  <c r="AUI13" i="3"/>
  <c r="AUJ13" i="3"/>
  <c r="AUK13" i="3"/>
  <c r="AUL13" i="3"/>
  <c r="AUN13" i="3"/>
  <c r="AUO13" i="3"/>
  <c r="AUP13" i="3"/>
  <c r="AUQ13" i="3"/>
  <c r="AUR13" i="3"/>
  <c r="AUS13" i="3"/>
  <c r="AUT13" i="3"/>
  <c r="AUU13" i="3"/>
  <c r="AUV13" i="3"/>
  <c r="AUW13" i="3"/>
  <c r="AUY13" i="3"/>
  <c r="AUZ13" i="3"/>
  <c r="AVA13" i="3"/>
  <c r="AVB13" i="3"/>
  <c r="AVC13" i="3"/>
  <c r="AVD13" i="3"/>
  <c r="AVE13" i="3"/>
  <c r="AVF13" i="3"/>
  <c r="AVG13" i="3"/>
  <c r="AVH13" i="3"/>
  <c r="AVJ13" i="3"/>
  <c r="AVK13" i="3"/>
  <c r="AVL13" i="3"/>
  <c r="AVM13" i="3"/>
  <c r="AVN13" i="3"/>
  <c r="AVO13" i="3"/>
  <c r="AVP13" i="3"/>
  <c r="AVQ13" i="3"/>
  <c r="AVR13" i="3"/>
  <c r="AVS13" i="3"/>
  <c r="AVU13" i="3"/>
  <c r="AVV13" i="3"/>
  <c r="AVW13" i="3"/>
  <c r="AVX13" i="3"/>
  <c r="AVY13" i="3"/>
  <c r="AVZ13" i="3"/>
  <c r="AWA13" i="3"/>
  <c r="AWB13" i="3"/>
  <c r="AWC13" i="3"/>
  <c r="AWD13" i="3"/>
  <c r="AWF13" i="3"/>
  <c r="AWG13" i="3"/>
  <c r="AWH13" i="3"/>
  <c r="AWI13" i="3"/>
  <c r="AWJ13" i="3"/>
  <c r="AWK13" i="3"/>
  <c r="AWL13" i="3"/>
  <c r="AWM13" i="3"/>
  <c r="AWN13" i="3"/>
  <c r="AWO13" i="3"/>
  <c r="AWQ13" i="3"/>
  <c r="AWR13" i="3"/>
  <c r="AWS13" i="3"/>
  <c r="AWT13" i="3"/>
  <c r="AWU13" i="3"/>
  <c r="AWV13" i="3"/>
  <c r="AWW13" i="3"/>
  <c r="AWX13" i="3"/>
  <c r="AWY13" i="3"/>
  <c r="AWZ13" i="3"/>
  <c r="AXB13" i="3"/>
  <c r="AXC13" i="3"/>
  <c r="AXD13" i="3"/>
  <c r="AXE13" i="3"/>
  <c r="AXF13" i="3"/>
  <c r="AXG13" i="3"/>
  <c r="AXH13" i="3"/>
  <c r="AXI13" i="3"/>
  <c r="AXJ13" i="3"/>
  <c r="AXK13" i="3"/>
  <c r="AXM13" i="3"/>
  <c r="AXN13" i="3"/>
  <c r="AXO13" i="3"/>
  <c r="AXP13" i="3"/>
  <c r="AXQ13" i="3"/>
  <c r="AXR13" i="3"/>
  <c r="AXS13" i="3"/>
  <c r="AXT13" i="3"/>
  <c r="AXU13" i="3"/>
  <c r="AXV13" i="3"/>
  <c r="AXX13" i="3"/>
  <c r="AXY13" i="3"/>
  <c r="AXZ13" i="3"/>
  <c r="AYA13" i="3"/>
  <c r="AYB13" i="3"/>
  <c r="AYC13" i="3"/>
  <c r="AYD13" i="3"/>
  <c r="AYE13" i="3"/>
  <c r="AYF13" i="3"/>
  <c r="AYG13" i="3"/>
  <c r="AYI13" i="3"/>
  <c r="AYJ13" i="3"/>
  <c r="AYK13" i="3"/>
  <c r="AYL13" i="3"/>
  <c r="AYM13" i="3"/>
  <c r="AYN13" i="3"/>
  <c r="AYO13" i="3"/>
  <c r="AYP13" i="3"/>
  <c r="AYQ13" i="3"/>
  <c r="AYR13" i="3"/>
  <c r="AYT13" i="3"/>
  <c r="AYU13" i="3"/>
  <c r="AYV13" i="3"/>
  <c r="AYW13" i="3"/>
  <c r="AYX13" i="3"/>
  <c r="AYY13" i="3"/>
  <c r="AYZ13" i="3"/>
  <c r="AZA13" i="3"/>
  <c r="AZB13" i="3"/>
  <c r="AZC13" i="3"/>
  <c r="AZE13" i="3"/>
  <c r="AZF13" i="3"/>
  <c r="AZG13" i="3"/>
  <c r="AZH13" i="3"/>
  <c r="AZI13" i="3"/>
  <c r="AZJ13" i="3"/>
  <c r="AZK13" i="3"/>
  <c r="AZL13" i="3"/>
  <c r="AZM13" i="3"/>
  <c r="AZN13" i="3"/>
  <c r="AZP13" i="3"/>
  <c r="AZQ13" i="3"/>
  <c r="AZR13" i="3"/>
  <c r="AZS13" i="3"/>
  <c r="AZT13" i="3"/>
  <c r="AZU13" i="3"/>
  <c r="AZV13" i="3"/>
  <c r="AZW13" i="3"/>
  <c r="AZX13" i="3"/>
  <c r="AZY13" i="3"/>
  <c r="BAA13" i="3"/>
  <c r="BAB13" i="3"/>
  <c r="BAC13" i="3"/>
  <c r="BAD13" i="3"/>
  <c r="BAE13" i="3"/>
  <c r="BAF13" i="3"/>
  <c r="BAG13" i="3"/>
  <c r="BAH13" i="3"/>
  <c r="BAI13" i="3"/>
  <c r="BAJ13" i="3"/>
  <c r="BAL13" i="3"/>
  <c r="BAM13" i="3"/>
  <c r="BAN13" i="3"/>
  <c r="BAO13" i="3"/>
  <c r="BAP13" i="3"/>
  <c r="BAQ13" i="3"/>
  <c r="BAR13" i="3"/>
  <c r="BAS13" i="3"/>
  <c r="BAT13" i="3"/>
  <c r="BAU13" i="3"/>
  <c r="BAW13" i="3"/>
  <c r="BAX13" i="3"/>
  <c r="BAY13" i="3"/>
  <c r="BAZ13" i="3"/>
  <c r="BBA13" i="3"/>
  <c r="BBB13" i="3"/>
  <c r="BBC13" i="3"/>
  <c r="BBD13" i="3"/>
  <c r="BBE13" i="3"/>
  <c r="BBF13" i="3"/>
  <c r="BBH13" i="3"/>
  <c r="BBI13" i="3"/>
  <c r="BBJ13" i="3"/>
  <c r="BBK13" i="3"/>
  <c r="BBL13" i="3"/>
  <c r="BBM13" i="3"/>
  <c r="BBN13" i="3"/>
  <c r="BBO13" i="3"/>
  <c r="BBP13" i="3"/>
  <c r="BBQ13" i="3"/>
  <c r="BBS13" i="3"/>
  <c r="BBT13" i="3"/>
  <c r="BBU13" i="3"/>
  <c r="BBV13" i="3"/>
  <c r="BBW13" i="3"/>
  <c r="BBX13" i="3"/>
  <c r="BBY13" i="3"/>
  <c r="BBZ13" i="3"/>
  <c r="BCA13" i="3"/>
  <c r="BCB13" i="3"/>
  <c r="BCD13" i="3"/>
  <c r="BCE13" i="3"/>
  <c r="BCF13" i="3"/>
  <c r="BCG13" i="3"/>
  <c r="BCH13" i="3"/>
  <c r="BCI13" i="3"/>
  <c r="BCJ13" i="3"/>
  <c r="BCK13" i="3"/>
  <c r="BCL13" i="3"/>
  <c r="BCM13" i="3"/>
  <c r="BCO13" i="3"/>
  <c r="BCP13" i="3"/>
  <c r="BCQ13" i="3"/>
  <c r="BCR13" i="3"/>
  <c r="BCS13" i="3"/>
  <c r="BCT13" i="3"/>
  <c r="BCU13" i="3"/>
  <c r="BCV13" i="3"/>
  <c r="BCW13" i="3"/>
  <c r="BCX13" i="3"/>
  <c r="BCZ13" i="3"/>
  <c r="BDA13" i="3"/>
  <c r="BDB13" i="3"/>
  <c r="BDC13" i="3"/>
  <c r="BDD13" i="3"/>
  <c r="BDE13" i="3"/>
  <c r="BDF13" i="3"/>
  <c r="BDG13" i="3"/>
  <c r="BDH13" i="3"/>
  <c r="BDI13" i="3"/>
  <c r="BDK13" i="3"/>
  <c r="BDL13" i="3"/>
  <c r="BDM13" i="3"/>
  <c r="BDN13" i="3"/>
  <c r="BDO13" i="3"/>
  <c r="BDP13" i="3"/>
  <c r="BDQ13" i="3"/>
  <c r="BDR13" i="3"/>
  <c r="BDS13" i="3"/>
  <c r="BDT13" i="3"/>
  <c r="BDV13" i="3"/>
  <c r="BDW13" i="3"/>
  <c r="BDX13" i="3"/>
  <c r="BDY13" i="3"/>
  <c r="BDZ13" i="3"/>
  <c r="BEA13" i="3"/>
  <c r="BEB13" i="3"/>
  <c r="BEC13" i="3"/>
  <c r="BED13" i="3"/>
  <c r="BEE13" i="3"/>
  <c r="BEG13" i="3"/>
  <c r="BEH13" i="3"/>
  <c r="BEI13" i="3"/>
  <c r="BEJ13" i="3"/>
  <c r="BEK13" i="3"/>
  <c r="BEL13" i="3"/>
  <c r="BEM13" i="3"/>
  <c r="BEN13" i="3"/>
  <c r="BEO13" i="3"/>
  <c r="BEP13" i="3"/>
  <c r="BER13" i="3"/>
  <c r="BES13" i="3"/>
  <c r="BET13" i="3"/>
  <c r="BEU13" i="3"/>
  <c r="BEV13" i="3"/>
  <c r="BEW13" i="3"/>
  <c r="BEX13" i="3"/>
  <c r="BEY13" i="3"/>
  <c r="BEZ13" i="3"/>
  <c r="BFA13" i="3"/>
  <c r="BFC13" i="3"/>
  <c r="BFD13" i="3"/>
  <c r="BFE13" i="3"/>
  <c r="BFF13" i="3"/>
  <c r="BFG13" i="3"/>
  <c r="BFH13" i="3"/>
  <c r="BFI13" i="3"/>
  <c r="BFJ13" i="3"/>
  <c r="BFK13" i="3"/>
  <c r="BFL13" i="3"/>
  <c r="BFN13" i="3"/>
  <c r="BFO13" i="3"/>
  <c r="BFP13" i="3"/>
  <c r="BFQ13" i="3"/>
  <c r="BFR13" i="3"/>
  <c r="BFS13" i="3"/>
  <c r="BFT13" i="3"/>
  <c r="BFU13" i="3"/>
  <c r="BFV13" i="3"/>
  <c r="BFW13" i="3"/>
  <c r="BFY13" i="3"/>
  <c r="BFZ13" i="3"/>
  <c r="BGA13" i="3"/>
  <c r="BGB13" i="3"/>
  <c r="BGC13" i="3"/>
  <c r="BGD13" i="3"/>
  <c r="BGE13" i="3"/>
  <c r="BGF13" i="3"/>
  <c r="BGG13" i="3"/>
  <c r="BGH13" i="3"/>
  <c r="BGJ13" i="3"/>
  <c r="BGK13" i="3"/>
  <c r="BGL13" i="3"/>
  <c r="BGM13" i="3"/>
  <c r="BGN13" i="3"/>
  <c r="BGO13" i="3"/>
  <c r="BGP13" i="3"/>
  <c r="BGQ13" i="3"/>
  <c r="BGR13" i="3"/>
  <c r="BGS13" i="3"/>
  <c r="BGU13" i="3"/>
  <c r="BGV13" i="3"/>
  <c r="BGW13" i="3"/>
  <c r="BGX13" i="3"/>
  <c r="BGY13" i="3"/>
  <c r="BGZ13" i="3"/>
  <c r="BHA13" i="3"/>
  <c r="BHB13" i="3"/>
  <c r="BHC13" i="3"/>
  <c r="BHD13" i="3"/>
  <c r="BHF13" i="3"/>
  <c r="BHG13" i="3"/>
  <c r="BHH13" i="3"/>
  <c r="BHI13" i="3"/>
  <c r="BHJ13" i="3"/>
  <c r="BHK13" i="3"/>
  <c r="BHL13" i="3"/>
  <c r="BHM13" i="3"/>
  <c r="BHN13" i="3"/>
  <c r="BHO13" i="3"/>
  <c r="BHQ13" i="3"/>
  <c r="BHR13" i="3"/>
  <c r="BHS13" i="3"/>
  <c r="BHT13" i="3"/>
  <c r="BHU13" i="3"/>
  <c r="BHV13" i="3"/>
  <c r="BHW13" i="3"/>
  <c r="BHX13" i="3"/>
  <c r="BHY13" i="3"/>
  <c r="BHZ13" i="3"/>
  <c r="BIB13" i="3"/>
  <c r="BIC13" i="3"/>
  <c r="BID13" i="3"/>
  <c r="BIE13" i="3"/>
  <c r="BIF13" i="3"/>
  <c r="BIG13" i="3"/>
  <c r="BIH13" i="3"/>
  <c r="BII13" i="3"/>
  <c r="BIJ13" i="3"/>
  <c r="BIK13" i="3"/>
  <c r="BIM13" i="3"/>
  <c r="BIN13" i="3"/>
  <c r="BIO13" i="3"/>
  <c r="BIP13" i="3"/>
  <c r="BIQ13" i="3"/>
  <c r="BIR13" i="3"/>
  <c r="BIS13" i="3"/>
  <c r="BIT13" i="3"/>
  <c r="BIU13" i="3"/>
  <c r="BIV13" i="3"/>
  <c r="BIX13" i="3"/>
  <c r="BIY13" i="3"/>
  <c r="BIZ13" i="3"/>
  <c r="BJA13" i="3"/>
  <c r="BJB13" i="3"/>
  <c r="BJC13" i="3"/>
  <c r="BJD13" i="3"/>
  <c r="BJE13" i="3"/>
  <c r="BJF13" i="3"/>
  <c r="BJG13" i="3"/>
  <c r="BJI13" i="3"/>
  <c r="BJJ13" i="3"/>
  <c r="BJK13" i="3"/>
  <c r="BJL13" i="3"/>
  <c r="BJM13" i="3"/>
  <c r="BJN13" i="3"/>
  <c r="BJO13" i="3"/>
  <c r="BJP13" i="3"/>
  <c r="BJQ13" i="3"/>
  <c r="BJR13" i="3"/>
  <c r="BJT13" i="3"/>
  <c r="BJU13" i="3"/>
  <c r="BJV13" i="3"/>
  <c r="BJW13" i="3"/>
  <c r="BJX13" i="3"/>
  <c r="BJY13" i="3"/>
  <c r="BJZ13" i="3"/>
  <c r="BKA13" i="3"/>
  <c r="BKB13" i="3"/>
  <c r="BKC13" i="3"/>
  <c r="BKE13" i="3"/>
  <c r="BKF13" i="3"/>
  <c r="BKG13" i="3"/>
  <c r="BKH13" i="3"/>
  <c r="BKI13" i="3"/>
  <c r="BKJ13" i="3"/>
  <c r="BKK13" i="3"/>
  <c r="BKL13" i="3"/>
  <c r="BKM13" i="3"/>
  <c r="BKN13" i="3"/>
  <c r="BKP13" i="3"/>
  <c r="BKQ13" i="3"/>
  <c r="BKR13" i="3"/>
  <c r="BKS13" i="3"/>
  <c r="BKT13" i="3"/>
  <c r="BKU13" i="3"/>
  <c r="BKV13" i="3"/>
  <c r="BKW13" i="3"/>
  <c r="BKX13" i="3"/>
  <c r="BKY13" i="3"/>
  <c r="BLA13" i="3"/>
  <c r="BLB13" i="3"/>
  <c r="BLC13" i="3"/>
  <c r="BLD13" i="3"/>
  <c r="BLE13" i="3"/>
  <c r="BLF13" i="3"/>
  <c r="BLG13" i="3"/>
  <c r="BLH13" i="3"/>
  <c r="BLI13" i="3"/>
  <c r="BLJ13" i="3"/>
  <c r="BLL13" i="3"/>
  <c r="BLM13" i="3"/>
  <c r="BLN13" i="3"/>
  <c r="BLO13" i="3"/>
  <c r="BLP13" i="3"/>
  <c r="BLQ13" i="3"/>
  <c r="BLR13" i="3"/>
  <c r="BLS13" i="3"/>
  <c r="BLT13" i="3"/>
  <c r="BLU13" i="3"/>
  <c r="BLW13" i="3"/>
  <c r="BLX13" i="3"/>
  <c r="BLY13" i="3"/>
  <c r="BLZ13" i="3"/>
  <c r="BMA13" i="3"/>
  <c r="BMB13" i="3"/>
  <c r="BMC13" i="3"/>
  <c r="BMD13" i="3"/>
  <c r="BME13" i="3"/>
  <c r="BMF13" i="3"/>
  <c r="BMH13" i="3"/>
  <c r="BMI13" i="3"/>
  <c r="BMJ13" i="3"/>
  <c r="BMK13" i="3"/>
  <c r="BML13" i="3"/>
  <c r="BMM13" i="3"/>
  <c r="BMN13" i="3"/>
  <c r="BMO13" i="3"/>
  <c r="BMP13" i="3"/>
  <c r="BMQ13" i="3"/>
  <c r="BMS13" i="3"/>
  <c r="BMT13" i="3"/>
  <c r="BMU13" i="3"/>
  <c r="BMV13" i="3"/>
  <c r="BMW13" i="3"/>
  <c r="BMX13" i="3"/>
  <c r="BMY13" i="3"/>
  <c r="BMZ13" i="3"/>
  <c r="BNA13" i="3"/>
  <c r="BNB13" i="3"/>
  <c r="BND13" i="3"/>
  <c r="BNE13" i="3"/>
  <c r="BNF13" i="3"/>
  <c r="BNG13" i="3"/>
  <c r="BNH13" i="3"/>
  <c r="BNI13" i="3"/>
  <c r="BNJ13" i="3"/>
  <c r="BNK13" i="3"/>
  <c r="BNL13" i="3"/>
  <c r="BNO13" i="3"/>
  <c r="BNP13" i="3"/>
  <c r="BNQ13" i="3"/>
  <c r="BNR13" i="3"/>
  <c r="BNS13" i="3"/>
  <c r="BNT13" i="3"/>
  <c r="BNU13" i="3"/>
  <c r="BNV13" i="3"/>
  <c r="BNW13" i="3"/>
  <c r="BNX13" i="3"/>
  <c r="BNZ13" i="3"/>
  <c r="BOA13" i="3"/>
  <c r="BOB13" i="3"/>
  <c r="BOC13" i="3"/>
  <c r="BOD13" i="3"/>
  <c r="BOE13" i="3"/>
  <c r="BOF13" i="3"/>
  <c r="BOG13" i="3"/>
  <c r="BOH13" i="3"/>
  <c r="BOI13" i="3"/>
  <c r="BOK13" i="3"/>
  <c r="BOL13" i="3"/>
  <c r="BOM13" i="3"/>
  <c r="BON13" i="3"/>
  <c r="BOO13" i="3"/>
  <c r="BOP13" i="3"/>
  <c r="BOQ13" i="3"/>
  <c r="BOR13" i="3"/>
  <c r="BOS13" i="3"/>
  <c r="BOT13" i="3"/>
  <c r="BOV13" i="3"/>
  <c r="BOW13" i="3"/>
  <c r="BOX13" i="3"/>
  <c r="BOY13" i="3"/>
  <c r="BOZ13" i="3"/>
  <c r="BPA13" i="3"/>
  <c r="BPB13" i="3"/>
  <c r="BPC13" i="3"/>
  <c r="BPD13" i="3"/>
  <c r="BPG13" i="3"/>
  <c r="BPH13" i="3"/>
  <c r="BPI13" i="3"/>
  <c r="BPJ13" i="3"/>
  <c r="BPK13" i="3"/>
  <c r="BPL13" i="3"/>
  <c r="BPM13" i="3"/>
  <c r="BPN13" i="3"/>
  <c r="BPO13" i="3"/>
  <c r="BPP13" i="3"/>
  <c r="BPR13" i="3"/>
  <c r="BPS13" i="3"/>
  <c r="BPT13" i="3"/>
  <c r="BPU13" i="3"/>
  <c r="BPV13" i="3"/>
  <c r="BPW13" i="3"/>
  <c r="BPX13" i="3"/>
  <c r="BPY13" i="3"/>
  <c r="BPZ13" i="3"/>
  <c r="BQA13" i="3"/>
  <c r="BQC13" i="3"/>
  <c r="BQD13" i="3"/>
  <c r="BQE13" i="3"/>
  <c r="BQF13" i="3"/>
  <c r="BQG13" i="3"/>
  <c r="BQH13" i="3"/>
  <c r="BQI13" i="3"/>
  <c r="BQJ13" i="3"/>
  <c r="BQK13" i="3"/>
  <c r="BQL13" i="3"/>
  <c r="BQN13" i="3"/>
  <c r="BQO13" i="3"/>
  <c r="BQP13" i="3"/>
  <c r="BQQ13" i="3"/>
  <c r="BQR13" i="3"/>
  <c r="BQS13" i="3"/>
  <c r="BQT13" i="3"/>
  <c r="BQU13" i="3"/>
  <c r="BQV13" i="3"/>
  <c r="BQW13" i="3"/>
  <c r="BQY13" i="3"/>
  <c r="BQZ13" i="3"/>
  <c r="BRA13" i="3"/>
  <c r="BRB13" i="3"/>
  <c r="BRC13" i="3"/>
  <c r="BRD13" i="3"/>
  <c r="BRE13" i="3"/>
  <c r="BRF13" i="3"/>
  <c r="BRG13" i="3"/>
  <c r="BRH13" i="3"/>
  <c r="BRJ13" i="3"/>
  <c r="BRK13" i="3"/>
  <c r="BRL13" i="3"/>
  <c r="BRM13" i="3"/>
  <c r="BRN13" i="3"/>
  <c r="BRO13" i="3"/>
  <c r="BRP13" i="3"/>
  <c r="BRQ13" i="3"/>
  <c r="BRR13" i="3"/>
  <c r="BRS13" i="3"/>
  <c r="BRU13" i="3"/>
  <c r="BRV13" i="3"/>
  <c r="BRW13" i="3"/>
  <c r="BRX13" i="3"/>
  <c r="BRY13" i="3"/>
  <c r="BRZ13" i="3"/>
  <c r="BSA13" i="3"/>
  <c r="BSB13" i="3"/>
  <c r="BSC13" i="3"/>
  <c r="BSD13" i="3"/>
  <c r="BSF13" i="3"/>
  <c r="BSG13" i="3"/>
  <c r="BSH13" i="3"/>
  <c r="BSI13" i="3"/>
  <c r="BSJ13" i="3"/>
  <c r="BSK13" i="3"/>
  <c r="BSL13" i="3"/>
  <c r="BSM13" i="3"/>
  <c r="BSN13" i="3"/>
  <c r="BSO13" i="3"/>
  <c r="BSQ13" i="3"/>
  <c r="BSR13" i="3"/>
  <c r="BSS13" i="3"/>
  <c r="BST13" i="3"/>
  <c r="BSU13" i="3"/>
  <c r="BSV13" i="3"/>
  <c r="BSW13" i="3"/>
  <c r="BSX13" i="3"/>
  <c r="BSY13" i="3"/>
  <c r="BSZ13" i="3"/>
  <c r="BTB13" i="3"/>
  <c r="BTC13" i="3"/>
  <c r="BTD13" i="3"/>
  <c r="BTE13" i="3"/>
  <c r="BTF13" i="3"/>
  <c r="BTG13" i="3"/>
  <c r="BTH13" i="3"/>
  <c r="BTI13" i="3"/>
  <c r="BTJ13" i="3"/>
  <c r="BTK13" i="3"/>
  <c r="BTM13" i="3"/>
  <c r="BTN13" i="3"/>
  <c r="BTO13" i="3"/>
  <c r="BTP13" i="3"/>
  <c r="BTQ13" i="3"/>
  <c r="BTR13" i="3"/>
  <c r="BTS13" i="3"/>
  <c r="BTT13" i="3"/>
  <c r="BTU13" i="3"/>
  <c r="BTX13" i="3"/>
  <c r="BTY13" i="3"/>
  <c r="BTZ13" i="3"/>
  <c r="BUA13" i="3"/>
  <c r="BUB13" i="3"/>
  <c r="BUC13" i="3"/>
  <c r="BUD13" i="3"/>
  <c r="BUE13" i="3"/>
  <c r="BUF13" i="3"/>
  <c r="BUI13" i="3"/>
  <c r="BUJ13" i="3"/>
  <c r="BUK13" i="3"/>
  <c r="BUL13" i="3"/>
  <c r="BUM13" i="3"/>
  <c r="BUN13" i="3"/>
  <c r="BUO13" i="3"/>
  <c r="BUP13" i="3"/>
  <c r="BUQ13" i="3"/>
  <c r="BUR13" i="3"/>
  <c r="BUT13" i="3"/>
  <c r="BUU13" i="3"/>
  <c r="BUV13" i="3"/>
  <c r="BUW13" i="3"/>
  <c r="BUX13" i="3"/>
  <c r="BUY13" i="3"/>
  <c r="BUZ13" i="3"/>
  <c r="BVA13" i="3"/>
  <c r="BVB13" i="3"/>
  <c r="BVC13" i="3"/>
  <c r="BVE13" i="3"/>
  <c r="BVF13" i="3"/>
  <c r="BVG13" i="3"/>
  <c r="BVH13" i="3"/>
  <c r="BVI13" i="3"/>
  <c r="BVJ13" i="3"/>
  <c r="BVK13" i="3"/>
  <c r="BVL13" i="3"/>
  <c r="BVM13" i="3"/>
  <c r="BVP13" i="3"/>
  <c r="BVQ13" i="3"/>
  <c r="BVR13" i="3"/>
  <c r="BVS13" i="3"/>
  <c r="BVT13" i="3"/>
  <c r="BVU13" i="3"/>
  <c r="BVV13" i="3"/>
  <c r="BVW13" i="3"/>
  <c r="BVX13" i="3"/>
  <c r="BVY13" i="3"/>
  <c r="BWA13" i="3"/>
  <c r="BWB13" i="3"/>
  <c r="BWC13" i="3"/>
  <c r="BWD13" i="3"/>
  <c r="BWE13" i="3"/>
  <c r="BWF13" i="3"/>
  <c r="BWG13" i="3"/>
  <c r="BWH13" i="3"/>
  <c r="BWI13" i="3"/>
  <c r="BWJ13" i="3"/>
  <c r="BWL13" i="3"/>
  <c r="BWM13" i="3"/>
  <c r="BWN13" i="3"/>
  <c r="BWO13" i="3"/>
  <c r="BWP13" i="3"/>
  <c r="BWQ13" i="3"/>
  <c r="BWR13" i="3"/>
  <c r="BWS13" i="3"/>
  <c r="BWT13" i="3"/>
  <c r="BWW13" i="3"/>
  <c r="BWX13" i="3"/>
  <c r="BWY13" i="3"/>
  <c r="BWZ13" i="3"/>
  <c r="BXA13" i="3"/>
  <c r="BXB13" i="3"/>
  <c r="BXC13" i="3"/>
  <c r="BXD13" i="3"/>
  <c r="BXE13" i="3"/>
  <c r="BXF13" i="3"/>
  <c r="BXH13" i="3"/>
  <c r="BXI13" i="3"/>
  <c r="BXJ13" i="3"/>
  <c r="BXK13" i="3"/>
  <c r="BXL13" i="3"/>
  <c r="BXM13" i="3"/>
  <c r="BXN13" i="3"/>
  <c r="BXO13" i="3"/>
  <c r="BXP13" i="3"/>
  <c r="BXQ13" i="3"/>
  <c r="BXS13" i="3"/>
  <c r="BXT13" i="3"/>
  <c r="BXU13" i="3"/>
  <c r="BXV13" i="3"/>
  <c r="BXW13" i="3"/>
  <c r="BXX13" i="3"/>
  <c r="BXY13" i="3"/>
  <c r="BXZ13" i="3"/>
  <c r="BYA13" i="3"/>
  <c r="BYD13" i="3"/>
  <c r="BYE13" i="3"/>
  <c r="BYF13" i="3"/>
  <c r="BYG13" i="3"/>
  <c r="BYH13" i="3"/>
  <c r="BYI13" i="3"/>
  <c r="BYJ13" i="3"/>
  <c r="BYK13" i="3"/>
  <c r="BYL13" i="3"/>
  <c r="BYO13" i="3"/>
  <c r="BYP13" i="3"/>
  <c r="BYQ13" i="3"/>
  <c r="BYR13" i="3"/>
  <c r="BYS13" i="3"/>
  <c r="BYT13" i="3"/>
  <c r="BYU13" i="3"/>
  <c r="BYV13" i="3"/>
  <c r="BYW13" i="3"/>
  <c r="BYX13" i="3"/>
  <c r="BYZ13" i="3"/>
  <c r="BZA13" i="3"/>
  <c r="BZB13" i="3"/>
  <c r="BZC13" i="3"/>
  <c r="BZD13" i="3"/>
  <c r="BZE13" i="3"/>
  <c r="BZF13" i="3"/>
  <c r="BZG13" i="3"/>
  <c r="BZH13" i="3"/>
  <c r="BZI13" i="3"/>
  <c r="BZK13" i="3"/>
  <c r="BZL13" i="3"/>
  <c r="BZM13" i="3"/>
  <c r="BZN13" i="3"/>
  <c r="BZO13" i="3"/>
  <c r="BZP13" i="3"/>
  <c r="BZQ13" i="3"/>
  <c r="BZR13" i="3"/>
  <c r="BZS13" i="3"/>
  <c r="BZT13" i="3"/>
  <c r="BZV13" i="3"/>
  <c r="BZW13" i="3"/>
  <c r="BZX13" i="3"/>
  <c r="BZY13" i="3"/>
  <c r="BZZ13" i="3"/>
  <c r="CAA13" i="3"/>
  <c r="CAB13" i="3"/>
  <c r="CAC13" i="3"/>
  <c r="CAD13" i="3"/>
  <c r="CAE13" i="3"/>
  <c r="CAG13" i="3"/>
  <c r="CAH13" i="3"/>
  <c r="CAI13" i="3"/>
  <c r="CAJ13" i="3"/>
  <c r="CAK13" i="3"/>
  <c r="CAL13" i="3"/>
  <c r="CAM13" i="3"/>
  <c r="CAN13" i="3"/>
  <c r="CAO13" i="3"/>
  <c r="CAP13" i="3"/>
  <c r="CAR13" i="3"/>
  <c r="CAS13" i="3"/>
  <c r="CAT13" i="3"/>
  <c r="CAU13" i="3"/>
  <c r="CAV13" i="3"/>
  <c r="CAW13" i="3"/>
  <c r="CAX13" i="3"/>
  <c r="CAY13" i="3"/>
  <c r="CAZ13" i="3"/>
  <c r="CBA13" i="3"/>
  <c r="CBC13" i="3"/>
  <c r="CBD13" i="3"/>
  <c r="CBE13" i="3"/>
  <c r="CBF13" i="3"/>
  <c r="CBG13" i="3"/>
  <c r="CBH13" i="3"/>
  <c r="CBI13" i="3"/>
  <c r="CBJ13" i="3"/>
  <c r="CBK13" i="3"/>
  <c r="CBL13" i="3"/>
  <c r="CBN13" i="3"/>
  <c r="CBO13" i="3"/>
  <c r="CBP13" i="3"/>
  <c r="CBQ13" i="3"/>
  <c r="CBR13" i="3"/>
  <c r="CBS13" i="3"/>
  <c r="CBT13" i="3"/>
  <c r="CBU13" i="3"/>
  <c r="CBV13" i="3"/>
  <c r="CBW13" i="3"/>
  <c r="CBY13" i="3"/>
  <c r="CBZ13" i="3"/>
  <c r="CCA13" i="3"/>
  <c r="CCB13" i="3"/>
  <c r="CCC13" i="3"/>
  <c r="CCD13" i="3"/>
  <c r="CCE13" i="3"/>
  <c r="CCF13" i="3"/>
  <c r="CCG13" i="3"/>
  <c r="CCH13" i="3"/>
  <c r="CCJ13" i="3"/>
  <c r="CCK13" i="3"/>
  <c r="CCL13" i="3"/>
  <c r="CCM13" i="3"/>
  <c r="CCN13" i="3"/>
  <c r="CCO13" i="3"/>
  <c r="CCP13" i="3"/>
  <c r="CCQ13" i="3"/>
  <c r="CCR13" i="3"/>
  <c r="CCS13" i="3"/>
  <c r="CCU13" i="3"/>
  <c r="CCV13" i="3"/>
  <c r="CCW13" i="3"/>
  <c r="CCX13" i="3"/>
  <c r="CCY13" i="3"/>
  <c r="CCZ13" i="3"/>
  <c r="CDA13" i="3"/>
  <c r="CDB13" i="3"/>
  <c r="CDC13" i="3"/>
  <c r="CDD13" i="3"/>
  <c r="CDF13" i="3"/>
  <c r="CDG13" i="3"/>
  <c r="CDH13" i="3"/>
  <c r="CDI13" i="3"/>
  <c r="CDJ13" i="3"/>
  <c r="CDK13" i="3"/>
  <c r="CDL13" i="3"/>
  <c r="CDM13" i="3"/>
  <c r="CDN13" i="3"/>
  <c r="CDO13" i="3"/>
  <c r="CDQ13" i="3"/>
  <c r="CDR13" i="3"/>
  <c r="CDS13" i="3"/>
  <c r="CDT13" i="3"/>
  <c r="CDU13" i="3"/>
  <c r="CDV13" i="3"/>
  <c r="CDW13" i="3"/>
  <c r="CDX13" i="3"/>
  <c r="CDY13" i="3"/>
  <c r="CDZ13" i="3"/>
  <c r="CEB13" i="3"/>
  <c r="CEC13" i="3"/>
  <c r="CED13" i="3"/>
  <c r="CEE13" i="3"/>
  <c r="CEF13" i="3"/>
  <c r="CEG13" i="3"/>
  <c r="CEH13" i="3"/>
  <c r="CEI13" i="3"/>
  <c r="CEJ13" i="3"/>
  <c r="CEM13" i="3"/>
  <c r="CEN13" i="3"/>
  <c r="CEO13" i="3"/>
  <c r="CEP13" i="3"/>
  <c r="CEQ13" i="3"/>
  <c r="CER13" i="3"/>
  <c r="CES13" i="3"/>
  <c r="CET13" i="3"/>
  <c r="CEU13" i="3"/>
  <c r="CEV13" i="3"/>
  <c r="CEX13" i="3"/>
  <c r="CEY13" i="3"/>
  <c r="CEZ13" i="3"/>
  <c r="CFA13" i="3"/>
  <c r="CFB13" i="3"/>
  <c r="CFC13" i="3"/>
  <c r="CFD13" i="3"/>
  <c r="CFE13" i="3"/>
  <c r="CFF13" i="3"/>
  <c r="CFG13" i="3"/>
  <c r="CFI13" i="3"/>
  <c r="CFJ13" i="3"/>
  <c r="CFK13" i="3"/>
  <c r="CFL13" i="3"/>
  <c r="CFM13" i="3"/>
  <c r="CFN13" i="3"/>
  <c r="CFO13" i="3"/>
  <c r="CFP13" i="3"/>
  <c r="CFQ13" i="3"/>
  <c r="CFR13" i="3"/>
  <c r="CFT13" i="3"/>
  <c r="CFU13" i="3"/>
  <c r="CFV13" i="3"/>
  <c r="CFW13" i="3"/>
  <c r="CFX13" i="3"/>
  <c r="CFY13" i="3"/>
  <c r="CFZ13" i="3"/>
  <c r="CGA13" i="3"/>
  <c r="CGB13" i="3"/>
  <c r="CGC13" i="3"/>
  <c r="CGE13" i="3"/>
  <c r="CGF13" i="3"/>
  <c r="CGG13" i="3"/>
  <c r="CGH13" i="3"/>
  <c r="CGI13" i="3"/>
  <c r="CGJ13" i="3"/>
  <c r="CGK13" i="3"/>
  <c r="CGL13" i="3"/>
  <c r="CGM13" i="3"/>
  <c r="CGN13" i="3"/>
  <c r="CGP13" i="3"/>
  <c r="CGQ13" i="3"/>
  <c r="CGR13" i="3"/>
  <c r="CGS13" i="3"/>
  <c r="CGT13" i="3"/>
  <c r="CGU13" i="3"/>
  <c r="CGV13" i="3"/>
  <c r="CGW13" i="3"/>
  <c r="CGX13" i="3"/>
  <c r="CGY13" i="3"/>
  <c r="CHA13" i="3"/>
  <c r="CHB13" i="3"/>
  <c r="CHC13" i="3"/>
  <c r="CHD13" i="3"/>
  <c r="CHE13" i="3"/>
  <c r="CHF13" i="3"/>
  <c r="CHG13" i="3"/>
  <c r="CHH13" i="3"/>
  <c r="CHI13" i="3"/>
  <c r="CHJ13" i="3"/>
  <c r="CHL13" i="3"/>
  <c r="CHM13" i="3"/>
  <c r="CHN13" i="3"/>
  <c r="CHO13" i="3"/>
  <c r="CHP13" i="3"/>
  <c r="CHQ13" i="3"/>
  <c r="CHR13" i="3"/>
  <c r="CHS13" i="3"/>
  <c r="CHT13" i="3"/>
  <c r="CHW13" i="3"/>
  <c r="CHX13" i="3"/>
  <c r="CHY13" i="3"/>
  <c r="CHZ13" i="3"/>
  <c r="CIA13" i="3"/>
  <c r="CIB13" i="3"/>
  <c r="CIC13" i="3"/>
  <c r="CID13" i="3"/>
  <c r="CIE13" i="3"/>
  <c r="CIH13" i="3"/>
  <c r="CII13" i="3"/>
  <c r="CIJ13" i="3"/>
  <c r="CIK13" i="3"/>
  <c r="CIL13" i="3"/>
  <c r="CIM13" i="3"/>
  <c r="CIN13" i="3"/>
  <c r="CIO13" i="3"/>
  <c r="CIP13" i="3"/>
  <c r="CIS13" i="3"/>
  <c r="CIT13" i="3"/>
  <c r="CIU13" i="3"/>
  <c r="CIV13" i="3"/>
  <c r="CIW13" i="3"/>
  <c r="CIX13" i="3"/>
  <c r="CIY13" i="3"/>
  <c r="CIZ13" i="3"/>
  <c r="CJA13" i="3"/>
  <c r="CJD13" i="3"/>
  <c r="CJE13" i="3"/>
  <c r="CJF13" i="3"/>
  <c r="CJG13" i="3"/>
  <c r="CJH13" i="3"/>
  <c r="CJI13" i="3"/>
  <c r="CJJ13" i="3"/>
  <c r="CJK13" i="3"/>
  <c r="CJL13" i="3"/>
  <c r="CJM13" i="3"/>
  <c r="CJO13" i="3"/>
  <c r="CJP13" i="3"/>
  <c r="CJQ13" i="3"/>
  <c r="CJR13" i="3"/>
  <c r="CJS13" i="3"/>
  <c r="CJT13" i="3"/>
  <c r="CJU13" i="3"/>
  <c r="CJV13" i="3"/>
  <c r="CJW13" i="3"/>
  <c r="CJX13" i="3"/>
  <c r="CJZ13" i="3"/>
  <c r="CKA13" i="3"/>
  <c r="CKB13" i="3"/>
  <c r="CKC13" i="3"/>
  <c r="CKD13" i="3"/>
  <c r="CKE13" i="3"/>
  <c r="CKF13" i="3"/>
  <c r="CKG13" i="3"/>
  <c r="CKH13" i="3"/>
  <c r="CKI13" i="3"/>
  <c r="CKK13" i="3"/>
  <c r="CKL13" i="3"/>
  <c r="CKM13" i="3"/>
  <c r="CKN13" i="3"/>
  <c r="CKO13" i="3"/>
  <c r="CKP13" i="3"/>
  <c r="CKQ13" i="3"/>
  <c r="CKR13" i="3"/>
  <c r="CKS13" i="3"/>
  <c r="CKV13" i="3"/>
  <c r="CKW13" i="3"/>
  <c r="CKX13" i="3"/>
  <c r="CKY13" i="3"/>
  <c r="CKZ13" i="3"/>
  <c r="CLA13" i="3"/>
  <c r="CLB13" i="3"/>
  <c r="CLC13" i="3"/>
  <c r="CLD13" i="3"/>
  <c r="CLG13" i="3"/>
  <c r="CLH13" i="3"/>
  <c r="CLI13" i="3"/>
  <c r="CLJ13" i="3"/>
  <c r="CLK13" i="3"/>
  <c r="CLL13" i="3"/>
  <c r="CLM13" i="3"/>
  <c r="CLN13" i="3"/>
  <c r="CLO13" i="3"/>
  <c r="CLR13" i="3"/>
  <c r="CLS13" i="3"/>
  <c r="CLT13" i="3"/>
  <c r="CLU13" i="3"/>
  <c r="CLV13" i="3"/>
  <c r="CLW13" i="3"/>
  <c r="CLX13" i="3"/>
  <c r="CLY13" i="3"/>
  <c r="CLZ13" i="3"/>
  <c r="CMA13" i="3"/>
  <c r="CMC13" i="3"/>
  <c r="CMD13" i="3"/>
  <c r="CME13" i="3"/>
  <c r="CMF13" i="3"/>
  <c r="CMG13" i="3"/>
  <c r="CMH13" i="3"/>
  <c r="CMI13" i="3"/>
  <c r="CMJ13" i="3"/>
  <c r="CMK13" i="3"/>
  <c r="CML13" i="3"/>
  <c r="CMN13" i="3"/>
  <c r="CMO13" i="3"/>
  <c r="CMP13" i="3"/>
  <c r="CMQ13" i="3"/>
  <c r="CMR13" i="3"/>
  <c r="CMS13" i="3"/>
  <c r="CMT13" i="3"/>
  <c r="CMU13" i="3"/>
  <c r="CMV13" i="3"/>
  <c r="CMW13" i="3"/>
  <c r="CMY13" i="3"/>
  <c r="CMZ13" i="3"/>
  <c r="CNA13" i="3"/>
  <c r="CNB13" i="3"/>
  <c r="CNC13" i="3"/>
  <c r="CND13" i="3"/>
  <c r="CNE13" i="3"/>
  <c r="CNF13" i="3"/>
  <c r="CNG13" i="3"/>
  <c r="CNH13" i="3"/>
  <c r="CNJ13" i="3"/>
  <c r="CNK13" i="3"/>
  <c r="CNL13" i="3"/>
  <c r="CNM13" i="3"/>
  <c r="CNN13" i="3"/>
  <c r="CNO13" i="3"/>
  <c r="CNP13" i="3"/>
  <c r="CNQ13" i="3"/>
  <c r="CNR13" i="3"/>
  <c r="CNS13" i="3"/>
  <c r="CNU13" i="3"/>
  <c r="CNV13" i="3"/>
  <c r="CNW13" i="3"/>
  <c r="CNX13" i="3"/>
  <c r="CNY13" i="3"/>
  <c r="CNZ13" i="3"/>
  <c r="COA13" i="3"/>
  <c r="COB13" i="3"/>
  <c r="COC13" i="3"/>
  <c r="COD13" i="3"/>
  <c r="COF13" i="3"/>
  <c r="COG13" i="3"/>
  <c r="COH13" i="3"/>
  <c r="COI13" i="3"/>
  <c r="COJ13" i="3"/>
  <c r="COK13" i="3"/>
  <c r="COL13" i="3"/>
  <c r="COM13" i="3"/>
  <c r="CON13" i="3"/>
  <c r="COO13" i="3"/>
  <c r="COQ13" i="3"/>
  <c r="COR13" i="3"/>
  <c r="COS13" i="3"/>
  <c r="COT13" i="3"/>
  <c r="COU13" i="3"/>
  <c r="COV13" i="3"/>
  <c r="COW13" i="3"/>
  <c r="COX13" i="3"/>
  <c r="COY13" i="3"/>
  <c r="COZ13" i="3"/>
  <c r="CPB13" i="3"/>
  <c r="CPC13" i="3"/>
  <c r="CPD13" i="3"/>
  <c r="CPE13" i="3"/>
  <c r="CPF13" i="3"/>
  <c r="CPG13" i="3"/>
  <c r="CPH13" i="3"/>
  <c r="CPI13" i="3"/>
  <c r="CPJ13" i="3"/>
  <c r="CPK13" i="3"/>
  <c r="CPM13" i="3"/>
  <c r="CPN13" i="3"/>
  <c r="CPO13" i="3"/>
  <c r="CPP13" i="3"/>
  <c r="CPQ13" i="3"/>
  <c r="CPR13" i="3"/>
  <c r="CPS13" i="3"/>
  <c r="CPT13" i="3"/>
  <c r="CPU13" i="3"/>
  <c r="CPV13" i="3"/>
  <c r="CPX13" i="3"/>
  <c r="CPY13" i="3"/>
  <c r="CPZ13" i="3"/>
  <c r="CQA13" i="3"/>
  <c r="CQB13" i="3"/>
  <c r="CQC13" i="3"/>
  <c r="CQD13" i="3"/>
  <c r="CQE13" i="3"/>
  <c r="CQF13" i="3"/>
  <c r="CQG13" i="3"/>
  <c r="CQI13" i="3"/>
  <c r="CQJ13" i="3"/>
  <c r="CQK13" i="3"/>
  <c r="CQL13" i="3"/>
  <c r="CQM13" i="3"/>
  <c r="CQN13" i="3"/>
  <c r="CQO13" i="3"/>
  <c r="CQP13" i="3"/>
  <c r="CQQ13" i="3"/>
  <c r="CQR13" i="3"/>
  <c r="CQT13" i="3"/>
  <c r="CQU13" i="3"/>
  <c r="CQV13" i="3"/>
  <c r="CQW13" i="3"/>
  <c r="CQX13" i="3"/>
  <c r="CQY13" i="3"/>
  <c r="CQZ13" i="3"/>
  <c r="CRA13" i="3"/>
  <c r="CRB13" i="3"/>
  <c r="CRC13" i="3"/>
  <c r="CRE13" i="3"/>
  <c r="CRF13" i="3"/>
  <c r="CRG13" i="3"/>
  <c r="CRH13" i="3"/>
  <c r="CRI13" i="3"/>
  <c r="CRJ13" i="3"/>
  <c r="CRK13" i="3"/>
  <c r="CRL13" i="3"/>
  <c r="CRM13" i="3"/>
  <c r="CRN13" i="3"/>
  <c r="CRP13" i="3"/>
  <c r="CRQ13" i="3"/>
  <c r="CRR13" i="3"/>
  <c r="CRS13" i="3"/>
  <c r="CRT13" i="3"/>
  <c r="CRU13" i="3"/>
  <c r="CRV13" i="3"/>
  <c r="CRW13" i="3"/>
  <c r="CRX13" i="3"/>
  <c r="CRY13" i="3"/>
  <c r="CSA13" i="3"/>
  <c r="CSB13" i="3"/>
  <c r="CSC13" i="3"/>
  <c r="CSD13" i="3"/>
  <c r="CSE13" i="3"/>
  <c r="CSF13" i="3"/>
  <c r="CSG13" i="3"/>
  <c r="CSH13" i="3"/>
  <c r="CSI13" i="3"/>
  <c r="CSJ13" i="3"/>
  <c r="CSL13" i="3"/>
  <c r="CSM13" i="3"/>
  <c r="CSN13" i="3"/>
  <c r="CSO13" i="3"/>
  <c r="CSP13" i="3"/>
  <c r="CSQ13" i="3"/>
  <c r="CSR13" i="3"/>
  <c r="CSS13" i="3"/>
  <c r="CST13" i="3"/>
  <c r="CSU13" i="3"/>
  <c r="CSW13" i="3"/>
  <c r="CSX13" i="3"/>
  <c r="CSY13" i="3"/>
  <c r="CSZ13" i="3"/>
  <c r="CTA13" i="3"/>
  <c r="CTB13" i="3"/>
  <c r="CTC13" i="3"/>
  <c r="CTD13" i="3"/>
  <c r="CTE13" i="3"/>
  <c r="CTF13" i="3"/>
  <c r="CTH13" i="3"/>
  <c r="CTI13" i="3"/>
  <c r="CTJ13" i="3"/>
  <c r="CTK13" i="3"/>
  <c r="CTL13" i="3"/>
  <c r="CTM13" i="3"/>
  <c r="CTN13" i="3"/>
  <c r="CTO13" i="3"/>
  <c r="CTP13" i="3"/>
  <c r="CTQ13" i="3"/>
  <c r="CTS13" i="3"/>
  <c r="CTT13" i="3"/>
  <c r="CTU13" i="3"/>
  <c r="CTV13" i="3"/>
  <c r="CTW13" i="3"/>
  <c r="CTX13" i="3"/>
  <c r="CTY13" i="3"/>
  <c r="CTZ13" i="3"/>
  <c r="CUA13" i="3"/>
  <c r="CUB13" i="3"/>
  <c r="CUD13" i="3"/>
  <c r="CUE13" i="3"/>
  <c r="CUF13" i="3"/>
  <c r="CUG13" i="3"/>
  <c r="CUH13" i="3"/>
  <c r="CUI13" i="3"/>
  <c r="CUJ13" i="3"/>
  <c r="CUK13" i="3"/>
  <c r="CUL13" i="3"/>
  <c r="CUM13" i="3"/>
  <c r="CUO13" i="3"/>
  <c r="CUP13" i="3"/>
  <c r="CUQ13" i="3"/>
  <c r="CUR13" i="3"/>
  <c r="CUS13" i="3"/>
  <c r="CUT13" i="3"/>
  <c r="CUU13" i="3"/>
  <c r="CUV13" i="3"/>
  <c r="CUW13" i="3"/>
  <c r="CUX13" i="3"/>
  <c r="CUZ13" i="3"/>
  <c r="CVA13" i="3"/>
  <c r="CVB13" i="3"/>
  <c r="CVC13" i="3"/>
  <c r="CVD13" i="3"/>
  <c r="CVE13" i="3"/>
  <c r="CVF13" i="3"/>
  <c r="CVG13" i="3"/>
  <c r="CVH13" i="3"/>
  <c r="CVI13" i="3"/>
  <c r="CVK13" i="3"/>
  <c r="CVL13" i="3"/>
  <c r="CVM13" i="3"/>
  <c r="CVN13" i="3"/>
  <c r="CVO13" i="3"/>
  <c r="CVP13" i="3"/>
  <c r="CVQ13" i="3"/>
  <c r="CVR13" i="3"/>
  <c r="CVS13" i="3"/>
  <c r="CVT13" i="3"/>
  <c r="CVV13" i="3"/>
  <c r="CVW13" i="3"/>
  <c r="CVX13" i="3"/>
  <c r="CVY13" i="3"/>
  <c r="CVZ13" i="3"/>
  <c r="CWA13" i="3"/>
  <c r="CWB13" i="3"/>
  <c r="CWC13" i="3"/>
  <c r="CWD13" i="3"/>
  <c r="CWE13" i="3"/>
  <c r="CWG13" i="3"/>
  <c r="CWH13" i="3"/>
  <c r="CWI13" i="3"/>
  <c r="CWJ13" i="3"/>
  <c r="CWK13" i="3"/>
  <c r="CWL13" i="3"/>
  <c r="CWM13" i="3"/>
  <c r="CWN13" i="3"/>
  <c r="CWO13" i="3"/>
  <c r="CWP13" i="3"/>
  <c r="CWR13" i="3"/>
  <c r="CWS13" i="3"/>
  <c r="CWT13" i="3"/>
  <c r="CWU13" i="3"/>
  <c r="CWV13" i="3"/>
  <c r="CWW13" i="3"/>
  <c r="CWX13" i="3"/>
  <c r="CWY13" i="3"/>
  <c r="CWZ13" i="3"/>
  <c r="CXA13" i="3"/>
  <c r="CXC13" i="3"/>
  <c r="CXD13" i="3"/>
  <c r="CXE13" i="3"/>
  <c r="CXF13" i="3"/>
  <c r="CXG13" i="3"/>
  <c r="CXH13" i="3"/>
  <c r="CXI13" i="3"/>
  <c r="CXJ13" i="3"/>
  <c r="CXK13" i="3"/>
  <c r="CXL13" i="3"/>
  <c r="CXN13" i="3"/>
  <c r="CXO13" i="3"/>
  <c r="CXP13" i="3"/>
  <c r="CXQ13" i="3"/>
  <c r="CXR13" i="3"/>
  <c r="CXS13" i="3"/>
  <c r="CXT13" i="3"/>
  <c r="CXU13" i="3"/>
  <c r="CXV13" i="3"/>
  <c r="CXW13" i="3"/>
  <c r="CXY13" i="3"/>
  <c r="CXZ13" i="3"/>
  <c r="CYA13" i="3"/>
  <c r="CYB13" i="3"/>
  <c r="CYC13" i="3"/>
  <c r="CYD13" i="3"/>
  <c r="CYE13" i="3"/>
  <c r="CYF13" i="3"/>
  <c r="CYG13" i="3"/>
  <c r="CYH13" i="3"/>
  <c r="CYJ13" i="3"/>
  <c r="CYK13" i="3"/>
  <c r="CYL13" i="3"/>
  <c r="CYM13" i="3"/>
  <c r="CYN13" i="3"/>
  <c r="CYO13" i="3"/>
  <c r="CYP13" i="3"/>
  <c r="CYQ13" i="3"/>
  <c r="CYR13" i="3"/>
  <c r="CYS13" i="3"/>
  <c r="CYU13" i="3"/>
  <c r="CYV13" i="3"/>
  <c r="CYW13" i="3"/>
  <c r="CYX13" i="3"/>
  <c r="CYY13" i="3"/>
  <c r="CYZ13" i="3"/>
  <c r="CZA13" i="3"/>
  <c r="CZB13" i="3"/>
  <c r="CZC13" i="3"/>
  <c r="CZD13" i="3"/>
  <c r="CZF13" i="3"/>
  <c r="CZG13" i="3"/>
  <c r="CZH13" i="3"/>
  <c r="CZI13" i="3"/>
  <c r="CZJ13" i="3"/>
  <c r="CZK13" i="3"/>
  <c r="CZL13" i="3"/>
  <c r="CZM13" i="3"/>
  <c r="CZN13" i="3"/>
  <c r="CZO13" i="3"/>
  <c r="CZQ13" i="3"/>
  <c r="CZR13" i="3"/>
  <c r="CZS13" i="3"/>
  <c r="CZT13" i="3"/>
  <c r="CZU13" i="3"/>
  <c r="CZV13" i="3"/>
  <c r="CZW13" i="3"/>
  <c r="CZX13" i="3"/>
  <c r="CZY13" i="3"/>
  <c r="CZZ13" i="3"/>
  <c r="DAB13" i="3"/>
  <c r="DAC13" i="3"/>
  <c r="DAD13" i="3"/>
  <c r="DAE13" i="3"/>
  <c r="DAF13" i="3"/>
  <c r="DAG13" i="3"/>
  <c r="DAH13" i="3"/>
  <c r="DAI13" i="3"/>
  <c r="DAJ13" i="3"/>
  <c r="DAK13" i="3"/>
  <c r="DAM13" i="3"/>
  <c r="DAN13" i="3"/>
  <c r="DAO13" i="3"/>
  <c r="DAP13" i="3"/>
  <c r="DAQ13" i="3"/>
  <c r="DAR13" i="3"/>
  <c r="DAS13" i="3"/>
  <c r="DAT13" i="3"/>
  <c r="DAU13" i="3"/>
  <c r="DAV13" i="3"/>
  <c r="DAX13" i="3"/>
  <c r="DAY13" i="3"/>
  <c r="DAZ13" i="3"/>
  <c r="DBA13" i="3"/>
  <c r="DBB13" i="3"/>
  <c r="DBC13" i="3"/>
  <c r="DBD13" i="3"/>
  <c r="DBE13" i="3"/>
  <c r="DBF13" i="3"/>
  <c r="DBG13" i="3"/>
  <c r="DBI13" i="3"/>
  <c r="DBJ13" i="3"/>
  <c r="DBK13" i="3"/>
  <c r="DBL13" i="3"/>
  <c r="DBM13" i="3"/>
  <c r="DBN13" i="3"/>
  <c r="DBO13" i="3"/>
  <c r="DBP13" i="3"/>
  <c r="DBQ13" i="3"/>
  <c r="DBR13" i="3"/>
  <c r="DBT13" i="3"/>
  <c r="DBU13" i="3"/>
  <c r="DBV13" i="3"/>
  <c r="DBW13" i="3"/>
  <c r="DBX13" i="3"/>
  <c r="DBY13" i="3"/>
  <c r="DBZ13" i="3"/>
  <c r="DCA13" i="3"/>
  <c r="DCB13" i="3"/>
  <c r="DCC13" i="3"/>
  <c r="DCE13" i="3"/>
  <c r="DCF13" i="3"/>
  <c r="DCG13" i="3"/>
  <c r="DCH13" i="3"/>
  <c r="DCI13" i="3"/>
  <c r="DCJ13" i="3"/>
  <c r="DCK13" i="3"/>
  <c r="DCL13" i="3"/>
  <c r="DCM13" i="3"/>
  <c r="DCN13" i="3"/>
  <c r="DCP13" i="3"/>
  <c r="DCQ13" i="3"/>
  <c r="DCR13" i="3"/>
  <c r="DCS13" i="3"/>
  <c r="DCT13" i="3"/>
  <c r="DCU13" i="3"/>
  <c r="DCV13" i="3"/>
  <c r="DCW13" i="3"/>
  <c r="DCX13" i="3"/>
  <c r="DCY13" i="3"/>
  <c r="DDA13" i="3"/>
  <c r="DDB13" i="3"/>
  <c r="DDC13" i="3"/>
  <c r="DDD13" i="3"/>
  <c r="DDE13" i="3"/>
  <c r="DDF13" i="3"/>
  <c r="DDG13" i="3"/>
  <c r="DDH13" i="3"/>
  <c r="DDI13" i="3"/>
  <c r="DDJ13" i="3"/>
  <c r="DDL13" i="3"/>
  <c r="DDM13" i="3"/>
  <c r="DDN13" i="3"/>
  <c r="DDO13" i="3"/>
  <c r="DDP13" i="3"/>
  <c r="DDQ13" i="3"/>
  <c r="DDR13" i="3"/>
  <c r="DDS13" i="3"/>
  <c r="DDT13" i="3"/>
  <c r="DDU13" i="3"/>
  <c r="DDW13" i="3"/>
  <c r="DDX13" i="3"/>
  <c r="DDY13" i="3"/>
  <c r="DDZ13" i="3"/>
  <c r="DEA13" i="3"/>
  <c r="DEB13" i="3"/>
  <c r="DEC13" i="3"/>
  <c r="DED13" i="3"/>
  <c r="DEE13" i="3"/>
  <c r="DEF13" i="3"/>
  <c r="DEH13" i="3"/>
  <c r="DEI13" i="3"/>
  <c r="DEJ13" i="3"/>
  <c r="DEK13" i="3"/>
  <c r="DEL13" i="3"/>
  <c r="DEM13" i="3"/>
  <c r="DEN13" i="3"/>
  <c r="DEO13" i="3"/>
  <c r="DEP13" i="3"/>
  <c r="DEQ13" i="3"/>
  <c r="DES13" i="3"/>
  <c r="DET13" i="3"/>
  <c r="DEU13" i="3"/>
  <c r="DEV13" i="3"/>
  <c r="DEW13" i="3"/>
  <c r="DEX13" i="3"/>
  <c r="DEY13" i="3"/>
  <c r="DEZ13" i="3"/>
  <c r="DFA13" i="3"/>
  <c r="DFB13" i="3"/>
  <c r="DFD13" i="3"/>
  <c r="DFE13" i="3"/>
  <c r="DFF13" i="3"/>
  <c r="DFG13" i="3"/>
  <c r="DFH13" i="3"/>
  <c r="DFI13" i="3"/>
  <c r="DFJ13" i="3"/>
  <c r="DFK13" i="3"/>
  <c r="DFL13" i="3"/>
  <c r="DFM13" i="3"/>
  <c r="DFO13" i="3"/>
  <c r="DFP13" i="3"/>
  <c r="DFQ13" i="3"/>
  <c r="DFR13" i="3"/>
  <c r="DFS13" i="3"/>
  <c r="DFT13" i="3"/>
  <c r="DFU13" i="3"/>
  <c r="DFV13" i="3"/>
  <c r="DFW13" i="3"/>
  <c r="DFX13" i="3"/>
  <c r="DFZ13" i="3"/>
  <c r="DGA13" i="3"/>
  <c r="DGB13" i="3"/>
  <c r="DGC13" i="3"/>
  <c r="DGD13" i="3"/>
  <c r="DGE13" i="3"/>
  <c r="DGF13" i="3"/>
  <c r="DGG13" i="3"/>
  <c r="DGH13" i="3"/>
  <c r="DGI13" i="3"/>
  <c r="DGK13" i="3"/>
  <c r="DGL13" i="3"/>
  <c r="DGM13" i="3"/>
  <c r="DGN13" i="3"/>
  <c r="DGO13" i="3"/>
  <c r="DGP13" i="3"/>
  <c r="DGQ13" i="3"/>
  <c r="DGR13" i="3"/>
  <c r="DGS13" i="3"/>
  <c r="DGT13" i="3"/>
  <c r="DGV13" i="3"/>
  <c r="DGW13" i="3"/>
  <c r="DGX13" i="3"/>
  <c r="DGY13" i="3"/>
  <c r="DGZ13" i="3"/>
  <c r="DHA13" i="3"/>
  <c r="DHB13" i="3"/>
  <c r="DHC13" i="3"/>
  <c r="DHD13" i="3"/>
  <c r="DHE13" i="3"/>
  <c r="DHG13" i="3"/>
  <c r="DHH13" i="3"/>
  <c r="DHI13" i="3"/>
  <c r="DHJ13" i="3"/>
  <c r="DHK13" i="3"/>
  <c r="DHL13" i="3"/>
  <c r="DHM13" i="3"/>
  <c r="DHN13" i="3"/>
  <c r="DHO13" i="3"/>
  <c r="DHP13" i="3"/>
  <c r="DHR13" i="3"/>
  <c r="DHS13" i="3"/>
  <c r="DHT13" i="3"/>
  <c r="DHU13" i="3"/>
  <c r="DHV13" i="3"/>
  <c r="DHW13" i="3"/>
  <c r="DHX13" i="3"/>
  <c r="DHY13" i="3"/>
  <c r="DHZ13" i="3"/>
  <c r="DIA13" i="3"/>
  <c r="DIC13" i="3"/>
  <c r="DID13" i="3"/>
  <c r="DIE13" i="3"/>
  <c r="DIF13" i="3"/>
  <c r="DIG13" i="3"/>
  <c r="DIH13" i="3"/>
  <c r="DII13" i="3"/>
  <c r="DIJ13" i="3"/>
  <c r="DIK13" i="3"/>
  <c r="DIN13" i="3"/>
  <c r="DIO13" i="3"/>
  <c r="DIP13" i="3"/>
  <c r="DIQ13" i="3"/>
  <c r="DIR13" i="3"/>
  <c r="DIS13" i="3"/>
  <c r="DIT13" i="3"/>
  <c r="DIU13" i="3"/>
  <c r="DIV13" i="3"/>
  <c r="DIW13" i="3"/>
  <c r="DIY13" i="3"/>
  <c r="DIZ13" i="3"/>
  <c r="DJA13" i="3"/>
  <c r="DJB13" i="3"/>
  <c r="DJC13" i="3"/>
  <c r="DJD13" i="3"/>
  <c r="DJE13" i="3"/>
  <c r="DJF13" i="3"/>
  <c r="DJG13" i="3"/>
  <c r="DJH13" i="3"/>
  <c r="DJJ13" i="3"/>
  <c r="DJK13" i="3"/>
  <c r="DJL13" i="3"/>
  <c r="DJM13" i="3"/>
  <c r="DJN13" i="3"/>
  <c r="DJO13" i="3"/>
  <c r="DJP13" i="3"/>
  <c r="DJQ13" i="3"/>
  <c r="DJR13" i="3"/>
  <c r="DJS13" i="3"/>
  <c r="DJU13" i="3"/>
  <c r="DJV13" i="3"/>
  <c r="DJW13" i="3"/>
  <c r="DJX13" i="3"/>
  <c r="DJY13" i="3"/>
  <c r="DJZ13" i="3"/>
  <c r="DKA13" i="3"/>
  <c r="DKB13" i="3"/>
  <c r="DKC13" i="3"/>
  <c r="DKD13" i="3"/>
  <c r="DKF13" i="3"/>
  <c r="DKG13" i="3"/>
  <c r="DKH13" i="3"/>
  <c r="DKI13" i="3"/>
  <c r="DKJ13" i="3"/>
  <c r="DKK13" i="3"/>
  <c r="DKL13" i="3"/>
  <c r="DKM13" i="3"/>
  <c r="DKN13" i="3"/>
  <c r="DKO13" i="3"/>
  <c r="DKQ13" i="3"/>
  <c r="DKR13" i="3"/>
  <c r="DKS13" i="3"/>
  <c r="DKT13" i="3"/>
  <c r="DKU13" i="3"/>
  <c r="DKV13" i="3"/>
  <c r="DKW13" i="3"/>
  <c r="DKX13" i="3"/>
  <c r="DKY13" i="3"/>
  <c r="DKZ13" i="3"/>
  <c r="DLB13" i="3"/>
  <c r="DLC13" i="3"/>
  <c r="DLD13" i="3"/>
  <c r="DLE13" i="3"/>
  <c r="DLF13" i="3"/>
  <c r="DLG13" i="3"/>
  <c r="DLH13" i="3"/>
  <c r="DLI13" i="3"/>
  <c r="DLJ13" i="3"/>
  <c r="DLK13" i="3"/>
  <c r="DLM13" i="3"/>
  <c r="DLN13" i="3"/>
  <c r="DLO13" i="3"/>
  <c r="DLP13" i="3"/>
  <c r="DLQ13" i="3"/>
  <c r="DLR13" i="3"/>
  <c r="DLS13" i="3"/>
  <c r="DLT13" i="3"/>
  <c r="DLU13" i="3"/>
  <c r="DLV13" i="3"/>
  <c r="DLX13" i="3"/>
  <c r="DLY13" i="3"/>
  <c r="DLZ13" i="3"/>
  <c r="DMA13" i="3"/>
  <c r="DMB13" i="3"/>
  <c r="DMC13" i="3"/>
  <c r="DMD13" i="3"/>
  <c r="DME13" i="3"/>
  <c r="DMF13" i="3"/>
  <c r="DMG13" i="3"/>
  <c r="DMI13" i="3"/>
  <c r="DMJ13" i="3"/>
  <c r="DMK13" i="3"/>
  <c r="DML13" i="3"/>
  <c r="DMM13" i="3"/>
  <c r="DMN13" i="3"/>
  <c r="DMO13" i="3"/>
  <c r="DMP13" i="3"/>
  <c r="DMQ13" i="3"/>
  <c r="DMR13" i="3"/>
  <c r="DMT13" i="3"/>
  <c r="DMU13" i="3"/>
  <c r="DMV13" i="3"/>
  <c r="DMW13" i="3"/>
  <c r="DMX13" i="3"/>
  <c r="DMY13" i="3"/>
  <c r="DMZ13" i="3"/>
  <c r="DNA13" i="3"/>
  <c r="DNB13" i="3"/>
  <c r="DNC13" i="3"/>
  <c r="DNE13" i="3"/>
  <c r="DNF13" i="3"/>
  <c r="DNG13" i="3"/>
  <c r="DNH13" i="3"/>
  <c r="DNI13" i="3"/>
  <c r="DNJ13" i="3"/>
  <c r="DNK13" i="3"/>
  <c r="DNL13" i="3"/>
  <c r="DNM13" i="3"/>
  <c r="DNN13" i="3"/>
  <c r="DNP13" i="3"/>
  <c r="DNQ13" i="3"/>
  <c r="DNR13" i="3"/>
  <c r="DNS13" i="3"/>
  <c r="DNT13" i="3"/>
  <c r="DNU13" i="3"/>
  <c r="DNV13" i="3"/>
  <c r="DNW13" i="3"/>
  <c r="DNX13" i="3"/>
  <c r="DNY13" i="3"/>
  <c r="DOA13" i="3"/>
  <c r="DOB13" i="3"/>
  <c r="DOC13" i="3"/>
  <c r="DOD13" i="3"/>
  <c r="DOE13" i="3"/>
  <c r="DOF13" i="3"/>
  <c r="DOG13" i="3"/>
  <c r="DOH13" i="3"/>
  <c r="DOI13" i="3"/>
  <c r="DOJ13" i="3"/>
  <c r="DOL13" i="3"/>
  <c r="DOM13" i="3"/>
  <c r="DON13" i="3"/>
  <c r="DOO13" i="3"/>
  <c r="DOP13" i="3"/>
  <c r="DOQ13" i="3"/>
  <c r="DOR13" i="3"/>
  <c r="DOS13" i="3"/>
  <c r="DOT13" i="3"/>
  <c r="DOU13" i="3"/>
  <c r="DOW13" i="3"/>
  <c r="DOX13" i="3"/>
  <c r="DOY13" i="3"/>
  <c r="DOZ13" i="3"/>
  <c r="DPA13" i="3"/>
  <c r="DPB13" i="3"/>
  <c r="DPC13" i="3"/>
  <c r="DPD13" i="3"/>
  <c r="DPE13" i="3"/>
  <c r="DPF13" i="3"/>
  <c r="DPH13" i="3"/>
  <c r="DPI13" i="3"/>
  <c r="DPJ13" i="3"/>
  <c r="DPK13" i="3"/>
  <c r="DPL13" i="3"/>
  <c r="DPM13" i="3"/>
  <c r="DPN13" i="3"/>
  <c r="DPO13" i="3"/>
  <c r="DPP13" i="3"/>
  <c r="DPQ13" i="3"/>
  <c r="DPS13" i="3"/>
  <c r="DPT13" i="3"/>
  <c r="DPU13" i="3"/>
  <c r="DPV13" i="3"/>
  <c r="DPW13" i="3"/>
  <c r="DPX13" i="3"/>
  <c r="DPY13" i="3"/>
  <c r="DPZ13" i="3"/>
  <c r="DQA13" i="3"/>
  <c r="DQB13" i="3"/>
  <c r="DQD13" i="3"/>
  <c r="DQE13" i="3"/>
  <c r="DQF13" i="3"/>
  <c r="DQG13" i="3"/>
  <c r="DQH13" i="3"/>
  <c r="DQI13" i="3"/>
  <c r="DQJ13" i="3"/>
  <c r="DQK13" i="3"/>
  <c r="DQL13" i="3"/>
  <c r="DQM13" i="3"/>
  <c r="DQO13" i="3"/>
  <c r="DQP13" i="3"/>
  <c r="DQQ13" i="3"/>
  <c r="DQR13" i="3"/>
  <c r="DQS13" i="3"/>
  <c r="DQT13" i="3"/>
  <c r="DQU13" i="3"/>
  <c r="DQV13" i="3"/>
  <c r="DQW13" i="3"/>
  <c r="DQX13" i="3"/>
  <c r="DQZ13" i="3"/>
  <c r="DRA13" i="3"/>
  <c r="DRB13" i="3"/>
  <c r="DRC13" i="3"/>
  <c r="DRD13" i="3"/>
  <c r="DRE13" i="3"/>
  <c r="DRF13" i="3"/>
  <c r="DRG13" i="3"/>
  <c r="DRH13" i="3"/>
  <c r="DRI13" i="3"/>
  <c r="DRK13" i="3"/>
  <c r="DRL13" i="3"/>
  <c r="DRM13" i="3"/>
  <c r="DRN13" i="3"/>
  <c r="DRO13" i="3"/>
  <c r="DRP13" i="3"/>
  <c r="DRQ13" i="3"/>
  <c r="DRR13" i="3"/>
  <c r="DRS13" i="3"/>
  <c r="DRT13" i="3"/>
  <c r="DRV13" i="3"/>
  <c r="DRW13" i="3"/>
  <c r="DRX13" i="3"/>
  <c r="DRY13" i="3"/>
  <c r="DRZ13" i="3"/>
  <c r="DSA13" i="3"/>
  <c r="DSB13" i="3"/>
  <c r="DSC13" i="3"/>
  <c r="DSD13" i="3"/>
  <c r="DSE13" i="3"/>
  <c r="DSG13" i="3"/>
  <c r="DSH13" i="3"/>
  <c r="DSI13" i="3"/>
  <c r="DSJ13" i="3"/>
  <c r="DSK13" i="3"/>
  <c r="DSL13" i="3"/>
  <c r="DSM13" i="3"/>
  <c r="DSN13" i="3"/>
  <c r="DSO13" i="3"/>
  <c r="DSP13" i="3"/>
  <c r="DSR13" i="3"/>
  <c r="DSS13" i="3"/>
  <c r="DST13" i="3"/>
  <c r="DSU13" i="3"/>
  <c r="DSV13" i="3"/>
  <c r="DSW13" i="3"/>
  <c r="DSX13" i="3"/>
  <c r="DSY13" i="3"/>
  <c r="DSZ13" i="3"/>
  <c r="DTA13" i="3"/>
  <c r="DTC13" i="3"/>
  <c r="DTD13" i="3"/>
  <c r="DTE13" i="3"/>
  <c r="DTF13" i="3"/>
  <c r="DTG13" i="3"/>
  <c r="DTH13" i="3"/>
  <c r="DTI13" i="3"/>
  <c r="DTJ13" i="3"/>
  <c r="DTK13" i="3"/>
  <c r="DTL13" i="3"/>
  <c r="DTN13" i="3"/>
  <c r="DTO13" i="3"/>
  <c r="DTP13" i="3"/>
  <c r="DTQ13" i="3"/>
  <c r="DTR13" i="3"/>
  <c r="DTS13" i="3"/>
  <c r="DTT13" i="3"/>
  <c r="DTU13" i="3"/>
  <c r="DTV13" i="3"/>
  <c r="DTW13" i="3"/>
  <c r="DTY13" i="3"/>
  <c r="DTZ13" i="3"/>
  <c r="DUA13" i="3"/>
  <c r="DUB13" i="3"/>
  <c r="DUC13" i="3"/>
  <c r="DUD13" i="3"/>
  <c r="DUE13" i="3"/>
  <c r="DUF13" i="3"/>
  <c r="DUG13" i="3"/>
  <c r="DUH13" i="3"/>
  <c r="DUJ13" i="3"/>
  <c r="DUK13" i="3"/>
  <c r="DUL13" i="3"/>
  <c r="DUM13" i="3"/>
  <c r="DUN13" i="3"/>
  <c r="DUO13" i="3"/>
  <c r="DUP13" i="3"/>
  <c r="DUQ13" i="3"/>
  <c r="DUR13" i="3"/>
  <c r="DUS13" i="3"/>
  <c r="DUU13" i="3"/>
  <c r="DUV13" i="3"/>
  <c r="DUW13" i="3"/>
  <c r="DUX13" i="3"/>
  <c r="DUY13" i="3"/>
  <c r="DUZ13" i="3"/>
  <c r="DVA13" i="3"/>
  <c r="DVB13" i="3"/>
  <c r="DVC13" i="3"/>
  <c r="DVD13" i="3"/>
  <c r="DVF13" i="3"/>
  <c r="DVG13" i="3"/>
  <c r="DVH13" i="3"/>
  <c r="DVI13" i="3"/>
  <c r="DVJ13" i="3"/>
  <c r="DVK13" i="3"/>
  <c r="DVL13" i="3"/>
  <c r="DVM13" i="3"/>
  <c r="DVN13" i="3"/>
  <c r="DVO13" i="3"/>
  <c r="DVQ13" i="3"/>
  <c r="DVR13" i="3"/>
  <c r="DVS13" i="3"/>
  <c r="DVT13" i="3"/>
  <c r="DVU13" i="3"/>
  <c r="DVV13" i="3"/>
  <c r="DVW13" i="3"/>
  <c r="DVX13" i="3"/>
  <c r="DVY13" i="3"/>
  <c r="DVZ13" i="3"/>
  <c r="DWB13" i="3"/>
  <c r="DWC13" i="3"/>
  <c r="DWD13" i="3"/>
  <c r="DWE13" i="3"/>
  <c r="DWF13" i="3"/>
  <c r="DWG13" i="3"/>
  <c r="DWH13" i="3"/>
  <c r="DWI13" i="3"/>
  <c r="DWJ13" i="3"/>
  <c r="DWK13" i="3"/>
  <c r="DWM13" i="3"/>
  <c r="DWN13" i="3"/>
  <c r="DWO13" i="3"/>
  <c r="DWP13" i="3"/>
  <c r="DWQ13" i="3"/>
  <c r="DWR13" i="3"/>
  <c r="DWS13" i="3"/>
  <c r="DWT13" i="3"/>
  <c r="DWU13" i="3"/>
  <c r="DWV13" i="3"/>
  <c r="DWX13" i="3"/>
  <c r="DWY13" i="3"/>
  <c r="DWZ13" i="3"/>
  <c r="DXA13" i="3"/>
  <c r="DXB13" i="3"/>
  <c r="DXC13" i="3"/>
  <c r="DXD13" i="3"/>
  <c r="DXE13" i="3"/>
  <c r="DXF13" i="3"/>
  <c r="DXG13" i="3"/>
  <c r="DXI13" i="3"/>
  <c r="DXJ13" i="3"/>
  <c r="DXK13" i="3"/>
  <c r="DXL13" i="3"/>
  <c r="DXM13" i="3"/>
  <c r="DXN13" i="3"/>
  <c r="DXO13" i="3"/>
  <c r="DXP13" i="3"/>
  <c r="DXQ13" i="3"/>
  <c r="DXR13" i="3"/>
  <c r="DXT13" i="3"/>
  <c r="DXU13" i="3"/>
  <c r="DXV13" i="3"/>
  <c r="DXW13" i="3"/>
  <c r="DXX13" i="3"/>
  <c r="DXY13" i="3"/>
  <c r="DXZ13" i="3"/>
  <c r="DYA13" i="3"/>
  <c r="DYB13" i="3"/>
  <c r="DYC13" i="3"/>
  <c r="DYE13" i="3"/>
  <c r="DYF13" i="3"/>
  <c r="DYG13" i="3"/>
  <c r="DYH13" i="3"/>
  <c r="DYI13" i="3"/>
  <c r="DYJ13" i="3"/>
  <c r="DYK13" i="3"/>
  <c r="DYL13" i="3"/>
  <c r="DYM13" i="3"/>
  <c r="DYN13" i="3"/>
  <c r="DYP13" i="3"/>
  <c r="DYQ13" i="3"/>
  <c r="DYR13" i="3"/>
  <c r="DYS13" i="3"/>
  <c r="DYT13" i="3"/>
  <c r="DYU13" i="3"/>
  <c r="DYV13" i="3"/>
  <c r="DYW13" i="3"/>
  <c r="DYX13" i="3"/>
  <c r="DYY13" i="3"/>
  <c r="DZA13" i="3"/>
  <c r="DZB13" i="3"/>
  <c r="DZC13" i="3"/>
  <c r="DZD13" i="3"/>
  <c r="DZE13" i="3"/>
  <c r="DZF13" i="3"/>
  <c r="DZG13" i="3"/>
  <c r="DZH13" i="3"/>
  <c r="DZI13" i="3"/>
  <c r="DZJ13" i="3"/>
  <c r="DZL13" i="3"/>
  <c r="DZM13" i="3"/>
  <c r="DZN13" i="3"/>
  <c r="DZO13" i="3"/>
  <c r="DZP13" i="3"/>
  <c r="DZQ13" i="3"/>
  <c r="DZR13" i="3"/>
  <c r="DZS13" i="3"/>
  <c r="DZT13" i="3"/>
  <c r="DZU13" i="3"/>
  <c r="DZW13" i="3"/>
  <c r="DZX13" i="3"/>
  <c r="DZY13" i="3"/>
  <c r="DZZ13" i="3"/>
  <c r="EAA13" i="3"/>
  <c r="EAB13" i="3"/>
  <c r="EAC13" i="3"/>
  <c r="EAD13" i="3"/>
  <c r="EAE13" i="3"/>
  <c r="EAF13" i="3"/>
  <c r="EAH13" i="3"/>
  <c r="EAI13" i="3"/>
  <c r="EAJ13" i="3"/>
  <c r="EAK13" i="3"/>
  <c r="EAL13" i="3"/>
  <c r="EAM13" i="3"/>
  <c r="EAN13" i="3"/>
  <c r="EAO13" i="3"/>
  <c r="EAP13" i="3"/>
  <c r="EAQ13" i="3"/>
  <c r="EAS13" i="3"/>
  <c r="EAT13" i="3"/>
  <c r="EAU13" i="3"/>
  <c r="EAV13" i="3"/>
  <c r="EAW13" i="3"/>
  <c r="EAX13" i="3"/>
  <c r="EAY13" i="3"/>
  <c r="EAZ13" i="3"/>
  <c r="EBA13" i="3"/>
  <c r="EBB13" i="3"/>
  <c r="EBD13" i="3"/>
  <c r="EBE13" i="3"/>
  <c r="EBF13" i="3"/>
  <c r="EBG13" i="3"/>
  <c r="EBH13" i="3"/>
  <c r="EBI13" i="3"/>
  <c r="EBJ13" i="3"/>
  <c r="EBK13" i="3"/>
  <c r="EBL13" i="3"/>
  <c r="EBM13" i="3"/>
  <c r="EBO13" i="3"/>
  <c r="EBP13" i="3"/>
  <c r="EBQ13" i="3"/>
  <c r="EBR13" i="3"/>
  <c r="EBS13" i="3"/>
  <c r="EBT13" i="3"/>
  <c r="EBU13" i="3"/>
  <c r="EBV13" i="3"/>
  <c r="EBW13" i="3"/>
  <c r="EBX13" i="3"/>
  <c r="EBZ13" i="3"/>
  <c r="ECA13" i="3"/>
  <c r="ECB13" i="3"/>
  <c r="ECC13" i="3"/>
  <c r="ECD13" i="3"/>
  <c r="ECE13" i="3"/>
  <c r="ECF13" i="3"/>
  <c r="ECG13" i="3"/>
  <c r="ECH13" i="3"/>
  <c r="ECI13" i="3"/>
  <c r="ECK13" i="3"/>
  <c r="ECL13" i="3"/>
  <c r="ECM13" i="3"/>
  <c r="ECN13" i="3"/>
  <c r="ECO13" i="3"/>
  <c r="ECP13" i="3"/>
  <c r="ECQ13" i="3"/>
  <c r="ECR13" i="3"/>
  <c r="ECS13" i="3"/>
  <c r="ECT13" i="3"/>
  <c r="ECV13" i="3"/>
  <c r="ECW13" i="3"/>
  <c r="ECX13" i="3"/>
  <c r="ECY13" i="3"/>
  <c r="ECZ13" i="3"/>
  <c r="EDA13" i="3"/>
  <c r="EDB13" i="3"/>
  <c r="EDC13" i="3"/>
  <c r="EDD13" i="3"/>
  <c r="EDE13" i="3"/>
  <c r="EDG13" i="3"/>
  <c r="EDH13" i="3"/>
  <c r="EDI13" i="3"/>
  <c r="EDJ13" i="3"/>
  <c r="EDK13" i="3"/>
  <c r="EDL13" i="3"/>
  <c r="EDM13" i="3"/>
  <c r="EDN13" i="3"/>
  <c r="EDO13" i="3"/>
  <c r="EDP13" i="3"/>
  <c r="EDR13" i="3"/>
  <c r="EDS13" i="3"/>
  <c r="EDT13" i="3"/>
  <c r="EDU13" i="3"/>
  <c r="EDV13" i="3"/>
  <c r="EDW13" i="3"/>
  <c r="EDX13" i="3"/>
  <c r="EDY13" i="3"/>
  <c r="EDZ13" i="3"/>
  <c r="EEA13" i="3"/>
  <c r="EEC13" i="3"/>
  <c r="EED13" i="3"/>
  <c r="EEE13" i="3"/>
  <c r="EEF13" i="3"/>
  <c r="EEG13" i="3"/>
  <c r="EEH13" i="3"/>
  <c r="EEI13" i="3"/>
  <c r="EEJ13" i="3"/>
  <c r="EEK13" i="3"/>
  <c r="EEL13" i="3"/>
  <c r="EEN13" i="3"/>
  <c r="EEO13" i="3"/>
  <c r="EEP13" i="3"/>
  <c r="EEQ13" i="3"/>
  <c r="EER13" i="3"/>
  <c r="EES13" i="3"/>
  <c r="EET13" i="3"/>
  <c r="EEU13" i="3"/>
  <c r="EEV13" i="3"/>
  <c r="EEW13" i="3"/>
  <c r="EEY13" i="3"/>
  <c r="EEZ13" i="3"/>
  <c r="EFA13" i="3"/>
  <c r="EFB13" i="3"/>
  <c r="EFC13" i="3"/>
  <c r="EFD13" i="3"/>
  <c r="EFE13" i="3"/>
  <c r="EFF13" i="3"/>
  <c r="EFG13" i="3"/>
  <c r="EFH13" i="3"/>
  <c r="EFJ13" i="3"/>
  <c r="EFK13" i="3"/>
  <c r="EFL13" i="3"/>
  <c r="EFM13" i="3"/>
  <c r="EFN13" i="3"/>
  <c r="EFO13" i="3"/>
  <c r="EFP13" i="3"/>
  <c r="EFQ13" i="3"/>
  <c r="EFR13" i="3"/>
  <c r="EFS13" i="3"/>
  <c r="EFU13" i="3"/>
  <c r="EFV13" i="3"/>
  <c r="EFW13" i="3"/>
  <c r="EFX13" i="3"/>
  <c r="EFY13" i="3"/>
  <c r="EFZ13" i="3"/>
  <c r="EGA13" i="3"/>
  <c r="EGB13" i="3"/>
  <c r="EGC13" i="3"/>
  <c r="EGD13" i="3"/>
  <c r="EGF13" i="3"/>
  <c r="EGG13" i="3"/>
  <c r="EGH13" i="3"/>
  <c r="EGI13" i="3"/>
  <c r="EGJ13" i="3"/>
  <c r="EGK13" i="3"/>
  <c r="EGL13" i="3"/>
  <c r="EGM13" i="3"/>
  <c r="EGN13" i="3"/>
  <c r="EGO13" i="3"/>
  <c r="EGQ13" i="3"/>
  <c r="EGR13" i="3"/>
  <c r="EGS13" i="3"/>
  <c r="EGT13" i="3"/>
  <c r="EGU13" i="3"/>
  <c r="EGV13" i="3"/>
  <c r="EGW13" i="3"/>
  <c r="EGX13" i="3"/>
  <c r="EGY13" i="3"/>
  <c r="EGZ13" i="3"/>
  <c r="EHB13" i="3"/>
  <c r="EHC13" i="3"/>
  <c r="EHD13" i="3"/>
  <c r="EHE13" i="3"/>
  <c r="EHF13" i="3"/>
  <c r="EHG13" i="3"/>
  <c r="EHH13" i="3"/>
  <c r="EHI13" i="3"/>
  <c r="EHJ13" i="3"/>
  <c r="EHK13" i="3"/>
  <c r="EHM13" i="3"/>
  <c r="EHN13" i="3"/>
  <c r="EHO13" i="3"/>
  <c r="EHP13" i="3"/>
  <c r="EHQ13" i="3"/>
  <c r="EHR13" i="3"/>
  <c r="EHS13" i="3"/>
  <c r="EHT13" i="3"/>
  <c r="EHU13" i="3"/>
  <c r="EHV13" i="3"/>
  <c r="EHX13" i="3"/>
  <c r="EHY13" i="3"/>
  <c r="EHZ13" i="3"/>
  <c r="EIA13" i="3"/>
  <c r="EIB13" i="3"/>
  <c r="EIC13" i="3"/>
  <c r="EID13" i="3"/>
  <c r="EIE13" i="3"/>
  <c r="EIF13" i="3"/>
  <c r="EIG13" i="3"/>
  <c r="EII13" i="3"/>
  <c r="EIJ13" i="3"/>
  <c r="EIK13" i="3"/>
  <c r="EIL13" i="3"/>
  <c r="EIM13" i="3"/>
  <c r="EIN13" i="3"/>
  <c r="EIO13" i="3"/>
  <c r="EIP13" i="3"/>
  <c r="EIQ13" i="3"/>
  <c r="EIR13" i="3"/>
  <c r="EIT13" i="3"/>
  <c r="EIU13" i="3"/>
  <c r="EIV13" i="3"/>
  <c r="EIW13" i="3"/>
  <c r="EIX13" i="3"/>
  <c r="EIY13" i="3"/>
  <c r="EIZ13" i="3"/>
  <c r="EJA13" i="3"/>
  <c r="EJB13" i="3"/>
  <c r="EJC13" i="3"/>
  <c r="EJE13" i="3"/>
  <c r="EJF13" i="3"/>
  <c r="EJG13" i="3"/>
  <c r="EJH13" i="3"/>
  <c r="EJI13" i="3"/>
  <c r="EJJ13" i="3"/>
  <c r="EJK13" i="3"/>
  <c r="EJL13" i="3"/>
  <c r="EJM13" i="3"/>
  <c r="EJN13" i="3"/>
  <c r="EJP13" i="3"/>
  <c r="EJQ13" i="3"/>
  <c r="EJR13" i="3"/>
  <c r="EJS13" i="3"/>
  <c r="EJT13" i="3"/>
  <c r="EJU13" i="3"/>
  <c r="EJV13" i="3"/>
  <c r="EJW13" i="3"/>
  <c r="EJX13" i="3"/>
  <c r="EJY13" i="3"/>
  <c r="EKA13" i="3"/>
  <c r="EKB13" i="3"/>
  <c r="EKC13" i="3"/>
  <c r="EKD13" i="3"/>
  <c r="EKE13" i="3"/>
  <c r="EKF13" i="3"/>
  <c r="EKG13" i="3"/>
  <c r="EKH13" i="3"/>
  <c r="EKI13" i="3"/>
  <c r="EKJ13" i="3"/>
  <c r="EKL13" i="3"/>
  <c r="EKM13" i="3"/>
  <c r="EKN13" i="3"/>
  <c r="EKO13" i="3"/>
  <c r="EKP13" i="3"/>
  <c r="EKQ13" i="3"/>
  <c r="EKR13" i="3"/>
  <c r="EKS13" i="3"/>
  <c r="EKT13" i="3"/>
  <c r="EKU13" i="3"/>
  <c r="EKW13" i="3"/>
  <c r="EKX13" i="3"/>
  <c r="EKY13" i="3"/>
  <c r="EKZ13" i="3"/>
  <c r="ELA13" i="3"/>
  <c r="ELB13" i="3"/>
  <c r="ELC13" i="3"/>
  <c r="ELD13" i="3"/>
  <c r="ELE13" i="3"/>
  <c r="ELF13" i="3"/>
  <c r="ELH13" i="3"/>
  <c r="ELI13" i="3"/>
  <c r="ELJ13" i="3"/>
  <c r="ELK13" i="3"/>
  <c r="ELL13" i="3"/>
  <c r="ELM13" i="3"/>
  <c r="ELN13" i="3"/>
  <c r="ELO13" i="3"/>
  <c r="ELP13" i="3"/>
  <c r="ELQ13" i="3"/>
  <c r="ELS13" i="3"/>
  <c r="ELT13" i="3"/>
  <c r="ELU13" i="3"/>
  <c r="ELV13" i="3"/>
  <c r="ELW13" i="3"/>
  <c r="ELX13" i="3"/>
  <c r="ELY13" i="3"/>
  <c r="ELZ13" i="3"/>
  <c r="EMA13" i="3"/>
  <c r="EMB13" i="3"/>
  <c r="EMD13" i="3"/>
  <c r="EME13" i="3"/>
  <c r="EMF13" i="3"/>
  <c r="EMG13" i="3"/>
  <c r="EMH13" i="3"/>
  <c r="EMI13" i="3"/>
  <c r="EMJ13" i="3"/>
  <c r="EMK13" i="3"/>
  <c r="EML13" i="3"/>
  <c r="EMM13" i="3"/>
  <c r="EMO13" i="3"/>
  <c r="EMP13" i="3"/>
  <c r="EMQ13" i="3"/>
  <c r="EMR13" i="3"/>
  <c r="EMS13" i="3"/>
  <c r="EMT13" i="3"/>
  <c r="EMU13" i="3"/>
  <c r="EMV13" i="3"/>
  <c r="EMW13" i="3"/>
  <c r="EMX13" i="3"/>
  <c r="EMZ13" i="3"/>
  <c r="ENA13" i="3"/>
  <c r="ENB13" i="3"/>
  <c r="ENC13" i="3"/>
  <c r="END13" i="3"/>
  <c r="ENE13" i="3"/>
  <c r="ENF13" i="3"/>
  <c r="ENG13" i="3"/>
  <c r="ENH13" i="3"/>
  <c r="ENI13" i="3"/>
  <c r="ENK13" i="3"/>
  <c r="ENL13" i="3"/>
  <c r="ENM13" i="3"/>
  <c r="ENN13" i="3"/>
  <c r="ENO13" i="3"/>
  <c r="ENP13" i="3"/>
  <c r="ENQ13" i="3"/>
  <c r="ENR13" i="3"/>
  <c r="ENS13" i="3"/>
  <c r="ENT13" i="3"/>
  <c r="ENV13" i="3"/>
  <c r="ENW13" i="3"/>
  <c r="ENX13" i="3"/>
  <c r="ENY13" i="3"/>
  <c r="ENZ13" i="3"/>
  <c r="EOA13" i="3"/>
  <c r="EOB13" i="3"/>
  <c r="EOC13" i="3"/>
  <c r="EOD13" i="3"/>
  <c r="EOE13" i="3"/>
  <c r="EOG13" i="3"/>
  <c r="EOH13" i="3"/>
  <c r="EOI13" i="3"/>
  <c r="EOJ13" i="3"/>
  <c r="EOK13" i="3"/>
  <c r="EOL13" i="3"/>
  <c r="EOM13" i="3"/>
  <c r="EON13" i="3"/>
  <c r="EOO13" i="3"/>
  <c r="EOP13" i="3"/>
  <c r="EOR13" i="3"/>
  <c r="EOS13" i="3"/>
  <c r="EOT13" i="3"/>
  <c r="EOU13" i="3"/>
  <c r="EOV13" i="3"/>
  <c r="EOW13" i="3"/>
  <c r="EOX13" i="3"/>
  <c r="EOY13" i="3"/>
  <c r="EOZ13" i="3"/>
  <c r="EPA13" i="3"/>
  <c r="EPC13" i="3"/>
  <c r="EPD13" i="3"/>
  <c r="EPE13" i="3"/>
  <c r="EPF13" i="3"/>
  <c r="EPG13" i="3"/>
  <c r="EPH13" i="3"/>
  <c r="EPI13" i="3"/>
  <c r="EPJ13" i="3"/>
  <c r="EPK13" i="3"/>
  <c r="EPL13" i="3"/>
  <c r="EPN13" i="3"/>
  <c r="EPO13" i="3"/>
  <c r="EPP13" i="3"/>
  <c r="EPQ13" i="3"/>
  <c r="EPR13" i="3"/>
  <c r="EPS13" i="3"/>
  <c r="EPT13" i="3"/>
  <c r="EPU13" i="3"/>
  <c r="EPV13" i="3"/>
  <c r="EPW13" i="3"/>
  <c r="EPY13" i="3"/>
  <c r="EPZ13" i="3"/>
  <c r="EQA13" i="3"/>
  <c r="EQB13" i="3"/>
  <c r="EQC13" i="3"/>
  <c r="EQD13" i="3"/>
  <c r="EQE13" i="3"/>
  <c r="EQF13" i="3"/>
  <c r="EQG13" i="3"/>
  <c r="EQH13" i="3"/>
  <c r="EQJ13" i="3"/>
  <c r="EQK13" i="3"/>
  <c r="EQL13" i="3"/>
  <c r="EQM13" i="3"/>
  <c r="EQN13" i="3"/>
  <c r="EQO13" i="3"/>
  <c r="EQP13" i="3"/>
  <c r="EQQ13" i="3"/>
  <c r="EQR13" i="3"/>
  <c r="EQS13" i="3"/>
  <c r="EQU13" i="3"/>
  <c r="EQV13" i="3"/>
  <c r="EQW13" i="3"/>
  <c r="EQX13" i="3"/>
  <c r="EQY13" i="3"/>
  <c r="EQZ13" i="3"/>
  <c r="ERA13" i="3"/>
  <c r="ERB13" i="3"/>
  <c r="ERC13" i="3"/>
  <c r="ERD13" i="3"/>
  <c r="ERF13" i="3"/>
  <c r="ERG13" i="3"/>
  <c r="ERH13" i="3"/>
  <c r="ERI13" i="3"/>
  <c r="ERJ13" i="3"/>
  <c r="ERK13" i="3"/>
  <c r="ERL13" i="3"/>
  <c r="ERM13" i="3"/>
  <c r="ERN13" i="3"/>
  <c r="ERO13" i="3"/>
  <c r="ERQ13" i="3"/>
  <c r="ERR13" i="3"/>
  <c r="ERS13" i="3"/>
  <c r="ERT13" i="3"/>
  <c r="ERU13" i="3"/>
  <c r="ERV13" i="3"/>
  <c r="ERW13" i="3"/>
  <c r="ERX13" i="3"/>
  <c r="ERY13" i="3"/>
  <c r="ERZ13" i="3"/>
  <c r="ESB13" i="3"/>
  <c r="ESC13" i="3"/>
  <c r="ESD13" i="3"/>
  <c r="ESE13" i="3"/>
  <c r="ESF13" i="3"/>
  <c r="ESG13" i="3"/>
  <c r="ESH13" i="3"/>
  <c r="ESI13" i="3"/>
  <c r="ESJ13" i="3"/>
  <c r="ESK13" i="3"/>
  <c r="ESM13" i="3"/>
  <c r="ESN13" i="3"/>
  <c r="ESO13" i="3"/>
  <c r="ESP13" i="3"/>
  <c r="ESQ13" i="3"/>
  <c r="ESR13" i="3"/>
  <c r="ESS13" i="3"/>
  <c r="EST13" i="3"/>
  <c r="ESU13" i="3"/>
  <c r="ESV13" i="3"/>
  <c r="ESX13" i="3"/>
  <c r="ESY13" i="3"/>
  <c r="ESZ13" i="3"/>
  <c r="ETA13" i="3"/>
  <c r="ETB13" i="3"/>
  <c r="ETC13" i="3"/>
  <c r="ETD13" i="3"/>
  <c r="ETE13" i="3"/>
  <c r="ETF13" i="3"/>
  <c r="ETG13" i="3"/>
  <c r="ETI13" i="3"/>
  <c r="ETJ13" i="3"/>
  <c r="ETK13" i="3"/>
  <c r="ETL13" i="3"/>
  <c r="ETM13" i="3"/>
  <c r="ETN13" i="3"/>
  <c r="ETO13" i="3"/>
  <c r="ETP13" i="3"/>
  <c r="ETQ13" i="3"/>
  <c r="ETR13" i="3"/>
  <c r="ETT13" i="3"/>
  <c r="ETU13" i="3"/>
  <c r="ETV13" i="3"/>
  <c r="ETW13" i="3"/>
  <c r="ETX13" i="3"/>
  <c r="ETY13" i="3"/>
  <c r="ETZ13" i="3"/>
  <c r="EUA13" i="3"/>
  <c r="EUB13" i="3"/>
  <c r="EUC13" i="3"/>
  <c r="EUE13" i="3"/>
  <c r="EUF13" i="3"/>
  <c r="EUG13" i="3"/>
  <c r="EUH13" i="3"/>
  <c r="EUI13" i="3"/>
  <c r="EUJ13" i="3"/>
  <c r="EUK13" i="3"/>
  <c r="EUL13" i="3"/>
  <c r="EUM13" i="3"/>
  <c r="EUN13" i="3"/>
  <c r="EUP13" i="3"/>
  <c r="EUQ13" i="3"/>
  <c r="EUR13" i="3"/>
  <c r="EUS13" i="3"/>
  <c r="EUT13" i="3"/>
  <c r="EUU13" i="3"/>
  <c r="EUV13" i="3"/>
  <c r="EUW13" i="3"/>
  <c r="EUX13" i="3"/>
  <c r="EUY13" i="3"/>
  <c r="EVA13" i="3"/>
  <c r="EVB13" i="3"/>
  <c r="EVC13" i="3"/>
  <c r="EVD13" i="3"/>
  <c r="EVE13" i="3"/>
  <c r="EVF13" i="3"/>
  <c r="EVG13" i="3"/>
  <c r="EVH13" i="3"/>
  <c r="EVI13" i="3"/>
  <c r="EVJ13" i="3"/>
  <c r="EVL13" i="3"/>
  <c r="EVM13" i="3"/>
  <c r="EVN13" i="3"/>
  <c r="EVO13" i="3"/>
  <c r="EVP13" i="3"/>
  <c r="EVQ13" i="3"/>
  <c r="EVR13" i="3"/>
  <c r="EVS13" i="3"/>
  <c r="EVT13" i="3"/>
  <c r="EVU13" i="3"/>
  <c r="EVW13" i="3"/>
  <c r="EVX13" i="3"/>
  <c r="EVY13" i="3"/>
  <c r="EVZ13" i="3"/>
  <c r="EWA13" i="3"/>
  <c r="EWB13" i="3"/>
  <c r="EWC13" i="3"/>
  <c r="EWD13" i="3"/>
  <c r="EWE13" i="3"/>
  <c r="EWF13" i="3"/>
  <c r="EWH13" i="3"/>
  <c r="EWI13" i="3"/>
  <c r="EWJ13" i="3"/>
  <c r="EWK13" i="3"/>
  <c r="EWL13" i="3"/>
  <c r="EWM13" i="3"/>
  <c r="EWN13" i="3"/>
  <c r="EWO13" i="3"/>
  <c r="EWP13" i="3"/>
  <c r="EWQ13" i="3"/>
  <c r="EWS13" i="3"/>
  <c r="EWT13" i="3"/>
  <c r="EWU13" i="3"/>
  <c r="EWV13" i="3"/>
  <c r="EWW13" i="3"/>
  <c r="EWX13" i="3"/>
  <c r="EWY13" i="3"/>
  <c r="EWZ13" i="3"/>
  <c r="EXA13" i="3"/>
  <c r="EXD13" i="3"/>
  <c r="EXE13" i="3"/>
  <c r="EXF13" i="3"/>
  <c r="EXG13" i="3"/>
  <c r="EXH13" i="3"/>
  <c r="EXI13" i="3"/>
  <c r="EXJ13" i="3"/>
  <c r="EXK13" i="3"/>
  <c r="EXL13" i="3"/>
  <c r="EXM13" i="3"/>
  <c r="EXO13" i="3"/>
  <c r="EXP13" i="3"/>
  <c r="EXQ13" i="3"/>
  <c r="EXR13" i="3"/>
  <c r="EXS13" i="3"/>
  <c r="EXT13" i="3"/>
  <c r="EXU13" i="3"/>
  <c r="EXV13" i="3"/>
  <c r="EXW13" i="3"/>
  <c r="EXX13" i="3"/>
  <c r="EXZ13" i="3"/>
  <c r="EYA13" i="3"/>
  <c r="EYB13" i="3"/>
  <c r="EYC13" i="3"/>
  <c r="EYD13" i="3"/>
  <c r="EYE13" i="3"/>
  <c r="EYF13" i="3"/>
  <c r="EYG13" i="3"/>
  <c r="EYH13" i="3"/>
  <c r="EYI13" i="3"/>
  <c r="EYK13" i="3"/>
  <c r="EYL13" i="3"/>
  <c r="EYM13" i="3"/>
  <c r="EYN13" i="3"/>
  <c r="EYO13" i="3"/>
  <c r="EYP13" i="3"/>
  <c r="EYQ13" i="3"/>
  <c r="EYR13" i="3"/>
  <c r="EYS13" i="3"/>
  <c r="EYT13" i="3"/>
  <c r="EYV13" i="3"/>
  <c r="EYW13" i="3"/>
  <c r="EYX13" i="3"/>
  <c r="EYY13" i="3"/>
  <c r="EYZ13" i="3"/>
  <c r="EZA13" i="3"/>
  <c r="EZB13" i="3"/>
  <c r="EZC13" i="3"/>
  <c r="EZD13" i="3"/>
  <c r="EZE13" i="3"/>
  <c r="EZG13" i="3"/>
  <c r="EZH13" i="3"/>
  <c r="EZI13" i="3"/>
  <c r="EZJ13" i="3"/>
  <c r="EZK13" i="3"/>
  <c r="EZL13" i="3"/>
  <c r="EZM13" i="3"/>
  <c r="EZN13" i="3"/>
  <c r="EZO13" i="3"/>
  <c r="EZP13" i="3"/>
  <c r="EZR13" i="3"/>
  <c r="EZS13" i="3"/>
  <c r="EZT13" i="3"/>
  <c r="EZU13" i="3"/>
  <c r="EZV13" i="3"/>
  <c r="EZW13" i="3"/>
  <c r="EZX13" i="3"/>
  <c r="EZY13" i="3"/>
  <c r="EZZ13" i="3"/>
  <c r="FAA13" i="3"/>
  <c r="FAC13" i="3"/>
  <c r="FAD13" i="3"/>
  <c r="FAE13" i="3"/>
  <c r="FAF13" i="3"/>
  <c r="FAG13" i="3"/>
  <c r="FAH13" i="3"/>
  <c r="FAI13" i="3"/>
  <c r="FAJ13" i="3"/>
  <c r="FAK13" i="3"/>
  <c r="FAL13" i="3"/>
  <c r="FAN13" i="3"/>
  <c r="FAO13" i="3"/>
  <c r="FAP13" i="3"/>
  <c r="FAQ13" i="3"/>
  <c r="FAR13" i="3"/>
  <c r="FAS13" i="3"/>
  <c r="FAT13" i="3"/>
  <c r="FAU13" i="3"/>
  <c r="FAV13" i="3"/>
  <c r="FAW13" i="3"/>
  <c r="FAY13" i="3"/>
  <c r="FAZ13" i="3"/>
  <c r="FBA13" i="3"/>
  <c r="FBB13" i="3"/>
  <c r="FBC13" i="3"/>
  <c r="FBD13" i="3"/>
  <c r="FBE13" i="3"/>
  <c r="FBF13" i="3"/>
  <c r="FBG13" i="3"/>
  <c r="FBH13" i="3"/>
  <c r="FBJ13" i="3"/>
  <c r="FBK13" i="3"/>
  <c r="FBL13" i="3"/>
  <c r="FBM13" i="3"/>
  <c r="FBN13" i="3"/>
  <c r="FBO13" i="3"/>
  <c r="FBP13" i="3"/>
  <c r="FBQ13" i="3"/>
  <c r="FBR13" i="3"/>
  <c r="FBS13" i="3"/>
  <c r="FBU13" i="3"/>
  <c r="FBV13" i="3"/>
  <c r="FBW13" i="3"/>
  <c r="FBX13" i="3"/>
  <c r="FBY13" i="3"/>
  <c r="FBZ13" i="3"/>
  <c r="FCA13" i="3"/>
  <c r="FCB13" i="3"/>
  <c r="FCC13" i="3"/>
  <c r="FCD13" i="3"/>
  <c r="FCF13" i="3"/>
  <c r="FCG13" i="3"/>
  <c r="FCH13" i="3"/>
  <c r="FCI13" i="3"/>
  <c r="FCJ13" i="3"/>
  <c r="FCK13" i="3"/>
  <c r="FCL13" i="3"/>
  <c r="FCM13" i="3"/>
  <c r="FCN13" i="3"/>
  <c r="FCO13" i="3"/>
  <c r="FCQ13" i="3"/>
  <c r="FCR13" i="3"/>
  <c r="FCS13" i="3"/>
  <c r="FCT13" i="3"/>
  <c r="FCU13" i="3"/>
  <c r="FCV13" i="3"/>
  <c r="FCW13" i="3"/>
  <c r="FCX13" i="3"/>
  <c r="FCY13" i="3"/>
  <c r="FCZ13" i="3"/>
  <c r="FDB13" i="3"/>
  <c r="FDC13" i="3"/>
  <c r="FDD13" i="3"/>
  <c r="FDE13" i="3"/>
  <c r="FDF13" i="3"/>
  <c r="FDG13" i="3"/>
  <c r="FDH13" i="3"/>
  <c r="FDI13" i="3"/>
  <c r="FDJ13" i="3"/>
  <c r="FDK13" i="3"/>
  <c r="FDM13" i="3"/>
  <c r="FDN13" i="3"/>
  <c r="FDO13" i="3"/>
  <c r="FDP13" i="3"/>
  <c r="FDQ13" i="3"/>
  <c r="FDR13" i="3"/>
  <c r="FDS13" i="3"/>
  <c r="FDT13" i="3"/>
  <c r="FDU13" i="3"/>
  <c r="FDV13" i="3"/>
  <c r="FDX13" i="3"/>
  <c r="FDY13" i="3"/>
  <c r="FDZ13" i="3"/>
  <c r="FEA13" i="3"/>
  <c r="FEB13" i="3"/>
  <c r="FEC13" i="3"/>
  <c r="FED13" i="3"/>
  <c r="FEE13" i="3"/>
  <c r="FEF13" i="3"/>
  <c r="FEG13" i="3"/>
  <c r="FEI13" i="3"/>
  <c r="FEJ13" i="3"/>
  <c r="FEK13" i="3"/>
  <c r="FEL13" i="3"/>
  <c r="FEM13" i="3"/>
  <c r="FEN13" i="3"/>
  <c r="FEO13" i="3"/>
  <c r="FEP13" i="3"/>
  <c r="FEQ13" i="3"/>
  <c r="FER13" i="3"/>
  <c r="FET13" i="3"/>
  <c r="FEU13" i="3"/>
  <c r="FEV13" i="3"/>
  <c r="FEW13" i="3"/>
  <c r="FEX13" i="3"/>
  <c r="FEY13" i="3"/>
  <c r="FEZ13" i="3"/>
  <c r="FFA13" i="3"/>
  <c r="FFB13" i="3"/>
  <c r="FFC13" i="3"/>
  <c r="FFE13" i="3"/>
  <c r="FFF13" i="3"/>
  <c r="FFG13" i="3"/>
  <c r="FFH13" i="3"/>
  <c r="FFI13" i="3"/>
  <c r="FFJ13" i="3"/>
  <c r="FFK13" i="3"/>
  <c r="FFL13" i="3"/>
  <c r="FFM13" i="3"/>
  <c r="FFN13" i="3"/>
  <c r="FFP13" i="3"/>
  <c r="FFQ13" i="3"/>
  <c r="FFR13" i="3"/>
  <c r="FFS13" i="3"/>
  <c r="FFT13" i="3"/>
  <c r="FFU13" i="3"/>
  <c r="FFV13" i="3"/>
  <c r="FFW13" i="3"/>
  <c r="FFX13" i="3"/>
  <c r="FFY13" i="3"/>
  <c r="FGA13" i="3"/>
  <c r="FGB13" i="3"/>
  <c r="FGC13" i="3"/>
  <c r="FGD13" i="3"/>
  <c r="FGE13" i="3"/>
  <c r="FGF13" i="3"/>
  <c r="FGG13" i="3"/>
  <c r="FGH13" i="3"/>
  <c r="FGI13" i="3"/>
  <c r="FGJ13" i="3"/>
  <c r="FGL13" i="3"/>
  <c r="FGM13" i="3"/>
  <c r="FGN13" i="3"/>
  <c r="FGO13" i="3"/>
  <c r="FGP13" i="3"/>
  <c r="FGQ13" i="3"/>
  <c r="FGR13" i="3"/>
  <c r="FGS13" i="3"/>
  <c r="FGT13" i="3"/>
  <c r="FGU13" i="3"/>
  <c r="FGW13" i="3"/>
  <c r="FGX13" i="3"/>
  <c r="FGY13" i="3"/>
  <c r="FGZ13" i="3"/>
  <c r="FHA13" i="3"/>
  <c r="FHB13" i="3"/>
  <c r="FHC13" i="3"/>
  <c r="FHD13" i="3"/>
  <c r="FHE13" i="3"/>
  <c r="FHF13" i="3"/>
  <c r="FHH13" i="3"/>
  <c r="FHI13" i="3"/>
  <c r="FHJ13" i="3"/>
  <c r="FHK13" i="3"/>
  <c r="FHL13" i="3"/>
  <c r="FHM13" i="3"/>
  <c r="FHN13" i="3"/>
  <c r="FHO13" i="3"/>
  <c r="FHP13" i="3"/>
  <c r="FHQ13" i="3"/>
  <c r="FHS13" i="3"/>
  <c r="FHT13" i="3"/>
  <c r="FHU13" i="3"/>
  <c r="FHV13" i="3"/>
  <c r="FHW13" i="3"/>
  <c r="FHX13" i="3"/>
  <c r="FHY13" i="3"/>
  <c r="FHZ13" i="3"/>
  <c r="FIA13" i="3"/>
  <c r="FIB13" i="3"/>
  <c r="FID13" i="3"/>
  <c r="FIE13" i="3"/>
  <c r="FIF13" i="3"/>
  <c r="FIG13" i="3"/>
  <c r="FIH13" i="3"/>
  <c r="FII13" i="3"/>
  <c r="FIJ13" i="3"/>
  <c r="FIK13" i="3"/>
  <c r="FIL13" i="3"/>
  <c r="FIM13" i="3"/>
  <c r="FIO13" i="3"/>
  <c r="FIP13" i="3"/>
  <c r="FIQ13" i="3"/>
  <c r="FIR13" i="3"/>
  <c r="FIS13" i="3"/>
  <c r="FIT13" i="3"/>
  <c r="FIU13" i="3"/>
  <c r="FIV13" i="3"/>
  <c r="FIW13" i="3"/>
  <c r="FIX13" i="3"/>
  <c r="FIZ13" i="3"/>
  <c r="FJA13" i="3"/>
  <c r="FJB13" i="3"/>
  <c r="FJC13" i="3"/>
  <c r="FJD13" i="3"/>
  <c r="FJE13" i="3"/>
  <c r="FJF13" i="3"/>
  <c r="FJG13" i="3"/>
  <c r="FJH13" i="3"/>
  <c r="FJI13" i="3"/>
  <c r="FJK13" i="3"/>
  <c r="FJL13" i="3"/>
  <c r="FJM13" i="3"/>
  <c r="FJN13" i="3"/>
  <c r="FJO13" i="3"/>
  <c r="FJP13" i="3"/>
  <c r="FJQ13" i="3"/>
  <c r="FJR13" i="3"/>
  <c r="FJS13" i="3"/>
  <c r="FJT13" i="3"/>
  <c r="FJV13" i="3"/>
  <c r="FJW13" i="3"/>
  <c r="FJX13" i="3"/>
  <c r="FJY13" i="3"/>
  <c r="FJZ13" i="3"/>
  <c r="FKA13" i="3"/>
  <c r="FKB13" i="3"/>
  <c r="FKC13" i="3"/>
  <c r="FKD13" i="3"/>
  <c r="FKG13" i="3"/>
  <c r="FKH13" i="3"/>
  <c r="FKI13" i="3"/>
  <c r="FKJ13" i="3"/>
  <c r="FKK13" i="3"/>
  <c r="FKL13" i="3"/>
  <c r="FKM13" i="3"/>
  <c r="FKN13" i="3"/>
  <c r="FKO13" i="3"/>
  <c r="FKP13" i="3"/>
  <c r="FKR13" i="3"/>
  <c r="FKS13" i="3"/>
  <c r="FKT13" i="3"/>
  <c r="FKU13" i="3"/>
  <c r="FKV13" i="3"/>
  <c r="FKW13" i="3"/>
  <c r="FKX13" i="3"/>
  <c r="FKY13" i="3"/>
  <c r="FKZ13" i="3"/>
  <c r="FLA13" i="3"/>
  <c r="FLC13" i="3"/>
  <c r="FLD13" i="3"/>
  <c r="FLE13" i="3"/>
  <c r="FLF13" i="3"/>
  <c r="FLG13" i="3"/>
  <c r="FLH13" i="3"/>
  <c r="FLI13" i="3"/>
  <c r="FLJ13" i="3"/>
  <c r="FLK13" i="3"/>
  <c r="FLL13" i="3"/>
  <c r="FLN13" i="3"/>
  <c r="FLO13" i="3"/>
  <c r="FLP13" i="3"/>
  <c r="FLQ13" i="3"/>
  <c r="FLR13" i="3"/>
  <c r="FLS13" i="3"/>
  <c r="FLT13" i="3"/>
  <c r="FLU13" i="3"/>
  <c r="FLV13" i="3"/>
  <c r="FLW13" i="3"/>
  <c r="FLY13" i="3"/>
  <c r="FLZ13" i="3"/>
  <c r="FMA13" i="3"/>
  <c r="FMB13" i="3"/>
  <c r="FMC13" i="3"/>
  <c r="FMD13" i="3"/>
  <c r="FME13" i="3"/>
  <c r="FMF13" i="3"/>
  <c r="FMG13" i="3"/>
  <c r="FMH13" i="3"/>
  <c r="FMJ13" i="3"/>
  <c r="FMK13" i="3"/>
  <c r="FML13" i="3"/>
  <c r="FMM13" i="3"/>
  <c r="FMN13" i="3"/>
  <c r="FMO13" i="3"/>
  <c r="FMP13" i="3"/>
  <c r="FMQ13" i="3"/>
  <c r="FMR13" i="3"/>
  <c r="FMS13" i="3"/>
  <c r="FMU13" i="3"/>
  <c r="FMV13" i="3"/>
  <c r="FMW13" i="3"/>
  <c r="FMX13" i="3"/>
  <c r="FMY13" i="3"/>
  <c r="FMZ13" i="3"/>
  <c r="FNA13" i="3"/>
  <c r="FNB13" i="3"/>
  <c r="FNC13" i="3"/>
  <c r="FND13" i="3"/>
  <c r="FNF13" i="3"/>
  <c r="FNG13" i="3"/>
  <c r="FNH13" i="3"/>
  <c r="FNI13" i="3"/>
  <c r="FNJ13" i="3"/>
  <c r="FNK13" i="3"/>
  <c r="FNL13" i="3"/>
  <c r="FNM13" i="3"/>
  <c r="FNN13" i="3"/>
  <c r="FNO13" i="3"/>
  <c r="FNQ13" i="3"/>
  <c r="FNR13" i="3"/>
  <c r="FNS13" i="3"/>
  <c r="FNT13" i="3"/>
  <c r="FNU13" i="3"/>
  <c r="FNV13" i="3"/>
  <c r="FNW13" i="3"/>
  <c r="FNX13" i="3"/>
  <c r="FNY13" i="3"/>
  <c r="FNZ13" i="3"/>
  <c r="FOB13" i="3"/>
  <c r="FOC13" i="3"/>
  <c r="FOD13" i="3"/>
  <c r="FOE13" i="3"/>
  <c r="FOF13" i="3"/>
  <c r="FOG13" i="3"/>
  <c r="FOH13" i="3"/>
  <c r="FOI13" i="3"/>
  <c r="FOJ13" i="3"/>
  <c r="FOK13" i="3"/>
  <c r="FOM13" i="3"/>
  <c r="FON13" i="3"/>
  <c r="FOO13" i="3"/>
  <c r="FOP13" i="3"/>
  <c r="FOQ13" i="3"/>
  <c r="FOR13" i="3"/>
  <c r="FOS13" i="3"/>
  <c r="FOT13" i="3"/>
  <c r="FOU13" i="3"/>
  <c r="FOV13" i="3"/>
  <c r="FOX13" i="3"/>
  <c r="FOY13" i="3"/>
  <c r="FOZ13" i="3"/>
  <c r="FPA13" i="3"/>
  <c r="FPB13" i="3"/>
  <c r="FPC13" i="3"/>
  <c r="FPD13" i="3"/>
  <c r="FPE13" i="3"/>
  <c r="FPF13" i="3"/>
  <c r="FPG13" i="3"/>
  <c r="FPI13" i="3"/>
  <c r="FPJ13" i="3"/>
  <c r="FPK13" i="3"/>
  <c r="FPL13" i="3"/>
  <c r="FPM13" i="3"/>
  <c r="FPN13" i="3"/>
  <c r="FPO13" i="3"/>
  <c r="FPP13" i="3"/>
  <c r="FPQ13" i="3"/>
  <c r="FPT13" i="3"/>
  <c r="FPU13" i="3"/>
  <c r="FPV13" i="3"/>
  <c r="FPW13" i="3"/>
  <c r="FPX13" i="3"/>
  <c r="FPY13" i="3"/>
  <c r="FPZ13" i="3"/>
  <c r="FQA13" i="3"/>
  <c r="FQB13" i="3"/>
  <c r="FQC13" i="3"/>
  <c r="FQE13" i="3"/>
  <c r="FQF13" i="3"/>
  <c r="FQG13" i="3"/>
  <c r="FQH13" i="3"/>
  <c r="FQI13" i="3"/>
  <c r="FQJ13" i="3"/>
  <c r="FQK13" i="3"/>
  <c r="FQL13" i="3"/>
  <c r="FQM13" i="3"/>
  <c r="FQN13" i="3"/>
  <c r="FQP13" i="3"/>
  <c r="FQQ13" i="3"/>
  <c r="FQR13" i="3"/>
  <c r="FQS13" i="3"/>
  <c r="FQT13" i="3"/>
  <c r="FQU13" i="3"/>
  <c r="FQV13" i="3"/>
  <c r="FQW13" i="3"/>
  <c r="FQX13" i="3"/>
  <c r="FQY13" i="3"/>
  <c r="FRA13" i="3"/>
  <c r="FRB13" i="3"/>
  <c r="FRC13" i="3"/>
  <c r="FRD13" i="3"/>
  <c r="FRE13" i="3"/>
  <c r="FRF13" i="3"/>
  <c r="FRG13" i="3"/>
  <c r="FRH13" i="3"/>
  <c r="FRI13" i="3"/>
  <c r="FRJ13" i="3"/>
  <c r="FRL13" i="3"/>
  <c r="FRM13" i="3"/>
  <c r="FRN13" i="3"/>
  <c r="FRO13" i="3"/>
  <c r="FRP13" i="3"/>
  <c r="FRQ13" i="3"/>
  <c r="FRR13" i="3"/>
  <c r="FRS13" i="3"/>
  <c r="FRT13" i="3"/>
  <c r="FRU13" i="3"/>
  <c r="FRW13" i="3"/>
  <c r="FRX13" i="3"/>
  <c r="FRY13" i="3"/>
  <c r="FRZ13" i="3"/>
  <c r="FSA13" i="3"/>
  <c r="FSB13" i="3"/>
  <c r="FSC13" i="3"/>
  <c r="FSD13" i="3"/>
  <c r="FSE13" i="3"/>
  <c r="FSH13" i="3"/>
  <c r="FSI13" i="3"/>
  <c r="FSJ13" i="3"/>
  <c r="FSK13" i="3"/>
  <c r="FSL13" i="3"/>
  <c r="FSM13" i="3"/>
  <c r="FSN13" i="3"/>
  <c r="FSO13" i="3"/>
  <c r="FSP13" i="3"/>
  <c r="FSS13" i="3"/>
  <c r="FST13" i="3"/>
  <c r="FSU13" i="3"/>
  <c r="FSV13" i="3"/>
  <c r="FSW13" i="3"/>
  <c r="FSX13" i="3"/>
  <c r="FSY13" i="3"/>
  <c r="FSZ13" i="3"/>
  <c r="FTA13" i="3"/>
  <c r="FTB13" i="3"/>
  <c r="FTD13" i="3"/>
  <c r="FTE13" i="3"/>
  <c r="FTF13" i="3"/>
  <c r="FTG13" i="3"/>
  <c r="FTH13" i="3"/>
  <c r="FTI13" i="3"/>
  <c r="FTJ13" i="3"/>
  <c r="FTK13" i="3"/>
  <c r="FTL13" i="3"/>
  <c r="FTO13" i="3"/>
  <c r="FTP13" i="3"/>
  <c r="FTQ13" i="3"/>
  <c r="FTR13" i="3"/>
  <c r="FTS13" i="3"/>
  <c r="FTT13" i="3"/>
  <c r="FTU13" i="3"/>
  <c r="FTV13" i="3"/>
  <c r="FTW13" i="3"/>
  <c r="FTX13" i="3"/>
  <c r="FTZ13" i="3"/>
  <c r="FUA13" i="3"/>
  <c r="FUB13" i="3"/>
  <c r="FUC13" i="3"/>
  <c r="FUD13" i="3"/>
  <c r="FUE13" i="3"/>
  <c r="FUF13" i="3"/>
  <c r="FUG13" i="3"/>
  <c r="FUH13" i="3"/>
  <c r="FUK13" i="3"/>
  <c r="FUL13" i="3"/>
  <c r="FUM13" i="3"/>
  <c r="FUN13" i="3"/>
  <c r="FUO13" i="3"/>
  <c r="FUP13" i="3"/>
  <c r="FUQ13" i="3"/>
  <c r="FUR13" i="3"/>
  <c r="FUS13" i="3"/>
  <c r="FUT13" i="3"/>
  <c r="FUV13" i="3"/>
  <c r="FUW13" i="3"/>
  <c r="FUX13" i="3"/>
  <c r="FUY13" i="3"/>
  <c r="FUZ13" i="3"/>
  <c r="FVA13" i="3"/>
  <c r="FVB13" i="3"/>
  <c r="FVC13" i="3"/>
  <c r="FVD13" i="3"/>
  <c r="FVE13" i="3"/>
  <c r="FVG13" i="3"/>
  <c r="FVH13" i="3"/>
  <c r="FVI13" i="3"/>
  <c r="FVJ13" i="3"/>
  <c r="FVK13" i="3"/>
  <c r="FVL13" i="3"/>
  <c r="FVM13" i="3"/>
  <c r="FVN13" i="3"/>
  <c r="FVO13" i="3"/>
  <c r="FVP13" i="3"/>
  <c r="FVR13" i="3"/>
  <c r="FVS13" i="3"/>
  <c r="FVT13" i="3"/>
  <c r="FVU13" i="3"/>
  <c r="FVV13" i="3"/>
  <c r="FVW13" i="3"/>
  <c r="FVX13" i="3"/>
  <c r="FVY13" i="3"/>
  <c r="FVZ13" i="3"/>
  <c r="FWA13" i="3"/>
  <c r="FWC13" i="3"/>
  <c r="FWD13" i="3"/>
  <c r="FWE13" i="3"/>
  <c r="FWF13" i="3"/>
  <c r="FWG13" i="3"/>
  <c r="FWH13" i="3"/>
  <c r="FWI13" i="3"/>
  <c r="FWJ13" i="3"/>
  <c r="FWK13" i="3"/>
  <c r="FWL13" i="3"/>
  <c r="FWN13" i="3"/>
  <c r="FWO13" i="3"/>
  <c r="FWP13" i="3"/>
  <c r="FWQ13" i="3"/>
  <c r="FWR13" i="3"/>
  <c r="FWS13" i="3"/>
  <c r="FWT13" i="3"/>
  <c r="FWU13" i="3"/>
  <c r="FWV13" i="3"/>
  <c r="FWW13" i="3"/>
  <c r="FWY13" i="3"/>
  <c r="FWZ13" i="3"/>
  <c r="FXA13" i="3"/>
  <c r="FXB13" i="3"/>
  <c r="FXC13" i="3"/>
  <c r="FXD13" i="3"/>
  <c r="FXE13" i="3"/>
  <c r="FXF13" i="3"/>
  <c r="FXG13" i="3"/>
  <c r="FXH13" i="3"/>
  <c r="FXJ13" i="3"/>
  <c r="FXK13" i="3"/>
  <c r="FXL13" i="3"/>
  <c r="FXM13" i="3"/>
  <c r="FXN13" i="3"/>
  <c r="FXO13" i="3"/>
  <c r="FXP13" i="3"/>
  <c r="FXQ13" i="3"/>
  <c r="FXR13" i="3"/>
  <c r="FXS13" i="3"/>
  <c r="FXU13" i="3"/>
  <c r="FXV13" i="3"/>
  <c r="FXW13" i="3"/>
  <c r="FXX13" i="3"/>
  <c r="FXY13" i="3"/>
  <c r="FXZ13" i="3"/>
  <c r="FYA13" i="3"/>
  <c r="FYB13" i="3"/>
  <c r="FYC13" i="3"/>
  <c r="FYD13" i="3"/>
  <c r="FYF13" i="3"/>
  <c r="FYG13" i="3"/>
  <c r="FYH13" i="3"/>
  <c r="FYI13" i="3"/>
  <c r="FYJ13" i="3"/>
  <c r="FYK13" i="3"/>
  <c r="FYL13" i="3"/>
  <c r="FYM13" i="3"/>
  <c r="FYN13" i="3"/>
  <c r="FYO13" i="3"/>
  <c r="FYQ13" i="3"/>
  <c r="FYR13" i="3"/>
  <c r="FYS13" i="3"/>
  <c r="FYT13" i="3"/>
  <c r="FYU13" i="3"/>
  <c r="FYV13" i="3"/>
  <c r="FYW13" i="3"/>
  <c r="FYX13" i="3"/>
  <c r="FYY13" i="3"/>
  <c r="FYZ13" i="3"/>
  <c r="FZB13" i="3"/>
  <c r="FZC13" i="3"/>
  <c r="FZD13" i="3"/>
  <c r="FZE13" i="3"/>
  <c r="FZF13" i="3"/>
  <c r="FZG13" i="3"/>
  <c r="FZH13" i="3"/>
  <c r="FZI13" i="3"/>
  <c r="FZJ13" i="3"/>
  <c r="FZK13" i="3"/>
  <c r="FZM13" i="3"/>
  <c r="FZN13" i="3"/>
  <c r="FZO13" i="3"/>
  <c r="FZP13" i="3"/>
  <c r="FZQ13" i="3"/>
  <c r="FZR13" i="3"/>
  <c r="FZS13" i="3"/>
  <c r="FZT13" i="3"/>
  <c r="FZU13" i="3"/>
  <c r="FZV13" i="3"/>
  <c r="FZX13" i="3"/>
  <c r="FZY13" i="3"/>
  <c r="FZZ13" i="3"/>
  <c r="GAA13" i="3"/>
  <c r="GAB13" i="3"/>
  <c r="GAC13" i="3"/>
  <c r="GAD13" i="3"/>
  <c r="GAE13" i="3"/>
  <c r="GAF13" i="3"/>
  <c r="GAG13" i="3"/>
  <c r="GAI13" i="3"/>
  <c r="GAJ13" i="3"/>
  <c r="GAK13" i="3"/>
  <c r="GAL13" i="3"/>
  <c r="GAM13" i="3"/>
  <c r="GAN13" i="3"/>
  <c r="GAO13" i="3"/>
  <c r="GAP13" i="3"/>
  <c r="GAQ13" i="3"/>
  <c r="GAR13" i="3"/>
  <c r="GAT13" i="3"/>
  <c r="GAU13" i="3"/>
  <c r="GAV13" i="3"/>
  <c r="GAW13" i="3"/>
  <c r="GAX13" i="3"/>
  <c r="GAY13" i="3"/>
  <c r="GAZ13" i="3"/>
  <c r="GBA13" i="3"/>
  <c r="GBB13" i="3"/>
  <c r="GBC13" i="3"/>
  <c r="GBE13" i="3"/>
  <c r="GBF13" i="3"/>
  <c r="GBG13" i="3"/>
  <c r="GBH13" i="3"/>
  <c r="GBI13" i="3"/>
  <c r="GBJ13" i="3"/>
  <c r="GBK13" i="3"/>
  <c r="GBL13" i="3"/>
  <c r="GBM13" i="3"/>
  <c r="GBN13" i="3"/>
  <c r="GBP13" i="3"/>
  <c r="GBQ13" i="3"/>
  <c r="GBR13" i="3"/>
  <c r="GBS13" i="3"/>
  <c r="GBT13" i="3"/>
  <c r="GBU13" i="3"/>
  <c r="GBV13" i="3"/>
  <c r="GBW13" i="3"/>
  <c r="GBX13" i="3"/>
  <c r="GBY13" i="3"/>
  <c r="GCA13" i="3"/>
  <c r="GCB13" i="3"/>
  <c r="GCC13" i="3"/>
  <c r="GCD13" i="3"/>
  <c r="GCE13" i="3"/>
  <c r="GCF13" i="3"/>
  <c r="GCG13" i="3"/>
  <c r="GCH13" i="3"/>
  <c r="GCI13" i="3"/>
  <c r="GCJ13" i="3"/>
  <c r="GCL13" i="3"/>
  <c r="GCM13" i="3"/>
  <c r="GCN13" i="3"/>
  <c r="GCO13" i="3"/>
  <c r="GCP13" i="3"/>
  <c r="GCQ13" i="3"/>
  <c r="GCR13" i="3"/>
  <c r="GCS13" i="3"/>
  <c r="GCT13" i="3"/>
  <c r="GCU13" i="3"/>
  <c r="GCW13" i="3"/>
  <c r="GCX13" i="3"/>
  <c r="GCY13" i="3"/>
  <c r="GCZ13" i="3"/>
  <c r="GDA13" i="3"/>
  <c r="GDB13" i="3"/>
  <c r="GDC13" i="3"/>
  <c r="GDD13" i="3"/>
  <c r="GDE13" i="3"/>
  <c r="GDF13" i="3"/>
  <c r="GDH13" i="3"/>
  <c r="GDI13" i="3"/>
  <c r="GDJ13" i="3"/>
  <c r="GDK13" i="3"/>
  <c r="GDL13" i="3"/>
  <c r="GDM13" i="3"/>
  <c r="GDN13" i="3"/>
  <c r="GDO13" i="3"/>
  <c r="GDP13" i="3"/>
  <c r="GDQ13" i="3"/>
  <c r="GDS13" i="3"/>
  <c r="GDT13" i="3"/>
  <c r="GDU13" i="3"/>
  <c r="GDV13" i="3"/>
  <c r="GDW13" i="3"/>
  <c r="GDX13" i="3"/>
  <c r="GDY13" i="3"/>
  <c r="GDZ13" i="3"/>
  <c r="GEA13" i="3"/>
  <c r="GEB13" i="3"/>
  <c r="GED13" i="3"/>
  <c r="GEE13" i="3"/>
  <c r="GEF13" i="3"/>
  <c r="GEG13" i="3"/>
  <c r="GEH13" i="3"/>
  <c r="GEI13" i="3"/>
  <c r="GEJ13" i="3"/>
  <c r="GEK13" i="3"/>
  <c r="GEL13" i="3"/>
  <c r="GEM13" i="3"/>
  <c r="GEO13" i="3"/>
  <c r="GEP13" i="3"/>
  <c r="GEQ13" i="3"/>
  <c r="GER13" i="3"/>
  <c r="GES13" i="3"/>
  <c r="GET13" i="3"/>
  <c r="GEU13" i="3"/>
  <c r="GEV13" i="3"/>
  <c r="GEW13" i="3"/>
  <c r="GEX13" i="3"/>
  <c r="GEZ13" i="3"/>
  <c r="GFA13" i="3"/>
  <c r="GFB13" i="3"/>
  <c r="GFC13" i="3"/>
  <c r="GFD13" i="3"/>
  <c r="GFE13" i="3"/>
  <c r="GFF13" i="3"/>
  <c r="GFG13" i="3"/>
  <c r="GFH13" i="3"/>
  <c r="GFI13" i="3"/>
  <c r="GFK13" i="3"/>
  <c r="GFL13" i="3"/>
  <c r="GFM13" i="3"/>
  <c r="GFN13" i="3"/>
  <c r="GFO13" i="3"/>
  <c r="GFP13" i="3"/>
  <c r="GFQ13" i="3"/>
  <c r="GFR13" i="3"/>
  <c r="GFS13" i="3"/>
  <c r="GFT13" i="3"/>
  <c r="GFV13" i="3"/>
  <c r="GFW13" i="3"/>
  <c r="GFX13" i="3"/>
  <c r="GFY13" i="3"/>
  <c r="GFZ13" i="3"/>
  <c r="GGA13" i="3"/>
  <c r="GGB13" i="3"/>
  <c r="GGC13" i="3"/>
  <c r="GGD13" i="3"/>
  <c r="GGE13" i="3"/>
  <c r="GGG13" i="3"/>
  <c r="GGH13" i="3"/>
  <c r="GGI13" i="3"/>
  <c r="GGJ13" i="3"/>
  <c r="GGK13" i="3"/>
  <c r="GGL13" i="3"/>
  <c r="GGM13" i="3"/>
  <c r="GGN13" i="3"/>
  <c r="GGO13" i="3"/>
  <c r="GGR13" i="3"/>
  <c r="GGS13" i="3"/>
  <c r="GGT13" i="3"/>
  <c r="GGU13" i="3"/>
  <c r="GGV13" i="3"/>
  <c r="GGW13" i="3"/>
  <c r="GGX13" i="3"/>
  <c r="GGY13" i="3"/>
  <c r="GGZ13" i="3"/>
  <c r="GHC13" i="3"/>
  <c r="GHD13" i="3"/>
  <c r="GHE13" i="3"/>
  <c r="GHF13" i="3"/>
  <c r="GHG13" i="3"/>
  <c r="GHH13" i="3"/>
  <c r="GHI13" i="3"/>
  <c r="GHJ13" i="3"/>
  <c r="GHK13" i="3"/>
  <c r="GHL13" i="3"/>
  <c r="GHN13" i="3"/>
  <c r="GHO13" i="3"/>
  <c r="GHP13" i="3"/>
  <c r="GHQ13" i="3"/>
  <c r="GHR13" i="3"/>
  <c r="GHS13" i="3"/>
  <c r="GHT13" i="3"/>
  <c r="GHU13" i="3"/>
  <c r="GHV13" i="3"/>
  <c r="GHW13" i="3"/>
  <c r="GHY13" i="3"/>
  <c r="GHZ13" i="3"/>
  <c r="GIA13" i="3"/>
  <c r="GIB13" i="3"/>
  <c r="GIC13" i="3"/>
  <c r="GID13" i="3"/>
  <c r="GIE13" i="3"/>
  <c r="GIF13" i="3"/>
  <c r="GIG13" i="3"/>
  <c r="GIH13" i="3"/>
  <c r="GIJ13" i="3"/>
  <c r="GIK13" i="3"/>
  <c r="GIL13" i="3"/>
  <c r="GIM13" i="3"/>
  <c r="GIN13" i="3"/>
  <c r="GIO13" i="3"/>
  <c r="GIP13" i="3"/>
  <c r="GIQ13" i="3"/>
  <c r="GIR13" i="3"/>
  <c r="GIU13" i="3"/>
  <c r="GIV13" i="3"/>
  <c r="GIW13" i="3"/>
  <c r="GIX13" i="3"/>
  <c r="GIY13" i="3"/>
  <c r="GIZ13" i="3"/>
  <c r="GJA13" i="3"/>
  <c r="GJB13" i="3"/>
  <c r="GJC13" i="3"/>
  <c r="GJF13" i="3"/>
  <c r="GJG13" i="3"/>
  <c r="GJH13" i="3"/>
  <c r="GJI13" i="3"/>
  <c r="GJJ13" i="3"/>
  <c r="GJK13" i="3"/>
  <c r="GJL13" i="3"/>
  <c r="GJM13" i="3"/>
  <c r="GJN13" i="3"/>
  <c r="GJO13" i="3"/>
  <c r="GJQ13" i="3"/>
  <c r="GJR13" i="3"/>
  <c r="GJS13" i="3"/>
  <c r="GJT13" i="3"/>
  <c r="GJU13" i="3"/>
  <c r="GJV13" i="3"/>
  <c r="GJW13" i="3"/>
  <c r="GJX13" i="3"/>
  <c r="GJY13" i="3"/>
  <c r="GJZ13" i="3"/>
  <c r="GKB13" i="3"/>
  <c r="GKC13" i="3"/>
  <c r="GKD13" i="3"/>
  <c r="GKE13" i="3"/>
  <c r="GKF13" i="3"/>
  <c r="GKG13" i="3"/>
  <c r="GKH13" i="3"/>
  <c r="GKI13" i="3"/>
  <c r="GKJ13" i="3"/>
  <c r="GKK13" i="3"/>
  <c r="GKM13" i="3"/>
  <c r="GKN13" i="3"/>
  <c r="GKO13" i="3"/>
  <c r="GKP13" i="3"/>
  <c r="GKQ13" i="3"/>
  <c r="GKR13" i="3"/>
  <c r="GKS13" i="3"/>
  <c r="GKT13" i="3"/>
  <c r="GKU13" i="3"/>
  <c r="GKV13" i="3"/>
  <c r="GKX13" i="3"/>
  <c r="GKY13" i="3"/>
  <c r="GKZ13" i="3"/>
  <c r="GLA13" i="3"/>
  <c r="GLB13" i="3"/>
  <c r="GLC13" i="3"/>
  <c r="GLD13" i="3"/>
  <c r="GLE13" i="3"/>
  <c r="GLF13" i="3"/>
  <c r="GLG13" i="3"/>
  <c r="GLI13" i="3"/>
  <c r="GLJ13" i="3"/>
  <c r="GLK13" i="3"/>
  <c r="GLL13" i="3"/>
  <c r="GLM13" i="3"/>
  <c r="GLN13" i="3"/>
  <c r="GLO13" i="3"/>
  <c r="GLP13" i="3"/>
  <c r="GLQ13" i="3"/>
  <c r="GLR13" i="3"/>
  <c r="GLT13" i="3"/>
  <c r="GLU13" i="3"/>
  <c r="GLV13" i="3"/>
  <c r="GLW13" i="3"/>
  <c r="GLX13" i="3"/>
  <c r="GLY13" i="3"/>
  <c r="GLZ13" i="3"/>
  <c r="GMA13" i="3"/>
  <c r="GMB13" i="3"/>
  <c r="GMC13" i="3"/>
  <c r="GME13" i="3"/>
  <c r="GMF13" i="3"/>
  <c r="GMG13" i="3"/>
  <c r="GMH13" i="3"/>
  <c r="GMI13" i="3"/>
  <c r="GMJ13" i="3"/>
  <c r="GMK13" i="3"/>
  <c r="GML13" i="3"/>
  <c r="GMM13" i="3"/>
  <c r="GMN13" i="3"/>
  <c r="GMP13" i="3"/>
  <c r="GMQ13" i="3"/>
  <c r="GMR13" i="3"/>
  <c r="GMS13" i="3"/>
  <c r="GMT13" i="3"/>
  <c r="GMU13" i="3"/>
  <c r="GMV13" i="3"/>
  <c r="GMW13" i="3"/>
  <c r="GMX13" i="3"/>
  <c r="GMY13" i="3"/>
  <c r="GNA13" i="3"/>
  <c r="GNB13" i="3"/>
  <c r="GNC13" i="3"/>
  <c r="GND13" i="3"/>
  <c r="GNE13" i="3"/>
  <c r="GNF13" i="3"/>
  <c r="GNG13" i="3"/>
  <c r="GNH13" i="3"/>
  <c r="GNI13" i="3"/>
  <c r="GNJ13" i="3"/>
  <c r="GNL13" i="3"/>
  <c r="GNM13" i="3"/>
  <c r="GNN13" i="3"/>
  <c r="GNO13" i="3"/>
  <c r="GNP13" i="3"/>
  <c r="GNQ13" i="3"/>
  <c r="GNR13" i="3"/>
  <c r="GNS13" i="3"/>
  <c r="GNT13" i="3"/>
  <c r="GNU13" i="3"/>
  <c r="GNW13" i="3"/>
  <c r="GNX13" i="3"/>
  <c r="GNY13" i="3"/>
  <c r="GNZ13" i="3"/>
  <c r="GOA13" i="3"/>
  <c r="GOB13" i="3"/>
  <c r="GOC13" i="3"/>
  <c r="GOD13" i="3"/>
  <c r="GOE13" i="3"/>
  <c r="GOF13" i="3"/>
  <c r="GOH13" i="3"/>
  <c r="GOI13" i="3"/>
  <c r="GOJ13" i="3"/>
  <c r="GOK13" i="3"/>
  <c r="GOL13" i="3"/>
  <c r="GOM13" i="3"/>
  <c r="GON13" i="3"/>
  <c r="GOO13" i="3"/>
  <c r="GOP13" i="3"/>
  <c r="GOQ13" i="3"/>
  <c r="GOS13" i="3"/>
  <c r="GOT13" i="3"/>
  <c r="GOU13" i="3"/>
  <c r="GOV13" i="3"/>
  <c r="GOW13" i="3"/>
  <c r="GOX13" i="3"/>
  <c r="GOY13" i="3"/>
  <c r="GOZ13" i="3"/>
  <c r="GPA13" i="3"/>
  <c r="GPB13" i="3"/>
  <c r="GPD13" i="3"/>
  <c r="GPE13" i="3"/>
  <c r="GPF13" i="3"/>
  <c r="GPG13" i="3"/>
  <c r="GPH13" i="3"/>
  <c r="GPI13" i="3"/>
  <c r="GPJ13" i="3"/>
  <c r="GPK13" i="3"/>
  <c r="GPL13" i="3"/>
  <c r="GPM13" i="3"/>
  <c r="GPO13" i="3"/>
  <c r="GPP13" i="3"/>
  <c r="GPQ13" i="3"/>
  <c r="GPR13" i="3"/>
  <c r="GPS13" i="3"/>
  <c r="GPT13" i="3"/>
  <c r="GPU13" i="3"/>
  <c r="GPV13" i="3"/>
  <c r="GPW13" i="3"/>
  <c r="GPX13" i="3"/>
  <c r="GPZ13" i="3"/>
  <c r="GQA13" i="3"/>
  <c r="GQB13" i="3"/>
  <c r="GQC13" i="3"/>
  <c r="GQD13" i="3"/>
  <c r="GQE13" i="3"/>
  <c r="GQF13" i="3"/>
  <c r="GQG13" i="3"/>
  <c r="GQH13" i="3"/>
  <c r="GQI13" i="3"/>
  <c r="GQK13" i="3"/>
  <c r="GQL13" i="3"/>
  <c r="GQM13" i="3"/>
  <c r="GQN13" i="3"/>
  <c r="GQO13" i="3"/>
  <c r="GQP13" i="3"/>
  <c r="GQQ13" i="3"/>
  <c r="GQR13" i="3"/>
  <c r="GQS13" i="3"/>
  <c r="GQT13" i="3"/>
  <c r="GQV13" i="3"/>
  <c r="GQW13" i="3"/>
  <c r="GQX13" i="3"/>
  <c r="GQY13" i="3"/>
  <c r="GQZ13" i="3"/>
  <c r="GRA13" i="3"/>
  <c r="GRB13" i="3"/>
  <c r="GRC13" i="3"/>
  <c r="GRD13" i="3"/>
  <c r="GRE13" i="3"/>
  <c r="GRG13" i="3"/>
  <c r="GRH13" i="3"/>
  <c r="GRI13" i="3"/>
  <c r="GRJ13" i="3"/>
  <c r="GRK13" i="3"/>
  <c r="GRL13" i="3"/>
  <c r="GRM13" i="3"/>
  <c r="GRN13" i="3"/>
  <c r="GRO13" i="3"/>
  <c r="GRP13" i="3"/>
  <c r="GRR13" i="3"/>
  <c r="GRS13" i="3"/>
  <c r="GRT13" i="3"/>
  <c r="GRU13" i="3"/>
  <c r="GRV13" i="3"/>
  <c r="GRW13" i="3"/>
  <c r="GRX13" i="3"/>
  <c r="GRY13" i="3"/>
  <c r="GRZ13" i="3"/>
  <c r="GSA13" i="3"/>
  <c r="GSC13" i="3"/>
  <c r="GSD13" i="3"/>
  <c r="GSE13" i="3"/>
  <c r="GSF13" i="3"/>
  <c r="GSG13" i="3"/>
  <c r="GSH13" i="3"/>
  <c r="GSI13" i="3"/>
  <c r="GSJ13" i="3"/>
  <c r="GSK13" i="3"/>
  <c r="GSL13" i="3"/>
  <c r="GSN13" i="3"/>
  <c r="GSO13" i="3"/>
  <c r="GSP13" i="3"/>
  <c r="GSQ13" i="3"/>
  <c r="GSR13" i="3"/>
  <c r="GSS13" i="3"/>
  <c r="GST13" i="3"/>
  <c r="GSU13" i="3"/>
  <c r="GSV13" i="3"/>
  <c r="GSW13" i="3"/>
  <c r="GSY13" i="3"/>
  <c r="GSZ13" i="3"/>
  <c r="GTA13" i="3"/>
  <c r="GTB13" i="3"/>
  <c r="GTC13" i="3"/>
  <c r="GTD13" i="3"/>
  <c r="GTE13" i="3"/>
  <c r="GTF13" i="3"/>
  <c r="GTG13" i="3"/>
  <c r="GTH13" i="3"/>
  <c r="GTJ13" i="3"/>
  <c r="GTK13" i="3"/>
  <c r="GTL13" i="3"/>
  <c r="GTM13" i="3"/>
  <c r="GTN13" i="3"/>
  <c r="GTO13" i="3"/>
  <c r="GTP13" i="3"/>
  <c r="GTQ13" i="3"/>
  <c r="GTR13" i="3"/>
  <c r="GTS13" i="3"/>
  <c r="GTU13" i="3"/>
  <c r="GTV13" i="3"/>
  <c r="GTW13" i="3"/>
  <c r="GTX13" i="3"/>
  <c r="GTY13" i="3"/>
  <c r="GTZ13" i="3"/>
  <c r="GUA13" i="3"/>
  <c r="GUB13" i="3"/>
  <c r="GUC13" i="3"/>
  <c r="GUD13" i="3"/>
  <c r="GUF13" i="3"/>
  <c r="GUG13" i="3"/>
  <c r="GUH13" i="3"/>
  <c r="GUI13" i="3"/>
  <c r="GUJ13" i="3"/>
  <c r="GUK13" i="3"/>
  <c r="GUL13" i="3"/>
  <c r="GUM13" i="3"/>
  <c r="GUN13" i="3"/>
  <c r="GUO13" i="3"/>
  <c r="GUQ13" i="3"/>
  <c r="GUR13" i="3"/>
  <c r="GUS13" i="3"/>
  <c r="GUT13" i="3"/>
  <c r="GUU13" i="3"/>
  <c r="GUV13" i="3"/>
  <c r="GUW13" i="3"/>
  <c r="GUX13" i="3"/>
  <c r="GUY13" i="3"/>
  <c r="GUZ13" i="3"/>
  <c r="GVB13" i="3"/>
  <c r="GVC13" i="3"/>
  <c r="GVD13" i="3"/>
  <c r="GVE13" i="3"/>
  <c r="GVF13" i="3"/>
  <c r="GVG13" i="3"/>
  <c r="GVH13" i="3"/>
  <c r="GVI13" i="3"/>
  <c r="GVJ13" i="3"/>
  <c r="GVK13" i="3"/>
  <c r="GVM13" i="3"/>
  <c r="GVN13" i="3"/>
  <c r="GVO13" i="3"/>
  <c r="GVP13" i="3"/>
  <c r="GVQ13" i="3"/>
  <c r="GVR13" i="3"/>
  <c r="GVS13" i="3"/>
  <c r="GVT13" i="3"/>
  <c r="GVU13" i="3"/>
  <c r="GVV13" i="3"/>
  <c r="GVX13" i="3"/>
  <c r="GVY13" i="3"/>
  <c r="GVZ13" i="3"/>
  <c r="GWA13" i="3"/>
  <c r="GWB13" i="3"/>
  <c r="GWC13" i="3"/>
  <c r="GWD13" i="3"/>
  <c r="GWE13" i="3"/>
  <c r="GWF13" i="3"/>
  <c r="GWG13" i="3"/>
  <c r="GWI13" i="3"/>
  <c r="GWJ13" i="3"/>
  <c r="GWK13" i="3"/>
  <c r="GWL13" i="3"/>
  <c r="GWM13" i="3"/>
  <c r="GWN13" i="3"/>
  <c r="GWO13" i="3"/>
  <c r="GWP13" i="3"/>
  <c r="GWQ13" i="3"/>
  <c r="GWT13" i="3"/>
  <c r="GWU13" i="3"/>
  <c r="GWV13" i="3"/>
  <c r="GWW13" i="3"/>
  <c r="GWX13" i="3"/>
  <c r="GWY13" i="3"/>
  <c r="GWZ13" i="3"/>
  <c r="GXA13" i="3"/>
  <c r="GXB13" i="3"/>
  <c r="GXC13" i="3"/>
  <c r="GXE13" i="3"/>
  <c r="GXF13" i="3"/>
  <c r="GXG13" i="3"/>
  <c r="GXH13" i="3"/>
  <c r="GXI13" i="3"/>
  <c r="GXJ13" i="3"/>
  <c r="GXK13" i="3"/>
  <c r="GXL13" i="3"/>
  <c r="GXM13" i="3"/>
  <c r="GXN13" i="3"/>
  <c r="GXP13" i="3"/>
  <c r="GXQ13" i="3"/>
  <c r="GXR13" i="3"/>
  <c r="GXS13" i="3"/>
  <c r="GXT13" i="3"/>
  <c r="GXU13" i="3"/>
  <c r="GXV13" i="3"/>
  <c r="GXW13" i="3"/>
  <c r="GXX13" i="3"/>
  <c r="GXY13" i="3"/>
  <c r="GYA13" i="3"/>
  <c r="GYB13" i="3"/>
  <c r="GYC13" i="3"/>
  <c r="GYD13" i="3"/>
  <c r="GYE13" i="3"/>
  <c r="GYF13" i="3"/>
  <c r="GYG13" i="3"/>
  <c r="GYH13" i="3"/>
  <c r="GYI13" i="3"/>
  <c r="GYJ13" i="3"/>
  <c r="GYL13" i="3"/>
  <c r="GYM13" i="3"/>
  <c r="GYN13" i="3"/>
  <c r="GYO13" i="3"/>
  <c r="GYP13" i="3"/>
  <c r="GYQ13" i="3"/>
  <c r="GYR13" i="3"/>
  <c r="GYS13" i="3"/>
  <c r="GYT13" i="3"/>
  <c r="GYW13" i="3"/>
  <c r="GYX13" i="3"/>
  <c r="GYY13" i="3"/>
  <c r="GYZ13" i="3"/>
  <c r="GZA13" i="3"/>
  <c r="GZB13" i="3"/>
  <c r="GZC13" i="3"/>
  <c r="GZD13" i="3"/>
  <c r="GZE13" i="3"/>
  <c r="GZF13" i="3"/>
  <c r="GZH13" i="3"/>
  <c r="GZI13" i="3"/>
  <c r="GZJ13" i="3"/>
  <c r="GZK13" i="3"/>
  <c r="GZL13" i="3"/>
  <c r="GZM13" i="3"/>
  <c r="GZN13" i="3"/>
  <c r="GZO13" i="3"/>
  <c r="GZP13" i="3"/>
  <c r="GZQ13" i="3"/>
  <c r="GZS13" i="3"/>
  <c r="GZT13" i="3"/>
  <c r="GZU13" i="3"/>
  <c r="GZV13" i="3"/>
  <c r="GZW13" i="3"/>
  <c r="GZX13" i="3"/>
  <c r="GZY13" i="3"/>
  <c r="GZZ13" i="3"/>
  <c r="HAA13" i="3"/>
  <c r="HAB13" i="3"/>
  <c r="HAD13" i="3"/>
  <c r="HAE13" i="3"/>
  <c r="HAF13" i="3"/>
  <c r="HAG13" i="3"/>
  <c r="HAH13" i="3"/>
  <c r="HAI13" i="3"/>
  <c r="HAJ13" i="3"/>
  <c r="HAK13" i="3"/>
  <c r="HAL13" i="3"/>
  <c r="HAM13" i="3"/>
  <c r="HAO13" i="3"/>
  <c r="HAP13" i="3"/>
  <c r="HAQ13" i="3"/>
  <c r="HAR13" i="3"/>
  <c r="HAS13" i="3"/>
  <c r="HAT13" i="3"/>
  <c r="HAU13" i="3"/>
  <c r="HAV13" i="3"/>
  <c r="HAW13" i="3"/>
  <c r="HAX13" i="3"/>
  <c r="HAZ13" i="3"/>
  <c r="HBA13" i="3"/>
  <c r="HBB13" i="3"/>
  <c r="HBC13" i="3"/>
  <c r="HBD13" i="3"/>
  <c r="HBE13" i="3"/>
  <c r="HBF13" i="3"/>
  <c r="HBG13" i="3"/>
  <c r="HBH13" i="3"/>
  <c r="HBI13" i="3"/>
  <c r="HBK13" i="3"/>
  <c r="HBL13" i="3"/>
  <c r="HBM13" i="3"/>
  <c r="HBN13" i="3"/>
  <c r="HBO13" i="3"/>
  <c r="HBP13" i="3"/>
  <c r="HBQ13" i="3"/>
  <c r="HBR13" i="3"/>
  <c r="HBS13" i="3"/>
  <c r="HBV13" i="3"/>
  <c r="HBW13" i="3"/>
  <c r="HBX13" i="3"/>
  <c r="HBY13" i="3"/>
  <c r="HBZ13" i="3"/>
  <c r="HCA13" i="3"/>
  <c r="HCB13" i="3"/>
  <c r="HCC13" i="3"/>
  <c r="HCD13" i="3"/>
  <c r="HCE13" i="3"/>
  <c r="HCG13" i="3"/>
  <c r="HCH13" i="3"/>
  <c r="HCI13" i="3"/>
  <c r="HCJ13" i="3"/>
  <c r="HCK13" i="3"/>
  <c r="HCL13" i="3"/>
  <c r="HCM13" i="3"/>
  <c r="HCN13" i="3"/>
  <c r="HCO13" i="3"/>
  <c r="HCR13" i="3"/>
  <c r="HCS13" i="3"/>
  <c r="HCT13" i="3"/>
  <c r="HCU13" i="3"/>
  <c r="HCV13" i="3"/>
  <c r="HCW13" i="3"/>
  <c r="HCX13" i="3"/>
  <c r="HCY13" i="3"/>
  <c r="HCZ13" i="3"/>
  <c r="HDA13" i="3"/>
  <c r="HDC13" i="3"/>
  <c r="HDD13" i="3"/>
  <c r="HDE13" i="3"/>
  <c r="HDF13" i="3"/>
  <c r="HDG13" i="3"/>
  <c r="HDH13" i="3"/>
  <c r="HDI13" i="3"/>
  <c r="HDJ13" i="3"/>
  <c r="HDK13" i="3"/>
  <c r="HDL13" i="3"/>
  <c r="HDN13" i="3"/>
  <c r="HDO13" i="3"/>
  <c r="HDP13" i="3"/>
  <c r="HDQ13" i="3"/>
  <c r="HDR13" i="3"/>
  <c r="HDS13" i="3"/>
  <c r="HDT13" i="3"/>
  <c r="HDU13" i="3"/>
  <c r="HDV13" i="3"/>
  <c r="HDW13" i="3"/>
  <c r="HDY13" i="3"/>
  <c r="HDZ13" i="3"/>
  <c r="HEA13" i="3"/>
  <c r="HEB13" i="3"/>
  <c r="HEC13" i="3"/>
  <c r="HED13" i="3"/>
  <c r="HEE13" i="3"/>
  <c r="HEF13" i="3"/>
  <c r="HEG13" i="3"/>
  <c r="HEH13" i="3"/>
  <c r="HEJ13" i="3"/>
  <c r="HEK13" i="3"/>
  <c r="HEL13" i="3"/>
  <c r="HEM13" i="3"/>
  <c r="HEN13" i="3"/>
  <c r="HEO13" i="3"/>
  <c r="HEP13" i="3"/>
  <c r="HEQ13" i="3"/>
  <c r="HER13" i="3"/>
  <c r="HES13" i="3"/>
  <c r="HEU13" i="3"/>
  <c r="HEV13" i="3"/>
  <c r="HEW13" i="3"/>
  <c r="HEX13" i="3"/>
  <c r="HEY13" i="3"/>
  <c r="HEZ13" i="3"/>
  <c r="HFA13" i="3"/>
  <c r="HFB13" i="3"/>
  <c r="HFC13" i="3"/>
  <c r="HFD13" i="3"/>
  <c r="HFF13" i="3"/>
  <c r="HFG13" i="3"/>
  <c r="HFH13" i="3"/>
  <c r="HFI13" i="3"/>
  <c r="HFJ13" i="3"/>
  <c r="HFK13" i="3"/>
  <c r="HFL13" i="3"/>
  <c r="HFM13" i="3"/>
  <c r="HFN13" i="3"/>
  <c r="HFO13" i="3"/>
  <c r="HFQ13" i="3"/>
  <c r="HFR13" i="3"/>
  <c r="HFS13" i="3"/>
  <c r="HFT13" i="3"/>
  <c r="HFU13" i="3"/>
  <c r="HFV13" i="3"/>
  <c r="HFW13" i="3"/>
  <c r="HFX13" i="3"/>
  <c r="HFY13" i="3"/>
  <c r="HFZ13" i="3"/>
  <c r="HGB13" i="3"/>
  <c r="HGC13" i="3"/>
  <c r="HGD13" i="3"/>
  <c r="HGE13" i="3"/>
  <c r="HGF13" i="3"/>
  <c r="HGG13" i="3"/>
  <c r="HGH13" i="3"/>
  <c r="HGI13" i="3"/>
  <c r="HGJ13" i="3"/>
  <c r="HGK13" i="3"/>
  <c r="HGM13" i="3"/>
  <c r="HGN13" i="3"/>
  <c r="HGO13" i="3"/>
  <c r="HGP13" i="3"/>
  <c r="HGQ13" i="3"/>
  <c r="HGR13" i="3"/>
  <c r="HGS13" i="3"/>
  <c r="HGT13" i="3"/>
  <c r="HGU13" i="3"/>
  <c r="HGV13" i="3"/>
  <c r="HGX13" i="3"/>
  <c r="HGY13" i="3"/>
  <c r="HGZ13" i="3"/>
  <c r="HHA13" i="3"/>
  <c r="HHB13" i="3"/>
  <c r="HHC13" i="3"/>
  <c r="HHD13" i="3"/>
  <c r="HHE13" i="3"/>
  <c r="HHF13" i="3"/>
  <c r="HHG13" i="3"/>
  <c r="HHI13" i="3"/>
  <c r="HHJ13" i="3"/>
  <c r="HHK13" i="3"/>
  <c r="HHL13" i="3"/>
  <c r="HHM13" i="3"/>
  <c r="HHN13" i="3"/>
  <c r="HHO13" i="3"/>
  <c r="HHP13" i="3"/>
  <c r="HHQ13" i="3"/>
  <c r="HHR13" i="3"/>
  <c r="HHT13" i="3"/>
  <c r="HHU13" i="3"/>
  <c r="HHV13" i="3"/>
  <c r="HHW13" i="3"/>
  <c r="HHX13" i="3"/>
  <c r="HHY13" i="3"/>
  <c r="HHZ13" i="3"/>
  <c r="HIA13" i="3"/>
  <c r="HIB13" i="3"/>
  <c r="HIC13" i="3"/>
  <c r="HIE13" i="3"/>
  <c r="HIF13" i="3"/>
  <c r="HIG13" i="3"/>
  <c r="HIH13" i="3"/>
  <c r="HII13" i="3"/>
  <c r="HIJ13" i="3"/>
  <c r="HIK13" i="3"/>
  <c r="HIL13" i="3"/>
  <c r="HIM13" i="3"/>
  <c r="HIP13" i="3"/>
  <c r="HIQ13" i="3"/>
  <c r="HIR13" i="3"/>
  <c r="HIS13" i="3"/>
  <c r="HIT13" i="3"/>
  <c r="HIU13" i="3"/>
  <c r="HIV13" i="3"/>
  <c r="HIW13" i="3"/>
  <c r="HIX13" i="3"/>
  <c r="HJA13" i="3"/>
  <c r="HJB13" i="3"/>
  <c r="HJC13" i="3"/>
  <c r="HJD13" i="3"/>
  <c r="HJE13" i="3"/>
  <c r="HJF13" i="3"/>
  <c r="HJG13" i="3"/>
  <c r="HJH13" i="3"/>
  <c r="HJI13" i="3"/>
  <c r="HJL13" i="3"/>
  <c r="HJM13" i="3"/>
  <c r="HJN13" i="3"/>
  <c r="HJO13" i="3"/>
  <c r="HJP13" i="3"/>
  <c r="HJQ13" i="3"/>
  <c r="HJR13" i="3"/>
  <c r="HJS13" i="3"/>
  <c r="HJT13" i="3"/>
  <c r="HJW13" i="3"/>
  <c r="HJX13" i="3"/>
  <c r="HJY13" i="3"/>
  <c r="HJZ13" i="3"/>
  <c r="HKA13" i="3"/>
  <c r="HKB13" i="3"/>
  <c r="HKC13" i="3"/>
  <c r="HKD13" i="3"/>
  <c r="HKE13" i="3"/>
  <c r="HKH13" i="3"/>
  <c r="HKI13" i="3"/>
  <c r="HKJ13" i="3"/>
  <c r="HKK13" i="3"/>
  <c r="HKL13" i="3"/>
  <c r="HKM13" i="3"/>
  <c r="HKN13" i="3"/>
  <c r="HKO13" i="3"/>
  <c r="HKP13" i="3"/>
  <c r="HKS13" i="3"/>
  <c r="HKT13" i="3"/>
  <c r="HKU13" i="3"/>
  <c r="HKV13" i="3"/>
  <c r="HKW13" i="3"/>
  <c r="HKX13" i="3"/>
  <c r="HKY13" i="3"/>
  <c r="HKZ13" i="3"/>
  <c r="HLA13" i="3"/>
  <c r="HLD13" i="3"/>
  <c r="HLE13" i="3"/>
  <c r="HLF13" i="3"/>
  <c r="HLG13" i="3"/>
  <c r="HLH13" i="3"/>
  <c r="HLI13" i="3"/>
  <c r="HLJ13" i="3"/>
  <c r="HLK13" i="3"/>
  <c r="HLL13" i="3"/>
  <c r="HLO13" i="3"/>
  <c r="HLP13" i="3"/>
  <c r="HLQ13" i="3"/>
  <c r="HLR13" i="3"/>
  <c r="HLS13" i="3"/>
  <c r="HLT13" i="3"/>
  <c r="HLU13" i="3"/>
  <c r="HLV13" i="3"/>
  <c r="HLW13" i="3"/>
  <c r="HLZ13" i="3"/>
  <c r="HMA13" i="3"/>
  <c r="HMB13" i="3"/>
  <c r="HMC13" i="3"/>
  <c r="HMD13" i="3"/>
  <c r="HME13" i="3"/>
  <c r="HMF13" i="3"/>
  <c r="HMG13" i="3"/>
  <c r="HMH13" i="3"/>
  <c r="HMK13" i="3"/>
  <c r="HML13" i="3"/>
  <c r="HMM13" i="3"/>
  <c r="HMN13" i="3"/>
  <c r="HMO13" i="3"/>
  <c r="HMP13" i="3"/>
  <c r="HMQ13" i="3"/>
  <c r="HMR13" i="3"/>
  <c r="HMS13" i="3"/>
  <c r="HMV13" i="3"/>
  <c r="HMW13" i="3"/>
  <c r="HMX13" i="3"/>
  <c r="HMY13" i="3"/>
  <c r="HMZ13" i="3"/>
  <c r="HNA13" i="3"/>
  <c r="HNB13" i="3"/>
  <c r="HNC13" i="3"/>
  <c r="HND13" i="3"/>
  <c r="HNG13" i="3"/>
  <c r="HNH13" i="3"/>
  <c r="HNI13" i="3"/>
  <c r="HNJ13" i="3"/>
  <c r="HNK13" i="3"/>
  <c r="HNL13" i="3"/>
  <c r="HNM13" i="3"/>
  <c r="HNN13" i="3"/>
  <c r="HNO13" i="3"/>
  <c r="HNR13" i="3"/>
  <c r="HNS13" i="3"/>
  <c r="HNT13" i="3"/>
  <c r="HNU13" i="3"/>
  <c r="HNV13" i="3"/>
  <c r="HNW13" i="3"/>
  <c r="HNX13" i="3"/>
  <c r="HNY13" i="3"/>
  <c r="HNZ13" i="3"/>
  <c r="HOC13" i="3"/>
  <c r="HOD13" i="3"/>
  <c r="HOE13" i="3"/>
  <c r="HOF13" i="3"/>
  <c r="HOG13" i="3"/>
  <c r="HOH13" i="3"/>
  <c r="HOI13" i="3"/>
  <c r="HOJ13" i="3"/>
  <c r="HOK13" i="3"/>
  <c r="HON13" i="3"/>
  <c r="HOO13" i="3"/>
  <c r="HOP13" i="3"/>
  <c r="HOQ13" i="3"/>
  <c r="HOR13" i="3"/>
  <c r="HOS13" i="3"/>
  <c r="HOT13" i="3"/>
  <c r="HOU13" i="3"/>
  <c r="HOV13" i="3"/>
  <c r="HOW13" i="3"/>
  <c r="HOY13" i="3"/>
  <c r="HOZ13" i="3"/>
  <c r="HPA13" i="3"/>
  <c r="HPB13" i="3"/>
  <c r="HPC13" i="3"/>
  <c r="HPD13" i="3"/>
  <c r="HPE13" i="3"/>
  <c r="HPF13" i="3"/>
  <c r="HPG13" i="3"/>
  <c r="HPH13" i="3"/>
  <c r="HPJ13" i="3"/>
  <c r="HPK13" i="3"/>
  <c r="HPL13" i="3"/>
  <c r="HPM13" i="3"/>
  <c r="HPN13" i="3"/>
  <c r="HPO13" i="3"/>
  <c r="HPP13" i="3"/>
  <c r="HPQ13" i="3"/>
  <c r="HPR13" i="3"/>
  <c r="HPS13" i="3"/>
  <c r="HPU13" i="3"/>
  <c r="HPV13" i="3"/>
  <c r="HPW13" i="3"/>
  <c r="HPX13" i="3"/>
  <c r="HPY13" i="3"/>
  <c r="HPZ13" i="3"/>
  <c r="HQA13" i="3"/>
  <c r="HQB13" i="3"/>
  <c r="HQC13" i="3"/>
  <c r="HQD13" i="3"/>
  <c r="HQF13" i="3"/>
  <c r="HQG13" i="3"/>
  <c r="HQH13" i="3"/>
  <c r="HQI13" i="3"/>
  <c r="HQJ13" i="3"/>
  <c r="HQK13" i="3"/>
  <c r="HQL13" i="3"/>
  <c r="HQM13" i="3"/>
  <c r="HQN13" i="3"/>
  <c r="HQO13" i="3"/>
  <c r="HQQ13" i="3"/>
  <c r="HQR13" i="3"/>
  <c r="HQS13" i="3"/>
  <c r="HQT13" i="3"/>
  <c r="HQU13" i="3"/>
  <c r="HQV13" i="3"/>
  <c r="HQW13" i="3"/>
  <c r="HQX13" i="3"/>
  <c r="HQY13" i="3"/>
  <c r="HQZ13" i="3"/>
  <c r="HRB13" i="3"/>
  <c r="HRC13" i="3"/>
  <c r="HRD13" i="3"/>
  <c r="HRE13" i="3"/>
  <c r="HRF13" i="3"/>
  <c r="HRG13" i="3"/>
  <c r="HRH13" i="3"/>
  <c r="HRI13" i="3"/>
  <c r="HRJ13" i="3"/>
  <c r="HRK13" i="3"/>
  <c r="HRM13" i="3"/>
  <c r="HRN13" i="3"/>
  <c r="HRO13" i="3"/>
  <c r="HRP13" i="3"/>
  <c r="HRQ13" i="3"/>
  <c r="HRR13" i="3"/>
  <c r="HRS13" i="3"/>
  <c r="HRT13" i="3"/>
  <c r="HRU13" i="3"/>
  <c r="HRV13" i="3"/>
  <c r="HRX13" i="3"/>
  <c r="HRY13" i="3"/>
  <c r="HRZ13" i="3"/>
  <c r="HSA13" i="3"/>
  <c r="HSB13" i="3"/>
  <c r="HSC13" i="3"/>
  <c r="HSD13" i="3"/>
  <c r="HSE13" i="3"/>
  <c r="HSF13" i="3"/>
  <c r="HSG13" i="3"/>
  <c r="HSI13" i="3"/>
  <c r="HSJ13" i="3"/>
  <c r="HSK13" i="3"/>
  <c r="HSL13" i="3"/>
  <c r="HSM13" i="3"/>
  <c r="HSN13" i="3"/>
  <c r="HSO13" i="3"/>
  <c r="HSP13" i="3"/>
  <c r="HSQ13" i="3"/>
  <c r="HSR13" i="3"/>
  <c r="HST13" i="3"/>
  <c r="HSU13" i="3"/>
  <c r="HSV13" i="3"/>
  <c r="HSW13" i="3"/>
  <c r="HSX13" i="3"/>
  <c r="HSY13" i="3"/>
  <c r="HSZ13" i="3"/>
  <c r="HTA13" i="3"/>
  <c r="HTB13" i="3"/>
  <c r="HTC13" i="3"/>
  <c r="HTE13" i="3"/>
  <c r="HTF13" i="3"/>
  <c r="HTG13" i="3"/>
  <c r="HTH13" i="3"/>
  <c r="HTI13" i="3"/>
  <c r="HTJ13" i="3"/>
  <c r="HTK13" i="3"/>
  <c r="HTL13" i="3"/>
  <c r="HTM13" i="3"/>
  <c r="HTN13" i="3"/>
  <c r="HTP13" i="3"/>
  <c r="HTQ13" i="3"/>
  <c r="HTR13" i="3"/>
  <c r="HTS13" i="3"/>
  <c r="HTT13" i="3"/>
  <c r="HTU13" i="3"/>
  <c r="HTV13" i="3"/>
  <c r="HTW13" i="3"/>
  <c r="HTX13" i="3"/>
  <c r="HTY13" i="3"/>
  <c r="HUA13" i="3"/>
  <c r="HUB13" i="3"/>
  <c r="HUC13" i="3"/>
  <c r="HUD13" i="3"/>
  <c r="HUE13" i="3"/>
  <c r="HUF13" i="3"/>
  <c r="HUG13" i="3"/>
  <c r="HUH13" i="3"/>
  <c r="HUI13" i="3"/>
  <c r="HUJ13" i="3"/>
  <c r="HUL13" i="3"/>
  <c r="HUM13" i="3"/>
  <c r="HUN13" i="3"/>
  <c r="HUO13" i="3"/>
  <c r="HUP13" i="3"/>
  <c r="HUQ13" i="3"/>
  <c r="HUR13" i="3"/>
  <c r="HUS13" i="3"/>
  <c r="HUT13" i="3"/>
  <c r="HUU13" i="3"/>
  <c r="HUW13" i="3"/>
  <c r="HUX13" i="3"/>
  <c r="HUY13" i="3"/>
  <c r="HUZ13" i="3"/>
  <c r="HVA13" i="3"/>
  <c r="HVB13" i="3"/>
  <c r="HVC13" i="3"/>
  <c r="HVD13" i="3"/>
  <c r="HVE13" i="3"/>
  <c r="HVF13" i="3"/>
  <c r="HVH13" i="3"/>
  <c r="HVI13" i="3"/>
  <c r="HVJ13" i="3"/>
  <c r="HVK13" i="3"/>
  <c r="HVL13" i="3"/>
  <c r="HVM13" i="3"/>
  <c r="HVN13" i="3"/>
  <c r="HVO13" i="3"/>
  <c r="HVP13" i="3"/>
  <c r="HVQ13" i="3"/>
  <c r="HVS13" i="3"/>
  <c r="HVT13" i="3"/>
  <c r="HVU13" i="3"/>
  <c r="HVV13" i="3"/>
  <c r="HVW13" i="3"/>
  <c r="HVX13" i="3"/>
  <c r="HVY13" i="3"/>
  <c r="HVZ13" i="3"/>
  <c r="HWA13" i="3"/>
  <c r="HWB13" i="3"/>
  <c r="HWD13" i="3"/>
  <c r="HWE13" i="3"/>
  <c r="HWF13" i="3"/>
  <c r="HWG13" i="3"/>
  <c r="HWH13" i="3"/>
  <c r="HWI13" i="3"/>
  <c r="HWJ13" i="3"/>
  <c r="HWK13" i="3"/>
  <c r="HWL13" i="3"/>
  <c r="HWM13" i="3"/>
  <c r="HWO13" i="3"/>
  <c r="HWP13" i="3"/>
  <c r="HWQ13" i="3"/>
  <c r="HWR13" i="3"/>
  <c r="HWS13" i="3"/>
  <c r="HWT13" i="3"/>
  <c r="HWU13" i="3"/>
  <c r="HWV13" i="3"/>
  <c r="HWW13" i="3"/>
  <c r="HWX13" i="3"/>
  <c r="HWZ13" i="3"/>
  <c r="HXA13" i="3"/>
  <c r="HXB13" i="3"/>
  <c r="HXC13" i="3"/>
  <c r="HXD13" i="3"/>
  <c r="HXE13" i="3"/>
  <c r="HXF13" i="3"/>
  <c r="HXG13" i="3"/>
  <c r="HXH13" i="3"/>
  <c r="HXI13" i="3"/>
  <c r="HXK13" i="3"/>
  <c r="HXL13" i="3"/>
  <c r="HXM13" i="3"/>
  <c r="HXN13" i="3"/>
  <c r="HXO13" i="3"/>
  <c r="HXP13" i="3"/>
  <c r="HXQ13" i="3"/>
  <c r="HXR13" i="3"/>
  <c r="HXS13" i="3"/>
  <c r="HXT13" i="3"/>
  <c r="HXV13" i="3"/>
  <c r="HXW13" i="3"/>
  <c r="HXX13" i="3"/>
  <c r="HXY13" i="3"/>
  <c r="HXZ13" i="3"/>
  <c r="HYA13" i="3"/>
  <c r="HYB13" i="3"/>
  <c r="HYC13" i="3"/>
  <c r="HYD13" i="3"/>
  <c r="HYE13" i="3"/>
  <c r="HYG13" i="3"/>
  <c r="HYH13" i="3"/>
  <c r="HYI13" i="3"/>
  <c r="HYJ13" i="3"/>
  <c r="HYK13" i="3"/>
  <c r="HYL13" i="3"/>
  <c r="HYM13" i="3"/>
  <c r="HYN13" i="3"/>
  <c r="HYO13" i="3"/>
  <c r="HYP13" i="3"/>
  <c r="HYR13" i="3"/>
  <c r="HYS13" i="3"/>
  <c r="HYT13" i="3"/>
  <c r="HYU13" i="3"/>
  <c r="HYV13" i="3"/>
  <c r="HYW13" i="3"/>
  <c r="HYX13" i="3"/>
  <c r="HYY13" i="3"/>
  <c r="HYZ13" i="3"/>
  <c r="HZA13" i="3"/>
  <c r="HZC13" i="3"/>
  <c r="HZD13" i="3"/>
  <c r="HZE13" i="3"/>
  <c r="HZF13" i="3"/>
  <c r="HZG13" i="3"/>
  <c r="HZH13" i="3"/>
  <c r="HZI13" i="3"/>
  <c r="HZJ13" i="3"/>
  <c r="HZK13" i="3"/>
  <c r="HZL13" i="3"/>
  <c r="HZN13" i="3"/>
  <c r="HZO13" i="3"/>
  <c r="HZP13" i="3"/>
  <c r="HZQ13" i="3"/>
  <c r="HZR13" i="3"/>
  <c r="HZS13" i="3"/>
  <c r="HZT13" i="3"/>
  <c r="HZU13" i="3"/>
  <c r="HZV13" i="3"/>
  <c r="HZW13" i="3"/>
  <c r="HZY13" i="3"/>
  <c r="HZZ13" i="3"/>
  <c r="IAA13" i="3"/>
  <c r="IAB13" i="3"/>
  <c r="IAC13" i="3"/>
  <c r="IAD13" i="3"/>
  <c r="IAE13" i="3"/>
  <c r="IAF13" i="3"/>
  <c r="IAG13" i="3"/>
  <c r="IAH13" i="3"/>
  <c r="IAJ13" i="3"/>
  <c r="IAK13" i="3"/>
  <c r="IAL13" i="3"/>
  <c r="IAM13" i="3"/>
  <c r="IAN13" i="3"/>
  <c r="IAO13" i="3"/>
  <c r="IAP13" i="3"/>
  <c r="IAQ13" i="3"/>
  <c r="IAR13" i="3"/>
  <c r="IAS13" i="3"/>
  <c r="IAU13" i="3"/>
  <c r="IAV13" i="3"/>
  <c r="IAW13" i="3"/>
  <c r="IAX13" i="3"/>
  <c r="IAY13" i="3"/>
  <c r="IAZ13" i="3"/>
  <c r="IBA13" i="3"/>
  <c r="IBB13" i="3"/>
  <c r="IBC13" i="3"/>
  <c r="IBD13" i="3"/>
  <c r="IBF13" i="3"/>
  <c r="IBG13" i="3"/>
  <c r="IBH13" i="3"/>
  <c r="IBI13" i="3"/>
  <c r="IBJ13" i="3"/>
  <c r="IBK13" i="3"/>
  <c r="IBL13" i="3"/>
  <c r="IBM13" i="3"/>
  <c r="IBN13" i="3"/>
  <c r="IBO13" i="3"/>
  <c r="IBQ13" i="3"/>
  <c r="IBR13" i="3"/>
  <c r="IBS13" i="3"/>
  <c r="IBT13" i="3"/>
  <c r="IBU13" i="3"/>
  <c r="IBV13" i="3"/>
  <c r="IBW13" i="3"/>
  <c r="IBX13" i="3"/>
  <c r="IBY13" i="3"/>
  <c r="IBZ13" i="3"/>
  <c r="ICB13" i="3"/>
  <c r="ICC13" i="3"/>
  <c r="ICD13" i="3"/>
  <c r="ICE13" i="3"/>
  <c r="ICF13" i="3"/>
  <c r="ICG13" i="3"/>
  <c r="ICH13" i="3"/>
  <c r="ICI13" i="3"/>
  <c r="ICJ13" i="3"/>
  <c r="ICK13" i="3"/>
  <c r="ICM13" i="3"/>
  <c r="ICN13" i="3"/>
  <c r="ICO13" i="3"/>
  <c r="ICP13" i="3"/>
  <c r="ICQ13" i="3"/>
  <c r="ICR13" i="3"/>
  <c r="ICS13" i="3"/>
  <c r="ICT13" i="3"/>
  <c r="ICU13" i="3"/>
  <c r="ICV13" i="3"/>
  <c r="ICX13" i="3"/>
  <c r="ICY13" i="3"/>
  <c r="ICZ13" i="3"/>
  <c r="IDA13" i="3"/>
  <c r="IDB13" i="3"/>
  <c r="IDC13" i="3"/>
  <c r="IDD13" i="3"/>
  <c r="IDE13" i="3"/>
  <c r="IDF13" i="3"/>
  <c r="IDG13" i="3"/>
  <c r="IDI13" i="3"/>
  <c r="IDJ13" i="3"/>
  <c r="IDK13" i="3"/>
  <c r="IDL13" i="3"/>
  <c r="IDM13" i="3"/>
  <c r="IDN13" i="3"/>
  <c r="IDO13" i="3"/>
  <c r="IDP13" i="3"/>
  <c r="IDQ13" i="3"/>
  <c r="IDR13" i="3"/>
  <c r="IDT13" i="3"/>
  <c r="IDU13" i="3"/>
  <c r="IDV13" i="3"/>
  <c r="IDW13" i="3"/>
  <c r="IDX13" i="3"/>
  <c r="IDY13" i="3"/>
  <c r="IDZ13" i="3"/>
  <c r="IEA13" i="3"/>
  <c r="IEB13" i="3"/>
  <c r="IEC13" i="3"/>
  <c r="IEE13" i="3"/>
  <c r="IEF13" i="3"/>
  <c r="IEG13" i="3"/>
  <c r="IEH13" i="3"/>
  <c r="IEI13" i="3"/>
  <c r="IEJ13" i="3"/>
  <c r="IEK13" i="3"/>
  <c r="IEL13" i="3"/>
  <c r="IEM13" i="3"/>
  <c r="IEN13" i="3"/>
  <c r="IEP13" i="3"/>
  <c r="IEQ13" i="3"/>
  <c r="IER13" i="3"/>
  <c r="IES13" i="3"/>
  <c r="IET13" i="3"/>
  <c r="IEU13" i="3"/>
  <c r="IEV13" i="3"/>
  <c r="IEW13" i="3"/>
  <c r="IEX13" i="3"/>
  <c r="IEY13" i="3"/>
  <c r="IFA13" i="3"/>
  <c r="IFB13" i="3"/>
  <c r="IFC13" i="3"/>
  <c r="IFD13" i="3"/>
  <c r="IFE13" i="3"/>
  <c r="IFF13" i="3"/>
  <c r="IFG13" i="3"/>
  <c r="IFH13" i="3"/>
  <c r="IFI13" i="3"/>
  <c r="IFJ13" i="3"/>
  <c r="IFL13" i="3"/>
  <c r="IFM13" i="3"/>
  <c r="IFN13" i="3"/>
  <c r="IFO13" i="3"/>
  <c r="IFP13" i="3"/>
  <c r="IFQ13" i="3"/>
  <c r="IFR13" i="3"/>
  <c r="IFS13" i="3"/>
  <c r="IFT13" i="3"/>
  <c r="IFU13" i="3"/>
  <c r="IFW13" i="3"/>
  <c r="IFX13" i="3"/>
  <c r="IFY13" i="3"/>
  <c r="IFZ13" i="3"/>
  <c r="IGA13" i="3"/>
  <c r="IGB13" i="3"/>
  <c r="IGC13" i="3"/>
  <c r="IGD13" i="3"/>
  <c r="IGE13" i="3"/>
  <c r="IGF13" i="3"/>
  <c r="IGH13" i="3"/>
  <c r="IGI13" i="3"/>
  <c r="IGJ13" i="3"/>
  <c r="IGK13" i="3"/>
  <c r="IGL13" i="3"/>
  <c r="IGM13" i="3"/>
  <c r="IGN13" i="3"/>
  <c r="IGO13" i="3"/>
  <c r="IGP13" i="3"/>
  <c r="IGQ13" i="3"/>
  <c r="IGS13" i="3"/>
  <c r="IGT13" i="3"/>
  <c r="IGU13" i="3"/>
  <c r="IGV13" i="3"/>
  <c r="IGW13" i="3"/>
  <c r="IGX13" i="3"/>
  <c r="IGY13" i="3"/>
  <c r="IGZ13" i="3"/>
  <c r="IHA13" i="3"/>
  <c r="IHB13" i="3"/>
  <c r="IHD13" i="3"/>
  <c r="IHE13" i="3"/>
  <c r="IHF13" i="3"/>
  <c r="IHG13" i="3"/>
  <c r="IHH13" i="3"/>
  <c r="IHI13" i="3"/>
  <c r="IHJ13" i="3"/>
  <c r="IHK13" i="3"/>
  <c r="IHL13" i="3"/>
  <c r="IHM13" i="3"/>
  <c r="IHO13" i="3"/>
  <c r="IHP13" i="3"/>
  <c r="IHQ13" i="3"/>
  <c r="IHR13" i="3"/>
  <c r="IHS13" i="3"/>
  <c r="IHT13" i="3"/>
  <c r="IHU13" i="3"/>
  <c r="IHV13" i="3"/>
  <c r="IHW13" i="3"/>
  <c r="IHX13" i="3"/>
  <c r="IHZ13" i="3"/>
  <c r="IIA13" i="3"/>
  <c r="IIB13" i="3"/>
  <c r="IIC13" i="3"/>
  <c r="IID13" i="3"/>
  <c r="IIE13" i="3"/>
  <c r="IIF13" i="3"/>
  <c r="IIG13" i="3"/>
  <c r="IIH13" i="3"/>
  <c r="III13" i="3"/>
  <c r="IIK13" i="3"/>
  <c r="IIL13" i="3"/>
  <c r="IIM13" i="3"/>
  <c r="IIN13" i="3"/>
  <c r="IIO13" i="3"/>
  <c r="IIP13" i="3"/>
  <c r="IIQ13" i="3"/>
  <c r="IIR13" i="3"/>
  <c r="IIS13" i="3"/>
  <c r="IIT13" i="3"/>
  <c r="IIV13" i="3"/>
  <c r="IIW13" i="3"/>
  <c r="IIX13" i="3"/>
  <c r="IIY13" i="3"/>
  <c r="IIZ13" i="3"/>
  <c r="IJA13" i="3"/>
  <c r="IJB13" i="3"/>
  <c r="IJC13" i="3"/>
  <c r="IJD13" i="3"/>
  <c r="IJE13" i="3"/>
  <c r="IJG13" i="3"/>
  <c r="IJH13" i="3"/>
  <c r="IJI13" i="3"/>
  <c r="IJJ13" i="3"/>
  <c r="IJK13" i="3"/>
  <c r="IJL13" i="3"/>
  <c r="IJM13" i="3"/>
  <c r="IJN13" i="3"/>
  <c r="IJO13" i="3"/>
  <c r="IJP13" i="3"/>
  <c r="IJR13" i="3"/>
  <c r="IJS13" i="3"/>
  <c r="IJT13" i="3"/>
  <c r="IJU13" i="3"/>
  <c r="IJV13" i="3"/>
  <c r="IJW13" i="3"/>
  <c r="IJX13" i="3"/>
  <c r="IJY13" i="3"/>
  <c r="IJZ13" i="3"/>
  <c r="IKA13" i="3"/>
  <c r="IKC13" i="3"/>
  <c r="IKD13" i="3"/>
  <c r="IKE13" i="3"/>
  <c r="IKF13" i="3"/>
  <c r="IKG13" i="3"/>
  <c r="IKH13" i="3"/>
  <c r="IKI13" i="3"/>
  <c r="IKJ13" i="3"/>
  <c r="IKK13" i="3"/>
  <c r="IKL13" i="3"/>
  <c r="IKN13" i="3"/>
  <c r="IKO13" i="3"/>
  <c r="IKP13" i="3"/>
  <c r="IKQ13" i="3"/>
  <c r="IKR13" i="3"/>
  <c r="IKS13" i="3"/>
  <c r="IKT13" i="3"/>
  <c r="IKU13" i="3"/>
  <c r="IKV13" i="3"/>
  <c r="IKW13" i="3"/>
  <c r="IKY13" i="3"/>
  <c r="IKZ13" i="3"/>
  <c r="ILA13" i="3"/>
  <c r="ILB13" i="3"/>
  <c r="ILC13" i="3"/>
  <c r="ILD13" i="3"/>
  <c r="ILE13" i="3"/>
  <c r="ILF13" i="3"/>
  <c r="ILG13" i="3"/>
  <c r="ILH13" i="3"/>
  <c r="ILJ13" i="3"/>
  <c r="ILK13" i="3"/>
  <c r="ILL13" i="3"/>
  <c r="ILM13" i="3"/>
  <c r="ILN13" i="3"/>
  <c r="ILO13" i="3"/>
  <c r="ILP13" i="3"/>
  <c r="ILQ13" i="3"/>
  <c r="ILR13" i="3"/>
  <c r="ILS13" i="3"/>
  <c r="ILU13" i="3"/>
  <c r="ILV13" i="3"/>
  <c r="ILW13" i="3"/>
  <c r="ILX13" i="3"/>
  <c r="ILY13" i="3"/>
  <c r="ILZ13" i="3"/>
  <c r="IMA13" i="3"/>
  <c r="IMB13" i="3"/>
  <c r="IMC13" i="3"/>
  <c r="IMD13" i="3"/>
  <c r="IMF13" i="3"/>
  <c r="IMG13" i="3"/>
  <c r="IMH13" i="3"/>
  <c r="IMI13" i="3"/>
  <c r="IMJ13" i="3"/>
  <c r="IMK13" i="3"/>
  <c r="IML13" i="3"/>
  <c r="IMM13" i="3"/>
  <c r="IMN13" i="3"/>
  <c r="IMO13" i="3"/>
  <c r="IMQ13" i="3"/>
  <c r="IMR13" i="3"/>
  <c r="IMS13" i="3"/>
  <c r="IMT13" i="3"/>
  <c r="IMU13" i="3"/>
  <c r="IMV13" i="3"/>
  <c r="IMW13" i="3"/>
  <c r="IMX13" i="3"/>
  <c r="IMY13" i="3"/>
  <c r="IMZ13" i="3"/>
  <c r="INB13" i="3"/>
  <c r="INC13" i="3"/>
  <c r="IND13" i="3"/>
  <c r="INE13" i="3"/>
  <c r="INF13" i="3"/>
  <c r="ING13" i="3"/>
  <c r="INH13" i="3"/>
  <c r="INI13" i="3"/>
  <c r="INJ13" i="3"/>
  <c r="INK13" i="3"/>
  <c r="INM13" i="3"/>
  <c r="INN13" i="3"/>
  <c r="INO13" i="3"/>
  <c r="INP13" i="3"/>
  <c r="INQ13" i="3"/>
  <c r="INR13" i="3"/>
  <c r="INS13" i="3"/>
  <c r="INT13" i="3"/>
  <c r="INU13" i="3"/>
  <c r="INV13" i="3"/>
  <c r="INX13" i="3"/>
  <c r="INY13" i="3"/>
  <c r="INZ13" i="3"/>
  <c r="IOA13" i="3"/>
  <c r="IOB13" i="3"/>
  <c r="IOC13" i="3"/>
  <c r="IOD13" i="3"/>
  <c r="IOE13" i="3"/>
  <c r="IOF13" i="3"/>
  <c r="IOG13" i="3"/>
  <c r="IOI13" i="3"/>
  <c r="IOJ13" i="3"/>
  <c r="IOK13" i="3"/>
  <c r="IOL13" i="3"/>
  <c r="IOM13" i="3"/>
  <c r="ION13" i="3"/>
  <c r="IOO13" i="3"/>
  <c r="IOP13" i="3"/>
  <c r="IOQ13" i="3"/>
  <c r="IOR13" i="3"/>
  <c r="IOT13" i="3"/>
  <c r="IOU13" i="3"/>
  <c r="IOV13" i="3"/>
  <c r="IOW13" i="3"/>
  <c r="IOX13" i="3"/>
  <c r="IOY13" i="3"/>
  <c r="IOZ13" i="3"/>
  <c r="IPA13" i="3"/>
  <c r="IPB13" i="3"/>
  <c r="IPC13" i="3"/>
  <c r="IPE13" i="3"/>
  <c r="IPF13" i="3"/>
  <c r="IPG13" i="3"/>
  <c r="IPH13" i="3"/>
  <c r="IPI13" i="3"/>
  <c r="IPJ13" i="3"/>
  <c r="IPK13" i="3"/>
  <c r="IPL13" i="3"/>
  <c r="IPM13" i="3"/>
  <c r="IPN13" i="3"/>
  <c r="IPP13" i="3"/>
  <c r="IPQ13" i="3"/>
  <c r="IPR13" i="3"/>
  <c r="IPS13" i="3"/>
  <c r="IPT13" i="3"/>
  <c r="IPU13" i="3"/>
  <c r="IPV13" i="3"/>
  <c r="IPW13" i="3"/>
  <c r="IPX13" i="3"/>
  <c r="IPY13" i="3"/>
  <c r="IQA13" i="3"/>
  <c r="IQB13" i="3"/>
  <c r="IQC13" i="3"/>
  <c r="IQD13" i="3"/>
  <c r="IQE13" i="3"/>
  <c r="IQF13" i="3"/>
  <c r="IQG13" i="3"/>
  <c r="IQH13" i="3"/>
  <c r="IQI13" i="3"/>
  <c r="IQJ13" i="3"/>
  <c r="IQL13" i="3"/>
  <c r="IQM13" i="3"/>
  <c r="IQN13" i="3"/>
  <c r="IQO13" i="3"/>
  <c r="IQP13" i="3"/>
  <c r="IQQ13" i="3"/>
  <c r="IQR13" i="3"/>
  <c r="IQS13" i="3"/>
  <c r="IQT13" i="3"/>
  <c r="IQU13" i="3"/>
  <c r="IQW13" i="3"/>
  <c r="IQX13" i="3"/>
  <c r="IQY13" i="3"/>
  <c r="IQZ13" i="3"/>
  <c r="IRA13" i="3"/>
  <c r="IRB13" i="3"/>
  <c r="IRC13" i="3"/>
  <c r="IRD13" i="3"/>
  <c r="IRE13" i="3"/>
  <c r="IRF13" i="3"/>
  <c r="IRH13" i="3"/>
  <c r="IRI13" i="3"/>
  <c r="IRJ13" i="3"/>
  <c r="IRK13" i="3"/>
  <c r="IRL13" i="3"/>
  <c r="IRM13" i="3"/>
  <c r="IRN13" i="3"/>
  <c r="IRO13" i="3"/>
  <c r="IRP13" i="3"/>
  <c r="IRQ13" i="3"/>
  <c r="IRS13" i="3"/>
  <c r="IRT13" i="3"/>
  <c r="IRU13" i="3"/>
  <c r="IRV13" i="3"/>
  <c r="IRW13" i="3"/>
  <c r="IRX13" i="3"/>
  <c r="IRY13" i="3"/>
  <c r="IRZ13" i="3"/>
  <c r="ISA13" i="3"/>
  <c r="ISB13" i="3"/>
  <c r="ISD13" i="3"/>
  <c r="ISE13" i="3"/>
  <c r="ISF13" i="3"/>
  <c r="ISG13" i="3"/>
  <c r="ISH13" i="3"/>
  <c r="ISI13" i="3"/>
  <c r="ISJ13" i="3"/>
  <c r="ISK13" i="3"/>
  <c r="ISL13" i="3"/>
  <c r="ISM13" i="3"/>
  <c r="ISO13" i="3"/>
  <c r="ISP13" i="3"/>
  <c r="ISQ13" i="3"/>
  <c r="ISR13" i="3"/>
  <c r="ISS13" i="3"/>
  <c r="IST13" i="3"/>
  <c r="ISU13" i="3"/>
  <c r="ISV13" i="3"/>
  <c r="ISW13" i="3"/>
  <c r="ISX13" i="3"/>
  <c r="ISZ13" i="3"/>
  <c r="ITA13" i="3"/>
  <c r="ITB13" i="3"/>
  <c r="ITC13" i="3"/>
  <c r="ITD13" i="3"/>
  <c r="ITE13" i="3"/>
  <c r="ITF13" i="3"/>
  <c r="ITG13" i="3"/>
  <c r="ITH13" i="3"/>
  <c r="ITI13" i="3"/>
  <c r="ITK13" i="3"/>
  <c r="ITL13" i="3"/>
  <c r="ITM13" i="3"/>
  <c r="ITN13" i="3"/>
  <c r="ITO13" i="3"/>
  <c r="ITP13" i="3"/>
  <c r="ITQ13" i="3"/>
  <c r="ITR13" i="3"/>
  <c r="ITS13" i="3"/>
  <c r="ITT13" i="3"/>
  <c r="ITV13" i="3"/>
  <c r="ITW13" i="3"/>
  <c r="ITX13" i="3"/>
  <c r="ITY13" i="3"/>
  <c r="ITZ13" i="3"/>
  <c r="IUA13" i="3"/>
  <c r="IUB13" i="3"/>
  <c r="IUC13" i="3"/>
  <c r="IUD13" i="3"/>
  <c r="IUE13" i="3"/>
  <c r="IUG13" i="3"/>
  <c r="IUH13" i="3"/>
  <c r="IUI13" i="3"/>
  <c r="IUJ13" i="3"/>
  <c r="IUK13" i="3"/>
  <c r="IUL13" i="3"/>
  <c r="IUM13" i="3"/>
  <c r="IUN13" i="3"/>
  <c r="IUO13" i="3"/>
  <c r="IUP13" i="3"/>
  <c r="IUR13" i="3"/>
  <c r="IUS13" i="3"/>
  <c r="IUT13" i="3"/>
  <c r="IUU13" i="3"/>
  <c r="IUV13" i="3"/>
  <c r="IUW13" i="3"/>
  <c r="IUX13" i="3"/>
  <c r="IUY13" i="3"/>
  <c r="IUZ13" i="3"/>
  <c r="IVA13" i="3"/>
  <c r="IVC13" i="3"/>
  <c r="IVD13" i="3"/>
  <c r="IVE13" i="3"/>
  <c r="IVF13" i="3"/>
  <c r="IVG13" i="3"/>
  <c r="IVH13" i="3"/>
  <c r="IVI13" i="3"/>
  <c r="IVJ13" i="3"/>
  <c r="IVK13" i="3"/>
  <c r="IVL13" i="3"/>
  <c r="IVN13" i="3"/>
  <c r="IVO13" i="3"/>
  <c r="IVP13" i="3"/>
  <c r="IVQ13" i="3"/>
  <c r="IVR13" i="3"/>
  <c r="IVS13" i="3"/>
  <c r="IVT13" i="3"/>
  <c r="IVU13" i="3"/>
  <c r="IVV13" i="3"/>
  <c r="IVW13" i="3"/>
  <c r="IVY13" i="3"/>
  <c r="IVZ13" i="3"/>
  <c r="IWA13" i="3"/>
  <c r="IWB13" i="3"/>
  <c r="IWC13" i="3"/>
  <c r="IWD13" i="3"/>
  <c r="IWE13" i="3"/>
  <c r="IWF13" i="3"/>
  <c r="IWG13" i="3"/>
  <c r="IWH13" i="3"/>
  <c r="IWJ13" i="3"/>
  <c r="IWK13" i="3"/>
  <c r="IWL13" i="3"/>
  <c r="IWM13" i="3"/>
  <c r="IWN13" i="3"/>
  <c r="IWO13" i="3"/>
  <c r="IWP13" i="3"/>
  <c r="IWQ13" i="3"/>
  <c r="IWR13" i="3"/>
  <c r="IWS13" i="3"/>
  <c r="IWU13" i="3"/>
  <c r="IWV13" i="3"/>
  <c r="IWW13" i="3"/>
  <c r="IWX13" i="3"/>
  <c r="IWY13" i="3"/>
  <c r="IWZ13" i="3"/>
  <c r="IXA13" i="3"/>
  <c r="IXB13" i="3"/>
  <c r="IXC13" i="3"/>
  <c r="IXD13" i="3"/>
  <c r="IXF13" i="3"/>
  <c r="IXG13" i="3"/>
  <c r="IXH13" i="3"/>
  <c r="IXI13" i="3"/>
  <c r="IXJ13" i="3"/>
  <c r="IXK13" i="3"/>
  <c r="IXL13" i="3"/>
  <c r="IXM13" i="3"/>
  <c r="IXN13" i="3"/>
  <c r="IXO13" i="3"/>
  <c r="IXQ13" i="3"/>
  <c r="IXR13" i="3"/>
  <c r="IXS13" i="3"/>
  <c r="IXT13" i="3"/>
  <c r="IXU13" i="3"/>
  <c r="IXV13" i="3"/>
  <c r="IXW13" i="3"/>
  <c r="IXX13" i="3"/>
  <c r="IXY13" i="3"/>
  <c r="IXZ13" i="3"/>
  <c r="IYB13" i="3"/>
  <c r="IYC13" i="3"/>
  <c r="IYD13" i="3"/>
  <c r="IYE13" i="3"/>
  <c r="IYF13" i="3"/>
  <c r="IYG13" i="3"/>
  <c r="IYH13" i="3"/>
  <c r="IYI13" i="3"/>
  <c r="IYJ13" i="3"/>
  <c r="IYK13" i="3"/>
  <c r="IYM13" i="3"/>
  <c r="IYN13" i="3"/>
  <c r="IYO13" i="3"/>
  <c r="IYP13" i="3"/>
  <c r="IYQ13" i="3"/>
  <c r="IYR13" i="3"/>
  <c r="IYS13" i="3"/>
  <c r="IYT13" i="3"/>
  <c r="IYU13" i="3"/>
  <c r="IYV13" i="3"/>
  <c r="IYX13" i="3"/>
  <c r="IYY13" i="3"/>
  <c r="IYZ13" i="3"/>
  <c r="IZA13" i="3"/>
  <c r="IZB13" i="3"/>
  <c r="IZC13" i="3"/>
  <c r="IZD13" i="3"/>
  <c r="IZE13" i="3"/>
  <c r="IZF13" i="3"/>
  <c r="IZG13" i="3"/>
  <c r="IZI13" i="3"/>
  <c r="IZJ13" i="3"/>
  <c r="IZK13" i="3"/>
  <c r="IZL13" i="3"/>
  <c r="IZM13" i="3"/>
  <c r="IZN13" i="3"/>
  <c r="IZO13" i="3"/>
  <c r="IZP13" i="3"/>
  <c r="IZQ13" i="3"/>
  <c r="IZR13" i="3"/>
  <c r="IZT13" i="3"/>
  <c r="IZU13" i="3"/>
  <c r="IZV13" i="3"/>
  <c r="IZW13" i="3"/>
  <c r="IZX13" i="3"/>
  <c r="IZY13" i="3"/>
  <c r="IZZ13" i="3"/>
  <c r="JAA13" i="3"/>
  <c r="JAB13" i="3"/>
  <c r="JAC13" i="3"/>
  <c r="JAE13" i="3"/>
  <c r="JAF13" i="3"/>
  <c r="JAG13" i="3"/>
  <c r="JAH13" i="3"/>
  <c r="JAI13" i="3"/>
  <c r="JAJ13" i="3"/>
  <c r="JAK13" i="3"/>
  <c r="JAL13" i="3"/>
  <c r="JAM13" i="3"/>
  <c r="JAN13" i="3"/>
  <c r="JAP13" i="3"/>
  <c r="JAQ13" i="3"/>
  <c r="JAR13" i="3"/>
  <c r="JAS13" i="3"/>
  <c r="JAT13" i="3"/>
  <c r="JAU13" i="3"/>
  <c r="JAV13" i="3"/>
  <c r="JAW13" i="3"/>
  <c r="JAX13" i="3"/>
  <c r="JAY13" i="3"/>
  <c r="JBA13" i="3"/>
  <c r="JBB13" i="3"/>
  <c r="JBC13" i="3"/>
  <c r="JBD13" i="3"/>
  <c r="JBE13" i="3"/>
  <c r="JBF13" i="3"/>
  <c r="JBG13" i="3"/>
  <c r="JBH13" i="3"/>
  <c r="JBI13" i="3"/>
  <c r="JBJ13" i="3"/>
  <c r="JBL13" i="3"/>
  <c r="JBM13" i="3"/>
  <c r="JBN13" i="3"/>
  <c r="JBO13" i="3"/>
  <c r="JBP13" i="3"/>
  <c r="JBQ13" i="3"/>
  <c r="JBR13" i="3"/>
  <c r="JBS13" i="3"/>
  <c r="JBT13" i="3"/>
  <c r="JBU13" i="3"/>
  <c r="JBW13" i="3"/>
  <c r="JBX13" i="3"/>
  <c r="JBY13" i="3"/>
  <c r="JBZ13" i="3"/>
  <c r="JCA13" i="3"/>
  <c r="JCB13" i="3"/>
  <c r="JCC13" i="3"/>
  <c r="JCD13" i="3"/>
  <c r="JCE13" i="3"/>
  <c r="JCF13" i="3"/>
  <c r="JCH13" i="3"/>
  <c r="JCI13" i="3"/>
  <c r="JCJ13" i="3"/>
  <c r="JCK13" i="3"/>
  <c r="JCL13" i="3"/>
  <c r="JCM13" i="3"/>
  <c r="JCN13" i="3"/>
  <c r="JCO13" i="3"/>
  <c r="JCP13" i="3"/>
  <c r="JCQ13" i="3"/>
  <c r="JCS13" i="3"/>
  <c r="JCT13" i="3"/>
  <c r="JCU13" i="3"/>
  <c r="JCV13" i="3"/>
  <c r="JCW13" i="3"/>
  <c r="JCX13" i="3"/>
  <c r="JCY13" i="3"/>
  <c r="JCZ13" i="3"/>
  <c r="JDA13" i="3"/>
  <c r="JDB13" i="3"/>
  <c r="JDD13" i="3"/>
  <c r="JDE13" i="3"/>
  <c r="JDF13" i="3"/>
  <c r="JDG13" i="3"/>
  <c r="JDH13" i="3"/>
  <c r="JDI13" i="3"/>
  <c r="JDJ13" i="3"/>
  <c r="JDK13" i="3"/>
  <c r="JDL13" i="3"/>
  <c r="JDM13" i="3"/>
  <c r="JDO13" i="3"/>
  <c r="JDP13" i="3"/>
  <c r="JDQ13" i="3"/>
  <c r="JDR13" i="3"/>
  <c r="JDS13" i="3"/>
  <c r="JDT13" i="3"/>
  <c r="JDU13" i="3"/>
  <c r="JDV13" i="3"/>
  <c r="JDW13" i="3"/>
  <c r="JDX13" i="3"/>
  <c r="JDZ13" i="3"/>
  <c r="JEA13" i="3"/>
  <c r="JEB13" i="3"/>
  <c r="JEC13" i="3"/>
  <c r="JED13" i="3"/>
  <c r="JEE13" i="3"/>
  <c r="JEF13" i="3"/>
  <c r="JEG13" i="3"/>
  <c r="JEH13" i="3"/>
  <c r="JEI13" i="3"/>
  <c r="JEK13" i="3"/>
  <c r="JEL13" i="3"/>
  <c r="JEM13" i="3"/>
  <c r="JEN13" i="3"/>
  <c r="JEO13" i="3"/>
  <c r="JEP13" i="3"/>
  <c r="JEQ13" i="3"/>
  <c r="JER13" i="3"/>
  <c r="JES13" i="3"/>
  <c r="JET13" i="3"/>
  <c r="JEV13" i="3"/>
  <c r="JEW13" i="3"/>
  <c r="JEX13" i="3"/>
  <c r="JEY13" i="3"/>
  <c r="JEZ13" i="3"/>
  <c r="JFA13" i="3"/>
  <c r="JFB13" i="3"/>
  <c r="JFC13" i="3"/>
  <c r="JFD13" i="3"/>
  <c r="JFE13" i="3"/>
  <c r="JFG13" i="3"/>
  <c r="JFH13" i="3"/>
  <c r="JFI13" i="3"/>
  <c r="JFJ13" i="3"/>
  <c r="JFK13" i="3"/>
  <c r="JFL13" i="3"/>
  <c r="JFM13" i="3"/>
  <c r="JFN13" i="3"/>
  <c r="JFO13" i="3"/>
  <c r="JFP13" i="3"/>
  <c r="JFR13" i="3"/>
  <c r="JFS13" i="3"/>
  <c r="JFT13" i="3"/>
  <c r="JFU13" i="3"/>
  <c r="JFV13" i="3"/>
  <c r="JFW13" i="3"/>
  <c r="JFX13" i="3"/>
  <c r="JFY13" i="3"/>
  <c r="JFZ13" i="3"/>
  <c r="JGA13" i="3"/>
  <c r="JGC13" i="3"/>
  <c r="JGD13" i="3"/>
  <c r="JGE13" i="3"/>
  <c r="JGF13" i="3"/>
  <c r="JGG13" i="3"/>
  <c r="JGH13" i="3"/>
  <c r="JGI13" i="3"/>
  <c r="JGJ13" i="3"/>
  <c r="JGK13" i="3"/>
  <c r="JGL13" i="3"/>
  <c r="JGN13" i="3"/>
  <c r="JGO13" i="3"/>
  <c r="JGP13" i="3"/>
  <c r="JGQ13" i="3"/>
  <c r="JGR13" i="3"/>
  <c r="JGS13" i="3"/>
  <c r="JGT13" i="3"/>
  <c r="JGU13" i="3"/>
  <c r="JGV13" i="3"/>
  <c r="JGW13" i="3"/>
  <c r="JGY13" i="3"/>
  <c r="JGZ13" i="3"/>
  <c r="JHA13" i="3"/>
  <c r="JHB13" i="3"/>
  <c r="JHC13" i="3"/>
  <c r="JHD13" i="3"/>
  <c r="JHE13" i="3"/>
  <c r="JHF13" i="3"/>
  <c r="JHG13" i="3"/>
  <c r="JHH13" i="3"/>
  <c r="JHJ13" i="3"/>
  <c r="JHK13" i="3"/>
  <c r="JHL13" i="3"/>
  <c r="JHM13" i="3"/>
  <c r="JHN13" i="3"/>
  <c r="JHO13" i="3"/>
  <c r="JHP13" i="3"/>
  <c r="JHQ13" i="3"/>
  <c r="JHR13" i="3"/>
  <c r="JHS13" i="3"/>
  <c r="JHU13" i="3"/>
  <c r="JHV13" i="3"/>
  <c r="JHW13" i="3"/>
  <c r="JHX13" i="3"/>
  <c r="JHY13" i="3"/>
  <c r="JHZ13" i="3"/>
  <c r="JIA13" i="3"/>
  <c r="JIB13" i="3"/>
  <c r="JIC13" i="3"/>
  <c r="JID13" i="3"/>
  <c r="JIF13" i="3"/>
  <c r="JIG13" i="3"/>
  <c r="JIH13" i="3"/>
  <c r="JII13" i="3"/>
  <c r="JIJ13" i="3"/>
  <c r="JIK13" i="3"/>
  <c r="JIL13" i="3"/>
  <c r="JIM13" i="3"/>
  <c r="JIN13" i="3"/>
  <c r="JIO13" i="3"/>
  <c r="JIQ13" i="3"/>
  <c r="JIR13" i="3"/>
  <c r="JIS13" i="3"/>
  <c r="JIT13" i="3"/>
  <c r="JIU13" i="3"/>
  <c r="JIV13" i="3"/>
  <c r="JIW13" i="3"/>
  <c r="JIX13" i="3"/>
  <c r="JIY13" i="3"/>
  <c r="JIZ13" i="3"/>
  <c r="JJB13" i="3"/>
  <c r="JJC13" i="3"/>
  <c r="JJD13" i="3"/>
  <c r="JJE13" i="3"/>
  <c r="JJF13" i="3"/>
  <c r="JJG13" i="3"/>
  <c r="JJH13" i="3"/>
  <c r="JJI13" i="3"/>
  <c r="JJJ13" i="3"/>
  <c r="JJK13" i="3"/>
  <c r="JJM13" i="3"/>
  <c r="JJN13" i="3"/>
  <c r="JJO13" i="3"/>
  <c r="JJP13" i="3"/>
  <c r="JJQ13" i="3"/>
  <c r="JJR13" i="3"/>
  <c r="JJS13" i="3"/>
  <c r="JJT13" i="3"/>
  <c r="JJU13" i="3"/>
  <c r="JJV13" i="3"/>
  <c r="JJX13" i="3"/>
  <c r="JJY13" i="3"/>
  <c r="JJZ13" i="3"/>
  <c r="JKA13" i="3"/>
  <c r="JKB13" i="3"/>
  <c r="JKC13" i="3"/>
  <c r="JKD13" i="3"/>
  <c r="JKE13" i="3"/>
  <c r="JKF13" i="3"/>
  <c r="JKG13" i="3"/>
  <c r="JKI13" i="3"/>
  <c r="JKJ13" i="3"/>
  <c r="JKK13" i="3"/>
  <c r="JKL13" i="3"/>
  <c r="JKM13" i="3"/>
  <c r="JKN13" i="3"/>
  <c r="JKO13" i="3"/>
  <c r="JKP13" i="3"/>
  <c r="JKQ13" i="3"/>
  <c r="JKR13" i="3"/>
  <c r="JKT13" i="3"/>
  <c r="JKU13" i="3"/>
  <c r="JKV13" i="3"/>
  <c r="JKW13" i="3"/>
  <c r="JKX13" i="3"/>
  <c r="JKY13" i="3"/>
  <c r="JKZ13" i="3"/>
  <c r="JLA13" i="3"/>
  <c r="JLB13" i="3"/>
  <c r="JLC13" i="3"/>
  <c r="JLE13" i="3"/>
  <c r="JLF13" i="3"/>
  <c r="JLG13" i="3"/>
  <c r="JLH13" i="3"/>
  <c r="JLI13" i="3"/>
  <c r="JLJ13" i="3"/>
  <c r="JLK13" i="3"/>
  <c r="JLL13" i="3"/>
  <c r="JLM13" i="3"/>
  <c r="JLN13" i="3"/>
  <c r="JLP13" i="3"/>
  <c r="JLQ13" i="3"/>
  <c r="JLR13" i="3"/>
  <c r="JLS13" i="3"/>
  <c r="JLT13" i="3"/>
  <c r="JLU13" i="3"/>
  <c r="JLV13" i="3"/>
  <c r="JLW13" i="3"/>
  <c r="JLX13" i="3"/>
  <c r="JLY13" i="3"/>
  <c r="JMA13" i="3"/>
  <c r="JMB13" i="3"/>
  <c r="JMC13" i="3"/>
  <c r="JMD13" i="3"/>
  <c r="JME13" i="3"/>
  <c r="JMF13" i="3"/>
  <c r="JMG13" i="3"/>
  <c r="JMH13" i="3"/>
  <c r="JMI13" i="3"/>
  <c r="JMJ13" i="3"/>
  <c r="JML13" i="3"/>
  <c r="JMM13" i="3"/>
  <c r="JMN13" i="3"/>
  <c r="JMO13" i="3"/>
  <c r="JMP13" i="3"/>
  <c r="JMQ13" i="3"/>
  <c r="JMR13" i="3"/>
  <c r="JMS13" i="3"/>
  <c r="JMT13" i="3"/>
  <c r="JMU13" i="3"/>
  <c r="JMW13" i="3"/>
  <c r="JMX13" i="3"/>
  <c r="JMY13" i="3"/>
  <c r="JMZ13" i="3"/>
  <c r="JNA13" i="3"/>
  <c r="JNB13" i="3"/>
  <c r="JNC13" i="3"/>
  <c r="JND13" i="3"/>
  <c r="JNE13" i="3"/>
  <c r="JNF13" i="3"/>
  <c r="JNH13" i="3"/>
  <c r="JNI13" i="3"/>
  <c r="JNJ13" i="3"/>
  <c r="JNK13" i="3"/>
  <c r="JNL13" i="3"/>
  <c r="JNM13" i="3"/>
  <c r="JNN13" i="3"/>
  <c r="JNO13" i="3"/>
  <c r="JNP13" i="3"/>
  <c r="JNQ13" i="3"/>
  <c r="JNS13" i="3"/>
  <c r="JNT13" i="3"/>
  <c r="JNU13" i="3"/>
  <c r="JNV13" i="3"/>
  <c r="JNW13" i="3"/>
  <c r="JNX13" i="3"/>
  <c r="JNY13" i="3"/>
  <c r="JNZ13" i="3"/>
  <c r="JOA13" i="3"/>
  <c r="JOB13" i="3"/>
  <c r="JOD13" i="3"/>
  <c r="JOE13" i="3"/>
  <c r="JOF13" i="3"/>
  <c r="JOG13" i="3"/>
  <c r="JOH13" i="3"/>
  <c r="JOI13" i="3"/>
  <c r="JOJ13" i="3"/>
  <c r="JOK13" i="3"/>
  <c r="JOL13" i="3"/>
  <c r="JOM13" i="3"/>
  <c r="JOO13" i="3"/>
  <c r="JOP13" i="3"/>
  <c r="JOQ13" i="3"/>
  <c r="JOR13" i="3"/>
  <c r="JOS13" i="3"/>
  <c r="JOT13" i="3"/>
  <c r="JOU13" i="3"/>
  <c r="JOV13" i="3"/>
  <c r="JOW13" i="3"/>
  <c r="JOX13" i="3"/>
  <c r="JOZ13" i="3"/>
  <c r="JPA13" i="3"/>
  <c r="JPB13" i="3"/>
  <c r="JPC13" i="3"/>
  <c r="JPD13" i="3"/>
  <c r="JPE13" i="3"/>
  <c r="JPF13" i="3"/>
  <c r="JPG13" i="3"/>
  <c r="JPH13" i="3"/>
  <c r="JPI13" i="3"/>
  <c r="JPK13" i="3"/>
  <c r="JPL13" i="3"/>
  <c r="JPM13" i="3"/>
  <c r="JPN13" i="3"/>
  <c r="JPO13" i="3"/>
  <c r="JPP13" i="3"/>
  <c r="JPQ13" i="3"/>
  <c r="JPR13" i="3"/>
  <c r="JPS13" i="3"/>
  <c r="JPT13" i="3"/>
  <c r="JPV13" i="3"/>
  <c r="JPW13" i="3"/>
  <c r="JPX13" i="3"/>
  <c r="JPY13" i="3"/>
  <c r="JPZ13" i="3"/>
  <c r="JQA13" i="3"/>
  <c r="JQB13" i="3"/>
  <c r="JQC13" i="3"/>
  <c r="JQD13" i="3"/>
  <c r="JQE13" i="3"/>
  <c r="JQG13" i="3"/>
  <c r="JQH13" i="3"/>
  <c r="JQI13" i="3"/>
  <c r="JQJ13" i="3"/>
  <c r="JQK13" i="3"/>
  <c r="JQL13" i="3"/>
  <c r="JQM13" i="3"/>
  <c r="JQN13" i="3"/>
  <c r="JQO13" i="3"/>
  <c r="JQP13" i="3"/>
  <c r="JQR13" i="3"/>
  <c r="JQS13" i="3"/>
  <c r="JQT13" i="3"/>
  <c r="JQU13" i="3"/>
  <c r="JQV13" i="3"/>
  <c r="JQW13" i="3"/>
  <c r="JQX13" i="3"/>
  <c r="JQY13" i="3"/>
  <c r="JQZ13" i="3"/>
  <c r="JRA13" i="3"/>
  <c r="JRC13" i="3"/>
  <c r="JRD13" i="3"/>
  <c r="JRE13" i="3"/>
  <c r="JRF13" i="3"/>
  <c r="JRG13" i="3"/>
  <c r="JRH13" i="3"/>
  <c r="JRI13" i="3"/>
  <c r="JRJ13" i="3"/>
  <c r="JRK13" i="3"/>
  <c r="JRL13" i="3"/>
  <c r="JRN13" i="3"/>
  <c r="JRO13" i="3"/>
  <c r="JRP13" i="3"/>
  <c r="JRQ13" i="3"/>
  <c r="JRR13" i="3"/>
  <c r="JRS13" i="3"/>
  <c r="JRT13" i="3"/>
  <c r="JRU13" i="3"/>
  <c r="JRV13" i="3"/>
  <c r="JRW13" i="3"/>
  <c r="JRY13" i="3"/>
  <c r="JRZ13" i="3"/>
  <c r="JSA13" i="3"/>
  <c r="JSB13" i="3"/>
  <c r="JSC13" i="3"/>
  <c r="JSD13" i="3"/>
  <c r="JSE13" i="3"/>
  <c r="JSF13" i="3"/>
  <c r="JSG13" i="3"/>
  <c r="JSH13" i="3"/>
  <c r="JSJ13" i="3"/>
  <c r="JSK13" i="3"/>
  <c r="JSL13" i="3"/>
  <c r="JSM13" i="3"/>
  <c r="JSN13" i="3"/>
  <c r="JSO13" i="3"/>
  <c r="JSP13" i="3"/>
  <c r="JSQ13" i="3"/>
  <c r="JSR13" i="3"/>
  <c r="JSS13" i="3"/>
  <c r="JSU13" i="3"/>
  <c r="JSV13" i="3"/>
  <c r="JSW13" i="3"/>
  <c r="JSX13" i="3"/>
  <c r="JSY13" i="3"/>
  <c r="JSZ13" i="3"/>
  <c r="JTA13" i="3"/>
  <c r="JTB13" i="3"/>
  <c r="JTC13" i="3"/>
  <c r="JTD13" i="3"/>
  <c r="JTF13" i="3"/>
  <c r="JTG13" i="3"/>
  <c r="JTH13" i="3"/>
  <c r="JTI13" i="3"/>
  <c r="JTJ13" i="3"/>
  <c r="JTK13" i="3"/>
  <c r="JTL13" i="3"/>
  <c r="JTM13" i="3"/>
  <c r="JTN13" i="3"/>
  <c r="JTO13" i="3"/>
  <c r="JTQ13" i="3"/>
  <c r="JTR13" i="3"/>
  <c r="JTS13" i="3"/>
  <c r="JTT13" i="3"/>
  <c r="JTU13" i="3"/>
  <c r="JTV13" i="3"/>
  <c r="JTW13" i="3"/>
  <c r="JTX13" i="3"/>
  <c r="JTY13" i="3"/>
  <c r="JTZ13" i="3"/>
  <c r="JUB13" i="3"/>
  <c r="JUC13" i="3"/>
  <c r="JUD13" i="3"/>
  <c r="JUE13" i="3"/>
  <c r="JUF13" i="3"/>
  <c r="JUG13" i="3"/>
  <c r="JUH13" i="3"/>
  <c r="JUI13" i="3"/>
  <c r="JUJ13" i="3"/>
  <c r="JUK13" i="3"/>
  <c r="JUM13" i="3"/>
  <c r="JUN13" i="3"/>
  <c r="JUO13" i="3"/>
  <c r="JUP13" i="3"/>
  <c r="JUQ13" i="3"/>
  <c r="JUR13" i="3"/>
  <c r="JUS13" i="3"/>
  <c r="JUT13" i="3"/>
  <c r="JUU13" i="3"/>
  <c r="JUV13" i="3"/>
  <c r="JUX13" i="3"/>
  <c r="JUY13" i="3"/>
  <c r="JUZ13" i="3"/>
  <c r="JVA13" i="3"/>
  <c r="JVB13" i="3"/>
  <c r="JVC13" i="3"/>
  <c r="JVD13" i="3"/>
  <c r="JVE13" i="3"/>
  <c r="JVF13" i="3"/>
  <c r="JVG13" i="3"/>
  <c r="JVI13" i="3"/>
  <c r="JVJ13" i="3"/>
  <c r="JVK13" i="3"/>
  <c r="JVL13" i="3"/>
  <c r="JVM13" i="3"/>
  <c r="JVN13" i="3"/>
  <c r="JVO13" i="3"/>
  <c r="JVP13" i="3"/>
  <c r="JVQ13" i="3"/>
  <c r="JVR13" i="3"/>
  <c r="JVT13" i="3"/>
  <c r="JVU13" i="3"/>
  <c r="JVV13" i="3"/>
  <c r="JVW13" i="3"/>
  <c r="JVX13" i="3"/>
  <c r="JVY13" i="3"/>
  <c r="JVZ13" i="3"/>
  <c r="JWA13" i="3"/>
  <c r="JWB13" i="3"/>
  <c r="JWC13" i="3"/>
  <c r="JWE13" i="3"/>
  <c r="JWF13" i="3"/>
  <c r="JWG13" i="3"/>
  <c r="JWH13" i="3"/>
  <c r="JWI13" i="3"/>
  <c r="JWJ13" i="3"/>
  <c r="JWK13" i="3"/>
  <c r="JWL13" i="3"/>
  <c r="JWM13" i="3"/>
  <c r="JWN13" i="3"/>
  <c r="JWP13" i="3"/>
  <c r="JWQ13" i="3"/>
  <c r="JWR13" i="3"/>
  <c r="JWS13" i="3"/>
  <c r="JWT13" i="3"/>
  <c r="JWU13" i="3"/>
  <c r="JWV13" i="3"/>
  <c r="JWW13" i="3"/>
  <c r="JWX13" i="3"/>
  <c r="JWY13" i="3"/>
  <c r="JXA13" i="3"/>
  <c r="JXB13" i="3"/>
  <c r="JXC13" i="3"/>
  <c r="JXD13" i="3"/>
  <c r="JXE13" i="3"/>
  <c r="JXF13" i="3"/>
  <c r="JXG13" i="3"/>
  <c r="JXH13" i="3"/>
  <c r="JXI13" i="3"/>
  <c r="JXJ13" i="3"/>
  <c r="JXL13" i="3"/>
  <c r="JXM13" i="3"/>
  <c r="JXN13" i="3"/>
  <c r="JXO13" i="3"/>
  <c r="JXP13" i="3"/>
  <c r="JXQ13" i="3"/>
  <c r="JXR13" i="3"/>
  <c r="JXS13" i="3"/>
  <c r="JXT13" i="3"/>
  <c r="JXU13" i="3"/>
  <c r="JXW13" i="3"/>
  <c r="JXX13" i="3"/>
  <c r="JXY13" i="3"/>
  <c r="JXZ13" i="3"/>
  <c r="JYA13" i="3"/>
  <c r="JYB13" i="3"/>
  <c r="JYC13" i="3"/>
  <c r="JYD13" i="3"/>
  <c r="JYE13" i="3"/>
  <c r="JYF13" i="3"/>
  <c r="JYH13" i="3"/>
  <c r="JYI13" i="3"/>
  <c r="JYJ13" i="3"/>
  <c r="JYK13" i="3"/>
  <c r="JYL13" i="3"/>
  <c r="JYM13" i="3"/>
  <c r="JYN13" i="3"/>
  <c r="JYO13" i="3"/>
  <c r="JYP13" i="3"/>
  <c r="JYQ13" i="3"/>
  <c r="JYS13" i="3"/>
  <c r="JYT13" i="3"/>
  <c r="JYU13" i="3"/>
  <c r="JYV13" i="3"/>
  <c r="JYW13" i="3"/>
  <c r="JYX13" i="3"/>
  <c r="JYY13" i="3"/>
  <c r="JYZ13" i="3"/>
  <c r="JZA13" i="3"/>
  <c r="JZB13" i="3"/>
  <c r="JZD13" i="3"/>
  <c r="JZE13" i="3"/>
  <c r="JZF13" i="3"/>
  <c r="JZG13" i="3"/>
  <c r="JZH13" i="3"/>
  <c r="JZI13" i="3"/>
  <c r="JZJ13" i="3"/>
  <c r="JZK13" i="3"/>
  <c r="JZL13" i="3"/>
  <c r="JZM13" i="3"/>
  <c r="JZO13" i="3"/>
  <c r="JZP13" i="3"/>
  <c r="JZQ13" i="3"/>
  <c r="JZR13" i="3"/>
  <c r="JZS13" i="3"/>
  <c r="JZT13" i="3"/>
  <c r="JZU13" i="3"/>
  <c r="JZV13" i="3"/>
  <c r="JZW13" i="3"/>
  <c r="JZX13" i="3"/>
  <c r="JZZ13" i="3"/>
  <c r="KAA13" i="3"/>
  <c r="KAB13" i="3"/>
  <c r="KAC13" i="3"/>
  <c r="KAD13" i="3"/>
  <c r="KAE13" i="3"/>
  <c r="KAF13" i="3"/>
  <c r="KAG13" i="3"/>
  <c r="KAH13" i="3"/>
  <c r="KAI13" i="3"/>
  <c r="KAK13" i="3"/>
  <c r="KAL13" i="3"/>
  <c r="KAM13" i="3"/>
  <c r="KAN13" i="3"/>
  <c r="KAO13" i="3"/>
  <c r="KAP13" i="3"/>
  <c r="KAQ13" i="3"/>
  <c r="KAR13" i="3"/>
  <c r="KAS13" i="3"/>
  <c r="KAT13" i="3"/>
  <c r="KAV13" i="3"/>
  <c r="KAW13" i="3"/>
  <c r="KAX13" i="3"/>
  <c r="KAY13" i="3"/>
  <c r="KAZ13" i="3"/>
  <c r="KBA13" i="3"/>
  <c r="KBB13" i="3"/>
  <c r="KBC13" i="3"/>
  <c r="KBD13" i="3"/>
  <c r="KBE13" i="3"/>
  <c r="KBG13" i="3"/>
  <c r="KBH13" i="3"/>
  <c r="KBI13" i="3"/>
  <c r="KBJ13" i="3"/>
  <c r="KBK13" i="3"/>
  <c r="KBL13" i="3"/>
  <c r="KBM13" i="3"/>
  <c r="KBN13" i="3"/>
  <c r="KBO13" i="3"/>
  <c r="KBP13" i="3"/>
  <c r="KBR13" i="3"/>
  <c r="KBS13" i="3"/>
  <c r="KBT13" i="3"/>
  <c r="KBU13" i="3"/>
  <c r="KBV13" i="3"/>
  <c r="KBW13" i="3"/>
  <c r="KBX13" i="3"/>
  <c r="KBY13" i="3"/>
  <c r="KBZ13" i="3"/>
  <c r="KCA13" i="3"/>
  <c r="KCC13" i="3"/>
  <c r="KCD13" i="3"/>
  <c r="KCE13" i="3"/>
  <c r="KCF13" i="3"/>
  <c r="KCG13" i="3"/>
  <c r="KCH13" i="3"/>
  <c r="KCI13" i="3"/>
  <c r="KCJ13" i="3"/>
  <c r="KCK13" i="3"/>
  <c r="KCL13" i="3"/>
  <c r="KCN13" i="3"/>
  <c r="KCO13" i="3"/>
  <c r="KCP13" i="3"/>
  <c r="KCQ13" i="3"/>
  <c r="KCR13" i="3"/>
  <c r="KCS13" i="3"/>
  <c r="KCT13" i="3"/>
  <c r="KCU13" i="3"/>
  <c r="KCV13" i="3"/>
  <c r="KCW13" i="3"/>
  <c r="KCY13" i="3"/>
  <c r="KCZ13" i="3"/>
  <c r="KDA13" i="3"/>
  <c r="KDB13" i="3"/>
  <c r="KDC13" i="3"/>
  <c r="KDD13" i="3"/>
  <c r="KDE13" i="3"/>
  <c r="KDF13" i="3"/>
  <c r="KDG13" i="3"/>
  <c r="KDH13" i="3"/>
  <c r="KDJ13" i="3"/>
  <c r="KDK13" i="3"/>
  <c r="KDL13" i="3"/>
  <c r="KDM13" i="3"/>
  <c r="KDN13" i="3"/>
  <c r="KDO13" i="3"/>
  <c r="KDP13" i="3"/>
  <c r="KDQ13" i="3"/>
  <c r="KDR13" i="3"/>
  <c r="KDS13" i="3"/>
  <c r="KDU13" i="3"/>
  <c r="KDV13" i="3"/>
  <c r="KDW13" i="3"/>
  <c r="KDX13" i="3"/>
  <c r="KDY13" i="3"/>
  <c r="KDZ13" i="3"/>
  <c r="KEA13" i="3"/>
  <c r="KEB13" i="3"/>
  <c r="KEC13" i="3"/>
  <c r="KED13" i="3"/>
  <c r="KEF13" i="3"/>
  <c r="KEG13" i="3"/>
  <c r="KEH13" i="3"/>
  <c r="KEI13" i="3"/>
  <c r="KEJ13" i="3"/>
  <c r="KEK13" i="3"/>
  <c r="KEL13" i="3"/>
  <c r="KEM13" i="3"/>
  <c r="KEN13" i="3"/>
  <c r="KEO13" i="3"/>
  <c r="KEQ13" i="3"/>
  <c r="KER13" i="3"/>
  <c r="KES13" i="3"/>
  <c r="KET13" i="3"/>
  <c r="KEU13" i="3"/>
  <c r="KEV13" i="3"/>
  <c r="KEW13" i="3"/>
  <c r="KEX13" i="3"/>
  <c r="KEY13" i="3"/>
  <c r="KEZ13" i="3"/>
  <c r="KFB13" i="3"/>
  <c r="KFC13" i="3"/>
  <c r="KFD13" i="3"/>
  <c r="KFE13" i="3"/>
  <c r="KFF13" i="3"/>
  <c r="KFG13" i="3"/>
  <c r="KFH13" i="3"/>
  <c r="KFI13" i="3"/>
  <c r="KFJ13" i="3"/>
  <c r="KFK13" i="3"/>
  <c r="KFM13" i="3"/>
  <c r="KFN13" i="3"/>
  <c r="KFO13" i="3"/>
  <c r="KFP13" i="3"/>
  <c r="KFQ13" i="3"/>
  <c r="KFR13" i="3"/>
  <c r="KFS13" i="3"/>
  <c r="KFT13" i="3"/>
  <c r="KFU13" i="3"/>
  <c r="KFV13" i="3"/>
  <c r="KFX13" i="3"/>
  <c r="KFY13" i="3"/>
  <c r="KFZ13" i="3"/>
  <c r="KGA13" i="3"/>
  <c r="KGB13" i="3"/>
  <c r="KGC13" i="3"/>
  <c r="KGD13" i="3"/>
  <c r="KGE13" i="3"/>
  <c r="KGF13" i="3"/>
  <c r="KGG13" i="3"/>
  <c r="KGI13" i="3"/>
  <c r="KGJ13" i="3"/>
  <c r="KGK13" i="3"/>
  <c r="KGL13" i="3"/>
  <c r="KGM13" i="3"/>
  <c r="KGN13" i="3"/>
  <c r="KGO13" i="3"/>
  <c r="KGP13" i="3"/>
  <c r="KGQ13" i="3"/>
  <c r="KGR13" i="3"/>
  <c r="KGT13" i="3"/>
  <c r="KGU13" i="3"/>
  <c r="KGV13" i="3"/>
  <c r="KGW13" i="3"/>
  <c r="KGX13" i="3"/>
  <c r="KGY13" i="3"/>
  <c r="KGZ13" i="3"/>
  <c r="KHA13" i="3"/>
  <c r="KHB13" i="3"/>
  <c r="KHC13" i="3"/>
  <c r="KHE13" i="3"/>
  <c r="KHF13" i="3"/>
  <c r="KHG13" i="3"/>
  <c r="KHH13" i="3"/>
  <c r="KHI13" i="3"/>
  <c r="KHJ13" i="3"/>
  <c r="KHK13" i="3"/>
  <c r="KHL13" i="3"/>
  <c r="KHM13" i="3"/>
  <c r="KHN13" i="3"/>
  <c r="KHP13" i="3"/>
  <c r="KHQ13" i="3"/>
  <c r="KHR13" i="3"/>
  <c r="KHS13" i="3"/>
  <c r="KHT13" i="3"/>
  <c r="KHU13" i="3"/>
  <c r="KHV13" i="3"/>
  <c r="KHW13" i="3"/>
  <c r="KHX13" i="3"/>
  <c r="KHY13" i="3"/>
  <c r="KIA13" i="3"/>
  <c r="KIB13" i="3"/>
  <c r="KIC13" i="3"/>
  <c r="KID13" i="3"/>
  <c r="KIE13" i="3"/>
  <c r="KIF13" i="3"/>
  <c r="KIG13" i="3"/>
  <c r="KIH13" i="3"/>
  <c r="KII13" i="3"/>
  <c r="KIJ13" i="3"/>
  <c r="KIL13" i="3"/>
  <c r="KIM13" i="3"/>
  <c r="KIN13" i="3"/>
  <c r="KIO13" i="3"/>
  <c r="KIP13" i="3"/>
  <c r="KIQ13" i="3"/>
  <c r="KIR13" i="3"/>
  <c r="KIS13" i="3"/>
  <c r="KIT13" i="3"/>
  <c r="KIU13" i="3"/>
  <c r="KIW13" i="3"/>
  <c r="KIX13" i="3"/>
  <c r="KIY13" i="3"/>
  <c r="KIZ13" i="3"/>
  <c r="KJA13" i="3"/>
  <c r="KJB13" i="3"/>
  <c r="KJC13" i="3"/>
  <c r="KJD13" i="3"/>
  <c r="KJE13" i="3"/>
  <c r="KJF13" i="3"/>
  <c r="KJH13" i="3"/>
  <c r="KJI13" i="3"/>
  <c r="KJJ13" i="3"/>
  <c r="KJK13" i="3"/>
  <c r="KJL13" i="3"/>
  <c r="KJM13" i="3"/>
  <c r="KJN13" i="3"/>
  <c r="KJO13" i="3"/>
  <c r="KJP13" i="3"/>
  <c r="KJQ13" i="3"/>
  <c r="KJS13" i="3"/>
  <c r="KJT13" i="3"/>
  <c r="KJU13" i="3"/>
  <c r="KJV13" i="3"/>
  <c r="KJW13" i="3"/>
  <c r="KJX13" i="3"/>
  <c r="KJY13" i="3"/>
  <c r="KJZ13" i="3"/>
  <c r="KKA13" i="3"/>
  <c r="KKB13" i="3"/>
  <c r="KKD13" i="3"/>
  <c r="KKE13" i="3"/>
  <c r="KKF13" i="3"/>
  <c r="KKG13" i="3"/>
  <c r="KKH13" i="3"/>
  <c r="KKI13" i="3"/>
  <c r="KKJ13" i="3"/>
  <c r="KKK13" i="3"/>
  <c r="KKL13" i="3"/>
  <c r="KKM13" i="3"/>
  <c r="KKO13" i="3"/>
  <c r="KKP13" i="3"/>
  <c r="KKQ13" i="3"/>
  <c r="KKR13" i="3"/>
  <c r="KKS13" i="3"/>
  <c r="KKT13" i="3"/>
  <c r="KKU13" i="3"/>
  <c r="KKV13" i="3"/>
  <c r="KKW13" i="3"/>
  <c r="KKX13" i="3"/>
  <c r="KKZ13" i="3"/>
  <c r="KLA13" i="3"/>
  <c r="KLB13" i="3"/>
  <c r="KLC13" i="3"/>
  <c r="KLD13" i="3"/>
  <c r="KLE13" i="3"/>
  <c r="KLF13" i="3"/>
  <c r="KLG13" i="3"/>
  <c r="KLH13" i="3"/>
  <c r="KLI13" i="3"/>
  <c r="KLK13" i="3"/>
  <c r="KLL13" i="3"/>
  <c r="KLM13" i="3"/>
  <c r="KLN13" i="3"/>
  <c r="KLO13" i="3"/>
  <c r="KLP13" i="3"/>
  <c r="KLQ13" i="3"/>
  <c r="KLR13" i="3"/>
  <c r="KLS13" i="3"/>
  <c r="KLT13" i="3"/>
  <c r="KLV13" i="3"/>
  <c r="KLW13" i="3"/>
  <c r="KLX13" i="3"/>
  <c r="KLY13" i="3"/>
  <c r="KLZ13" i="3"/>
  <c r="KMA13" i="3"/>
  <c r="KMB13" i="3"/>
  <c r="KMC13" i="3"/>
  <c r="KMD13" i="3"/>
  <c r="KME13" i="3"/>
  <c r="KMG13" i="3"/>
  <c r="KMH13" i="3"/>
  <c r="KMI13" i="3"/>
  <c r="KMJ13" i="3"/>
  <c r="KMK13" i="3"/>
  <c r="KML13" i="3"/>
  <c r="KMM13" i="3"/>
  <c r="KMN13" i="3"/>
  <c r="KMO13" i="3"/>
  <c r="KMP13" i="3"/>
  <c r="KMR13" i="3"/>
  <c r="KMS13" i="3"/>
  <c r="KMT13" i="3"/>
  <c r="KMU13" i="3"/>
  <c r="KMV13" i="3"/>
  <c r="KMW13" i="3"/>
  <c r="KMX13" i="3"/>
  <c r="KMY13" i="3"/>
  <c r="KMZ13" i="3"/>
  <c r="KNA13" i="3"/>
  <c r="KNC13" i="3"/>
  <c r="KND13" i="3"/>
  <c r="KNE13" i="3"/>
  <c r="KNF13" i="3"/>
  <c r="KNG13" i="3"/>
  <c r="KNH13" i="3"/>
  <c r="KNI13" i="3"/>
  <c r="KNJ13" i="3"/>
  <c r="KNK13" i="3"/>
  <c r="KNL13" i="3"/>
  <c r="KNN13" i="3"/>
  <c r="KNO13" i="3"/>
  <c r="KNP13" i="3"/>
  <c r="KNQ13" i="3"/>
  <c r="KNR13" i="3"/>
  <c r="KNS13" i="3"/>
  <c r="KNT13" i="3"/>
  <c r="KNU13" i="3"/>
  <c r="KNV13" i="3"/>
  <c r="KNW13" i="3"/>
  <c r="KNY13" i="3"/>
  <c r="KNZ13" i="3"/>
  <c r="KOA13" i="3"/>
  <c r="KOB13" i="3"/>
  <c r="KOC13" i="3"/>
  <c r="KOD13" i="3"/>
  <c r="KOE13" i="3"/>
  <c r="KOF13" i="3"/>
  <c r="KOG13" i="3"/>
  <c r="KOH13" i="3"/>
  <c r="KOJ13" i="3"/>
  <c r="KOK13" i="3"/>
  <c r="KOL13" i="3"/>
  <c r="KOM13" i="3"/>
  <c r="KON13" i="3"/>
  <c r="KOO13" i="3"/>
  <c r="KOP13" i="3"/>
  <c r="KOQ13" i="3"/>
  <c r="KOR13" i="3"/>
  <c r="KOS13" i="3"/>
  <c r="KOU13" i="3"/>
  <c r="KOV13" i="3"/>
  <c r="KOW13" i="3"/>
  <c r="KOX13" i="3"/>
  <c r="KOY13" i="3"/>
  <c r="KOZ13" i="3"/>
  <c r="KPA13" i="3"/>
  <c r="KPB13" i="3"/>
  <c r="KPC13" i="3"/>
  <c r="KPD13" i="3"/>
  <c r="KPF13" i="3"/>
  <c r="KPG13" i="3"/>
  <c r="KPH13" i="3"/>
  <c r="KPI13" i="3"/>
  <c r="KPJ13" i="3"/>
  <c r="KPK13" i="3"/>
  <c r="KPL13" i="3"/>
  <c r="KPM13" i="3"/>
  <c r="KPN13" i="3"/>
  <c r="KPO13" i="3"/>
  <c r="KPQ13" i="3"/>
  <c r="KPR13" i="3"/>
  <c r="KPS13" i="3"/>
  <c r="KPT13" i="3"/>
  <c r="KPU13" i="3"/>
  <c r="KPV13" i="3"/>
  <c r="KPW13" i="3"/>
  <c r="KPX13" i="3"/>
  <c r="KPY13" i="3"/>
  <c r="KPZ13" i="3"/>
  <c r="KQB13" i="3"/>
  <c r="KQC13" i="3"/>
  <c r="KQD13" i="3"/>
  <c r="KQE13" i="3"/>
  <c r="KQF13" i="3"/>
  <c r="KQG13" i="3"/>
  <c r="KQH13" i="3"/>
  <c r="KQI13" i="3"/>
  <c r="KQJ13" i="3"/>
  <c r="KQK13" i="3"/>
  <c r="KQM13" i="3"/>
  <c r="KQN13" i="3"/>
  <c r="KQO13" i="3"/>
  <c r="KQP13" i="3"/>
  <c r="KQQ13" i="3"/>
  <c r="KQR13" i="3"/>
  <c r="KQS13" i="3"/>
  <c r="KQT13" i="3"/>
  <c r="KQU13" i="3"/>
  <c r="KQV13" i="3"/>
  <c r="KQX13" i="3"/>
  <c r="KQY13" i="3"/>
  <c r="KQZ13" i="3"/>
  <c r="KRA13" i="3"/>
  <c r="KRB13" i="3"/>
  <c r="KRC13" i="3"/>
  <c r="KRD13" i="3"/>
  <c r="KRE13" i="3"/>
  <c r="KRF13" i="3"/>
  <c r="KRG13" i="3"/>
  <c r="KRI13" i="3"/>
  <c r="KRJ13" i="3"/>
  <c r="KRK13" i="3"/>
  <c r="KRL13" i="3"/>
  <c r="KRM13" i="3"/>
  <c r="KRN13" i="3"/>
  <c r="KRO13" i="3"/>
  <c r="KRP13" i="3"/>
  <c r="KRQ13" i="3"/>
  <c r="KRR13" i="3"/>
  <c r="KRT13" i="3"/>
  <c r="KRU13" i="3"/>
  <c r="KRV13" i="3"/>
  <c r="KRW13" i="3"/>
  <c r="KRX13" i="3"/>
  <c r="KRY13" i="3"/>
  <c r="KRZ13" i="3"/>
  <c r="KSA13" i="3"/>
  <c r="KSB13" i="3"/>
  <c r="KSC13" i="3"/>
  <c r="KSE13" i="3"/>
  <c r="KSF13" i="3"/>
  <c r="KSG13" i="3"/>
  <c r="KSH13" i="3"/>
  <c r="KSI13" i="3"/>
  <c r="KSJ13" i="3"/>
  <c r="KSK13" i="3"/>
  <c r="KSL13" i="3"/>
  <c r="KSM13" i="3"/>
  <c r="KSN13" i="3"/>
  <c r="KSP13" i="3"/>
  <c r="KSQ13" i="3"/>
  <c r="KSR13" i="3"/>
  <c r="KSS13" i="3"/>
  <c r="KST13" i="3"/>
  <c r="KSU13" i="3"/>
  <c r="KSV13" i="3"/>
  <c r="KSW13" i="3"/>
  <c r="KSX13" i="3"/>
  <c r="KSY13" i="3"/>
  <c r="KTA13" i="3"/>
  <c r="KTB13" i="3"/>
  <c r="KTC13" i="3"/>
  <c r="KTD13" i="3"/>
  <c r="KTE13" i="3"/>
  <c r="KTF13" i="3"/>
  <c r="KTG13" i="3"/>
  <c r="KTH13" i="3"/>
  <c r="KTI13" i="3"/>
  <c r="KTJ13" i="3"/>
  <c r="KTL13" i="3"/>
  <c r="KTM13" i="3"/>
  <c r="KTN13" i="3"/>
  <c r="KTO13" i="3"/>
  <c r="KTP13" i="3"/>
  <c r="KTQ13" i="3"/>
  <c r="KTR13" i="3"/>
  <c r="KTS13" i="3"/>
  <c r="KTT13" i="3"/>
  <c r="KTU13" i="3"/>
  <c r="KTW13" i="3"/>
  <c r="KTX13" i="3"/>
  <c r="KTY13" i="3"/>
  <c r="KTZ13" i="3"/>
  <c r="KUA13" i="3"/>
  <c r="KUB13" i="3"/>
  <c r="KUC13" i="3"/>
  <c r="KUD13" i="3"/>
  <c r="KUE13" i="3"/>
  <c r="KUF13" i="3"/>
  <c r="KUH13" i="3"/>
  <c r="KUI13" i="3"/>
  <c r="KUJ13" i="3"/>
  <c r="KUK13" i="3"/>
  <c r="KUL13" i="3"/>
  <c r="KUM13" i="3"/>
  <c r="KUN13" i="3"/>
  <c r="KUO13" i="3"/>
  <c r="KUP13" i="3"/>
  <c r="KUQ13" i="3"/>
  <c r="KUS13" i="3"/>
  <c r="KUT13" i="3"/>
  <c r="KUU13" i="3"/>
  <c r="KUV13" i="3"/>
  <c r="KUW13" i="3"/>
  <c r="KUX13" i="3"/>
  <c r="KUY13" i="3"/>
  <c r="KUZ13" i="3"/>
  <c r="KVA13" i="3"/>
  <c r="KVB13" i="3"/>
  <c r="KVD13" i="3"/>
  <c r="KVE13" i="3"/>
  <c r="KVF13" i="3"/>
  <c r="KVG13" i="3"/>
  <c r="KVH13" i="3"/>
  <c r="KVI13" i="3"/>
  <c r="KVJ13" i="3"/>
  <c r="KVK13" i="3"/>
  <c r="KVL13" i="3"/>
  <c r="KVM13" i="3"/>
  <c r="KVO13" i="3"/>
  <c r="KVP13" i="3"/>
  <c r="KVQ13" i="3"/>
  <c r="KVR13" i="3"/>
  <c r="KVS13" i="3"/>
  <c r="KVT13" i="3"/>
  <c r="KVU13" i="3"/>
  <c r="KVV13" i="3"/>
  <c r="KVW13" i="3"/>
  <c r="KVX13" i="3"/>
  <c r="KVZ13" i="3"/>
  <c r="KWA13" i="3"/>
  <c r="KWB13" i="3"/>
  <c r="KWC13" i="3"/>
  <c r="KWD13" i="3"/>
  <c r="KWE13" i="3"/>
  <c r="KWF13" i="3"/>
  <c r="KWG13" i="3"/>
  <c r="KWH13" i="3"/>
  <c r="KWI13" i="3"/>
  <c r="KWK13" i="3"/>
  <c r="KWL13" i="3"/>
  <c r="KWM13" i="3"/>
  <c r="KWN13" i="3"/>
  <c r="KWO13" i="3"/>
  <c r="KWP13" i="3"/>
  <c r="KWQ13" i="3"/>
  <c r="KWR13" i="3"/>
  <c r="KWS13" i="3"/>
  <c r="KWT13" i="3"/>
  <c r="KWV13" i="3"/>
  <c r="KWW13" i="3"/>
  <c r="KWX13" i="3"/>
  <c r="KWY13" i="3"/>
  <c r="KWZ13" i="3"/>
  <c r="KXA13" i="3"/>
  <c r="KXB13" i="3"/>
  <c r="KXC13" i="3"/>
  <c r="KXD13" i="3"/>
  <c r="KXE13" i="3"/>
  <c r="KXG13" i="3"/>
  <c r="KXH13" i="3"/>
  <c r="KXI13" i="3"/>
  <c r="KXJ13" i="3"/>
  <c r="KXK13" i="3"/>
  <c r="KXL13" i="3"/>
  <c r="KXM13" i="3"/>
  <c r="KXN13" i="3"/>
  <c r="KXO13" i="3"/>
  <c r="KXP13" i="3"/>
  <c r="KXR13" i="3"/>
  <c r="KXS13" i="3"/>
  <c r="KXT13" i="3"/>
  <c r="KXU13" i="3"/>
  <c r="KXV13" i="3"/>
  <c r="KXW13" i="3"/>
  <c r="KXX13" i="3"/>
  <c r="KXY13" i="3"/>
  <c r="KXZ13" i="3"/>
  <c r="KYA13" i="3"/>
  <c r="KYC13" i="3"/>
  <c r="KYD13" i="3"/>
  <c r="KYE13" i="3"/>
  <c r="KYF13" i="3"/>
  <c r="KYG13" i="3"/>
  <c r="KYH13" i="3"/>
  <c r="KYI13" i="3"/>
  <c r="KYJ13" i="3"/>
  <c r="KYK13" i="3"/>
  <c r="KYL13" i="3"/>
  <c r="KYN13" i="3"/>
  <c r="KYO13" i="3"/>
  <c r="KYP13" i="3"/>
  <c r="KYQ13" i="3"/>
  <c r="KYR13" i="3"/>
  <c r="KYS13" i="3"/>
  <c r="KYT13" i="3"/>
  <c r="KYU13" i="3"/>
  <c r="KYV13" i="3"/>
  <c r="KYY13" i="3"/>
  <c r="KYZ13" i="3"/>
  <c r="KZA13" i="3"/>
  <c r="KZB13" i="3"/>
  <c r="KZC13" i="3"/>
  <c r="KZD13" i="3"/>
  <c r="KZE13" i="3"/>
  <c r="KZF13" i="3"/>
  <c r="KZG13" i="3"/>
  <c r="KZH13" i="3"/>
  <c r="KZJ13" i="3"/>
  <c r="KZK13" i="3"/>
  <c r="KZL13" i="3"/>
  <c r="KZM13" i="3"/>
  <c r="KZN13" i="3"/>
  <c r="KZO13" i="3"/>
  <c r="KZP13" i="3"/>
  <c r="KZQ13" i="3"/>
  <c r="KZR13" i="3"/>
  <c r="KZS13" i="3"/>
  <c r="KZU13" i="3"/>
  <c r="KZV13" i="3"/>
  <c r="KZW13" i="3"/>
  <c r="KZX13" i="3"/>
  <c r="KZY13" i="3"/>
  <c r="KZZ13" i="3"/>
  <c r="LAA13" i="3"/>
  <c r="LAB13" i="3"/>
  <c r="LAC13" i="3"/>
  <c r="LAF13" i="3"/>
  <c r="LAG13" i="3"/>
  <c r="LAH13" i="3"/>
  <c r="LAI13" i="3"/>
  <c r="LAJ13" i="3"/>
  <c r="LAK13" i="3"/>
  <c r="LAL13" i="3"/>
  <c r="LAM13" i="3"/>
  <c r="LAN13" i="3"/>
  <c r="LAQ13" i="3"/>
  <c r="LAR13" i="3"/>
  <c r="LAS13" i="3"/>
  <c r="LAT13" i="3"/>
  <c r="LAU13" i="3"/>
  <c r="LAV13" i="3"/>
  <c r="LAW13" i="3"/>
  <c r="LAX13" i="3"/>
  <c r="LAY13" i="3"/>
  <c r="LAZ13" i="3"/>
  <c r="LBB13" i="3"/>
  <c r="LBC13" i="3"/>
  <c r="LBD13" i="3"/>
  <c r="LBE13" i="3"/>
  <c r="LBF13" i="3"/>
  <c r="LBG13" i="3"/>
  <c r="LBH13" i="3"/>
  <c r="LBI13" i="3"/>
  <c r="LBJ13" i="3"/>
  <c r="LBK13" i="3"/>
  <c r="LBM13" i="3"/>
  <c r="LBN13" i="3"/>
  <c r="LBO13" i="3"/>
  <c r="LBP13" i="3"/>
  <c r="LBQ13" i="3"/>
  <c r="LBR13" i="3"/>
  <c r="LBS13" i="3"/>
  <c r="LBT13" i="3"/>
  <c r="LBU13" i="3"/>
  <c r="LBV13" i="3"/>
  <c r="LBX13" i="3"/>
  <c r="LBY13" i="3"/>
  <c r="LBZ13" i="3"/>
  <c r="LCA13" i="3"/>
  <c r="LCB13" i="3"/>
  <c r="LCC13" i="3"/>
  <c r="LCD13" i="3"/>
  <c r="LCE13" i="3"/>
  <c r="LCF13" i="3"/>
  <c r="LCG13" i="3"/>
  <c r="LCI13" i="3"/>
  <c r="LCJ13" i="3"/>
  <c r="LCK13" i="3"/>
  <c r="LCL13" i="3"/>
  <c r="LCM13" i="3"/>
  <c r="LCN13" i="3"/>
  <c r="LCO13" i="3"/>
  <c r="LCP13" i="3"/>
  <c r="LCQ13" i="3"/>
  <c r="LCR13" i="3"/>
  <c r="LCT13" i="3"/>
  <c r="LCU13" i="3"/>
  <c r="LCV13" i="3"/>
  <c r="LCW13" i="3"/>
  <c r="LCX13" i="3"/>
  <c r="LCY13" i="3"/>
  <c r="LCZ13" i="3"/>
  <c r="LDA13" i="3"/>
  <c r="LDB13" i="3"/>
  <c r="LDC13" i="3"/>
  <c r="LDE13" i="3"/>
  <c r="LDF13" i="3"/>
  <c r="LDG13" i="3"/>
  <c r="LDH13" i="3"/>
  <c r="LDI13" i="3"/>
  <c r="LDJ13" i="3"/>
  <c r="LDK13" i="3"/>
  <c r="LDL13" i="3"/>
  <c r="LDM13" i="3"/>
  <c r="LDN13" i="3"/>
  <c r="LDP13" i="3"/>
  <c r="LDQ13" i="3"/>
  <c r="LDR13" i="3"/>
  <c r="LDS13" i="3"/>
  <c r="LDT13" i="3"/>
  <c r="LDU13" i="3"/>
  <c r="LDV13" i="3"/>
  <c r="LDW13" i="3"/>
  <c r="LDX13" i="3"/>
  <c r="LEA13" i="3"/>
  <c r="LEB13" i="3"/>
  <c r="LEC13" i="3"/>
  <c r="LED13" i="3"/>
  <c r="LEE13" i="3"/>
  <c r="LEF13" i="3"/>
  <c r="LEG13" i="3"/>
  <c r="LEH13" i="3"/>
  <c r="LEI13" i="3"/>
  <c r="LEL13" i="3"/>
  <c r="LEM13" i="3"/>
  <c r="LEN13" i="3"/>
  <c r="LEO13" i="3"/>
  <c r="LEP13" i="3"/>
  <c r="LEQ13" i="3"/>
  <c r="LER13" i="3"/>
  <c r="LES13" i="3"/>
  <c r="LET13" i="3"/>
  <c r="LEU13" i="3"/>
  <c r="LEW13" i="3"/>
  <c r="LEX13" i="3"/>
  <c r="LEY13" i="3"/>
  <c r="LEZ13" i="3"/>
  <c r="LFA13" i="3"/>
  <c r="LFB13" i="3"/>
  <c r="LFC13" i="3"/>
  <c r="LFD13" i="3"/>
  <c r="LFE13" i="3"/>
  <c r="LFF13" i="3"/>
  <c r="LFH13" i="3"/>
  <c r="LFI13" i="3"/>
  <c r="LFJ13" i="3"/>
  <c r="LFK13" i="3"/>
  <c r="LFL13" i="3"/>
  <c r="LFM13" i="3"/>
  <c r="LFN13" i="3"/>
  <c r="LFO13" i="3"/>
  <c r="LFP13" i="3"/>
  <c r="LFQ13" i="3"/>
  <c r="LFS13" i="3"/>
  <c r="LFT13" i="3"/>
  <c r="LFU13" i="3"/>
  <c r="LFV13" i="3"/>
  <c r="LFW13" i="3"/>
  <c r="LFX13" i="3"/>
  <c r="LFY13" i="3"/>
  <c r="LFZ13" i="3"/>
  <c r="LGA13" i="3"/>
  <c r="LGB13" i="3"/>
  <c r="LGD13" i="3"/>
  <c r="LGE13" i="3"/>
  <c r="LGF13" i="3"/>
  <c r="LGG13" i="3"/>
  <c r="LGH13" i="3"/>
  <c r="LGI13" i="3"/>
  <c r="LGJ13" i="3"/>
  <c r="LGK13" i="3"/>
  <c r="LGL13" i="3"/>
  <c r="LGM13" i="3"/>
  <c r="LGO13" i="3"/>
  <c r="LGP13" i="3"/>
  <c r="LGQ13" i="3"/>
  <c r="LGR13" i="3"/>
  <c r="LGS13" i="3"/>
  <c r="LGT13" i="3"/>
  <c r="LGU13" i="3"/>
  <c r="LGV13" i="3"/>
  <c r="LGW13" i="3"/>
  <c r="LGX13" i="3"/>
  <c r="LGZ13" i="3"/>
  <c r="LHA13" i="3"/>
  <c r="LHB13" i="3"/>
  <c r="LHC13" i="3"/>
  <c r="LHD13" i="3"/>
  <c r="LHE13" i="3"/>
  <c r="LHF13" i="3"/>
  <c r="LHG13" i="3"/>
  <c r="LHH13" i="3"/>
  <c r="LHI13" i="3"/>
  <c r="LHK13" i="3"/>
  <c r="LHL13" i="3"/>
  <c r="LHM13" i="3"/>
  <c r="LHN13" i="3"/>
  <c r="LHO13" i="3"/>
  <c r="LHP13" i="3"/>
  <c r="LHQ13" i="3"/>
  <c r="LHR13" i="3"/>
  <c r="LHS13" i="3"/>
  <c r="LHT13" i="3"/>
  <c r="LHV13" i="3"/>
  <c r="LHW13" i="3"/>
  <c r="LHX13" i="3"/>
  <c r="LHY13" i="3"/>
  <c r="LHZ13" i="3"/>
  <c r="LIA13" i="3"/>
  <c r="LIB13" i="3"/>
  <c r="LIC13" i="3"/>
  <c r="LID13" i="3"/>
  <c r="LIE13" i="3"/>
  <c r="LIG13" i="3"/>
  <c r="LIH13" i="3"/>
  <c r="LII13" i="3"/>
  <c r="LIJ13" i="3"/>
  <c r="LIK13" i="3"/>
  <c r="LIL13" i="3"/>
  <c r="LIM13" i="3"/>
  <c r="LIN13" i="3"/>
  <c r="LIO13" i="3"/>
  <c r="LIP13" i="3"/>
  <c r="LIR13" i="3"/>
  <c r="LIS13" i="3"/>
  <c r="LIT13" i="3"/>
  <c r="LIU13" i="3"/>
  <c r="LIV13" i="3"/>
  <c r="LIW13" i="3"/>
  <c r="LIX13" i="3"/>
  <c r="LIY13" i="3"/>
  <c r="LIZ13" i="3"/>
  <c r="LJA13" i="3"/>
  <c r="LJC13" i="3"/>
  <c r="LJD13" i="3"/>
  <c r="LJE13" i="3"/>
  <c r="LJF13" i="3"/>
  <c r="LJG13" i="3"/>
  <c r="LJH13" i="3"/>
  <c r="LJI13" i="3"/>
  <c r="LJJ13" i="3"/>
  <c r="LJK13" i="3"/>
  <c r="LJL13" i="3"/>
  <c r="LJN13" i="3"/>
  <c r="LJO13" i="3"/>
  <c r="LJP13" i="3"/>
  <c r="LJQ13" i="3"/>
  <c r="LJR13" i="3"/>
  <c r="LJS13" i="3"/>
  <c r="LJT13" i="3"/>
  <c r="LJU13" i="3"/>
  <c r="LJV13" i="3"/>
  <c r="LJW13" i="3"/>
  <c r="LJY13" i="3"/>
  <c r="LJZ13" i="3"/>
  <c r="LKA13" i="3"/>
  <c r="LKB13" i="3"/>
  <c r="LKC13" i="3"/>
  <c r="LKD13" i="3"/>
  <c r="LKE13" i="3"/>
  <c r="LKF13" i="3"/>
  <c r="LKG13" i="3"/>
  <c r="LKH13" i="3"/>
  <c r="LKJ13" i="3"/>
  <c r="LKK13" i="3"/>
  <c r="LKL13" i="3"/>
  <c r="LKM13" i="3"/>
  <c r="LKN13" i="3"/>
  <c r="LKO13" i="3"/>
  <c r="LKP13" i="3"/>
  <c r="LKQ13" i="3"/>
  <c r="LKR13" i="3"/>
  <c r="LKS13" i="3"/>
  <c r="LKU13" i="3"/>
  <c r="LKV13" i="3"/>
  <c r="LKW13" i="3"/>
  <c r="LKX13" i="3"/>
  <c r="LKY13" i="3"/>
  <c r="LKZ13" i="3"/>
  <c r="LLA13" i="3"/>
  <c r="LLB13" i="3"/>
  <c r="LLC13" i="3"/>
  <c r="LLD13" i="3"/>
  <c r="LLF13" i="3"/>
  <c r="LLG13" i="3"/>
  <c r="LLH13" i="3"/>
  <c r="LLI13" i="3"/>
  <c r="LLJ13" i="3"/>
  <c r="LLK13" i="3"/>
  <c r="LLL13" i="3"/>
  <c r="LLM13" i="3"/>
  <c r="LLN13" i="3"/>
  <c r="LLO13" i="3"/>
  <c r="LLQ13" i="3"/>
  <c r="LLR13" i="3"/>
  <c r="LLS13" i="3"/>
  <c r="LLT13" i="3"/>
  <c r="LLU13" i="3"/>
  <c r="LLV13" i="3"/>
  <c r="LLW13" i="3"/>
  <c r="LLX13" i="3"/>
  <c r="LLY13" i="3"/>
  <c r="LLZ13" i="3"/>
  <c r="LMB13" i="3"/>
  <c r="LMC13" i="3"/>
  <c r="LMD13" i="3"/>
  <c r="LME13" i="3"/>
  <c r="LMF13" i="3"/>
  <c r="LMG13" i="3"/>
  <c r="LMH13" i="3"/>
  <c r="LMI13" i="3"/>
  <c r="LMJ13" i="3"/>
  <c r="LMK13" i="3"/>
  <c r="LMN13" i="3"/>
  <c r="LMO13" i="3"/>
  <c r="LMP13" i="3"/>
  <c r="LMQ13" i="3"/>
  <c r="LMR13" i="3"/>
  <c r="LMS13" i="3"/>
  <c r="LMT13" i="3"/>
  <c r="LMU13" i="3"/>
  <c r="LMV13" i="3"/>
  <c r="LMW13" i="3"/>
  <c r="LMX13" i="3"/>
  <c r="LMY13" i="3"/>
  <c r="LMZ13" i="3"/>
  <c r="LNA13" i="3"/>
  <c r="LNB13" i="3"/>
  <c r="LNC13" i="3"/>
  <c r="LND13" i="3"/>
  <c r="LNE13" i="3"/>
  <c r="LNF13" i="3"/>
  <c r="LNG13" i="3"/>
  <c r="LNH13" i="3"/>
  <c r="LNI13" i="3"/>
  <c r="LNJ13" i="3"/>
  <c r="LNK13" i="3"/>
  <c r="LNL13" i="3"/>
  <c r="LNM13" i="3"/>
  <c r="LNN13" i="3"/>
  <c r="LNO13" i="3"/>
  <c r="LNP13" i="3"/>
  <c r="LNQ13" i="3"/>
  <c r="LNR13" i="3"/>
  <c r="LNS13" i="3"/>
  <c r="LNT13" i="3"/>
  <c r="LNU13" i="3"/>
  <c r="LNV13" i="3"/>
  <c r="LNW13" i="3"/>
  <c r="LNX13" i="3"/>
  <c r="LNY13" i="3"/>
  <c r="LNZ13" i="3"/>
  <c r="LOA13" i="3"/>
  <c r="LOB13" i="3"/>
  <c r="LOC13" i="3"/>
  <c r="LOD13" i="3"/>
  <c r="LOE13" i="3"/>
  <c r="LOF13" i="3"/>
  <c r="LOG13" i="3"/>
  <c r="LOH13" i="3"/>
  <c r="LOI13" i="3"/>
  <c r="C19" i="3"/>
  <c r="D3" i="22" l="1"/>
  <c r="S8" i="38"/>
  <c r="L8" i="38"/>
  <c r="C8" i="38"/>
  <c r="D12" i="2"/>
  <c r="F5" i="3" s="1"/>
  <c r="K95" i="2" l="1"/>
  <c r="K96" i="2"/>
  <c r="K97" i="2"/>
  <c r="D3" i="86"/>
  <c r="P9" i="86"/>
  <c r="AA5" i="3" s="1"/>
  <c r="G86" i="86"/>
  <c r="T9" i="74" l="1"/>
  <c r="U9" i="74" l="1"/>
  <c r="V9" i="74" s="1"/>
  <c r="DQM5" i="3"/>
  <c r="D3" i="34"/>
  <c r="D3" i="88"/>
  <c r="D3" i="85"/>
  <c r="D3" i="87"/>
  <c r="D3" i="84"/>
  <c r="D3" i="78"/>
  <c r="D3" i="83"/>
  <c r="D3" i="77"/>
  <c r="D3" i="82"/>
  <c r="D3" i="76"/>
  <c r="D3" i="81"/>
  <c r="D3" i="75"/>
  <c r="D3" i="80"/>
  <c r="D3" i="74"/>
  <c r="D3" i="79"/>
  <c r="D3" i="73"/>
  <c r="L32" i="2" l="1"/>
  <c r="K11" i="88"/>
  <c r="L11" i="88"/>
  <c r="M11" i="88"/>
  <c r="N11" i="88"/>
  <c r="O11" i="88"/>
  <c r="P11" i="88"/>
  <c r="Q11" i="88"/>
  <c r="R11" i="88"/>
  <c r="S11" i="88"/>
  <c r="J14" i="88"/>
  <c r="T14" i="88"/>
  <c r="HIN13" i="3" s="1"/>
  <c r="J15" i="88"/>
  <c r="T15" i="88"/>
  <c r="HIY13" i="3" s="1"/>
  <c r="J16" i="88"/>
  <c r="T16" i="88"/>
  <c r="HJJ13" i="3" s="1"/>
  <c r="J17" i="88"/>
  <c r="T17" i="88"/>
  <c r="HJU13" i="3" s="1"/>
  <c r="J18" i="88"/>
  <c r="T18" i="88"/>
  <c r="HKF13" i="3" s="1"/>
  <c r="J19" i="88"/>
  <c r="T19" i="88"/>
  <c r="HKQ13" i="3" s="1"/>
  <c r="J20" i="88"/>
  <c r="T20" i="88"/>
  <c r="HLB13" i="3" s="1"/>
  <c r="J21" i="88"/>
  <c r="T21" i="88"/>
  <c r="HLM13" i="3" s="1"/>
  <c r="J22" i="88"/>
  <c r="T22" i="88"/>
  <c r="HLX13" i="3" s="1"/>
  <c r="J23" i="88"/>
  <c r="T23" i="88"/>
  <c r="HMI13" i="3" s="1"/>
  <c r="J24" i="88"/>
  <c r="T24" i="88"/>
  <c r="HMT13" i="3" s="1"/>
  <c r="J25" i="88"/>
  <c r="T25" i="88"/>
  <c r="HNE13" i="3" s="1"/>
  <c r="J26" i="88"/>
  <c r="T26" i="88"/>
  <c r="HNP13" i="3" s="1"/>
  <c r="J27" i="88"/>
  <c r="T27" i="88"/>
  <c r="HOA13" i="3" s="1"/>
  <c r="J28" i="88"/>
  <c r="T28" i="88"/>
  <c r="HOL13" i="3" s="1"/>
  <c r="U28" i="88" l="1"/>
  <c r="V28" i="88" s="1"/>
  <c r="U27" i="88"/>
  <c r="V27" i="88" s="1"/>
  <c r="U26" i="88"/>
  <c r="V26" i="88" s="1"/>
  <c r="U25" i="88"/>
  <c r="V25" i="88" s="1"/>
  <c r="U24" i="88"/>
  <c r="V24" i="88" s="1"/>
  <c r="U23" i="88"/>
  <c r="V23" i="88" s="1"/>
  <c r="U22" i="88"/>
  <c r="V22" i="88" s="1"/>
  <c r="U21" i="88"/>
  <c r="V21" i="88" s="1"/>
  <c r="U20" i="88"/>
  <c r="V20" i="88" s="1"/>
  <c r="U19" i="88"/>
  <c r="V19" i="88" s="1"/>
  <c r="U16" i="88"/>
  <c r="V16" i="88" s="1"/>
  <c r="U15" i="88"/>
  <c r="V15" i="88" s="1"/>
  <c r="U17" i="88"/>
  <c r="U18" i="88"/>
  <c r="V18" i="88" s="1"/>
  <c r="U14" i="88"/>
  <c r="T11" i="88"/>
  <c r="V17" i="88" l="1"/>
  <c r="L8" i="88"/>
  <c r="U11" i="88"/>
  <c r="V14" i="88"/>
  <c r="W9" i="87"/>
  <c r="K7" i="87"/>
  <c r="B32" i="6" s="1"/>
  <c r="L7" i="87"/>
  <c r="C32" i="6" s="1"/>
  <c r="M7" i="87"/>
  <c r="D32" i="6" s="1"/>
  <c r="N7" i="87"/>
  <c r="E32" i="6" s="1"/>
  <c r="O7" i="87"/>
  <c r="F32" i="6" s="1"/>
  <c r="P7" i="87"/>
  <c r="G32" i="6" s="1"/>
  <c r="Q7" i="87"/>
  <c r="H32" i="6" s="1"/>
  <c r="R7" i="87"/>
  <c r="I32" i="6" s="1"/>
  <c r="S7" i="87"/>
  <c r="J32" i="6" s="1"/>
  <c r="J9" i="87"/>
  <c r="T9" i="87"/>
  <c r="J10" i="87"/>
  <c r="T10" i="87"/>
  <c r="J11" i="87"/>
  <c r="T11" i="87"/>
  <c r="J12" i="87"/>
  <c r="T12" i="87"/>
  <c r="J13" i="87"/>
  <c r="T13" i="87"/>
  <c r="J14" i="87"/>
  <c r="T14" i="87"/>
  <c r="S8" i="88" l="1"/>
  <c r="I139" i="2" s="1"/>
  <c r="FFJ5" i="3"/>
  <c r="B139" i="2"/>
  <c r="V11" i="88"/>
  <c r="K32" i="6"/>
  <c r="U14" i="87"/>
  <c r="V14" i="87" s="1"/>
  <c r="U13" i="87"/>
  <c r="V13" i="87" s="1"/>
  <c r="U12" i="87"/>
  <c r="V12" i="87" s="1"/>
  <c r="U11" i="87"/>
  <c r="V11" i="87" s="1"/>
  <c r="U10" i="87"/>
  <c r="V10" i="87" s="1"/>
  <c r="U9" i="87"/>
  <c r="V9" i="87" s="1"/>
  <c r="T7" i="87"/>
  <c r="B67" i="2" s="1"/>
  <c r="U7" i="87" l="1"/>
  <c r="V7" i="87"/>
  <c r="I67" i="2" s="1"/>
  <c r="G12" i="2" l="1"/>
  <c r="C5" i="3" s="1"/>
  <c r="W9" i="27" l="1"/>
  <c r="W9" i="26"/>
  <c r="W23" i="28"/>
  <c r="W12" i="28"/>
  <c r="W9" i="28"/>
  <c r="W9" i="29"/>
  <c r="W24" i="30"/>
  <c r="W18" i="30"/>
  <c r="W9" i="30"/>
  <c r="W9" i="31"/>
  <c r="W9" i="78"/>
  <c r="W9" i="77"/>
  <c r="W9" i="76"/>
  <c r="W9" i="75"/>
  <c r="W9" i="25"/>
  <c r="W9" i="22"/>
  <c r="B28" i="2"/>
  <c r="W9" i="74"/>
  <c r="W9" i="73"/>
  <c r="W9" i="32"/>
  <c r="W9" i="23"/>
  <c r="W9" i="21"/>
  <c r="W9" i="24"/>
  <c r="W9" i="20"/>
  <c r="W9" i="18"/>
  <c r="W25" i="17"/>
  <c r="W17" i="17"/>
  <c r="W9" i="17"/>
  <c r="W9" i="16"/>
  <c r="W29" i="15" l="1"/>
  <c r="W18" i="15"/>
  <c r="W9" i="15"/>
  <c r="W9" i="14"/>
  <c r="W9" i="13"/>
  <c r="W9" i="12"/>
  <c r="W9" i="11"/>
  <c r="T26" i="86"/>
  <c r="T31" i="86"/>
  <c r="A13" i="7"/>
  <c r="W9" i="10"/>
  <c r="W9" i="9"/>
  <c r="T9" i="86"/>
  <c r="W9" i="8"/>
  <c r="P65" i="86"/>
  <c r="SQ5" i="3" s="1"/>
  <c r="P83" i="86"/>
  <c r="U83" i="86"/>
  <c r="P80" i="86"/>
  <c r="U80" i="86"/>
  <c r="Q80" i="86" l="1"/>
  <c r="XH5" i="3"/>
  <c r="R83" i="86"/>
  <c r="YO5" i="3"/>
  <c r="Q83" i="86"/>
  <c r="R80" i="86"/>
  <c r="U9" i="86" l="1"/>
  <c r="P10" i="86"/>
  <c r="U10" i="86"/>
  <c r="P11" i="86"/>
  <c r="AW5" i="3" s="1"/>
  <c r="U11" i="86"/>
  <c r="P12" i="86"/>
  <c r="BH5" i="3" s="1"/>
  <c r="U12" i="86"/>
  <c r="P13" i="86"/>
  <c r="BS5" i="3" s="1"/>
  <c r="U13" i="86"/>
  <c r="P14" i="86"/>
  <c r="CD5" i="3" s="1"/>
  <c r="U14" i="86"/>
  <c r="P15" i="86"/>
  <c r="CO5" i="3" s="1"/>
  <c r="U15" i="86"/>
  <c r="P16" i="86"/>
  <c r="CZ5" i="3" s="1"/>
  <c r="U16" i="86"/>
  <c r="P17" i="86"/>
  <c r="DK5" i="3" s="1"/>
  <c r="U17" i="86"/>
  <c r="P18" i="86"/>
  <c r="DV5" i="3" s="1"/>
  <c r="U18" i="86"/>
  <c r="P19" i="86"/>
  <c r="EG5" i="3" s="1"/>
  <c r="U19" i="86"/>
  <c r="P20" i="86"/>
  <c r="ER5" i="3" s="1"/>
  <c r="U20" i="86"/>
  <c r="P21" i="86"/>
  <c r="FC5" i="3" s="1"/>
  <c r="U21" i="86"/>
  <c r="P22" i="86"/>
  <c r="FN5" i="3" s="1"/>
  <c r="U22" i="86"/>
  <c r="P23" i="86"/>
  <c r="FY5" i="3" s="1"/>
  <c r="U23" i="86"/>
  <c r="P26" i="86"/>
  <c r="GJ5" i="3" s="1"/>
  <c r="U26" i="86"/>
  <c r="P27" i="86"/>
  <c r="GU5" i="3" s="1"/>
  <c r="U27" i="86"/>
  <c r="P28" i="86"/>
  <c r="HF5" i="3" s="1"/>
  <c r="U28" i="86"/>
  <c r="P31" i="86"/>
  <c r="HQ5" i="3" s="1"/>
  <c r="U31" i="86"/>
  <c r="P32" i="86"/>
  <c r="IB5" i="3" s="1"/>
  <c r="U32" i="86"/>
  <c r="P35" i="86"/>
  <c r="IM5" i="3" s="1"/>
  <c r="U35" i="86"/>
  <c r="P36" i="86"/>
  <c r="IX5" i="3" s="1"/>
  <c r="U36" i="86"/>
  <c r="P37" i="86"/>
  <c r="JI5" i="3" s="1"/>
  <c r="U37" i="86"/>
  <c r="P38" i="86"/>
  <c r="JT5" i="3" s="1"/>
  <c r="U38" i="86"/>
  <c r="P39" i="86"/>
  <c r="KE5" i="3" s="1"/>
  <c r="U39" i="86"/>
  <c r="P40" i="86"/>
  <c r="KP5" i="3" s="1"/>
  <c r="U40" i="86"/>
  <c r="P43" i="86"/>
  <c r="LA5" i="3" s="1"/>
  <c r="U43" i="86"/>
  <c r="P44" i="86"/>
  <c r="LL5" i="3" s="1"/>
  <c r="U44" i="86"/>
  <c r="P45" i="86"/>
  <c r="LW5" i="3" s="1"/>
  <c r="U45" i="86"/>
  <c r="P46" i="86"/>
  <c r="U46" i="86"/>
  <c r="P49" i="86"/>
  <c r="MS5" i="3" s="1"/>
  <c r="U49" i="86"/>
  <c r="P50" i="86"/>
  <c r="ND5" i="3" s="1"/>
  <c r="U50" i="86"/>
  <c r="P51" i="86"/>
  <c r="NO5" i="3" s="1"/>
  <c r="U51" i="86"/>
  <c r="P52" i="86"/>
  <c r="NZ5" i="3" s="1"/>
  <c r="U52" i="86"/>
  <c r="P53" i="86"/>
  <c r="OK5" i="3" s="1"/>
  <c r="U53" i="86"/>
  <c r="P54" i="86"/>
  <c r="OV5" i="3" s="1"/>
  <c r="U54" i="86"/>
  <c r="P55" i="86"/>
  <c r="PG5" i="3" s="1"/>
  <c r="U55" i="86"/>
  <c r="P58" i="86"/>
  <c r="PR5" i="3" s="1"/>
  <c r="U58" i="86"/>
  <c r="P59" i="86"/>
  <c r="QC5" i="3" s="1"/>
  <c r="U59" i="86"/>
  <c r="P60" i="86"/>
  <c r="QN5" i="3" s="1"/>
  <c r="U60" i="86"/>
  <c r="P61" i="86"/>
  <c r="QY5" i="3" s="1"/>
  <c r="U61" i="86"/>
  <c r="P62" i="86"/>
  <c r="RJ5" i="3" s="1"/>
  <c r="U62" i="86"/>
  <c r="P63" i="86"/>
  <c r="RU5" i="3" s="1"/>
  <c r="U63" i="86"/>
  <c r="P64" i="86"/>
  <c r="SF5" i="3" s="1"/>
  <c r="U64" i="86"/>
  <c r="Q65" i="86"/>
  <c r="U65" i="86"/>
  <c r="P66" i="86"/>
  <c r="TB5" i="3" s="1"/>
  <c r="U66" i="86"/>
  <c r="P67" i="86"/>
  <c r="TM5" i="3" s="1"/>
  <c r="U67" i="86"/>
  <c r="P68" i="86"/>
  <c r="TX5" i="3" s="1"/>
  <c r="U68" i="86"/>
  <c r="P69" i="86"/>
  <c r="UI5" i="3" s="1"/>
  <c r="U69" i="86"/>
  <c r="P70" i="86"/>
  <c r="UT5" i="3" s="1"/>
  <c r="U70" i="86"/>
  <c r="P71" i="86"/>
  <c r="VE5" i="3" s="1"/>
  <c r="U71" i="86"/>
  <c r="P74" i="86"/>
  <c r="VP5" i="3" s="1"/>
  <c r="U74" i="86"/>
  <c r="P75" i="86"/>
  <c r="WA5" i="3" s="1"/>
  <c r="U75" i="86"/>
  <c r="P76" i="86"/>
  <c r="WL5" i="3" s="1"/>
  <c r="U76" i="86"/>
  <c r="P77" i="86"/>
  <c r="WW5" i="3" s="1"/>
  <c r="U77" i="86"/>
  <c r="P81" i="86"/>
  <c r="XS5" i="3" s="1"/>
  <c r="U81" i="86"/>
  <c r="P82" i="86"/>
  <c r="YD5" i="3" s="1"/>
  <c r="U82" i="86"/>
  <c r="P84" i="86"/>
  <c r="YZ5" i="3" s="1"/>
  <c r="U84" i="86"/>
  <c r="B3" i="6"/>
  <c r="H86" i="86"/>
  <c r="C3" i="6" s="1"/>
  <c r="I86" i="86"/>
  <c r="D3" i="6" s="1"/>
  <c r="J86" i="86"/>
  <c r="E3" i="6" s="1"/>
  <c r="K86" i="86"/>
  <c r="F3" i="6" s="1"/>
  <c r="L86" i="86"/>
  <c r="G3" i="6" s="1"/>
  <c r="M86" i="86"/>
  <c r="H3" i="6" s="1"/>
  <c r="N86" i="86"/>
  <c r="I3" i="6" s="1"/>
  <c r="O86" i="86"/>
  <c r="J3" i="6" s="1"/>
  <c r="S86" i="86"/>
  <c r="U92" i="86"/>
  <c r="R46" i="86" l="1"/>
  <c r="MH5" i="3"/>
  <c r="R10" i="86"/>
  <c r="AL5" i="3"/>
  <c r="Q82" i="86"/>
  <c r="R43" i="86"/>
  <c r="Q17" i="86"/>
  <c r="Q46" i="86"/>
  <c r="Q45" i="86"/>
  <c r="Q44" i="86"/>
  <c r="Q43" i="86"/>
  <c r="Q81" i="86"/>
  <c r="Q77" i="86"/>
  <c r="Q76" i="86"/>
  <c r="Q75" i="86"/>
  <c r="Q74" i="86"/>
  <c r="Q71" i="86"/>
  <c r="Q70" i="86"/>
  <c r="Q69" i="86"/>
  <c r="Q68" i="86"/>
  <c r="Q67" i="86"/>
  <c r="Q66" i="86"/>
  <c r="Q64" i="86"/>
  <c r="R63" i="86"/>
  <c r="Q62" i="86"/>
  <c r="Q61" i="86"/>
  <c r="Q60" i="86"/>
  <c r="Q59" i="86"/>
  <c r="Q58" i="86"/>
  <c r="Q55" i="86"/>
  <c r="Q54" i="86"/>
  <c r="Q53" i="86"/>
  <c r="Q51" i="86"/>
  <c r="Q52" i="86"/>
  <c r="Q50" i="86"/>
  <c r="Q49" i="86"/>
  <c r="Q40" i="86"/>
  <c r="Q39" i="86"/>
  <c r="Q38" i="86"/>
  <c r="Q37" i="86"/>
  <c r="Q36" i="86"/>
  <c r="Q35" i="86"/>
  <c r="Q32" i="86"/>
  <c r="Q31" i="86"/>
  <c r="Q28" i="86"/>
  <c r="R26" i="86"/>
  <c r="Q23" i="86"/>
  <c r="Q22" i="86"/>
  <c r="Q21" i="86"/>
  <c r="Q20" i="86"/>
  <c r="Q19" i="86"/>
  <c r="Q18" i="86"/>
  <c r="Q16" i="86"/>
  <c r="Q15" i="86"/>
  <c r="R14" i="86"/>
  <c r="Q13" i="86"/>
  <c r="Q12" i="86"/>
  <c r="Q11" i="86"/>
  <c r="Q10" i="86"/>
  <c r="Q27" i="86"/>
  <c r="Q84" i="86"/>
  <c r="R75" i="86"/>
  <c r="R16" i="86"/>
  <c r="R55" i="86"/>
  <c r="R22" i="86"/>
  <c r="Q26" i="86"/>
  <c r="Q63" i="86"/>
  <c r="R54" i="86"/>
  <c r="R45" i="86"/>
  <c r="Q9" i="86"/>
  <c r="P86" i="86"/>
  <c r="T86" i="86" s="1"/>
  <c r="Q14" i="86"/>
  <c r="R37" i="86"/>
  <c r="R69" i="86"/>
  <c r="R82" i="86"/>
  <c r="R61" i="86"/>
  <c r="R28" i="86"/>
  <c r="R35" i="86"/>
  <c r="R71" i="86"/>
  <c r="R65" i="86"/>
  <c r="R52" i="86"/>
  <c r="R31" i="86"/>
  <c r="R18" i="86"/>
  <c r="R77" i="86"/>
  <c r="R67" i="86"/>
  <c r="R59" i="86"/>
  <c r="R50" i="86"/>
  <c r="R39" i="86"/>
  <c r="R20" i="86"/>
  <c r="R12" i="86"/>
  <c r="R84" i="86"/>
  <c r="R81" i="86"/>
  <c r="R76" i="86"/>
  <c r="R74" i="86"/>
  <c r="R70" i="86"/>
  <c r="R68" i="86"/>
  <c r="R66" i="86"/>
  <c r="R64" i="86"/>
  <c r="R62" i="86"/>
  <c r="R60" i="86"/>
  <c r="R58" i="86"/>
  <c r="R53" i="86"/>
  <c r="R51" i="86"/>
  <c r="R49" i="86"/>
  <c r="R44" i="86"/>
  <c r="R40" i="86"/>
  <c r="R38" i="86"/>
  <c r="R36" i="86"/>
  <c r="R32" i="86"/>
  <c r="R27" i="86"/>
  <c r="R23" i="86"/>
  <c r="R21" i="86"/>
  <c r="R19" i="86"/>
  <c r="R17" i="86"/>
  <c r="R15" i="86"/>
  <c r="R13" i="86"/>
  <c r="R11" i="86"/>
  <c r="R9" i="86"/>
  <c r="B27" i="3" l="1"/>
  <c r="B32" i="2"/>
  <c r="D27" i="3"/>
  <c r="Q86" i="86"/>
  <c r="R86" i="86"/>
  <c r="C18" i="3" s="1"/>
  <c r="I32" i="2" l="1"/>
  <c r="B18" i="3" s="1"/>
  <c r="D18" i="3" s="1"/>
  <c r="T37" i="34" l="1"/>
  <c r="J37" i="34"/>
  <c r="T36" i="34"/>
  <c r="J36" i="34"/>
  <c r="T35" i="34"/>
  <c r="J35" i="34"/>
  <c r="T34" i="34"/>
  <c r="J34" i="34"/>
  <c r="T33" i="34"/>
  <c r="J33" i="34"/>
  <c r="T32" i="34"/>
  <c r="J32" i="34"/>
  <c r="T31" i="34"/>
  <c r="J31" i="34"/>
  <c r="T30" i="34"/>
  <c r="J30" i="34"/>
  <c r="T29" i="34"/>
  <c r="J29" i="34"/>
  <c r="T28" i="34"/>
  <c r="J28" i="34"/>
  <c r="T27" i="34"/>
  <c r="J27" i="34"/>
  <c r="T26" i="34"/>
  <c r="J26" i="34"/>
  <c r="T25" i="34"/>
  <c r="J25" i="34"/>
  <c r="T24" i="34"/>
  <c r="J24" i="34"/>
  <c r="T23" i="34"/>
  <c r="J23" i="34"/>
  <c r="T22" i="34"/>
  <c r="J22" i="34"/>
  <c r="T21" i="34"/>
  <c r="J21" i="34"/>
  <c r="T20" i="34"/>
  <c r="J20" i="34"/>
  <c r="T19" i="34"/>
  <c r="J19" i="34"/>
  <c r="T18" i="34"/>
  <c r="J18" i="34"/>
  <c r="T17" i="34"/>
  <c r="J17" i="34"/>
  <c r="T16" i="34"/>
  <c r="J16" i="34"/>
  <c r="T15" i="34"/>
  <c r="J15" i="34"/>
  <c r="T14" i="34"/>
  <c r="HC13" i="3" s="1"/>
  <c r="J14" i="34"/>
  <c r="S11" i="34"/>
  <c r="R11" i="34"/>
  <c r="Q11" i="34"/>
  <c r="P11" i="34"/>
  <c r="O11" i="34"/>
  <c r="N11" i="34"/>
  <c r="M11" i="34"/>
  <c r="L11" i="34"/>
  <c r="K11" i="34"/>
  <c r="U37" i="34" l="1"/>
  <c r="V37" i="34" s="1"/>
  <c r="QV13" i="3"/>
  <c r="U36" i="34"/>
  <c r="V36" i="34" s="1"/>
  <c r="QK13" i="3"/>
  <c r="U35" i="34"/>
  <c r="V35" i="34" s="1"/>
  <c r="PZ13" i="3"/>
  <c r="U34" i="34"/>
  <c r="V34" i="34" s="1"/>
  <c r="PO13" i="3"/>
  <c r="U33" i="34"/>
  <c r="V33" i="34" s="1"/>
  <c r="PD13" i="3"/>
  <c r="U32" i="34"/>
  <c r="V32" i="34" s="1"/>
  <c r="OS13" i="3"/>
  <c r="U31" i="34"/>
  <c r="V31" i="34" s="1"/>
  <c r="OH13" i="3"/>
  <c r="U30" i="34"/>
  <c r="V30" i="34" s="1"/>
  <c r="NW13" i="3"/>
  <c r="U29" i="34"/>
  <c r="V29" i="34" s="1"/>
  <c r="NL13" i="3"/>
  <c r="U28" i="34"/>
  <c r="V28" i="34" s="1"/>
  <c r="NA13" i="3"/>
  <c r="U27" i="34"/>
  <c r="V27" i="34" s="1"/>
  <c r="MP13" i="3"/>
  <c r="U26" i="34"/>
  <c r="V26" i="34" s="1"/>
  <c r="ME13" i="3"/>
  <c r="U25" i="34"/>
  <c r="V25" i="34" s="1"/>
  <c r="LT13" i="3"/>
  <c r="U24" i="34"/>
  <c r="V24" i="34" s="1"/>
  <c r="LI13" i="3"/>
  <c r="U23" i="34"/>
  <c r="V23" i="34" s="1"/>
  <c r="KX13" i="3"/>
  <c r="U22" i="34"/>
  <c r="V22" i="34" s="1"/>
  <c r="KM13" i="3"/>
  <c r="U21" i="34"/>
  <c r="V21" i="34" s="1"/>
  <c r="KB13" i="3"/>
  <c r="U20" i="34"/>
  <c r="V20" i="34" s="1"/>
  <c r="JQ13" i="3"/>
  <c r="U19" i="34"/>
  <c r="V19" i="34" s="1"/>
  <c r="JF13" i="3"/>
  <c r="U18" i="34"/>
  <c r="IU13" i="3"/>
  <c r="U17" i="34"/>
  <c r="V17" i="34" s="1"/>
  <c r="IJ13" i="3"/>
  <c r="U16" i="34"/>
  <c r="V16" i="34" s="1"/>
  <c r="HY13" i="3"/>
  <c r="U15" i="34"/>
  <c r="V15" i="34" s="1"/>
  <c r="HN13" i="3"/>
  <c r="V18" i="34"/>
  <c r="T11" i="34"/>
  <c r="U14" i="34"/>
  <c r="C8" i="34" l="1"/>
  <c r="L8" i="34" s="1"/>
  <c r="FEA5" i="3" s="1"/>
  <c r="U11" i="34"/>
  <c r="V14" i="34"/>
  <c r="V11" i="34" s="1"/>
  <c r="S8" i="34" l="1"/>
  <c r="D3" i="13"/>
  <c r="K7" i="13"/>
  <c r="L7" i="13"/>
  <c r="M7" i="13"/>
  <c r="N7" i="13"/>
  <c r="O7" i="13"/>
  <c r="P7" i="13"/>
  <c r="Q7" i="13"/>
  <c r="R7" i="13"/>
  <c r="S7" i="13"/>
  <c r="J9" i="13"/>
  <c r="T9" i="13"/>
  <c r="J10" i="13"/>
  <c r="T10" i="13"/>
  <c r="J11" i="13"/>
  <c r="T11" i="13"/>
  <c r="J12" i="13"/>
  <c r="T12" i="13"/>
  <c r="J13" i="13"/>
  <c r="T13" i="13"/>
  <c r="J14" i="13"/>
  <c r="T14" i="13"/>
  <c r="J15" i="13"/>
  <c r="T15" i="13"/>
  <c r="J16" i="13"/>
  <c r="T16" i="13"/>
  <c r="J17" i="13"/>
  <c r="T17" i="13"/>
  <c r="U11" i="13" l="1"/>
  <c r="V11" i="13" s="1"/>
  <c r="U10" i="13"/>
  <c r="V10" i="13" s="1"/>
  <c r="U16" i="13"/>
  <c r="V16" i="13" s="1"/>
  <c r="U15" i="13"/>
  <c r="V15" i="13" s="1"/>
  <c r="U14" i="13"/>
  <c r="V14" i="13" s="1"/>
  <c r="U13" i="13"/>
  <c r="V13" i="13" s="1"/>
  <c r="U12" i="13"/>
  <c r="V12" i="13" s="1"/>
  <c r="U9" i="13"/>
  <c r="V9" i="13" s="1"/>
  <c r="U17" i="13"/>
  <c r="V17" i="13" s="1"/>
  <c r="T7" i="13"/>
  <c r="V7" i="13" l="1"/>
  <c r="U7" i="13"/>
  <c r="D28" i="3"/>
  <c r="B28" i="3" l="1"/>
  <c r="D3" i="18" l="1"/>
  <c r="K11" i="85" l="1"/>
  <c r="L11" i="85"/>
  <c r="M11" i="85"/>
  <c r="N11" i="85"/>
  <c r="O11" i="85"/>
  <c r="P11" i="85"/>
  <c r="Q11" i="85"/>
  <c r="R11" i="85"/>
  <c r="S11" i="85"/>
  <c r="J14" i="85"/>
  <c r="T14" i="85"/>
  <c r="J15" i="85"/>
  <c r="T15" i="85"/>
  <c r="J16" i="85"/>
  <c r="T16" i="85"/>
  <c r="J17" i="85"/>
  <c r="T17" i="85"/>
  <c r="J18" i="85"/>
  <c r="T18" i="85"/>
  <c r="J19" i="85"/>
  <c r="T19" i="85"/>
  <c r="U14" i="85" l="1"/>
  <c r="V14" i="85" s="1"/>
  <c r="U16" i="85"/>
  <c r="V16" i="85" s="1"/>
  <c r="U19" i="85"/>
  <c r="V19" i="85" s="1"/>
  <c r="U18" i="85"/>
  <c r="V18" i="85" s="1"/>
  <c r="U17" i="85"/>
  <c r="T11" i="85"/>
  <c r="U15" i="85"/>
  <c r="V15" i="85" s="1"/>
  <c r="V17" i="85" l="1"/>
  <c r="C8" i="85"/>
  <c r="L8" i="85" s="1"/>
  <c r="S8" i="85" s="1"/>
  <c r="U11" i="85"/>
  <c r="V11" i="85"/>
  <c r="I118" i="2" l="1"/>
  <c r="B118" i="2"/>
  <c r="L11" i="2"/>
  <c r="B76" i="2"/>
  <c r="L67" i="2" l="1"/>
  <c r="E22" i="6"/>
  <c r="H22" i="6"/>
  <c r="J22" i="6"/>
  <c r="E23" i="6"/>
  <c r="H23" i="6"/>
  <c r="J23" i="6"/>
  <c r="E24" i="6"/>
  <c r="H24" i="6"/>
  <c r="J24" i="6"/>
  <c r="E25" i="6"/>
  <c r="H25" i="6"/>
  <c r="J25" i="6"/>
  <c r="E26" i="6"/>
  <c r="H26" i="6"/>
  <c r="J26" i="6"/>
  <c r="E27" i="6"/>
  <c r="H27" i="6"/>
  <c r="J27" i="6"/>
  <c r="T25" i="41"/>
  <c r="T24" i="41"/>
  <c r="BPE13" i="3" s="1"/>
  <c r="T23" i="41"/>
  <c r="J34" i="60" l="1"/>
  <c r="K11" i="84" l="1"/>
  <c r="L11" i="84"/>
  <c r="M11" i="84"/>
  <c r="N11" i="84"/>
  <c r="O11" i="84"/>
  <c r="P11" i="84"/>
  <c r="Q11" i="84"/>
  <c r="R11" i="84"/>
  <c r="S11" i="84"/>
  <c r="J14" i="84"/>
  <c r="T14" i="84"/>
  <c r="FUI13" i="3" s="1"/>
  <c r="J15" i="84"/>
  <c r="T15" i="84"/>
  <c r="K11" i="83"/>
  <c r="L11" i="83"/>
  <c r="M11" i="83"/>
  <c r="N11" i="83"/>
  <c r="O11" i="83"/>
  <c r="P11" i="83"/>
  <c r="Q11" i="83"/>
  <c r="R11" i="83"/>
  <c r="S11" i="83"/>
  <c r="J14" i="83"/>
  <c r="T14" i="83"/>
  <c r="J15" i="83"/>
  <c r="T15" i="83"/>
  <c r="U15" i="83" s="1"/>
  <c r="V15" i="83" s="1"/>
  <c r="J16" i="83"/>
  <c r="T16" i="83"/>
  <c r="J17" i="83"/>
  <c r="T17" i="83"/>
  <c r="U17" i="83"/>
  <c r="V17" i="83" s="1"/>
  <c r="J18" i="83"/>
  <c r="T18" i="83"/>
  <c r="U18" i="83" s="1"/>
  <c r="V18" i="83" s="1"/>
  <c r="J19" i="83"/>
  <c r="T19" i="83"/>
  <c r="U19" i="83"/>
  <c r="V19" i="83" s="1"/>
  <c r="K11" i="82"/>
  <c r="L11" i="82"/>
  <c r="M11" i="82"/>
  <c r="N11" i="82"/>
  <c r="O11" i="82"/>
  <c r="P11" i="82"/>
  <c r="Q11" i="82"/>
  <c r="R11" i="82"/>
  <c r="S11" i="82"/>
  <c r="J14" i="82"/>
  <c r="T14" i="82"/>
  <c r="FSF13" i="3" s="1"/>
  <c r="K11" i="81"/>
  <c r="L11" i="81"/>
  <c r="M11" i="81"/>
  <c r="N11" i="81"/>
  <c r="O11" i="81"/>
  <c r="P11" i="81"/>
  <c r="Q11" i="81"/>
  <c r="R11" i="81"/>
  <c r="S11" i="81"/>
  <c r="J14" i="81"/>
  <c r="T14" i="81"/>
  <c r="FTM13" i="3" s="1"/>
  <c r="J15" i="81"/>
  <c r="T15" i="81"/>
  <c r="U15" i="81"/>
  <c r="V15" i="81" s="1"/>
  <c r="K11" i="80"/>
  <c r="L11" i="80"/>
  <c r="M11" i="80"/>
  <c r="N11" i="80"/>
  <c r="O11" i="80"/>
  <c r="P11" i="80"/>
  <c r="Q11" i="80"/>
  <c r="R11" i="80"/>
  <c r="S11" i="80"/>
  <c r="J14" i="80"/>
  <c r="T14" i="80"/>
  <c r="FSQ13" i="3" s="1"/>
  <c r="J15" i="80"/>
  <c r="T15" i="80"/>
  <c r="K11" i="79"/>
  <c r="L11" i="79"/>
  <c r="M11" i="79"/>
  <c r="N11" i="79"/>
  <c r="O11" i="79"/>
  <c r="P11" i="79"/>
  <c r="Q11" i="79"/>
  <c r="R11" i="79"/>
  <c r="S11" i="79"/>
  <c r="J14" i="79"/>
  <c r="T14" i="79"/>
  <c r="FKE13" i="3" s="1"/>
  <c r="J15" i="79"/>
  <c r="T15" i="79"/>
  <c r="U15" i="79" s="1"/>
  <c r="V15" i="79" s="1"/>
  <c r="J16" i="79"/>
  <c r="T16" i="79"/>
  <c r="J17" i="79"/>
  <c r="T17" i="79"/>
  <c r="U17" i="79" s="1"/>
  <c r="V17" i="79" s="1"/>
  <c r="J18" i="79"/>
  <c r="T18" i="79"/>
  <c r="U18" i="79" s="1"/>
  <c r="V18" i="79" s="1"/>
  <c r="J19" i="79"/>
  <c r="T19" i="79"/>
  <c r="U19" i="79" s="1"/>
  <c r="V19" i="79" s="1"/>
  <c r="J20" i="79"/>
  <c r="T20" i="79"/>
  <c r="U20" i="79" s="1"/>
  <c r="V20" i="79" s="1"/>
  <c r="J21" i="79"/>
  <c r="T21" i="79"/>
  <c r="U21" i="79"/>
  <c r="V21" i="79" s="1"/>
  <c r="J22" i="79"/>
  <c r="T22" i="79"/>
  <c r="U22" i="79" s="1"/>
  <c r="V22" i="79" s="1"/>
  <c r="J23" i="79"/>
  <c r="T23" i="79"/>
  <c r="U23" i="79" s="1"/>
  <c r="V23" i="79" s="1"/>
  <c r="J24" i="79"/>
  <c r="T24" i="79"/>
  <c r="U24" i="79" s="1"/>
  <c r="V24" i="79" s="1"/>
  <c r="J25" i="79"/>
  <c r="T25" i="79"/>
  <c r="U25" i="79"/>
  <c r="V25" i="79" s="1"/>
  <c r="J26" i="79"/>
  <c r="T26" i="79"/>
  <c r="U26" i="79" s="1"/>
  <c r="V26" i="79" s="1"/>
  <c r="U14" i="83" l="1"/>
  <c r="FPR13" i="3"/>
  <c r="U15" i="80"/>
  <c r="V15" i="80" s="1"/>
  <c r="U15" i="84"/>
  <c r="U16" i="79"/>
  <c r="U14" i="84"/>
  <c r="V14" i="84" s="1"/>
  <c r="U16" i="83"/>
  <c r="U14" i="82"/>
  <c r="T11" i="81"/>
  <c r="U14" i="81"/>
  <c r="C8" i="81" s="1"/>
  <c r="L8" i="81" s="1"/>
  <c r="U14" i="80"/>
  <c r="U14" i="79"/>
  <c r="V14" i="79" s="1"/>
  <c r="T11" i="83"/>
  <c r="T11" i="84"/>
  <c r="V14" i="83"/>
  <c r="T11" i="82"/>
  <c r="V14" i="81"/>
  <c r="V11" i="81" s="1"/>
  <c r="T11" i="80"/>
  <c r="T11" i="79"/>
  <c r="U11" i="84" l="1"/>
  <c r="U11" i="81"/>
  <c r="S8" i="81"/>
  <c r="FFB5" i="3"/>
  <c r="V15" i="84"/>
  <c r="V11" i="84" s="1"/>
  <c r="C8" i="84"/>
  <c r="L8" i="84" s="1"/>
  <c r="V16" i="83"/>
  <c r="V11" i="83" s="1"/>
  <c r="C8" i="83"/>
  <c r="L8" i="83" s="1"/>
  <c r="U11" i="83"/>
  <c r="V14" i="82"/>
  <c r="V11" i="82" s="1"/>
  <c r="C8" i="82"/>
  <c r="L8" i="82" s="1"/>
  <c r="U11" i="82"/>
  <c r="V14" i="80"/>
  <c r="V11" i="80" s="1"/>
  <c r="C8" i="80"/>
  <c r="L8" i="80" s="1"/>
  <c r="V16" i="79"/>
  <c r="V11" i="79" s="1"/>
  <c r="C8" i="79"/>
  <c r="L8" i="79" s="1"/>
  <c r="I129" i="2"/>
  <c r="B129" i="2"/>
  <c r="U11" i="80"/>
  <c r="U11" i="79"/>
  <c r="K7" i="78"/>
  <c r="B27" i="6" s="1"/>
  <c r="L7" i="78"/>
  <c r="C27" i="6" s="1"/>
  <c r="M7" i="78"/>
  <c r="D27" i="6" s="1"/>
  <c r="N7" i="78"/>
  <c r="O7" i="78"/>
  <c r="F27" i="6" s="1"/>
  <c r="P7" i="78"/>
  <c r="G27" i="6" s="1"/>
  <c r="Q7" i="78"/>
  <c r="R7" i="78"/>
  <c r="I27" i="6" s="1"/>
  <c r="S7" i="78"/>
  <c r="J9" i="78"/>
  <c r="T9" i="78"/>
  <c r="DSE5" i="3" s="1"/>
  <c r="J10" i="78"/>
  <c r="T10" i="78"/>
  <c r="K7" i="77"/>
  <c r="B26" i="6" s="1"/>
  <c r="L7" i="77"/>
  <c r="C26" i="6" s="1"/>
  <c r="M7" i="77"/>
  <c r="D26" i="6" s="1"/>
  <c r="N7" i="77"/>
  <c r="O7" i="77"/>
  <c r="F26" i="6" s="1"/>
  <c r="P7" i="77"/>
  <c r="G26" i="6" s="1"/>
  <c r="Q7" i="77"/>
  <c r="R7" i="77"/>
  <c r="I26" i="6" s="1"/>
  <c r="S7" i="77"/>
  <c r="J9" i="77"/>
  <c r="T9" i="77"/>
  <c r="DNN5" i="3" s="1"/>
  <c r="J10" i="77"/>
  <c r="T10" i="77"/>
  <c r="J11" i="77"/>
  <c r="T11" i="77"/>
  <c r="J12" i="77"/>
  <c r="T12" i="77"/>
  <c r="J13" i="77"/>
  <c r="T13" i="77"/>
  <c r="J14" i="77"/>
  <c r="T14" i="77"/>
  <c r="K7" i="76"/>
  <c r="B25" i="6" s="1"/>
  <c r="L7" i="76"/>
  <c r="C25" i="6" s="1"/>
  <c r="M7" i="76"/>
  <c r="D25" i="6" s="1"/>
  <c r="N7" i="76"/>
  <c r="O7" i="76"/>
  <c r="F25" i="6" s="1"/>
  <c r="P7" i="76"/>
  <c r="G25" i="6" s="1"/>
  <c r="Q7" i="76"/>
  <c r="R7" i="76"/>
  <c r="I25" i="6" s="1"/>
  <c r="S7" i="76"/>
  <c r="J9" i="76"/>
  <c r="T9" i="76"/>
  <c r="DQB5" i="3" s="1"/>
  <c r="K7" i="75"/>
  <c r="B24" i="6" s="1"/>
  <c r="L7" i="75"/>
  <c r="C24" i="6" s="1"/>
  <c r="M7" i="75"/>
  <c r="D24" i="6" s="1"/>
  <c r="N7" i="75"/>
  <c r="O7" i="75"/>
  <c r="F24" i="6" s="1"/>
  <c r="P7" i="75"/>
  <c r="G24" i="6" s="1"/>
  <c r="Q7" i="75"/>
  <c r="R7" i="75"/>
  <c r="I24" i="6" s="1"/>
  <c r="S7" i="75"/>
  <c r="J9" i="75"/>
  <c r="T9" i="75"/>
  <c r="DRI5" i="3" s="1"/>
  <c r="J10" i="75"/>
  <c r="T10" i="75"/>
  <c r="K7" i="74"/>
  <c r="B23" i="6" s="1"/>
  <c r="L7" i="74"/>
  <c r="C23" i="6" s="1"/>
  <c r="M7" i="74"/>
  <c r="D23" i="6" s="1"/>
  <c r="N7" i="74"/>
  <c r="O7" i="74"/>
  <c r="F23" i="6" s="1"/>
  <c r="P7" i="74"/>
  <c r="G23" i="6" s="1"/>
  <c r="Q7" i="74"/>
  <c r="R7" i="74"/>
  <c r="I23" i="6" s="1"/>
  <c r="S7" i="74"/>
  <c r="J9" i="74"/>
  <c r="J10" i="74"/>
  <c r="T10" i="74"/>
  <c r="K7" i="73"/>
  <c r="B22" i="6" s="1"/>
  <c r="L7" i="73"/>
  <c r="C22" i="6" s="1"/>
  <c r="M7" i="73"/>
  <c r="D22" i="6" s="1"/>
  <c r="N7" i="73"/>
  <c r="O7" i="73"/>
  <c r="F22" i="6" s="1"/>
  <c r="P7" i="73"/>
  <c r="G22" i="6" s="1"/>
  <c r="Q7" i="73"/>
  <c r="R7" i="73"/>
  <c r="I22" i="6" s="1"/>
  <c r="S7" i="73"/>
  <c r="J9" i="73"/>
  <c r="T9" i="73"/>
  <c r="DIA5" i="3" s="1"/>
  <c r="J10" i="73"/>
  <c r="T10" i="73"/>
  <c r="J11" i="73"/>
  <c r="T11" i="73"/>
  <c r="J12" i="73"/>
  <c r="T12" i="73"/>
  <c r="J13" i="73"/>
  <c r="T13" i="73"/>
  <c r="J14" i="73"/>
  <c r="T14" i="73"/>
  <c r="J15" i="73"/>
  <c r="T15" i="73"/>
  <c r="J16" i="73"/>
  <c r="T16" i="73"/>
  <c r="J17" i="73"/>
  <c r="T17" i="73"/>
  <c r="J18" i="73"/>
  <c r="T18" i="73"/>
  <c r="J19" i="73"/>
  <c r="T19" i="73"/>
  <c r="J20" i="73"/>
  <c r="T20" i="73"/>
  <c r="J21" i="73"/>
  <c r="T21" i="73"/>
  <c r="S8" i="84" l="1"/>
  <c r="I133" i="2" s="1"/>
  <c r="FFC5" i="3"/>
  <c r="B133" i="2"/>
  <c r="S8" i="83"/>
  <c r="I132" i="2" s="1"/>
  <c r="FEY5" i="3"/>
  <c r="B132" i="2"/>
  <c r="S8" i="82"/>
  <c r="I131" i="2" s="1"/>
  <c r="FEZ5" i="3"/>
  <c r="S8" i="80"/>
  <c r="FFA5" i="3"/>
  <c r="S8" i="79"/>
  <c r="I128" i="2" s="1"/>
  <c r="FEX5" i="3"/>
  <c r="B128" i="2"/>
  <c r="B131" i="2"/>
  <c r="B130" i="2"/>
  <c r="I130" i="2"/>
  <c r="U11" i="77"/>
  <c r="V11" i="77" s="1"/>
  <c r="U10" i="78"/>
  <c r="V10" i="78" s="1"/>
  <c r="U9" i="78"/>
  <c r="U7" i="78" s="1"/>
  <c r="U14" i="77"/>
  <c r="V14" i="77" s="1"/>
  <c r="U13" i="77"/>
  <c r="V13" i="77" s="1"/>
  <c r="U12" i="77"/>
  <c r="V12" i="77" s="1"/>
  <c r="U10" i="77"/>
  <c r="V10" i="77" s="1"/>
  <c r="U9" i="77"/>
  <c r="V9" i="77" s="1"/>
  <c r="V7" i="77" s="1"/>
  <c r="I74" i="2" s="1"/>
  <c r="L132" i="2" s="1"/>
  <c r="T7" i="76"/>
  <c r="B73" i="2" s="1"/>
  <c r="U9" i="76"/>
  <c r="V9" i="76" s="1"/>
  <c r="V7" i="76" s="1"/>
  <c r="I73" i="2" s="1"/>
  <c r="L131" i="2" s="1"/>
  <c r="U10" i="74"/>
  <c r="V10" i="74" s="1"/>
  <c r="U10" i="75"/>
  <c r="V10" i="75" s="1"/>
  <c r="U9" i="75"/>
  <c r="V9" i="75" s="1"/>
  <c r="V7" i="75" s="1"/>
  <c r="I71" i="2" s="1"/>
  <c r="L129" i="2" s="1"/>
  <c r="U21" i="73"/>
  <c r="V21" i="73" s="1"/>
  <c r="U20" i="73"/>
  <c r="V20" i="73" s="1"/>
  <c r="U19" i="73"/>
  <c r="V19" i="73" s="1"/>
  <c r="U18" i="73"/>
  <c r="V18" i="73" s="1"/>
  <c r="U17" i="73"/>
  <c r="V17" i="73" s="1"/>
  <c r="U16" i="73"/>
  <c r="V16" i="73" s="1"/>
  <c r="U15" i="73"/>
  <c r="V15" i="73" s="1"/>
  <c r="U14" i="73"/>
  <c r="V14" i="73" s="1"/>
  <c r="U13" i="73"/>
  <c r="V13" i="73" s="1"/>
  <c r="U12" i="73"/>
  <c r="V12" i="73" s="1"/>
  <c r="U11" i="73"/>
  <c r="V11" i="73" s="1"/>
  <c r="U10" i="73"/>
  <c r="V10" i="73" s="1"/>
  <c r="U9" i="73"/>
  <c r="V9" i="73" s="1"/>
  <c r="T7" i="74"/>
  <c r="B72" i="2" s="1"/>
  <c r="T7" i="75"/>
  <c r="B71" i="2" s="1"/>
  <c r="T7" i="77"/>
  <c r="B74" i="2" s="1"/>
  <c r="T7" i="78"/>
  <c r="B75" i="2" s="1"/>
  <c r="T7" i="73"/>
  <c r="B70" i="2" s="1"/>
  <c r="V9" i="78" l="1"/>
  <c r="V7" i="78" s="1"/>
  <c r="I75" i="2" s="1"/>
  <c r="L133" i="2" s="1"/>
  <c r="K133" i="2" s="1"/>
  <c r="L73" i="2"/>
  <c r="K73" i="2" s="1"/>
  <c r="K131" i="2"/>
  <c r="L74" i="2"/>
  <c r="K74" i="2" s="1"/>
  <c r="K132" i="2"/>
  <c r="L75" i="2"/>
  <c r="L71" i="2"/>
  <c r="U7" i="75"/>
  <c r="U7" i="73"/>
  <c r="U7" i="76"/>
  <c r="U7" i="77"/>
  <c r="V7" i="74"/>
  <c r="I72" i="2" s="1"/>
  <c r="U7" i="74"/>
  <c r="V7" i="73"/>
  <c r="I70" i="2" s="1"/>
  <c r="I76" i="2"/>
  <c r="I110" i="2"/>
  <c r="C27" i="3"/>
  <c r="E27" i="3" s="1"/>
  <c r="K25" i="6"/>
  <c r="K26" i="6"/>
  <c r="K27" i="6"/>
  <c r="E31" i="6"/>
  <c r="G31" i="6"/>
  <c r="I31" i="6"/>
  <c r="J31" i="6"/>
  <c r="C8" i="6"/>
  <c r="D8" i="6"/>
  <c r="E8" i="6"/>
  <c r="F8" i="6"/>
  <c r="G8" i="6"/>
  <c r="H8" i="6"/>
  <c r="I8" i="6"/>
  <c r="J8" i="6"/>
  <c r="B8" i="6"/>
  <c r="T31" i="60"/>
  <c r="T34" i="60"/>
  <c r="J42" i="62"/>
  <c r="J44" i="62"/>
  <c r="T44" i="62"/>
  <c r="T30" i="66"/>
  <c r="T31" i="66"/>
  <c r="U31" i="66" s="1"/>
  <c r="V31" i="66" s="1"/>
  <c r="T32" i="66"/>
  <c r="U32" i="66"/>
  <c r="V32" i="66"/>
  <c r="T33" i="66"/>
  <c r="U33" i="66"/>
  <c r="V33" i="66" s="1"/>
  <c r="T34" i="66"/>
  <c r="U34" i="66"/>
  <c r="V34" i="66" s="1"/>
  <c r="T35" i="66"/>
  <c r="U35" i="66"/>
  <c r="V35" i="66"/>
  <c r="T36" i="66"/>
  <c r="U36" i="66"/>
  <c r="V36" i="66" s="1"/>
  <c r="T37" i="66"/>
  <c r="U37" i="66" s="1"/>
  <c r="V37" i="66" s="1"/>
  <c r="T38" i="66"/>
  <c r="U38" i="66"/>
  <c r="V38" i="66"/>
  <c r="T39" i="66"/>
  <c r="U39" i="66" s="1"/>
  <c r="V39" i="66" s="1"/>
  <c r="T40" i="66"/>
  <c r="U40" i="66"/>
  <c r="V40" i="66"/>
  <c r="T41" i="66"/>
  <c r="U41" i="66"/>
  <c r="V41" i="66"/>
  <c r="T42" i="66"/>
  <c r="U42" i="66"/>
  <c r="V42" i="66" s="1"/>
  <c r="T43" i="66"/>
  <c r="U43" i="66"/>
  <c r="V43" i="66"/>
  <c r="T44" i="66"/>
  <c r="U44" i="66"/>
  <c r="V44" i="66" s="1"/>
  <c r="T45" i="66"/>
  <c r="U45" i="66" s="1"/>
  <c r="V45" i="66" s="1"/>
  <c r="T46" i="66"/>
  <c r="U46" i="66"/>
  <c r="V46" i="66"/>
  <c r="T47" i="66"/>
  <c r="U47" i="66" s="1"/>
  <c r="V47" i="66" s="1"/>
  <c r="T48" i="66"/>
  <c r="U48" i="66"/>
  <c r="V48" i="66"/>
  <c r="T49" i="66"/>
  <c r="U49" i="66"/>
  <c r="V49" i="66"/>
  <c r="T50" i="66"/>
  <c r="U50" i="66"/>
  <c r="V50" i="66" s="1"/>
  <c r="T51" i="66"/>
  <c r="U51" i="66"/>
  <c r="V51" i="66"/>
  <c r="T52" i="66"/>
  <c r="U52" i="66"/>
  <c r="V52" i="66" s="1"/>
  <c r="T53" i="66"/>
  <c r="U53" i="66" s="1"/>
  <c r="V53" i="66" s="1"/>
  <c r="T54" i="66"/>
  <c r="U54" i="66"/>
  <c r="V54" i="66"/>
  <c r="T55" i="66"/>
  <c r="U55" i="66" s="1"/>
  <c r="V55" i="66" s="1"/>
  <c r="T56" i="66"/>
  <c r="U56" i="66"/>
  <c r="V56" i="66"/>
  <c r="T57" i="66"/>
  <c r="U57" i="66"/>
  <c r="V57" i="66"/>
  <c r="T58" i="66"/>
  <c r="U58" i="66"/>
  <c r="V58" i="66" s="1"/>
  <c r="T59" i="66"/>
  <c r="U59" i="66"/>
  <c r="V59" i="66"/>
  <c r="T60" i="66"/>
  <c r="U60" i="66"/>
  <c r="V60" i="66" s="1"/>
  <c r="T61" i="66"/>
  <c r="U61" i="66" s="1"/>
  <c r="V61" i="66" s="1"/>
  <c r="T62" i="66"/>
  <c r="U62" i="66"/>
  <c r="V62" i="66"/>
  <c r="T63" i="66"/>
  <c r="U63" i="66" s="1"/>
  <c r="V63" i="66" s="1"/>
  <c r="T64" i="66"/>
  <c r="U64" i="66"/>
  <c r="V64" i="66"/>
  <c r="J67" i="66"/>
  <c r="J30" i="66"/>
  <c r="J31" i="66"/>
  <c r="J32" i="66"/>
  <c r="J33" i="66"/>
  <c r="J34" i="66"/>
  <c r="J35" i="66"/>
  <c r="J36" i="66"/>
  <c r="J37" i="66"/>
  <c r="J38" i="66"/>
  <c r="J39" i="66"/>
  <c r="J40" i="66"/>
  <c r="J41" i="66"/>
  <c r="J42" i="66"/>
  <c r="J43" i="66"/>
  <c r="J44" i="66"/>
  <c r="J45" i="66"/>
  <c r="J46" i="66"/>
  <c r="J47" i="66"/>
  <c r="J48" i="66"/>
  <c r="J49" i="66"/>
  <c r="J50" i="66"/>
  <c r="J51" i="66"/>
  <c r="J52" i="66"/>
  <c r="J53" i="66"/>
  <c r="J54" i="66"/>
  <c r="J55" i="66"/>
  <c r="J56" i="66"/>
  <c r="J57" i="66"/>
  <c r="J58" i="66"/>
  <c r="J59" i="66"/>
  <c r="J60" i="66"/>
  <c r="J61" i="66"/>
  <c r="J62" i="66"/>
  <c r="J63" i="66"/>
  <c r="J64" i="66"/>
  <c r="L130" i="2" l="1"/>
  <c r="L72" i="2" s="1"/>
  <c r="L128" i="2"/>
  <c r="L70" i="2" s="1"/>
  <c r="U34" i="60"/>
  <c r="V34" i="60" s="1"/>
  <c r="U44" i="62"/>
  <c r="U30" i="66"/>
  <c r="V30" i="66" s="1"/>
  <c r="V44" i="62"/>
  <c r="D3" i="58"/>
  <c r="D3" i="59"/>
  <c r="D3" i="60"/>
  <c r="D3" i="61"/>
  <c r="D3" i="62"/>
  <c r="D3" i="63"/>
  <c r="D3" i="27"/>
  <c r="D3" i="65"/>
  <c r="D3" i="66"/>
  <c r="D3" i="67"/>
  <c r="D3" i="69"/>
  <c r="D3" i="71"/>
  <c r="D3" i="29"/>
  <c r="D3" i="31"/>
  <c r="D3" i="56"/>
  <c r="D3" i="32"/>
  <c r="D3" i="53"/>
  <c r="D3" i="25"/>
  <c r="D3" i="52"/>
  <c r="D3" i="41"/>
  <c r="D3" i="40"/>
  <c r="D3" i="37"/>
  <c r="D3" i="12"/>
  <c r="D3" i="10"/>
  <c r="D3" i="35"/>
  <c r="D3" i="9"/>
  <c r="D3" i="26"/>
  <c r="D3" i="28"/>
  <c r="D3" i="30"/>
  <c r="D3" i="23"/>
  <c r="D3" i="21"/>
  <c r="D3" i="24"/>
  <c r="D3" i="19"/>
  <c r="D3" i="20"/>
  <c r="D3" i="17"/>
  <c r="D3" i="16"/>
  <c r="D3" i="15"/>
  <c r="D3" i="14"/>
  <c r="D3" i="11"/>
  <c r="D3" i="64"/>
  <c r="D3" i="68"/>
  <c r="D3" i="70"/>
  <c r="D3" i="72"/>
  <c r="D3" i="57"/>
  <c r="D3" i="54"/>
  <c r="D3" i="55"/>
  <c r="D3" i="51"/>
  <c r="D3" i="50"/>
  <c r="D3" i="49"/>
  <c r="D3" i="48"/>
  <c r="D3" i="47"/>
  <c r="D3" i="46"/>
  <c r="D3" i="45"/>
  <c r="D3" i="44"/>
  <c r="D3" i="43"/>
  <c r="D3" i="42"/>
  <c r="D3" i="39"/>
  <c r="D3" i="38"/>
  <c r="D3" i="36"/>
  <c r="D3" i="33"/>
  <c r="D3" i="8"/>
  <c r="K11" i="72" l="1"/>
  <c r="L11" i="72"/>
  <c r="M11" i="72"/>
  <c r="N11" i="72"/>
  <c r="O11" i="72"/>
  <c r="P11" i="72"/>
  <c r="Q11" i="72"/>
  <c r="R11" i="72"/>
  <c r="S11" i="72"/>
  <c r="J14" i="72"/>
  <c r="T14" i="72"/>
  <c r="J15" i="72"/>
  <c r="T15" i="72"/>
  <c r="J16" i="72"/>
  <c r="T16" i="72"/>
  <c r="J17" i="72"/>
  <c r="T17" i="72"/>
  <c r="J18" i="72"/>
  <c r="T18" i="72"/>
  <c r="J19" i="72"/>
  <c r="T19" i="72"/>
  <c r="J20" i="72"/>
  <c r="T20" i="72"/>
  <c r="J21" i="72"/>
  <c r="T21" i="72"/>
  <c r="T22" i="72"/>
  <c r="U22" i="72"/>
  <c r="V22" i="72" s="1"/>
  <c r="J23" i="72"/>
  <c r="T23" i="72"/>
  <c r="J24" i="72"/>
  <c r="T24" i="72"/>
  <c r="GGP13" i="3" s="1"/>
  <c r="J25" i="72"/>
  <c r="T25" i="72"/>
  <c r="GHA13" i="3" s="1"/>
  <c r="J26" i="72"/>
  <c r="T26" i="72"/>
  <c r="J27" i="72"/>
  <c r="T27" i="72"/>
  <c r="T28" i="72"/>
  <c r="U28" i="72"/>
  <c r="V28" i="72"/>
  <c r="J29" i="72"/>
  <c r="T29" i="72"/>
  <c r="J30" i="72"/>
  <c r="T30" i="72"/>
  <c r="GIS13" i="3" s="1"/>
  <c r="J31" i="72"/>
  <c r="T31" i="72"/>
  <c r="GJD13" i="3" s="1"/>
  <c r="J32" i="72"/>
  <c r="T32" i="72"/>
  <c r="K11" i="71"/>
  <c r="L11" i="71"/>
  <c r="M11" i="71"/>
  <c r="N11" i="71"/>
  <c r="O11" i="71"/>
  <c r="P11" i="71"/>
  <c r="Q11" i="71"/>
  <c r="R11" i="71"/>
  <c r="S11" i="71"/>
  <c r="J14" i="71"/>
  <c r="T14" i="71"/>
  <c r="J15" i="71"/>
  <c r="T15" i="71"/>
  <c r="J16" i="71"/>
  <c r="T16" i="71"/>
  <c r="J17" i="71"/>
  <c r="T17" i="71"/>
  <c r="J18" i="71"/>
  <c r="T18" i="71"/>
  <c r="J19" i="71"/>
  <c r="T19" i="71"/>
  <c r="J20" i="71"/>
  <c r="T20" i="71"/>
  <c r="J21" i="71"/>
  <c r="T21" i="71"/>
  <c r="J22" i="71"/>
  <c r="T22" i="71"/>
  <c r="J23" i="71"/>
  <c r="T23" i="71"/>
  <c r="U23" i="71"/>
  <c r="V23" i="71" s="1"/>
  <c r="J24" i="71"/>
  <c r="T24" i="71"/>
  <c r="J25" i="71"/>
  <c r="T25" i="71"/>
  <c r="U25" i="71"/>
  <c r="V25" i="71" s="1"/>
  <c r="J26" i="71"/>
  <c r="T26" i="71"/>
  <c r="J27" i="71"/>
  <c r="T27" i="71"/>
  <c r="J28" i="71"/>
  <c r="T28" i="71"/>
  <c r="J29" i="71"/>
  <c r="T29" i="71"/>
  <c r="U29" i="71"/>
  <c r="V29" i="71" s="1"/>
  <c r="J30" i="71"/>
  <c r="T30" i="71"/>
  <c r="J31" i="71"/>
  <c r="T31" i="71"/>
  <c r="J32" i="71"/>
  <c r="T32" i="71"/>
  <c r="J33" i="71"/>
  <c r="T33" i="71"/>
  <c r="U33" i="71"/>
  <c r="V33" i="71" s="1"/>
  <c r="J34" i="71"/>
  <c r="T34" i="71"/>
  <c r="J35" i="71"/>
  <c r="T35" i="71"/>
  <c r="J36" i="71"/>
  <c r="T36" i="71"/>
  <c r="J37" i="71"/>
  <c r="T37" i="71"/>
  <c r="U37" i="71"/>
  <c r="V37" i="71" s="1"/>
  <c r="J38" i="71"/>
  <c r="T38" i="71"/>
  <c r="J39" i="71"/>
  <c r="T39" i="71"/>
  <c r="U39" i="71"/>
  <c r="V39" i="71" s="1"/>
  <c r="J40" i="71"/>
  <c r="T40" i="71"/>
  <c r="J41" i="71"/>
  <c r="T41" i="71"/>
  <c r="J42" i="71"/>
  <c r="T42" i="71"/>
  <c r="J43" i="71"/>
  <c r="T43" i="71"/>
  <c r="K11" i="70"/>
  <c r="L11" i="70"/>
  <c r="M11" i="70"/>
  <c r="N11" i="70"/>
  <c r="O11" i="70"/>
  <c r="P11" i="70"/>
  <c r="Q11" i="70"/>
  <c r="R11" i="70"/>
  <c r="S11" i="70"/>
  <c r="J14" i="70"/>
  <c r="T14" i="70"/>
  <c r="GWR13" i="3" s="1"/>
  <c r="J15" i="70"/>
  <c r="T15" i="70"/>
  <c r="T16" i="70"/>
  <c r="U16" i="70" s="1"/>
  <c r="V16" i="70" s="1"/>
  <c r="J17" i="70"/>
  <c r="T17" i="70"/>
  <c r="J18" i="70"/>
  <c r="T18" i="70"/>
  <c r="J19" i="70"/>
  <c r="T19" i="70"/>
  <c r="J20" i="70"/>
  <c r="T20" i="70"/>
  <c r="GYU13" i="3" s="1"/>
  <c r="J21" i="70"/>
  <c r="T21" i="70"/>
  <c r="J22" i="70"/>
  <c r="T22" i="70"/>
  <c r="J23" i="70"/>
  <c r="T23" i="70"/>
  <c r="U23" i="70"/>
  <c r="V23" i="70" s="1"/>
  <c r="J24" i="70"/>
  <c r="T24" i="70"/>
  <c r="J25" i="70"/>
  <c r="T25" i="70"/>
  <c r="J26" i="70"/>
  <c r="T26" i="70"/>
  <c r="T27" i="70"/>
  <c r="U27" i="70"/>
  <c r="V27" i="70" s="1"/>
  <c r="J28" i="70"/>
  <c r="T28" i="70"/>
  <c r="HBT13" i="3" s="1"/>
  <c r="J29" i="70"/>
  <c r="T29" i="70"/>
  <c r="K11" i="69"/>
  <c r="L11" i="69"/>
  <c r="M11" i="69"/>
  <c r="N11" i="69"/>
  <c r="O11" i="69"/>
  <c r="P11" i="69"/>
  <c r="Q11" i="69"/>
  <c r="R11" i="69"/>
  <c r="S11" i="69"/>
  <c r="J14" i="69"/>
  <c r="T14" i="69"/>
  <c r="HCP13" i="3" s="1"/>
  <c r="J15" i="69"/>
  <c r="T15" i="69"/>
  <c r="U15" i="69"/>
  <c r="V15" i="69" s="1"/>
  <c r="J16" i="69"/>
  <c r="T16" i="69"/>
  <c r="U16" i="69" s="1"/>
  <c r="V16" i="69" s="1"/>
  <c r="J17" i="69"/>
  <c r="T17" i="69"/>
  <c r="J18" i="69"/>
  <c r="T18" i="69"/>
  <c r="U18" i="69" s="1"/>
  <c r="V18" i="69" s="1"/>
  <c r="J19" i="69"/>
  <c r="T19" i="69"/>
  <c r="U19" i="69"/>
  <c r="V19" i="69" s="1"/>
  <c r="J20" i="69"/>
  <c r="T20" i="69"/>
  <c r="U20" i="69" s="1"/>
  <c r="V20" i="69" s="1"/>
  <c r="J21" i="69"/>
  <c r="T21" i="69"/>
  <c r="U21" i="69" s="1"/>
  <c r="V21" i="69" s="1"/>
  <c r="K11" i="68"/>
  <c r="L11" i="68"/>
  <c r="M11" i="68"/>
  <c r="N11" i="68"/>
  <c r="O11" i="68"/>
  <c r="P11" i="68"/>
  <c r="Q11" i="68"/>
  <c r="R11" i="68"/>
  <c r="S11" i="68"/>
  <c r="J14" i="68"/>
  <c r="T14" i="68"/>
  <c r="U14" i="68" s="1"/>
  <c r="J15" i="68"/>
  <c r="T15" i="68"/>
  <c r="U15" i="68"/>
  <c r="V15" i="68" s="1"/>
  <c r="J16" i="68"/>
  <c r="T16" i="68"/>
  <c r="U16" i="68" s="1"/>
  <c r="V16" i="68" s="1"/>
  <c r="J17" i="68"/>
  <c r="T17" i="68"/>
  <c r="U17" i="68"/>
  <c r="V17" i="68" s="1"/>
  <c r="J18" i="68"/>
  <c r="T18" i="68"/>
  <c r="J19" i="68"/>
  <c r="T19" i="68"/>
  <c r="U19" i="68"/>
  <c r="V19" i="68" s="1"/>
  <c r="J20" i="68"/>
  <c r="T20" i="68"/>
  <c r="J21" i="68"/>
  <c r="T21" i="68"/>
  <c r="U21" i="68"/>
  <c r="V21" i="68" s="1"/>
  <c r="J22" i="68"/>
  <c r="T22" i="68"/>
  <c r="U22" i="68" s="1"/>
  <c r="V22" i="68" s="1"/>
  <c r="J23" i="68"/>
  <c r="T23" i="68"/>
  <c r="U23" i="68"/>
  <c r="V23" i="68" s="1"/>
  <c r="J24" i="68"/>
  <c r="T24" i="68"/>
  <c r="U24" i="68" s="1"/>
  <c r="V24" i="68" s="1"/>
  <c r="J25" i="68"/>
  <c r="T25" i="68"/>
  <c r="U25" i="68"/>
  <c r="V25" i="68" s="1"/>
  <c r="J26" i="68"/>
  <c r="T26" i="68"/>
  <c r="U26" i="68" s="1"/>
  <c r="V26" i="68" s="1"/>
  <c r="J27" i="68"/>
  <c r="T27" i="68"/>
  <c r="U27" i="68"/>
  <c r="V27" i="68" s="1"/>
  <c r="J28" i="68"/>
  <c r="T28" i="68"/>
  <c r="U28" i="68" s="1"/>
  <c r="V28" i="68" s="1"/>
  <c r="J29" i="68"/>
  <c r="T29" i="68"/>
  <c r="U29" i="68"/>
  <c r="V29" i="68" s="1"/>
  <c r="J30" i="68"/>
  <c r="T30" i="68"/>
  <c r="U30" i="68" s="1"/>
  <c r="V30" i="68" s="1"/>
  <c r="J31" i="68"/>
  <c r="T31" i="68"/>
  <c r="U31" i="68"/>
  <c r="V31" i="68" s="1"/>
  <c r="J32" i="68"/>
  <c r="T32" i="68"/>
  <c r="U32" i="68" s="1"/>
  <c r="V32" i="68" s="1"/>
  <c r="J33" i="68"/>
  <c r="T33" i="68"/>
  <c r="U33" i="68"/>
  <c r="V33" i="68" s="1"/>
  <c r="J34" i="68"/>
  <c r="T34" i="68"/>
  <c r="U34" i="68" s="1"/>
  <c r="V34" i="68" s="1"/>
  <c r="J35" i="68"/>
  <c r="T35" i="68"/>
  <c r="U35" i="68"/>
  <c r="V35" i="68" s="1"/>
  <c r="J36" i="68"/>
  <c r="T36" i="68"/>
  <c r="U36" i="68" s="1"/>
  <c r="V36" i="68" s="1"/>
  <c r="J37" i="68"/>
  <c r="T37" i="68"/>
  <c r="U37" i="68"/>
  <c r="V37" i="68" s="1"/>
  <c r="K11" i="67"/>
  <c r="L11" i="67"/>
  <c r="M11" i="67"/>
  <c r="N11" i="67"/>
  <c r="O11" i="67"/>
  <c r="P11" i="67"/>
  <c r="Q11" i="67"/>
  <c r="R11" i="67"/>
  <c r="S11" i="67"/>
  <c r="J14" i="67"/>
  <c r="T14" i="67"/>
  <c r="U14" i="67" s="1"/>
  <c r="J15" i="67"/>
  <c r="T15" i="67"/>
  <c r="J16" i="67"/>
  <c r="T16" i="67"/>
  <c r="U16" i="67" s="1"/>
  <c r="V16" i="67" s="1"/>
  <c r="J17" i="67"/>
  <c r="T17" i="67"/>
  <c r="U17" i="67"/>
  <c r="V17" i="67" s="1"/>
  <c r="J18" i="67"/>
  <c r="T18" i="67"/>
  <c r="U18" i="67" s="1"/>
  <c r="V18" i="67" s="1"/>
  <c r="J19" i="67"/>
  <c r="T19" i="67"/>
  <c r="J20" i="67"/>
  <c r="T20" i="67"/>
  <c r="U20" i="67" s="1"/>
  <c r="V20" i="67" s="1"/>
  <c r="J21" i="67"/>
  <c r="T21" i="67"/>
  <c r="U21" i="67" s="1"/>
  <c r="V21" i="67" s="1"/>
  <c r="J22" i="67"/>
  <c r="T22" i="67"/>
  <c r="U22" i="67" s="1"/>
  <c r="V22" i="67" s="1"/>
  <c r="J23" i="67"/>
  <c r="T23" i="67"/>
  <c r="U23" i="67"/>
  <c r="V23" i="67" s="1"/>
  <c r="J24" i="67"/>
  <c r="T24" i="67"/>
  <c r="U24" i="67" s="1"/>
  <c r="V24" i="67" s="1"/>
  <c r="J25" i="67"/>
  <c r="T25" i="67"/>
  <c r="U25" i="67"/>
  <c r="V25" i="67" s="1"/>
  <c r="J26" i="67"/>
  <c r="T26" i="67"/>
  <c r="U26" i="67" s="1"/>
  <c r="V26" i="67" s="1"/>
  <c r="J27" i="67"/>
  <c r="T27" i="67"/>
  <c r="U27" i="67"/>
  <c r="V27" i="67" s="1"/>
  <c r="J28" i="67"/>
  <c r="T28" i="67"/>
  <c r="U28" i="67" s="1"/>
  <c r="V28" i="67" s="1"/>
  <c r="J29" i="67"/>
  <c r="T29" i="67"/>
  <c r="U29" i="67" s="1"/>
  <c r="V29" i="67" s="1"/>
  <c r="J30" i="67"/>
  <c r="T30" i="67"/>
  <c r="U30" i="67" s="1"/>
  <c r="V30" i="67" s="1"/>
  <c r="J31" i="67"/>
  <c r="T31" i="67"/>
  <c r="U31" i="67" s="1"/>
  <c r="V31" i="67" s="1"/>
  <c r="J32" i="67"/>
  <c r="T32" i="67"/>
  <c r="U32" i="67" s="1"/>
  <c r="V32" i="67" s="1"/>
  <c r="J33" i="67"/>
  <c r="T33" i="67"/>
  <c r="U33" i="67"/>
  <c r="V33" i="67" s="1"/>
  <c r="J34" i="67"/>
  <c r="T34" i="67"/>
  <c r="U34" i="67" s="1"/>
  <c r="V34" i="67" s="1"/>
  <c r="J35" i="67"/>
  <c r="T35" i="67"/>
  <c r="U35" i="67" s="1"/>
  <c r="V35" i="67" s="1"/>
  <c r="J36" i="67"/>
  <c r="T36" i="67"/>
  <c r="U36" i="67" s="1"/>
  <c r="V36" i="67" s="1"/>
  <c r="J37" i="67"/>
  <c r="T37" i="67"/>
  <c r="U37" i="67" s="1"/>
  <c r="V37" i="67" s="1"/>
  <c r="J38" i="67"/>
  <c r="T38" i="67"/>
  <c r="U38" i="67" s="1"/>
  <c r="V38" i="67" s="1"/>
  <c r="J39" i="67"/>
  <c r="T39" i="67"/>
  <c r="U39" i="67"/>
  <c r="V39" i="67" s="1"/>
  <c r="J40" i="67"/>
  <c r="T40" i="67"/>
  <c r="U40" i="67" s="1"/>
  <c r="V40" i="67" s="1"/>
  <c r="K11" i="66"/>
  <c r="L11" i="66"/>
  <c r="M11" i="66"/>
  <c r="N11" i="66"/>
  <c r="O11" i="66"/>
  <c r="P11" i="66"/>
  <c r="Q11" i="66"/>
  <c r="R11" i="66"/>
  <c r="S11" i="66"/>
  <c r="J14" i="66"/>
  <c r="T14" i="66"/>
  <c r="U14" i="66" s="1"/>
  <c r="J15" i="66"/>
  <c r="T15" i="66"/>
  <c r="J16" i="66"/>
  <c r="T16" i="66"/>
  <c r="J17" i="66"/>
  <c r="T17" i="66"/>
  <c r="J18" i="66"/>
  <c r="T18" i="66"/>
  <c r="J19" i="66"/>
  <c r="T19" i="66"/>
  <c r="U19" i="66"/>
  <c r="V19" i="66" s="1"/>
  <c r="J20" i="66"/>
  <c r="T20" i="66"/>
  <c r="U20" i="66" s="1"/>
  <c r="V20" i="66" s="1"/>
  <c r="J21" i="66"/>
  <c r="T21" i="66"/>
  <c r="U21" i="66"/>
  <c r="V21" i="66" s="1"/>
  <c r="J22" i="66"/>
  <c r="T22" i="66"/>
  <c r="J23" i="66"/>
  <c r="T23" i="66"/>
  <c r="U23" i="66"/>
  <c r="V23" i="66" s="1"/>
  <c r="J24" i="66"/>
  <c r="T24" i="66"/>
  <c r="U24" i="66" s="1"/>
  <c r="V24" i="66" s="1"/>
  <c r="J25" i="66"/>
  <c r="T25" i="66"/>
  <c r="U25" i="66"/>
  <c r="V25" i="66" s="1"/>
  <c r="J26" i="66"/>
  <c r="T26" i="66"/>
  <c r="U26" i="66" s="1"/>
  <c r="V26" i="66" s="1"/>
  <c r="J27" i="66"/>
  <c r="T27" i="66"/>
  <c r="U27" i="66"/>
  <c r="V27" i="66" s="1"/>
  <c r="J28" i="66"/>
  <c r="T28" i="66"/>
  <c r="U28" i="66" s="1"/>
  <c r="V28" i="66" s="1"/>
  <c r="J29" i="66"/>
  <c r="T29" i="66"/>
  <c r="U29" i="66"/>
  <c r="V29" i="66" s="1"/>
  <c r="J65" i="66"/>
  <c r="T65" i="66"/>
  <c r="U65" i="66" s="1"/>
  <c r="V65" i="66" s="1"/>
  <c r="J66" i="66"/>
  <c r="T66" i="66"/>
  <c r="U66" i="66"/>
  <c r="V66" i="66" s="1"/>
  <c r="T67" i="66"/>
  <c r="U67" i="66" s="1"/>
  <c r="V67" i="66" s="1"/>
  <c r="J68" i="66"/>
  <c r="T68" i="66"/>
  <c r="U68" i="66"/>
  <c r="V68" i="66" s="1"/>
  <c r="J69" i="66"/>
  <c r="T69" i="66"/>
  <c r="U69" i="66" s="1"/>
  <c r="V69" i="66" s="1"/>
  <c r="J70" i="66"/>
  <c r="T70" i="66"/>
  <c r="U70" i="66"/>
  <c r="V70" i="66" s="1"/>
  <c r="J71" i="66"/>
  <c r="T71" i="66"/>
  <c r="U71" i="66" s="1"/>
  <c r="V71" i="66" s="1"/>
  <c r="J72" i="66"/>
  <c r="T72" i="66"/>
  <c r="U72" i="66"/>
  <c r="V72" i="66" s="1"/>
  <c r="J73" i="66"/>
  <c r="T73" i="66"/>
  <c r="U73" i="66" s="1"/>
  <c r="V73" i="66" s="1"/>
  <c r="J74" i="66"/>
  <c r="T74" i="66"/>
  <c r="U74" i="66"/>
  <c r="V74" i="66" s="1"/>
  <c r="J75" i="66"/>
  <c r="T75" i="66"/>
  <c r="U75" i="66" s="1"/>
  <c r="V75" i="66" s="1"/>
  <c r="J76" i="66"/>
  <c r="T76" i="66"/>
  <c r="U76" i="66"/>
  <c r="V76" i="66" s="1"/>
  <c r="J77" i="66"/>
  <c r="T77" i="66"/>
  <c r="U77" i="66" s="1"/>
  <c r="V77" i="66" s="1"/>
  <c r="J78" i="66"/>
  <c r="T78" i="66"/>
  <c r="U78" i="66"/>
  <c r="V78" i="66" s="1"/>
  <c r="K11" i="65"/>
  <c r="L11" i="65"/>
  <c r="M11" i="65"/>
  <c r="N11" i="65"/>
  <c r="O11" i="65"/>
  <c r="P11" i="65"/>
  <c r="Q11" i="65"/>
  <c r="R11" i="65"/>
  <c r="S11" i="65"/>
  <c r="J14" i="65"/>
  <c r="T14" i="65"/>
  <c r="J15" i="65"/>
  <c r="T15" i="65"/>
  <c r="J16" i="65"/>
  <c r="T16" i="65"/>
  <c r="K11" i="64"/>
  <c r="L11" i="64"/>
  <c r="M11" i="64"/>
  <c r="N11" i="64"/>
  <c r="O11" i="64"/>
  <c r="P11" i="64"/>
  <c r="Q11" i="64"/>
  <c r="R11" i="64"/>
  <c r="S11" i="64"/>
  <c r="J14" i="64"/>
  <c r="T14" i="64"/>
  <c r="U14" i="64" s="1"/>
  <c r="J15" i="64"/>
  <c r="T15" i="64"/>
  <c r="U15" i="64"/>
  <c r="V15" i="64" s="1"/>
  <c r="J16" i="64"/>
  <c r="T16" i="64"/>
  <c r="U16" i="64" s="1"/>
  <c r="V16" i="64" s="1"/>
  <c r="J17" i="64"/>
  <c r="T17" i="64"/>
  <c r="U17" i="64"/>
  <c r="V17" i="64" s="1"/>
  <c r="J18" i="64"/>
  <c r="T18" i="64"/>
  <c r="J19" i="64"/>
  <c r="T19" i="64"/>
  <c r="J20" i="64"/>
  <c r="T20" i="64"/>
  <c r="U20" i="64" s="1"/>
  <c r="V20" i="64" s="1"/>
  <c r="J21" i="64"/>
  <c r="T21" i="64"/>
  <c r="U21" i="64"/>
  <c r="V21" i="64" s="1"/>
  <c r="J22" i="64"/>
  <c r="T22" i="64"/>
  <c r="U22" i="64" s="1"/>
  <c r="V22" i="64" s="1"/>
  <c r="K11" i="63"/>
  <c r="L11" i="63"/>
  <c r="M11" i="63"/>
  <c r="N11" i="63"/>
  <c r="O11" i="63"/>
  <c r="P11" i="63"/>
  <c r="Q11" i="63"/>
  <c r="R11" i="63"/>
  <c r="S11" i="63"/>
  <c r="J14" i="63"/>
  <c r="T14" i="63"/>
  <c r="J15" i="63"/>
  <c r="T15" i="63"/>
  <c r="U15" i="63"/>
  <c r="V15" i="63"/>
  <c r="J16" i="63"/>
  <c r="T16" i="63"/>
  <c r="U16" i="63" s="1"/>
  <c r="V16" i="63" s="1"/>
  <c r="J17" i="63"/>
  <c r="T17" i="63"/>
  <c r="J18" i="63"/>
  <c r="T18" i="63"/>
  <c r="U18" i="63" s="1"/>
  <c r="V18" i="63" s="1"/>
  <c r="J19" i="63"/>
  <c r="T19" i="63"/>
  <c r="U19" i="63" s="1"/>
  <c r="V19" i="63" s="1"/>
  <c r="J20" i="63"/>
  <c r="T20" i="63"/>
  <c r="U20" i="63" s="1"/>
  <c r="V20" i="63" s="1"/>
  <c r="J21" i="63"/>
  <c r="T21" i="63"/>
  <c r="U21" i="63" s="1"/>
  <c r="V21" i="63" s="1"/>
  <c r="J22" i="63"/>
  <c r="T22" i="63"/>
  <c r="U22" i="63" s="1"/>
  <c r="V22" i="63" s="1"/>
  <c r="J23" i="63"/>
  <c r="T23" i="63"/>
  <c r="U23" i="63"/>
  <c r="V23" i="63"/>
  <c r="J24" i="63"/>
  <c r="T24" i="63"/>
  <c r="U24" i="63" s="1"/>
  <c r="V24" i="63" s="1"/>
  <c r="J25" i="63"/>
  <c r="T25" i="63"/>
  <c r="U25" i="63" s="1"/>
  <c r="V25" i="63" s="1"/>
  <c r="J26" i="63"/>
  <c r="T26" i="63"/>
  <c r="U26" i="63" s="1"/>
  <c r="V26" i="63" s="1"/>
  <c r="J27" i="63"/>
  <c r="T27" i="63"/>
  <c r="U27" i="63" s="1"/>
  <c r="V27" i="63" s="1"/>
  <c r="J28" i="63"/>
  <c r="T28" i="63"/>
  <c r="U28" i="63" s="1"/>
  <c r="V28" i="63" s="1"/>
  <c r="J29" i="63"/>
  <c r="T29" i="63"/>
  <c r="U29" i="63" s="1"/>
  <c r="V29" i="63" s="1"/>
  <c r="J30" i="63"/>
  <c r="T30" i="63"/>
  <c r="U30" i="63" s="1"/>
  <c r="V30" i="63" s="1"/>
  <c r="J31" i="63"/>
  <c r="T31" i="63"/>
  <c r="U31" i="63"/>
  <c r="V31" i="63"/>
  <c r="K11" i="62"/>
  <c r="L11" i="62"/>
  <c r="M11" i="62"/>
  <c r="N11" i="62"/>
  <c r="O11" i="62"/>
  <c r="P11" i="62"/>
  <c r="Q11" i="62"/>
  <c r="R11" i="62"/>
  <c r="S11" i="62"/>
  <c r="J14" i="62"/>
  <c r="T14" i="62"/>
  <c r="J15" i="62"/>
  <c r="T15" i="62"/>
  <c r="J16" i="62"/>
  <c r="T16" i="62"/>
  <c r="J17" i="62"/>
  <c r="T17" i="62"/>
  <c r="J18" i="62"/>
  <c r="T18" i="62"/>
  <c r="J19" i="62"/>
  <c r="T19" i="62"/>
  <c r="J20" i="62"/>
  <c r="T20" i="62"/>
  <c r="J21" i="62"/>
  <c r="T21" i="62"/>
  <c r="J22" i="62"/>
  <c r="T22" i="62"/>
  <c r="J23" i="62"/>
  <c r="T23" i="62"/>
  <c r="J24" i="62"/>
  <c r="T24" i="62"/>
  <c r="J25" i="62"/>
  <c r="T25" i="62"/>
  <c r="J26" i="62"/>
  <c r="T26" i="62"/>
  <c r="J27" i="62"/>
  <c r="T27" i="62"/>
  <c r="U27" i="62"/>
  <c r="V27" i="62" s="1"/>
  <c r="J28" i="62"/>
  <c r="T28" i="62"/>
  <c r="J29" i="62"/>
  <c r="T29" i="62"/>
  <c r="J30" i="62"/>
  <c r="T30" i="62"/>
  <c r="J31" i="62"/>
  <c r="T31" i="62"/>
  <c r="J32" i="62"/>
  <c r="T32" i="62"/>
  <c r="J33" i="62"/>
  <c r="T33" i="62"/>
  <c r="J34" i="62"/>
  <c r="T34" i="62"/>
  <c r="J35" i="62"/>
  <c r="T35" i="62"/>
  <c r="J36" i="62"/>
  <c r="T36" i="62"/>
  <c r="J37" i="62"/>
  <c r="T37" i="62"/>
  <c r="J38" i="62"/>
  <c r="T38" i="62"/>
  <c r="J39" i="62"/>
  <c r="T39" i="62"/>
  <c r="J40" i="62"/>
  <c r="T40" i="62"/>
  <c r="J41" i="62"/>
  <c r="T41" i="62"/>
  <c r="T42" i="62"/>
  <c r="J43" i="62"/>
  <c r="T43" i="62"/>
  <c r="K11" i="61"/>
  <c r="L11" i="61"/>
  <c r="M11" i="61"/>
  <c r="N11" i="61"/>
  <c r="O11" i="61"/>
  <c r="P11" i="61"/>
  <c r="Q11" i="61"/>
  <c r="R11" i="61"/>
  <c r="S11" i="61"/>
  <c r="J14" i="61"/>
  <c r="T14" i="61"/>
  <c r="U14" i="61" s="1"/>
  <c r="J15" i="61"/>
  <c r="T15" i="61"/>
  <c r="U15" i="61" s="1"/>
  <c r="V15" i="61" s="1"/>
  <c r="J16" i="61"/>
  <c r="T16" i="61"/>
  <c r="J17" i="61"/>
  <c r="T17" i="61"/>
  <c r="J18" i="61"/>
  <c r="T18" i="61"/>
  <c r="U18" i="61" s="1"/>
  <c r="V18" i="61" s="1"/>
  <c r="J19" i="61"/>
  <c r="T19" i="61"/>
  <c r="U19" i="61"/>
  <c r="V19" i="61"/>
  <c r="K11" i="60"/>
  <c r="L11" i="60"/>
  <c r="M11" i="60"/>
  <c r="N11" i="60"/>
  <c r="O11" i="60"/>
  <c r="P11" i="60"/>
  <c r="Q11" i="60"/>
  <c r="R11" i="60"/>
  <c r="S11" i="60"/>
  <c r="J14" i="60"/>
  <c r="T14" i="60"/>
  <c r="J15" i="60"/>
  <c r="T15" i="60"/>
  <c r="J16" i="60"/>
  <c r="T16" i="60"/>
  <c r="J17" i="60"/>
  <c r="T17" i="60"/>
  <c r="J18" i="60"/>
  <c r="T18" i="60"/>
  <c r="J19" i="60"/>
  <c r="T19" i="60"/>
  <c r="J20" i="60"/>
  <c r="T20" i="60"/>
  <c r="J21" i="60"/>
  <c r="T21" i="60"/>
  <c r="J22" i="60"/>
  <c r="T22" i="60"/>
  <c r="J23" i="60"/>
  <c r="T23" i="60"/>
  <c r="J24" i="60"/>
  <c r="T24" i="60"/>
  <c r="J25" i="60"/>
  <c r="T25" i="60"/>
  <c r="J26" i="60"/>
  <c r="T26" i="60"/>
  <c r="J27" i="60"/>
  <c r="T27" i="60"/>
  <c r="J28" i="60"/>
  <c r="T28" i="60"/>
  <c r="J29" i="60"/>
  <c r="T29" i="60"/>
  <c r="J30" i="60"/>
  <c r="T30" i="60"/>
  <c r="J31" i="60"/>
  <c r="U31" i="60"/>
  <c r="V31" i="60" s="1"/>
  <c r="J32" i="60"/>
  <c r="T32" i="60"/>
  <c r="J33" i="60"/>
  <c r="T33" i="60"/>
  <c r="T35" i="60"/>
  <c r="U35" i="60"/>
  <c r="V35" i="60" s="1"/>
  <c r="J36" i="60"/>
  <c r="T36" i="60"/>
  <c r="J37" i="60"/>
  <c r="T37" i="60"/>
  <c r="J38" i="60"/>
  <c r="T38" i="60"/>
  <c r="J39" i="60"/>
  <c r="T39" i="60"/>
  <c r="J40" i="60"/>
  <c r="T40" i="60"/>
  <c r="KYW13" i="3" s="1"/>
  <c r="J41" i="60"/>
  <c r="T41" i="60"/>
  <c r="J42" i="60"/>
  <c r="T42" i="60"/>
  <c r="J43" i="60"/>
  <c r="T43" i="60"/>
  <c r="LAD13" i="3" s="1"/>
  <c r="J44" i="60"/>
  <c r="T44" i="60"/>
  <c r="LAO13" i="3" s="1"/>
  <c r="J45" i="60"/>
  <c r="T45" i="60"/>
  <c r="J46" i="60"/>
  <c r="T46" i="60"/>
  <c r="J47" i="60"/>
  <c r="T47" i="60"/>
  <c r="J48" i="60"/>
  <c r="T48" i="60"/>
  <c r="U48" i="60"/>
  <c r="V48" i="60" s="1"/>
  <c r="J49" i="60"/>
  <c r="T49" i="60"/>
  <c r="J50" i="60"/>
  <c r="T50" i="60"/>
  <c r="T51" i="60"/>
  <c r="U51" i="60" s="1"/>
  <c r="V51" i="60" s="1"/>
  <c r="J52" i="60"/>
  <c r="T52" i="60"/>
  <c r="J53" i="60"/>
  <c r="T53" i="60"/>
  <c r="LDY13" i="3" s="1"/>
  <c r="J54" i="60"/>
  <c r="T54" i="60"/>
  <c r="LEJ13" i="3" s="1"/>
  <c r="J55" i="60"/>
  <c r="T55" i="60"/>
  <c r="J56" i="60"/>
  <c r="T56" i="60"/>
  <c r="J57" i="60"/>
  <c r="T57" i="60"/>
  <c r="J58" i="60"/>
  <c r="T58" i="60"/>
  <c r="J59" i="60"/>
  <c r="T59" i="60"/>
  <c r="J60" i="60"/>
  <c r="T60" i="60"/>
  <c r="J61" i="60"/>
  <c r="T61" i="60"/>
  <c r="K11" i="59"/>
  <c r="L11" i="59"/>
  <c r="M11" i="59"/>
  <c r="N11" i="59"/>
  <c r="O11" i="59"/>
  <c r="P11" i="59"/>
  <c r="Q11" i="59"/>
  <c r="R11" i="59"/>
  <c r="S11" i="59"/>
  <c r="J14" i="59"/>
  <c r="T14" i="59"/>
  <c r="U14" i="59" s="1"/>
  <c r="J15" i="59"/>
  <c r="T15" i="59"/>
  <c r="K11" i="58"/>
  <c r="L11" i="58"/>
  <c r="M11" i="58"/>
  <c r="N11" i="58"/>
  <c r="O11" i="58"/>
  <c r="P11" i="58"/>
  <c r="Q11" i="58"/>
  <c r="R11" i="58"/>
  <c r="S11" i="58"/>
  <c r="J14" i="58"/>
  <c r="T14" i="58"/>
  <c r="J15" i="58"/>
  <c r="T15" i="58"/>
  <c r="J16" i="58"/>
  <c r="T16" i="58"/>
  <c r="U16" i="58" s="1"/>
  <c r="V16" i="58" s="1"/>
  <c r="J17" i="58"/>
  <c r="T17" i="58"/>
  <c r="U17" i="58"/>
  <c r="V17" i="58" s="1"/>
  <c r="J18" i="58"/>
  <c r="T18" i="58"/>
  <c r="J19" i="58"/>
  <c r="T19" i="58"/>
  <c r="U19" i="58"/>
  <c r="V19" i="58" s="1"/>
  <c r="J20" i="58"/>
  <c r="T20" i="58"/>
  <c r="U20" i="58" s="1"/>
  <c r="V20" i="58" s="1"/>
  <c r="J21" i="58"/>
  <c r="T21" i="58"/>
  <c r="U21" i="58"/>
  <c r="V21" i="58" s="1"/>
  <c r="J22" i="58"/>
  <c r="T22" i="58"/>
  <c r="U22" i="58" s="1"/>
  <c r="V22" i="58" s="1"/>
  <c r="J23" i="58"/>
  <c r="T23" i="58"/>
  <c r="U23" i="58"/>
  <c r="V23" i="58" s="1"/>
  <c r="U18" i="66" l="1"/>
  <c r="V18" i="66" s="1"/>
  <c r="U17" i="66"/>
  <c r="V17" i="66" s="1"/>
  <c r="U15" i="66"/>
  <c r="V15" i="66" s="1"/>
  <c r="U16" i="66"/>
  <c r="V16" i="66" s="1"/>
  <c r="T11" i="66"/>
  <c r="U17" i="63"/>
  <c r="T11" i="68"/>
  <c r="U14" i="58"/>
  <c r="C8" i="58" s="1"/>
  <c r="U57" i="60"/>
  <c r="V57" i="60" s="1"/>
  <c r="U50" i="60"/>
  <c r="V50" i="60" s="1"/>
  <c r="U47" i="60"/>
  <c r="V47" i="60" s="1"/>
  <c r="U19" i="60"/>
  <c r="V19" i="60" s="1"/>
  <c r="U61" i="60"/>
  <c r="V61" i="60" s="1"/>
  <c r="U60" i="60"/>
  <c r="V60" i="60" s="1"/>
  <c r="U59" i="60"/>
  <c r="V59" i="60" s="1"/>
  <c r="U58" i="60"/>
  <c r="V58" i="60" s="1"/>
  <c r="U56" i="60"/>
  <c r="V56" i="60" s="1"/>
  <c r="U54" i="60"/>
  <c r="U53" i="60"/>
  <c r="V53" i="60" s="1"/>
  <c r="U52" i="60"/>
  <c r="V52" i="60" s="1"/>
  <c r="U49" i="60"/>
  <c r="V49" i="60" s="1"/>
  <c r="U46" i="60"/>
  <c r="V46" i="60" s="1"/>
  <c r="U45" i="60"/>
  <c r="V45" i="60" s="1"/>
  <c r="U44" i="60"/>
  <c r="V44" i="60" s="1"/>
  <c r="U43" i="60"/>
  <c r="V43" i="60" s="1"/>
  <c r="U42" i="60"/>
  <c r="V42" i="60" s="1"/>
  <c r="U41" i="60"/>
  <c r="V41" i="60" s="1"/>
  <c r="U39" i="60"/>
  <c r="V39" i="60" s="1"/>
  <c r="U38" i="60"/>
  <c r="V38" i="60" s="1"/>
  <c r="U37" i="60"/>
  <c r="V37" i="60" s="1"/>
  <c r="U33" i="60"/>
  <c r="V33" i="60" s="1"/>
  <c r="U30" i="60"/>
  <c r="V30" i="60" s="1"/>
  <c r="U29" i="60"/>
  <c r="V29" i="60" s="1"/>
  <c r="U28" i="60"/>
  <c r="V28" i="60" s="1"/>
  <c r="U27" i="60"/>
  <c r="V27" i="60" s="1"/>
  <c r="U26" i="60"/>
  <c r="V26" i="60" s="1"/>
  <c r="U25" i="60"/>
  <c r="V25" i="60" s="1"/>
  <c r="U24" i="60"/>
  <c r="V24" i="60" s="1"/>
  <c r="U23" i="60"/>
  <c r="V23" i="60" s="1"/>
  <c r="U22" i="60"/>
  <c r="V22" i="60" s="1"/>
  <c r="U21" i="60"/>
  <c r="V21" i="60" s="1"/>
  <c r="U20" i="60"/>
  <c r="V20" i="60" s="1"/>
  <c r="U18" i="60"/>
  <c r="V18" i="60" s="1"/>
  <c r="U17" i="60"/>
  <c r="V17" i="60" s="1"/>
  <c r="U15" i="60"/>
  <c r="V15" i="60" s="1"/>
  <c r="U14" i="60"/>
  <c r="U22" i="70"/>
  <c r="U24" i="70"/>
  <c r="V24" i="70" s="1"/>
  <c r="U15" i="70"/>
  <c r="V15" i="70" s="1"/>
  <c r="U26" i="70"/>
  <c r="V26" i="70" s="1"/>
  <c r="U25" i="70"/>
  <c r="V25" i="70" s="1"/>
  <c r="U17" i="70"/>
  <c r="U27" i="72"/>
  <c r="V27" i="72" s="1"/>
  <c r="U32" i="72"/>
  <c r="V32" i="72" s="1"/>
  <c r="U30" i="72"/>
  <c r="V30" i="72" s="1"/>
  <c r="U29" i="72"/>
  <c r="V29" i="72" s="1"/>
  <c r="U26" i="72"/>
  <c r="V26" i="72" s="1"/>
  <c r="U21" i="72"/>
  <c r="V21" i="72" s="1"/>
  <c r="U20" i="72"/>
  <c r="V20" i="72" s="1"/>
  <c r="U19" i="72"/>
  <c r="V19" i="72" s="1"/>
  <c r="U17" i="72"/>
  <c r="V17" i="72" s="1"/>
  <c r="U16" i="72"/>
  <c r="V16" i="72" s="1"/>
  <c r="U15" i="72"/>
  <c r="V15" i="72" s="1"/>
  <c r="U14" i="72"/>
  <c r="U14" i="65"/>
  <c r="U43" i="62"/>
  <c r="V43" i="62" s="1"/>
  <c r="U42" i="62"/>
  <c r="V42" i="62" s="1"/>
  <c r="U41" i="62"/>
  <c r="V41" i="62" s="1"/>
  <c r="U40" i="62"/>
  <c r="V40" i="62" s="1"/>
  <c r="U39" i="62"/>
  <c r="V39" i="62" s="1"/>
  <c r="U38" i="62"/>
  <c r="V38" i="62" s="1"/>
  <c r="U37" i="62"/>
  <c r="V37" i="62" s="1"/>
  <c r="U36" i="62"/>
  <c r="V36" i="62" s="1"/>
  <c r="U35" i="62"/>
  <c r="V35" i="62" s="1"/>
  <c r="U34" i="62"/>
  <c r="V34" i="62" s="1"/>
  <c r="U33" i="62"/>
  <c r="V33" i="62" s="1"/>
  <c r="U32" i="62"/>
  <c r="V32" i="62" s="1"/>
  <c r="U31" i="62"/>
  <c r="V31" i="62" s="1"/>
  <c r="U30" i="62"/>
  <c r="V30" i="62" s="1"/>
  <c r="U29" i="62"/>
  <c r="V29" i="62" s="1"/>
  <c r="U28" i="62"/>
  <c r="V28" i="62" s="1"/>
  <c r="U26" i="62"/>
  <c r="V26" i="62" s="1"/>
  <c r="U24" i="62"/>
  <c r="V24" i="62" s="1"/>
  <c r="U23" i="62"/>
  <c r="V23" i="62" s="1"/>
  <c r="U22" i="62"/>
  <c r="V22" i="62" s="1"/>
  <c r="U21" i="62"/>
  <c r="V21" i="62" s="1"/>
  <c r="U20" i="62"/>
  <c r="V20" i="62" s="1"/>
  <c r="U18" i="62"/>
  <c r="V18" i="62" s="1"/>
  <c r="U17" i="62"/>
  <c r="V17" i="62" s="1"/>
  <c r="U16" i="62"/>
  <c r="V16" i="62" s="1"/>
  <c r="U15" i="62"/>
  <c r="V15" i="62" s="1"/>
  <c r="U14" i="62"/>
  <c r="U18" i="58"/>
  <c r="U36" i="60"/>
  <c r="V36" i="60" s="1"/>
  <c r="U32" i="60"/>
  <c r="U16" i="61"/>
  <c r="U19" i="62"/>
  <c r="U18" i="64"/>
  <c r="U15" i="65"/>
  <c r="V15" i="65"/>
  <c r="U22" i="66"/>
  <c r="U19" i="67"/>
  <c r="U20" i="68"/>
  <c r="U17" i="69"/>
  <c r="U29" i="70"/>
  <c r="V29" i="70" s="1"/>
  <c r="U14" i="70"/>
  <c r="V14" i="70" s="1"/>
  <c r="V22" i="70"/>
  <c r="U41" i="71"/>
  <c r="V41" i="71" s="1"/>
  <c r="U21" i="71"/>
  <c r="V21" i="71" s="1"/>
  <c r="U27" i="71"/>
  <c r="V27" i="71" s="1"/>
  <c r="U17" i="71"/>
  <c r="V17" i="71" s="1"/>
  <c r="U42" i="71"/>
  <c r="V42" i="71" s="1"/>
  <c r="U26" i="71"/>
  <c r="V26" i="71" s="1"/>
  <c r="U34" i="71"/>
  <c r="V34" i="71" s="1"/>
  <c r="U35" i="71"/>
  <c r="V35" i="71" s="1"/>
  <c r="U32" i="71"/>
  <c r="V32" i="71" s="1"/>
  <c r="U19" i="71"/>
  <c r="V19" i="71" s="1"/>
  <c r="U16" i="71"/>
  <c r="V16" i="71" s="1"/>
  <c r="U22" i="71"/>
  <c r="U38" i="71"/>
  <c r="V38" i="71" s="1"/>
  <c r="U31" i="71"/>
  <c r="V31" i="71" s="1"/>
  <c r="U28" i="71"/>
  <c r="V28" i="71" s="1"/>
  <c r="U15" i="71"/>
  <c r="V15" i="71" s="1"/>
  <c r="U18" i="71"/>
  <c r="V18" i="71" s="1"/>
  <c r="U43" i="71"/>
  <c r="V43" i="71" s="1"/>
  <c r="U40" i="71"/>
  <c r="V40" i="71" s="1"/>
  <c r="U24" i="71"/>
  <c r="V24" i="71" s="1"/>
  <c r="U30" i="71"/>
  <c r="V30" i="71" s="1"/>
  <c r="U14" i="71"/>
  <c r="V14" i="71" s="1"/>
  <c r="U36" i="71"/>
  <c r="V36" i="71" s="1"/>
  <c r="U24" i="72"/>
  <c r="V24" i="72" s="1"/>
  <c r="U18" i="72"/>
  <c r="U21" i="70"/>
  <c r="V21" i="70" s="1"/>
  <c r="U55" i="60"/>
  <c r="V55" i="60" s="1"/>
  <c r="U40" i="60"/>
  <c r="V40" i="60" s="1"/>
  <c r="U25" i="72"/>
  <c r="V25" i="72" s="1"/>
  <c r="U31" i="72"/>
  <c r="V31" i="72" s="1"/>
  <c r="U19" i="70"/>
  <c r="V19" i="70" s="1"/>
  <c r="U28" i="70"/>
  <c r="V28" i="70" s="1"/>
  <c r="U20" i="70"/>
  <c r="V20" i="70" s="1"/>
  <c r="T11" i="58"/>
  <c r="U15" i="59"/>
  <c r="V15" i="59" s="1"/>
  <c r="U16" i="60"/>
  <c r="V16" i="60" s="1"/>
  <c r="U17" i="61"/>
  <c r="V17" i="61" s="1"/>
  <c r="U25" i="62"/>
  <c r="V25" i="62" s="1"/>
  <c r="U14" i="63"/>
  <c r="V14" i="63" s="1"/>
  <c r="U19" i="64"/>
  <c r="V19" i="64" s="1"/>
  <c r="U16" i="65"/>
  <c r="V16" i="65" s="1"/>
  <c r="U15" i="67"/>
  <c r="V15" i="67" s="1"/>
  <c r="U18" i="68"/>
  <c r="V18" i="68" s="1"/>
  <c r="U14" i="69"/>
  <c r="V14" i="69" s="1"/>
  <c r="U18" i="70"/>
  <c r="V18" i="70" s="1"/>
  <c r="U20" i="71"/>
  <c r="V20" i="71" s="1"/>
  <c r="U23" i="72"/>
  <c r="V23" i="72" s="1"/>
  <c r="U15" i="58"/>
  <c r="V15" i="58" s="1"/>
  <c r="T11" i="69"/>
  <c r="V14" i="72"/>
  <c r="T11" i="72"/>
  <c r="T11" i="71"/>
  <c r="V17" i="70"/>
  <c r="T11" i="70"/>
  <c r="U11" i="68"/>
  <c r="V14" i="68"/>
  <c r="V14" i="67"/>
  <c r="U11" i="67"/>
  <c r="T11" i="67"/>
  <c r="V14" i="66"/>
  <c r="U11" i="66"/>
  <c r="V14" i="65"/>
  <c r="U11" i="65"/>
  <c r="T11" i="65"/>
  <c r="V14" i="64"/>
  <c r="T11" i="64"/>
  <c r="T11" i="63"/>
  <c r="V14" i="62"/>
  <c r="T11" i="62"/>
  <c r="V14" i="61"/>
  <c r="T11" i="61"/>
  <c r="V54" i="60"/>
  <c r="V14" i="60"/>
  <c r="T11" i="60"/>
  <c r="T11" i="59"/>
  <c r="V14" i="58"/>
  <c r="U11" i="69" l="1"/>
  <c r="V17" i="63"/>
  <c r="V11" i="63" s="1"/>
  <c r="C8" i="63"/>
  <c r="L8" i="63" s="1"/>
  <c r="S8" i="63" s="1"/>
  <c r="I122" i="2" s="1"/>
  <c r="F40" i="72"/>
  <c r="C8" i="65"/>
  <c r="L8" i="65" s="1"/>
  <c r="S8" i="65" s="1"/>
  <c r="C8" i="59"/>
  <c r="L8" i="59" s="1"/>
  <c r="C8" i="62"/>
  <c r="V18" i="58"/>
  <c r="L8" i="58"/>
  <c r="S8" i="58" s="1"/>
  <c r="V14" i="59"/>
  <c r="V11" i="59" s="1"/>
  <c r="F69" i="60"/>
  <c r="V32" i="60"/>
  <c r="C8" i="60"/>
  <c r="L8" i="60" s="1"/>
  <c r="V16" i="61"/>
  <c r="C8" i="61"/>
  <c r="L8" i="61" s="1"/>
  <c r="S8" i="61" s="1"/>
  <c r="I123" i="2" s="1"/>
  <c r="U11" i="61"/>
  <c r="V11" i="61"/>
  <c r="V19" i="62"/>
  <c r="V11" i="62" s="1"/>
  <c r="U11" i="62"/>
  <c r="L8" i="62"/>
  <c r="S8" i="62" s="1"/>
  <c r="V18" i="64"/>
  <c r="V11" i="64" s="1"/>
  <c r="C8" i="64"/>
  <c r="L8" i="64" s="1"/>
  <c r="S8" i="64" s="1"/>
  <c r="I135" i="2" s="1"/>
  <c r="V11" i="65"/>
  <c r="V22" i="66"/>
  <c r="V11" i="66" s="1"/>
  <c r="C8" i="66"/>
  <c r="L8" i="66" s="1"/>
  <c r="S8" i="66" s="1"/>
  <c r="I121" i="2" s="1"/>
  <c r="V19" i="67"/>
  <c r="V11" i="67" s="1"/>
  <c r="C8" i="67"/>
  <c r="L8" i="67" s="1"/>
  <c r="S8" i="67" s="1"/>
  <c r="I120" i="2" s="1"/>
  <c r="V20" i="68"/>
  <c r="V11" i="68" s="1"/>
  <c r="C8" i="68"/>
  <c r="L8" i="68" s="1"/>
  <c r="S8" i="68" s="1"/>
  <c r="V17" i="69"/>
  <c r="V11" i="69" s="1"/>
  <c r="C8" i="69"/>
  <c r="L8" i="69" s="1"/>
  <c r="F37" i="70"/>
  <c r="C8" i="70"/>
  <c r="L8" i="70" s="1"/>
  <c r="V22" i="71"/>
  <c r="C8" i="71"/>
  <c r="L8" i="71" s="1"/>
  <c r="S8" i="71" s="1"/>
  <c r="V18" i="72"/>
  <c r="V11" i="72" s="1"/>
  <c r="C8" i="72"/>
  <c r="L8" i="72" s="1"/>
  <c r="U11" i="70"/>
  <c r="F68" i="60"/>
  <c r="U11" i="59"/>
  <c r="U11" i="60"/>
  <c r="B123" i="2"/>
  <c r="U11" i="63"/>
  <c r="U11" i="64"/>
  <c r="I97" i="2"/>
  <c r="B97" i="2"/>
  <c r="I119" i="2"/>
  <c r="B119" i="2"/>
  <c r="F36" i="70"/>
  <c r="U11" i="71"/>
  <c r="V11" i="71"/>
  <c r="I125" i="2"/>
  <c r="U11" i="72"/>
  <c r="F39" i="72"/>
  <c r="E40" i="72" s="1"/>
  <c r="V11" i="58"/>
  <c r="U11" i="58"/>
  <c r="V11" i="70"/>
  <c r="V11" i="60"/>
  <c r="S8" i="69" l="1"/>
  <c r="FFH5" i="3"/>
  <c r="S8" i="70"/>
  <c r="I99" i="2" s="1"/>
  <c r="FFG5" i="3"/>
  <c r="S8" i="72"/>
  <c r="FFE5" i="3"/>
  <c r="S8" i="60"/>
  <c r="I100" i="2" s="1"/>
  <c r="FFS5" i="3"/>
  <c r="E69" i="60"/>
  <c r="E37" i="70"/>
  <c r="S8" i="59"/>
  <c r="B91" i="2"/>
  <c r="B88" i="2"/>
  <c r="B122" i="2"/>
  <c r="B135" i="2"/>
  <c r="B121" i="2"/>
  <c r="B120" i="2"/>
  <c r="B125" i="2"/>
  <c r="B100" i="2"/>
  <c r="E36" i="70"/>
  <c r="G36" i="70" s="1"/>
  <c r="J11" i="70" s="1"/>
  <c r="L99" i="2" s="1"/>
  <c r="I98" i="2"/>
  <c r="E68" i="60"/>
  <c r="G68" i="60" s="1"/>
  <c r="E39" i="72"/>
  <c r="G39" i="72" s="1"/>
  <c r="B99" i="2"/>
  <c r="I101" i="2"/>
  <c r="B101" i="2"/>
  <c r="I91" i="2"/>
  <c r="I88" i="2"/>
  <c r="I127" i="2"/>
  <c r="B127" i="2"/>
  <c r="B98" i="2"/>
  <c r="I40" i="70" l="1"/>
  <c r="J39" i="70"/>
  <c r="Y17" i="70" s="1"/>
  <c r="I39" i="70"/>
  <c r="H39" i="70"/>
  <c r="J40" i="70"/>
  <c r="Y28" i="70" s="1"/>
  <c r="K39" i="70"/>
  <c r="G37" i="70"/>
  <c r="K40" i="70"/>
  <c r="I42" i="72"/>
  <c r="J11" i="72"/>
  <c r="L98" i="2" s="1"/>
  <c r="J11" i="60"/>
  <c r="L100" i="2" s="1"/>
  <c r="I72" i="60"/>
  <c r="G69" i="60"/>
  <c r="J71" i="60"/>
  <c r="Y46" i="60" s="1"/>
  <c r="K72" i="60"/>
  <c r="K71" i="60"/>
  <c r="J72" i="60"/>
  <c r="Y55" i="60" s="1"/>
  <c r="I71" i="60"/>
  <c r="H71" i="60"/>
  <c r="I43" i="72"/>
  <c r="H42" i="72"/>
  <c r="G40" i="72"/>
  <c r="K43" i="72"/>
  <c r="J43" i="72"/>
  <c r="Y29" i="72" s="1"/>
  <c r="K42" i="72"/>
  <c r="J42" i="72"/>
  <c r="Y25" i="72" s="1"/>
  <c r="Y20" i="70" l="1"/>
  <c r="Y24" i="70"/>
  <c r="Y19" i="70"/>
  <c r="Y22" i="70"/>
  <c r="Y18" i="70"/>
  <c r="Y26" i="70"/>
  <c r="Y25" i="70"/>
  <c r="Y21" i="70"/>
  <c r="Y23" i="70"/>
  <c r="Y29" i="70"/>
  <c r="Y32" i="72"/>
  <c r="Y41" i="60"/>
  <c r="Y58" i="60"/>
  <c r="Y37" i="60"/>
  <c r="Y61" i="60"/>
  <c r="Y48" i="60"/>
  <c r="Y45" i="60"/>
  <c r="Y54" i="60"/>
  <c r="Y40" i="60"/>
  <c r="Y38" i="60"/>
  <c r="Y47" i="60"/>
  <c r="Y49" i="60"/>
  <c r="Y44" i="60"/>
  <c r="Y39" i="60"/>
  <c r="Y36" i="60"/>
  <c r="Y56" i="60"/>
  <c r="Y53" i="60"/>
  <c r="Y60" i="60"/>
  <c r="Y52" i="60"/>
  <c r="Y50" i="60"/>
  <c r="Y43" i="60"/>
  <c r="Y42" i="60"/>
  <c r="Y59" i="60"/>
  <c r="Y57" i="60"/>
  <c r="Y30" i="72"/>
  <c r="Y31" i="72"/>
  <c r="Y23" i="72"/>
  <c r="Y24" i="72"/>
  <c r="Y27" i="72"/>
  <c r="Y26" i="72"/>
  <c r="K11" i="57"/>
  <c r="L11" i="57"/>
  <c r="M11" i="57"/>
  <c r="N11" i="57"/>
  <c r="O11" i="57"/>
  <c r="P11" i="57"/>
  <c r="Q11" i="57"/>
  <c r="R11" i="57"/>
  <c r="S11" i="57"/>
  <c r="J14" i="57"/>
  <c r="T14" i="57"/>
  <c r="U14" i="57" s="1"/>
  <c r="J15" i="57"/>
  <c r="T15" i="57"/>
  <c r="J16" i="57"/>
  <c r="T16" i="57"/>
  <c r="U16" i="57" s="1"/>
  <c r="V16" i="57" s="1"/>
  <c r="J17" i="57"/>
  <c r="T17" i="57"/>
  <c r="U17" i="57"/>
  <c r="V17" i="57"/>
  <c r="J18" i="57"/>
  <c r="T18" i="57"/>
  <c r="U18" i="57" s="1"/>
  <c r="V18" i="57" s="1"/>
  <c r="J19" i="57"/>
  <c r="T19" i="57"/>
  <c r="U19" i="57"/>
  <c r="V19" i="57"/>
  <c r="J20" i="57"/>
  <c r="T20" i="57"/>
  <c r="U20" i="57" s="1"/>
  <c r="V20" i="57" s="1"/>
  <c r="J21" i="57"/>
  <c r="T21" i="57"/>
  <c r="U21" i="57"/>
  <c r="V21" i="57"/>
  <c r="J22" i="57"/>
  <c r="T22" i="57"/>
  <c r="U22" i="57" s="1"/>
  <c r="V22" i="57" s="1"/>
  <c r="J23" i="57"/>
  <c r="T23" i="57"/>
  <c r="U23" i="57"/>
  <c r="V23" i="57"/>
  <c r="J24" i="57"/>
  <c r="T24" i="57"/>
  <c r="J25" i="57"/>
  <c r="T25" i="57"/>
  <c r="U25" i="57"/>
  <c r="V25" i="57"/>
  <c r="J26" i="57"/>
  <c r="T26" i="57"/>
  <c r="U26" i="57" s="1"/>
  <c r="V26" i="57" s="1"/>
  <c r="J27" i="57"/>
  <c r="T27" i="57"/>
  <c r="U27" i="57"/>
  <c r="V27" i="57"/>
  <c r="J28" i="57"/>
  <c r="T28" i="57"/>
  <c r="U28" i="57" s="1"/>
  <c r="V28" i="57" s="1"/>
  <c r="J29" i="57"/>
  <c r="T29" i="57"/>
  <c r="U29" i="57"/>
  <c r="V29" i="57"/>
  <c r="J30" i="57"/>
  <c r="T30" i="57"/>
  <c r="U30" i="57" s="1"/>
  <c r="V30" i="57" s="1"/>
  <c r="J31" i="57"/>
  <c r="T31" i="57"/>
  <c r="U31" i="57"/>
  <c r="V31" i="57"/>
  <c r="K11" i="56"/>
  <c r="L11" i="56"/>
  <c r="M11" i="56"/>
  <c r="N11" i="56"/>
  <c r="O11" i="56"/>
  <c r="P11" i="56"/>
  <c r="Q11" i="56"/>
  <c r="R11" i="56"/>
  <c r="S11" i="56"/>
  <c r="J14" i="56"/>
  <c r="T14" i="56"/>
  <c r="J15" i="56"/>
  <c r="T15" i="56"/>
  <c r="U15" i="56"/>
  <c r="V15" i="56" s="1"/>
  <c r="J16" i="56"/>
  <c r="T16" i="56"/>
  <c r="U16" i="56" s="1"/>
  <c r="V16" i="56" s="1"/>
  <c r="J17" i="56"/>
  <c r="T17" i="56"/>
  <c r="U17" i="56"/>
  <c r="V17" i="56" s="1"/>
  <c r="J18" i="56"/>
  <c r="T18" i="56"/>
  <c r="U18" i="56" s="1"/>
  <c r="V18" i="56" s="1"/>
  <c r="J19" i="56"/>
  <c r="T19" i="56"/>
  <c r="J20" i="56"/>
  <c r="T20" i="56"/>
  <c r="U20" i="56" s="1"/>
  <c r="V20" i="56" s="1"/>
  <c r="J21" i="56"/>
  <c r="T21" i="56"/>
  <c r="U21" i="56" s="1"/>
  <c r="V21" i="56" s="1"/>
  <c r="J22" i="56"/>
  <c r="T22" i="56"/>
  <c r="U22" i="56" s="1"/>
  <c r="V22" i="56" s="1"/>
  <c r="J23" i="56"/>
  <c r="T23" i="56"/>
  <c r="U23" i="56"/>
  <c r="V23" i="56" s="1"/>
  <c r="J24" i="56"/>
  <c r="T24" i="56"/>
  <c r="U24" i="56" s="1"/>
  <c r="V24" i="56" s="1"/>
  <c r="J25" i="56"/>
  <c r="T25" i="56"/>
  <c r="U25" i="56"/>
  <c r="V25" i="56" s="1"/>
  <c r="J26" i="56"/>
  <c r="T26" i="56"/>
  <c r="U26" i="56" s="1"/>
  <c r="V26" i="56" s="1"/>
  <c r="J27" i="56"/>
  <c r="T27" i="56"/>
  <c r="J28" i="56"/>
  <c r="T28" i="56"/>
  <c r="U28" i="56" s="1"/>
  <c r="V28" i="56" s="1"/>
  <c r="J29" i="56"/>
  <c r="T29" i="56"/>
  <c r="U29" i="56"/>
  <c r="V29" i="56" s="1"/>
  <c r="J30" i="56"/>
  <c r="T30" i="56"/>
  <c r="U30" i="56" s="1"/>
  <c r="V30" i="56" s="1"/>
  <c r="J31" i="56"/>
  <c r="T31" i="56"/>
  <c r="U31" i="56"/>
  <c r="V31" i="56" s="1"/>
  <c r="J32" i="56"/>
  <c r="T32" i="56"/>
  <c r="U32" i="56" s="1"/>
  <c r="V32" i="56" s="1"/>
  <c r="J33" i="56"/>
  <c r="T33" i="56"/>
  <c r="U33" i="56"/>
  <c r="V33" i="56" s="1"/>
  <c r="J34" i="56"/>
  <c r="T34" i="56"/>
  <c r="U34" i="56" s="1"/>
  <c r="V34" i="56" s="1"/>
  <c r="J35" i="56"/>
  <c r="T35" i="56"/>
  <c r="U35" i="56" s="1"/>
  <c r="V35" i="56" s="1"/>
  <c r="J36" i="56"/>
  <c r="T36" i="56"/>
  <c r="U36" i="56" s="1"/>
  <c r="V36" i="56" s="1"/>
  <c r="J37" i="56"/>
  <c r="T37" i="56"/>
  <c r="U37" i="56" s="1"/>
  <c r="V37" i="56" s="1"/>
  <c r="J38" i="56"/>
  <c r="T38" i="56"/>
  <c r="U38" i="56" s="1"/>
  <c r="V38" i="56" s="1"/>
  <c r="J39" i="56"/>
  <c r="T39" i="56"/>
  <c r="U39" i="56"/>
  <c r="V39" i="56" s="1"/>
  <c r="J40" i="56"/>
  <c r="T40" i="56"/>
  <c r="U40" i="56" s="1"/>
  <c r="V40" i="56" s="1"/>
  <c r="K11" i="55"/>
  <c r="L11" i="55"/>
  <c r="M11" i="55"/>
  <c r="N11" i="55"/>
  <c r="O11" i="55"/>
  <c r="P11" i="55"/>
  <c r="Q11" i="55"/>
  <c r="R11" i="55"/>
  <c r="S11" i="55"/>
  <c r="J14" i="55"/>
  <c r="T14" i="55"/>
  <c r="EXB13" i="3" s="1"/>
  <c r="J15" i="55"/>
  <c r="T15" i="55"/>
  <c r="J16" i="55"/>
  <c r="T16" i="55"/>
  <c r="U16" i="55" s="1"/>
  <c r="V16" i="55" s="1"/>
  <c r="J17" i="55"/>
  <c r="T17" i="55"/>
  <c r="U17" i="55"/>
  <c r="V17" i="55"/>
  <c r="K11" i="54"/>
  <c r="L11" i="54"/>
  <c r="M11" i="54"/>
  <c r="N11" i="54"/>
  <c r="O11" i="54"/>
  <c r="P11" i="54"/>
  <c r="Q11" i="54"/>
  <c r="R11" i="54"/>
  <c r="S11" i="54"/>
  <c r="J14" i="54"/>
  <c r="T14" i="54"/>
  <c r="U14" i="54" s="1"/>
  <c r="J15" i="54"/>
  <c r="T15" i="54"/>
  <c r="U15" i="54"/>
  <c r="V15" i="54"/>
  <c r="J16" i="54"/>
  <c r="T16" i="54"/>
  <c r="U16" i="54" s="1"/>
  <c r="V16" i="54" s="1"/>
  <c r="J17" i="54"/>
  <c r="T17" i="54"/>
  <c r="J18" i="54"/>
  <c r="T18" i="54"/>
  <c r="U18" i="54" s="1"/>
  <c r="V18" i="54" s="1"/>
  <c r="J19" i="54"/>
  <c r="T19" i="54"/>
  <c r="U19" i="54"/>
  <c r="V19" i="54"/>
  <c r="J20" i="54"/>
  <c r="T20" i="54"/>
  <c r="U20" i="54" s="1"/>
  <c r="V20" i="54" s="1"/>
  <c r="J21" i="54"/>
  <c r="T21" i="54"/>
  <c r="U21" i="54"/>
  <c r="V21" i="54"/>
  <c r="J22" i="54"/>
  <c r="T22" i="54"/>
  <c r="U22" i="54" s="1"/>
  <c r="V22" i="54" s="1"/>
  <c r="J23" i="54"/>
  <c r="T23" i="54"/>
  <c r="J24" i="54"/>
  <c r="T24" i="54"/>
  <c r="U24" i="54" s="1"/>
  <c r="V24" i="54" s="1"/>
  <c r="J25" i="54"/>
  <c r="T25" i="54"/>
  <c r="U25" i="54"/>
  <c r="V25" i="54"/>
  <c r="J26" i="54"/>
  <c r="T26" i="54"/>
  <c r="U26" i="54" s="1"/>
  <c r="V26" i="54" s="1"/>
  <c r="J27" i="54"/>
  <c r="T27" i="54"/>
  <c r="U27" i="54"/>
  <c r="V27" i="54"/>
  <c r="J28" i="54"/>
  <c r="T28" i="54"/>
  <c r="U28" i="54" s="1"/>
  <c r="V28" i="54" s="1"/>
  <c r="J29" i="54"/>
  <c r="T29" i="54"/>
  <c r="U29" i="54"/>
  <c r="V29" i="54"/>
  <c r="J30" i="54"/>
  <c r="T30" i="54"/>
  <c r="U30" i="54" s="1"/>
  <c r="V30" i="54" s="1"/>
  <c r="J31" i="54"/>
  <c r="T31" i="54"/>
  <c r="U31" i="54"/>
  <c r="V31" i="54"/>
  <c r="J32" i="54"/>
  <c r="T32" i="54"/>
  <c r="U32" i="54" s="1"/>
  <c r="V32" i="54" s="1"/>
  <c r="J33" i="54"/>
  <c r="T33" i="54"/>
  <c r="U33" i="54"/>
  <c r="V33" i="54"/>
  <c r="J34" i="54"/>
  <c r="T34" i="54"/>
  <c r="U34" i="54" s="1"/>
  <c r="V34" i="54" s="1"/>
  <c r="J35" i="54"/>
  <c r="T35" i="54"/>
  <c r="U35" i="54"/>
  <c r="V35" i="54"/>
  <c r="J36" i="54"/>
  <c r="T36" i="54"/>
  <c r="U36" i="54" s="1"/>
  <c r="V36" i="54" s="1"/>
  <c r="J37" i="54"/>
  <c r="T37" i="54"/>
  <c r="U37" i="54"/>
  <c r="V37" i="54"/>
  <c r="K11" i="53"/>
  <c r="L11" i="53"/>
  <c r="M11" i="53"/>
  <c r="N11" i="53"/>
  <c r="O11" i="53"/>
  <c r="P11" i="53"/>
  <c r="Q11" i="53"/>
  <c r="R11" i="53"/>
  <c r="S11" i="53"/>
  <c r="J14" i="53"/>
  <c r="T14" i="53"/>
  <c r="J15" i="53"/>
  <c r="T15" i="53"/>
  <c r="J16" i="53"/>
  <c r="T16" i="53"/>
  <c r="J17" i="53"/>
  <c r="T17" i="53"/>
  <c r="U17" i="53"/>
  <c r="V17" i="53" s="1"/>
  <c r="J18" i="53"/>
  <c r="T18" i="53"/>
  <c r="J19" i="53"/>
  <c r="T19" i="53"/>
  <c r="J20" i="53"/>
  <c r="T20" i="53"/>
  <c r="J21" i="53"/>
  <c r="T21" i="53"/>
  <c r="U21" i="53"/>
  <c r="V21" i="53" s="1"/>
  <c r="J22" i="53"/>
  <c r="T22" i="53"/>
  <c r="J23" i="53"/>
  <c r="T23" i="53"/>
  <c r="U23" i="53"/>
  <c r="V23" i="53" s="1"/>
  <c r="J24" i="53"/>
  <c r="T24" i="53"/>
  <c r="J25" i="53"/>
  <c r="T25" i="53"/>
  <c r="J26" i="53"/>
  <c r="T26" i="53"/>
  <c r="J27" i="53"/>
  <c r="T27" i="53"/>
  <c r="U27" i="53"/>
  <c r="V27" i="53" s="1"/>
  <c r="J28" i="53"/>
  <c r="T28" i="53"/>
  <c r="J29" i="53"/>
  <c r="T29" i="53"/>
  <c r="J30" i="53"/>
  <c r="T30" i="53"/>
  <c r="J31" i="53"/>
  <c r="T31" i="53"/>
  <c r="U31" i="53"/>
  <c r="V31" i="53" s="1"/>
  <c r="J32" i="53"/>
  <c r="T32" i="53"/>
  <c r="J33" i="53"/>
  <c r="T33" i="53"/>
  <c r="U33" i="53"/>
  <c r="V33" i="53" s="1"/>
  <c r="J34" i="53"/>
  <c r="T34" i="53"/>
  <c r="J35" i="53"/>
  <c r="T35" i="53"/>
  <c r="U35" i="53"/>
  <c r="V35" i="53" s="1"/>
  <c r="J36" i="53"/>
  <c r="T36" i="53"/>
  <c r="J37" i="53"/>
  <c r="T37" i="53"/>
  <c r="J38" i="53"/>
  <c r="T38" i="53"/>
  <c r="J39" i="53"/>
  <c r="T39" i="53"/>
  <c r="U39" i="53"/>
  <c r="V39" i="53" s="1"/>
  <c r="J40" i="53"/>
  <c r="T40" i="53"/>
  <c r="J41" i="53"/>
  <c r="T41" i="53"/>
  <c r="J42" i="53"/>
  <c r="T42" i="53"/>
  <c r="J43" i="53"/>
  <c r="T43" i="53"/>
  <c r="U43" i="53"/>
  <c r="V43" i="53" s="1"/>
  <c r="K11" i="52"/>
  <c r="L11" i="52"/>
  <c r="M11" i="52"/>
  <c r="N11" i="52"/>
  <c r="O11" i="52"/>
  <c r="P11" i="52"/>
  <c r="Q11" i="52"/>
  <c r="R11" i="52"/>
  <c r="S11" i="52"/>
  <c r="J14" i="52"/>
  <c r="T14" i="52"/>
  <c r="U14" i="52" s="1"/>
  <c r="J15" i="52"/>
  <c r="T15" i="52"/>
  <c r="J16" i="52"/>
  <c r="T16" i="52"/>
  <c r="U16" i="52" s="1"/>
  <c r="V16" i="52" s="1"/>
  <c r="J17" i="52"/>
  <c r="T17" i="52"/>
  <c r="U17" i="52"/>
  <c r="V17" i="52"/>
  <c r="J18" i="52"/>
  <c r="T18" i="52"/>
  <c r="U18" i="52" s="1"/>
  <c r="V18" i="52" s="1"/>
  <c r="J19" i="52"/>
  <c r="T19" i="52"/>
  <c r="U19" i="52"/>
  <c r="V19" i="52"/>
  <c r="J20" i="52"/>
  <c r="T20" i="52"/>
  <c r="J21" i="52"/>
  <c r="T21" i="52"/>
  <c r="U21" i="52"/>
  <c r="V21" i="52"/>
  <c r="J22" i="52"/>
  <c r="T22" i="52"/>
  <c r="U22" i="52" s="1"/>
  <c r="V22" i="52" s="1"/>
  <c r="J23" i="52"/>
  <c r="T23" i="52"/>
  <c r="U23" i="52"/>
  <c r="V23" i="52"/>
  <c r="J24" i="52"/>
  <c r="T24" i="52"/>
  <c r="J25" i="52"/>
  <c r="T25" i="52"/>
  <c r="U25" i="52"/>
  <c r="V25" i="52"/>
  <c r="J26" i="52"/>
  <c r="T26" i="52"/>
  <c r="U26" i="52" s="1"/>
  <c r="V26" i="52" s="1"/>
  <c r="J27" i="52"/>
  <c r="T27" i="52"/>
  <c r="U27" i="52"/>
  <c r="V27" i="52"/>
  <c r="J28" i="52"/>
  <c r="T28" i="52"/>
  <c r="J29" i="52"/>
  <c r="T29" i="52"/>
  <c r="U29" i="52"/>
  <c r="V29" i="52"/>
  <c r="J30" i="52"/>
  <c r="T30" i="52"/>
  <c r="U30" i="52" s="1"/>
  <c r="V30" i="52" s="1"/>
  <c r="J31" i="52"/>
  <c r="T31" i="52"/>
  <c r="U31" i="52"/>
  <c r="V31" i="52"/>
  <c r="J32" i="52"/>
  <c r="T32" i="52"/>
  <c r="U32" i="52" s="1"/>
  <c r="V32" i="52" s="1"/>
  <c r="J33" i="52"/>
  <c r="T33" i="52"/>
  <c r="U33" i="52"/>
  <c r="V33" i="52"/>
  <c r="J34" i="52"/>
  <c r="T34" i="52"/>
  <c r="U34" i="52" s="1"/>
  <c r="V34" i="52" s="1"/>
  <c r="J35" i="52"/>
  <c r="T35" i="52"/>
  <c r="U35" i="52"/>
  <c r="V35" i="52"/>
  <c r="J36" i="52"/>
  <c r="T36" i="52"/>
  <c r="U36" i="52" s="1"/>
  <c r="V36" i="52" s="1"/>
  <c r="J37" i="52"/>
  <c r="T37" i="52"/>
  <c r="U37" i="52"/>
  <c r="V37" i="52"/>
  <c r="J38" i="52"/>
  <c r="T38" i="52"/>
  <c r="U38" i="52" s="1"/>
  <c r="V38" i="52" s="1"/>
  <c r="J39" i="52"/>
  <c r="T39" i="52"/>
  <c r="U39" i="52"/>
  <c r="V39" i="52"/>
  <c r="J40" i="52"/>
  <c r="T40" i="52"/>
  <c r="U40" i="52" s="1"/>
  <c r="V40" i="52" s="1"/>
  <c r="J41" i="52"/>
  <c r="T41" i="52"/>
  <c r="U41" i="52"/>
  <c r="V41" i="52"/>
  <c r="J42" i="52"/>
  <c r="T42" i="52"/>
  <c r="U42" i="52" s="1"/>
  <c r="V42" i="52" s="1"/>
  <c r="J43" i="52"/>
  <c r="T43" i="52"/>
  <c r="U43" i="52"/>
  <c r="V43" i="52"/>
  <c r="K11" i="51"/>
  <c r="L11" i="51"/>
  <c r="M11" i="51"/>
  <c r="N11" i="51"/>
  <c r="O11" i="51"/>
  <c r="P11" i="51"/>
  <c r="Q11" i="51"/>
  <c r="R11" i="51"/>
  <c r="S11" i="51"/>
  <c r="J14" i="51"/>
  <c r="T14" i="51"/>
  <c r="J15" i="51"/>
  <c r="T15" i="51"/>
  <c r="J16" i="51"/>
  <c r="T16" i="51"/>
  <c r="J17" i="51"/>
  <c r="T17" i="51"/>
  <c r="U17" i="51"/>
  <c r="V17" i="51" s="1"/>
  <c r="K11" i="50"/>
  <c r="L11" i="50"/>
  <c r="M11" i="50"/>
  <c r="N11" i="50"/>
  <c r="O11" i="50"/>
  <c r="P11" i="50"/>
  <c r="Q11" i="50"/>
  <c r="R11" i="50"/>
  <c r="S11" i="50"/>
  <c r="J14" i="50"/>
  <c r="T14" i="50"/>
  <c r="DIL13" i="3" s="1"/>
  <c r="J15" i="50"/>
  <c r="T15" i="50"/>
  <c r="J16" i="50"/>
  <c r="T16" i="50"/>
  <c r="J17" i="50"/>
  <c r="T17" i="50"/>
  <c r="J18" i="50"/>
  <c r="T18" i="50"/>
  <c r="J19" i="50"/>
  <c r="T19" i="50"/>
  <c r="J20" i="50"/>
  <c r="T20" i="50"/>
  <c r="J21" i="50"/>
  <c r="T21" i="50"/>
  <c r="K11" i="49"/>
  <c r="L11" i="49"/>
  <c r="M11" i="49"/>
  <c r="N11" i="49"/>
  <c r="O11" i="49"/>
  <c r="P11" i="49"/>
  <c r="Q11" i="49"/>
  <c r="R11" i="49"/>
  <c r="S11" i="49"/>
  <c r="J14" i="49"/>
  <c r="T14" i="49"/>
  <c r="J15" i="49"/>
  <c r="T15" i="49"/>
  <c r="J16" i="49"/>
  <c r="T16" i="49"/>
  <c r="J17" i="49"/>
  <c r="T17" i="49"/>
  <c r="J18" i="49"/>
  <c r="T18" i="49"/>
  <c r="J19" i="49"/>
  <c r="T19" i="49"/>
  <c r="J20" i="49"/>
  <c r="T20" i="49"/>
  <c r="J21" i="49"/>
  <c r="T21" i="49"/>
  <c r="J22" i="49"/>
  <c r="T22" i="49"/>
  <c r="J23" i="49"/>
  <c r="T23" i="49"/>
  <c r="J24" i="49"/>
  <c r="T24" i="49"/>
  <c r="J25" i="49"/>
  <c r="T25" i="49"/>
  <c r="J26" i="49"/>
  <c r="T26" i="49"/>
  <c r="J27" i="49"/>
  <c r="T27" i="49"/>
  <c r="J28" i="49"/>
  <c r="T28" i="49"/>
  <c r="K11" i="48"/>
  <c r="L11" i="48"/>
  <c r="M11" i="48"/>
  <c r="N11" i="48"/>
  <c r="O11" i="48"/>
  <c r="P11" i="48"/>
  <c r="Q11" i="48"/>
  <c r="R11" i="48"/>
  <c r="S11" i="48"/>
  <c r="J14" i="48"/>
  <c r="T14" i="48"/>
  <c r="J15" i="48"/>
  <c r="T15" i="48"/>
  <c r="J16" i="48"/>
  <c r="T16" i="48"/>
  <c r="J17" i="48"/>
  <c r="T17" i="48"/>
  <c r="U17" i="48"/>
  <c r="V17" i="48" s="1"/>
  <c r="J18" i="48"/>
  <c r="T18" i="48"/>
  <c r="J19" i="48"/>
  <c r="T19" i="48"/>
  <c r="J20" i="48"/>
  <c r="T20" i="48"/>
  <c r="J21" i="48"/>
  <c r="T21" i="48"/>
  <c r="J22" i="48"/>
  <c r="T22" i="48"/>
  <c r="J23" i="48"/>
  <c r="T23" i="48"/>
  <c r="J24" i="48"/>
  <c r="T24" i="48"/>
  <c r="J25" i="48"/>
  <c r="T25" i="48"/>
  <c r="J26" i="48"/>
  <c r="T26" i="48"/>
  <c r="J27" i="48"/>
  <c r="T27" i="48"/>
  <c r="J28" i="48"/>
  <c r="T28" i="48"/>
  <c r="J29" i="48"/>
  <c r="T29" i="48"/>
  <c r="J30" i="48"/>
  <c r="T30" i="48"/>
  <c r="J31" i="48"/>
  <c r="T31" i="48"/>
  <c r="K11" i="47"/>
  <c r="L11" i="47"/>
  <c r="M11" i="47"/>
  <c r="N11" i="47"/>
  <c r="O11" i="47"/>
  <c r="P11" i="47"/>
  <c r="Q11" i="47"/>
  <c r="R11" i="47"/>
  <c r="S11" i="47"/>
  <c r="J14" i="47"/>
  <c r="T14" i="47"/>
  <c r="J15" i="47"/>
  <c r="T15" i="47"/>
  <c r="J16" i="47"/>
  <c r="T16" i="47"/>
  <c r="J17" i="47"/>
  <c r="T17" i="47"/>
  <c r="J18" i="47"/>
  <c r="T18" i="47"/>
  <c r="J19" i="47"/>
  <c r="T19" i="47"/>
  <c r="K11" i="46"/>
  <c r="L11" i="46"/>
  <c r="M11" i="46"/>
  <c r="N11" i="46"/>
  <c r="O11" i="46"/>
  <c r="P11" i="46"/>
  <c r="Q11" i="46"/>
  <c r="R11" i="46"/>
  <c r="S11" i="46"/>
  <c r="T14" i="46"/>
  <c r="T15" i="46"/>
  <c r="T16" i="46"/>
  <c r="U16" i="46"/>
  <c r="V16" i="46" s="1"/>
  <c r="T17" i="46"/>
  <c r="U19" i="56" l="1"/>
  <c r="V19" i="56" s="1"/>
  <c r="U24" i="52"/>
  <c r="V24" i="52" s="1"/>
  <c r="U20" i="52"/>
  <c r="V20" i="52" s="1"/>
  <c r="U23" i="49"/>
  <c r="V23" i="49" s="1"/>
  <c r="U19" i="49"/>
  <c r="V19" i="49" s="1"/>
  <c r="U15" i="49"/>
  <c r="V15" i="49" s="1"/>
  <c r="U28" i="49"/>
  <c r="V28" i="49" s="1"/>
  <c r="U27" i="49"/>
  <c r="V27" i="49" s="1"/>
  <c r="U26" i="49"/>
  <c r="V26" i="49" s="1"/>
  <c r="U25" i="49"/>
  <c r="V25" i="49" s="1"/>
  <c r="U24" i="49"/>
  <c r="V24" i="49" s="1"/>
  <c r="U22" i="49"/>
  <c r="V22" i="49" s="1"/>
  <c r="U21" i="49"/>
  <c r="V21" i="49" s="1"/>
  <c r="U20" i="49"/>
  <c r="V20" i="49" s="1"/>
  <c r="U18" i="49"/>
  <c r="V18" i="49" s="1"/>
  <c r="U17" i="49"/>
  <c r="V17" i="49" s="1"/>
  <c r="U15" i="51"/>
  <c r="V15" i="51" s="1"/>
  <c r="U15" i="47"/>
  <c r="V15" i="47" s="1"/>
  <c r="U17" i="47"/>
  <c r="V17" i="47" s="1"/>
  <c r="U19" i="47"/>
  <c r="V19" i="47" s="1"/>
  <c r="U18" i="47"/>
  <c r="V18" i="47" s="1"/>
  <c r="U17" i="46"/>
  <c r="V17" i="46" s="1"/>
  <c r="U15" i="46"/>
  <c r="V15" i="46" s="1"/>
  <c r="U21" i="50"/>
  <c r="V21" i="50" s="1"/>
  <c r="U20" i="50"/>
  <c r="V20" i="50" s="1"/>
  <c r="U19" i="50"/>
  <c r="V19" i="50" s="1"/>
  <c r="U17" i="50"/>
  <c r="V17" i="50" s="1"/>
  <c r="U16" i="50"/>
  <c r="V16" i="50" s="1"/>
  <c r="U15" i="50"/>
  <c r="V15" i="50" s="1"/>
  <c r="U23" i="48"/>
  <c r="V23" i="48" s="1"/>
  <c r="U21" i="48"/>
  <c r="V21" i="48" s="1"/>
  <c r="U31" i="48"/>
  <c r="V31" i="48" s="1"/>
  <c r="U30" i="48"/>
  <c r="V30" i="48" s="1"/>
  <c r="U29" i="48"/>
  <c r="V29" i="48" s="1"/>
  <c r="U28" i="48"/>
  <c r="V28" i="48" s="1"/>
  <c r="U27" i="48"/>
  <c r="V27" i="48" s="1"/>
  <c r="U26" i="48"/>
  <c r="V26" i="48" s="1"/>
  <c r="U25" i="48"/>
  <c r="V25" i="48" s="1"/>
  <c r="U24" i="48"/>
  <c r="V24" i="48" s="1"/>
  <c r="U22" i="48"/>
  <c r="V22" i="48" s="1"/>
  <c r="U20" i="48"/>
  <c r="V20" i="48" s="1"/>
  <c r="U19" i="48"/>
  <c r="V19" i="48" s="1"/>
  <c r="U18" i="48"/>
  <c r="V18" i="48" s="1"/>
  <c r="U16" i="48"/>
  <c r="V16" i="48" s="1"/>
  <c r="U14" i="48"/>
  <c r="V14" i="48" s="1"/>
  <c r="U24" i="57"/>
  <c r="U27" i="56"/>
  <c r="V27" i="56" s="1"/>
  <c r="U23" i="54"/>
  <c r="U15" i="52"/>
  <c r="U16" i="51"/>
  <c r="U18" i="50"/>
  <c r="V18" i="50" s="1"/>
  <c r="U14" i="50"/>
  <c r="V14" i="50" s="1"/>
  <c r="U14" i="49"/>
  <c r="U15" i="48"/>
  <c r="U14" i="47"/>
  <c r="U15" i="57"/>
  <c r="V15" i="57" s="1"/>
  <c r="U14" i="56"/>
  <c r="V14" i="56" s="1"/>
  <c r="V11" i="56" s="1"/>
  <c r="U17" i="54"/>
  <c r="V17" i="54" s="1"/>
  <c r="U15" i="55"/>
  <c r="V15" i="55" s="1"/>
  <c r="U14" i="55"/>
  <c r="U40" i="53"/>
  <c r="V40" i="53" s="1"/>
  <c r="U30" i="53"/>
  <c r="V30" i="53" s="1"/>
  <c r="U20" i="53"/>
  <c r="V20" i="53" s="1"/>
  <c r="U36" i="53"/>
  <c r="V36" i="53" s="1"/>
  <c r="U14" i="53"/>
  <c r="U42" i="53"/>
  <c r="V42" i="53" s="1"/>
  <c r="U29" i="53"/>
  <c r="V29" i="53" s="1"/>
  <c r="U26" i="53"/>
  <c r="V26" i="53" s="1"/>
  <c r="U19" i="53"/>
  <c r="V19" i="53" s="1"/>
  <c r="U16" i="53"/>
  <c r="V16" i="53" s="1"/>
  <c r="U32" i="53"/>
  <c r="V32" i="53" s="1"/>
  <c r="U22" i="53"/>
  <c r="V22" i="53" s="1"/>
  <c r="U41" i="53"/>
  <c r="V41" i="53" s="1"/>
  <c r="U38" i="53"/>
  <c r="V38" i="53" s="1"/>
  <c r="U15" i="53"/>
  <c r="U18" i="53"/>
  <c r="V18" i="53" s="1"/>
  <c r="U28" i="53"/>
  <c r="V28" i="53" s="1"/>
  <c r="U37" i="53"/>
  <c r="V37" i="53" s="1"/>
  <c r="U34" i="53"/>
  <c r="V34" i="53" s="1"/>
  <c r="U24" i="53"/>
  <c r="V24" i="53" s="1"/>
  <c r="U25" i="53"/>
  <c r="V25" i="53" s="1"/>
  <c r="U28" i="52"/>
  <c r="V28" i="52" s="1"/>
  <c r="U14" i="51"/>
  <c r="U16" i="49"/>
  <c r="V16" i="49" s="1"/>
  <c r="U16" i="47"/>
  <c r="V16" i="47" s="1"/>
  <c r="T11" i="46"/>
  <c r="U14" i="46"/>
  <c r="V14" i="46" s="1"/>
  <c r="V11" i="46" s="1"/>
  <c r="V14" i="57"/>
  <c r="U11" i="57"/>
  <c r="T11" i="57"/>
  <c r="C8" i="56"/>
  <c r="L8" i="56" s="1"/>
  <c r="T11" i="56"/>
  <c r="T11" i="55"/>
  <c r="V14" i="54"/>
  <c r="T11" i="54"/>
  <c r="V14" i="53"/>
  <c r="T11" i="53"/>
  <c r="V14" i="52"/>
  <c r="T11" i="52"/>
  <c r="T11" i="51"/>
  <c r="T11" i="50"/>
  <c r="T11" i="49"/>
  <c r="T11" i="48"/>
  <c r="T11" i="47"/>
  <c r="K11" i="45"/>
  <c r="L11" i="45"/>
  <c r="M11" i="45"/>
  <c r="N11" i="45"/>
  <c r="O11" i="45"/>
  <c r="P11" i="45"/>
  <c r="Q11" i="45"/>
  <c r="R11" i="45"/>
  <c r="S11" i="45"/>
  <c r="J14" i="45"/>
  <c r="T14" i="45"/>
  <c r="J15" i="45"/>
  <c r="T15" i="45"/>
  <c r="J16" i="45"/>
  <c r="T16" i="45"/>
  <c r="J17" i="45"/>
  <c r="T17" i="45"/>
  <c r="U11" i="50" l="1"/>
  <c r="V14" i="49"/>
  <c r="V11" i="49" s="1"/>
  <c r="C8" i="49"/>
  <c r="L8" i="49" s="1"/>
  <c r="S8" i="49" s="1"/>
  <c r="C8" i="47"/>
  <c r="L8" i="47" s="1"/>
  <c r="S8" i="47" s="1"/>
  <c r="I96" i="2" s="1"/>
  <c r="V11" i="50"/>
  <c r="C8" i="50"/>
  <c r="L8" i="50" s="1"/>
  <c r="U11" i="48"/>
  <c r="U17" i="45"/>
  <c r="V17" i="45" s="1"/>
  <c r="U16" i="45"/>
  <c r="V16" i="45" s="1"/>
  <c r="U14" i="45"/>
  <c r="V24" i="57"/>
  <c r="V11" i="57" s="1"/>
  <c r="C8" i="57"/>
  <c r="L8" i="57" s="1"/>
  <c r="S8" i="57" s="1"/>
  <c r="I126" i="2" s="1"/>
  <c r="C8" i="54"/>
  <c r="L8" i="54" s="1"/>
  <c r="S8" i="54" s="1"/>
  <c r="V23" i="54"/>
  <c r="V11" i="54" s="1"/>
  <c r="V14" i="55"/>
  <c r="V11" i="55" s="1"/>
  <c r="C8" i="55"/>
  <c r="L8" i="55" s="1"/>
  <c r="V15" i="53"/>
  <c r="C8" i="53"/>
  <c r="L8" i="53" s="1"/>
  <c r="S8" i="53" s="1"/>
  <c r="C8" i="52"/>
  <c r="L8" i="52" s="1"/>
  <c r="S8" i="52" s="1"/>
  <c r="V15" i="52"/>
  <c r="V11" i="52" s="1"/>
  <c r="V16" i="51"/>
  <c r="C8" i="51"/>
  <c r="L8" i="51" s="1"/>
  <c r="S8" i="51" s="1"/>
  <c r="I105" i="2" s="1"/>
  <c r="V15" i="48"/>
  <c r="V11" i="48" s="1"/>
  <c r="C8" i="48"/>
  <c r="L8" i="48" s="1"/>
  <c r="S8" i="48" s="1"/>
  <c r="I87" i="2" s="1"/>
  <c r="L41" i="2" s="1"/>
  <c r="V14" i="47"/>
  <c r="V11" i="47" s="1"/>
  <c r="U11" i="47"/>
  <c r="B126" i="2"/>
  <c r="S8" i="56"/>
  <c r="I117" i="2" s="1"/>
  <c r="L66" i="2" s="1"/>
  <c r="B117" i="2"/>
  <c r="U11" i="56"/>
  <c r="U11" i="54"/>
  <c r="U11" i="55"/>
  <c r="V11" i="53"/>
  <c r="U11" i="53"/>
  <c r="I116" i="2"/>
  <c r="L65" i="2" s="1"/>
  <c r="B116" i="2"/>
  <c r="U11" i="52"/>
  <c r="V14" i="51"/>
  <c r="V11" i="51" s="1"/>
  <c r="U11" i="51"/>
  <c r="U11" i="49"/>
  <c r="I114" i="2"/>
  <c r="L64" i="2" s="1"/>
  <c r="U15" i="45"/>
  <c r="U11" i="46"/>
  <c r="C8" i="46"/>
  <c r="L8" i="46" s="1"/>
  <c r="S8" i="46" s="1"/>
  <c r="V14" i="45"/>
  <c r="T11" i="45"/>
  <c r="S8" i="55" l="1"/>
  <c r="I137" i="2" s="1"/>
  <c r="FEV5" i="3"/>
  <c r="S8" i="50"/>
  <c r="I90" i="2" s="1"/>
  <c r="FEQ5" i="3"/>
  <c r="B90" i="2"/>
  <c r="B96" i="2"/>
  <c r="U11" i="45"/>
  <c r="B138" i="2"/>
  <c r="I138" i="2"/>
  <c r="B137" i="2"/>
  <c r="B105" i="2"/>
  <c r="B87" i="2"/>
  <c r="V15" i="45"/>
  <c r="V11" i="45" s="1"/>
  <c r="C8" i="45"/>
  <c r="L8" i="45" s="1"/>
  <c r="S8" i="45" s="1"/>
  <c r="I86" i="2" s="1"/>
  <c r="L40" i="2" s="1"/>
  <c r="I115" i="2"/>
  <c r="B115" i="2"/>
  <c r="B114" i="2"/>
  <c r="B95" i="2"/>
  <c r="K11" i="44"/>
  <c r="L11" i="44"/>
  <c r="M11" i="44"/>
  <c r="N11" i="44"/>
  <c r="O11" i="44"/>
  <c r="P11" i="44"/>
  <c r="Q11" i="44"/>
  <c r="R11" i="44"/>
  <c r="S11" i="44"/>
  <c r="J14" i="44"/>
  <c r="T14" i="44"/>
  <c r="J15" i="44"/>
  <c r="T15" i="44"/>
  <c r="U15" i="44"/>
  <c r="V15" i="44"/>
  <c r="J16" i="44"/>
  <c r="T16" i="44"/>
  <c r="U16" i="44" s="1"/>
  <c r="V16" i="44" s="1"/>
  <c r="J17" i="44"/>
  <c r="T17" i="44"/>
  <c r="U17" i="44"/>
  <c r="V17" i="44"/>
  <c r="J18" i="44"/>
  <c r="T18" i="44"/>
  <c r="U18" i="44" s="1"/>
  <c r="V18" i="44" s="1"/>
  <c r="J19" i="44"/>
  <c r="T19" i="44"/>
  <c r="J20" i="44"/>
  <c r="T20" i="44"/>
  <c r="U20" i="44" s="1"/>
  <c r="V20" i="44" s="1"/>
  <c r="T21" i="44"/>
  <c r="U21" i="44" s="1"/>
  <c r="V21" i="44" s="1"/>
  <c r="J22" i="44"/>
  <c r="T22" i="44"/>
  <c r="U22" i="44"/>
  <c r="V22" i="44" s="1"/>
  <c r="J23" i="44"/>
  <c r="T23" i="44"/>
  <c r="CHU13" i="3" s="1"/>
  <c r="J24" i="44"/>
  <c r="T24" i="44"/>
  <c r="CIF13" i="3" s="1"/>
  <c r="J25" i="44"/>
  <c r="T25" i="44"/>
  <c r="CIQ13" i="3" s="1"/>
  <c r="J26" i="44"/>
  <c r="T26" i="44"/>
  <c r="J27" i="44"/>
  <c r="T27" i="44"/>
  <c r="U27" i="44" s="1"/>
  <c r="V27" i="44" s="1"/>
  <c r="J28" i="44"/>
  <c r="T28" i="44"/>
  <c r="U28" i="44"/>
  <c r="V28" i="44"/>
  <c r="T29" i="44"/>
  <c r="U29" i="44"/>
  <c r="V29" i="44"/>
  <c r="J30" i="44"/>
  <c r="T30" i="44"/>
  <c r="U30" i="44"/>
  <c r="V30" i="44"/>
  <c r="J31" i="44"/>
  <c r="T31" i="44"/>
  <c r="U31" i="44"/>
  <c r="V31" i="44" s="1"/>
  <c r="J32" i="44"/>
  <c r="T32" i="44"/>
  <c r="CKT13" i="3" s="1"/>
  <c r="J33" i="44"/>
  <c r="T33" i="44"/>
  <c r="CLE13" i="3" s="1"/>
  <c r="J34" i="44"/>
  <c r="T34" i="44"/>
  <c r="CLP13" i="3" s="1"/>
  <c r="J35" i="44"/>
  <c r="T35" i="44"/>
  <c r="U35" i="44"/>
  <c r="V35" i="44"/>
  <c r="J36" i="44"/>
  <c r="T36" i="44"/>
  <c r="J37" i="44"/>
  <c r="T37" i="44"/>
  <c r="U37" i="44" s="1"/>
  <c r="V37" i="44" s="1"/>
  <c r="J38" i="44"/>
  <c r="T38" i="44"/>
  <c r="U38" i="44"/>
  <c r="V38" i="44"/>
  <c r="J39" i="44"/>
  <c r="T39" i="44"/>
  <c r="U39" i="44"/>
  <c r="V39" i="44" s="1"/>
  <c r="J40" i="44"/>
  <c r="T40" i="44"/>
  <c r="U40" i="44"/>
  <c r="V40" i="44" s="1"/>
  <c r="J41" i="44"/>
  <c r="T41" i="44"/>
  <c r="U41" i="44"/>
  <c r="V41" i="44"/>
  <c r="K11" i="43"/>
  <c r="L11" i="43"/>
  <c r="M11" i="43"/>
  <c r="N11" i="43"/>
  <c r="O11" i="43"/>
  <c r="P11" i="43"/>
  <c r="Q11" i="43"/>
  <c r="R11" i="43"/>
  <c r="S11" i="43"/>
  <c r="J14" i="43"/>
  <c r="T14" i="43"/>
  <c r="J15" i="43"/>
  <c r="T15" i="43"/>
  <c r="U15" i="43"/>
  <c r="V15" i="43"/>
  <c r="J16" i="43"/>
  <c r="T16" i="43"/>
  <c r="J17" i="43"/>
  <c r="T17" i="43"/>
  <c r="U17" i="43"/>
  <c r="V17" i="43"/>
  <c r="J18" i="43"/>
  <c r="T18" i="43"/>
  <c r="U18" i="43" s="1"/>
  <c r="V18" i="43" s="1"/>
  <c r="J19" i="43"/>
  <c r="T19" i="43"/>
  <c r="U19" i="43"/>
  <c r="V19" i="43"/>
  <c r="J20" i="43"/>
  <c r="T20" i="43"/>
  <c r="U20" i="43" s="1"/>
  <c r="V20" i="43" s="1"/>
  <c r="J21" i="43"/>
  <c r="T21" i="43"/>
  <c r="U21" i="43"/>
  <c r="V21" i="43"/>
  <c r="J22" i="43"/>
  <c r="T22" i="43"/>
  <c r="U22" i="43" s="1"/>
  <c r="V22" i="43" s="1"/>
  <c r="K11" i="42"/>
  <c r="L11" i="42"/>
  <c r="M11" i="42"/>
  <c r="N11" i="42"/>
  <c r="O11" i="42"/>
  <c r="P11" i="42"/>
  <c r="Q11" i="42"/>
  <c r="R11" i="42"/>
  <c r="S11" i="42"/>
  <c r="J14" i="42"/>
  <c r="T14" i="42"/>
  <c r="J15" i="42"/>
  <c r="T15" i="42"/>
  <c r="U15" i="42"/>
  <c r="V15" i="42" s="1"/>
  <c r="J16" i="42"/>
  <c r="T16" i="42"/>
  <c r="J17" i="42"/>
  <c r="T17" i="42"/>
  <c r="J18" i="42"/>
  <c r="T18" i="42"/>
  <c r="J19" i="42"/>
  <c r="T19" i="42"/>
  <c r="J20" i="42"/>
  <c r="T20" i="42"/>
  <c r="J21" i="42"/>
  <c r="T21" i="42"/>
  <c r="T22" i="42"/>
  <c r="U22" i="42" s="1"/>
  <c r="V22" i="42" s="1"/>
  <c r="J23" i="42"/>
  <c r="T23" i="42"/>
  <c r="J24" i="42"/>
  <c r="T24" i="42"/>
  <c r="BTV13" i="3" s="1"/>
  <c r="J25" i="42"/>
  <c r="T25" i="42"/>
  <c r="BUG13" i="3" s="1"/>
  <c r="J26" i="42"/>
  <c r="T26" i="42"/>
  <c r="J27" i="42"/>
  <c r="T27" i="42"/>
  <c r="J28" i="42"/>
  <c r="T28" i="42"/>
  <c r="BVN13" i="3" s="1"/>
  <c r="J29" i="42"/>
  <c r="T29" i="42"/>
  <c r="J30" i="42"/>
  <c r="T30" i="42"/>
  <c r="J31" i="42"/>
  <c r="T31" i="42"/>
  <c r="BWU13" i="3" s="1"/>
  <c r="J32" i="42"/>
  <c r="T32" i="42"/>
  <c r="T33" i="42"/>
  <c r="U33" i="42"/>
  <c r="V33" i="42" s="1"/>
  <c r="J34" i="42"/>
  <c r="T34" i="42"/>
  <c r="J35" i="42"/>
  <c r="T35" i="42"/>
  <c r="BYB13" i="3" s="1"/>
  <c r="J36" i="42"/>
  <c r="T36" i="42"/>
  <c r="BYM13" i="3" s="1"/>
  <c r="J37" i="42"/>
  <c r="T37" i="42"/>
  <c r="J38" i="42"/>
  <c r="T38" i="42"/>
  <c r="U38" i="42"/>
  <c r="V38" i="42" s="1"/>
  <c r="J39" i="42"/>
  <c r="T39" i="42"/>
  <c r="J40" i="42"/>
  <c r="T40" i="42"/>
  <c r="K11" i="41"/>
  <c r="L11" i="41"/>
  <c r="M11" i="41"/>
  <c r="N11" i="41"/>
  <c r="O11" i="41"/>
  <c r="P11" i="41"/>
  <c r="Q11" i="41"/>
  <c r="R11" i="41"/>
  <c r="S11" i="41"/>
  <c r="J14" i="41"/>
  <c r="T14" i="41"/>
  <c r="J15" i="41"/>
  <c r="T15" i="41"/>
  <c r="J16" i="41"/>
  <c r="T16" i="41"/>
  <c r="T17" i="41"/>
  <c r="U17" i="41" s="1"/>
  <c r="V17" i="41" s="1"/>
  <c r="J18" i="41"/>
  <c r="T18" i="41"/>
  <c r="J19" i="41"/>
  <c r="T19" i="41"/>
  <c r="BNM13" i="3" s="1"/>
  <c r="J20" i="41"/>
  <c r="T20" i="41"/>
  <c r="J21" i="41"/>
  <c r="T21" i="41"/>
  <c r="T22" i="41"/>
  <c r="U22" i="41" s="1"/>
  <c r="V22" i="41" s="1"/>
  <c r="J23" i="41"/>
  <c r="U23" i="41"/>
  <c r="J24" i="41"/>
  <c r="U24" i="41"/>
  <c r="U25" i="41"/>
  <c r="V25" i="41" s="1"/>
  <c r="K11" i="40"/>
  <c r="L11" i="40"/>
  <c r="M11" i="40"/>
  <c r="N11" i="40"/>
  <c r="O11" i="40"/>
  <c r="P11" i="40"/>
  <c r="Q11" i="40"/>
  <c r="R11" i="40"/>
  <c r="S11" i="40"/>
  <c r="J14" i="40"/>
  <c r="T14" i="40"/>
  <c r="J15" i="40"/>
  <c r="T15" i="40"/>
  <c r="J16" i="40"/>
  <c r="T16" i="40"/>
  <c r="J17" i="40"/>
  <c r="T17" i="40"/>
  <c r="J18" i="40"/>
  <c r="T18" i="40"/>
  <c r="J19" i="40"/>
  <c r="T19" i="40"/>
  <c r="J20" i="40"/>
  <c r="T20" i="40"/>
  <c r="J21" i="40"/>
  <c r="T21" i="40"/>
  <c r="U21" i="40"/>
  <c r="V21" i="40"/>
  <c r="J22" i="40"/>
  <c r="T22" i="40"/>
  <c r="J23" i="40"/>
  <c r="T23" i="40"/>
  <c r="U23" i="40"/>
  <c r="V23" i="40"/>
  <c r="J24" i="40"/>
  <c r="T24" i="40"/>
  <c r="J25" i="40"/>
  <c r="T25" i="40"/>
  <c r="J26" i="40"/>
  <c r="T26" i="40"/>
  <c r="J27" i="40"/>
  <c r="T27" i="40"/>
  <c r="J28" i="40"/>
  <c r="T28" i="40"/>
  <c r="J29" i="40"/>
  <c r="T29" i="40"/>
  <c r="J30" i="40"/>
  <c r="T30" i="40"/>
  <c r="J31" i="40"/>
  <c r="T31" i="40"/>
  <c r="J32" i="40"/>
  <c r="T32" i="40"/>
  <c r="J33" i="40"/>
  <c r="T33" i="40"/>
  <c r="J34" i="40"/>
  <c r="T34" i="40"/>
  <c r="J35" i="40"/>
  <c r="T35" i="40"/>
  <c r="J36" i="40"/>
  <c r="T36" i="40"/>
  <c r="J37" i="40"/>
  <c r="T37" i="40"/>
  <c r="J38" i="40"/>
  <c r="T38" i="40"/>
  <c r="J39" i="40"/>
  <c r="T39" i="40"/>
  <c r="J40" i="40"/>
  <c r="T40" i="40"/>
  <c r="J41" i="40"/>
  <c r="T41" i="40"/>
  <c r="J42" i="40"/>
  <c r="T42" i="40"/>
  <c r="J43" i="40"/>
  <c r="T43" i="40"/>
  <c r="K11" i="39"/>
  <c r="L11" i="39"/>
  <c r="M11" i="39"/>
  <c r="N11" i="39"/>
  <c r="O11" i="39"/>
  <c r="P11" i="39"/>
  <c r="Q11" i="39"/>
  <c r="R11" i="39"/>
  <c r="S11" i="39"/>
  <c r="J14" i="39"/>
  <c r="T14" i="39"/>
  <c r="J15" i="39"/>
  <c r="T15" i="39"/>
  <c r="J16" i="39"/>
  <c r="T16" i="39"/>
  <c r="J17" i="39"/>
  <c r="T17" i="39"/>
  <c r="J18" i="39"/>
  <c r="T18" i="39"/>
  <c r="J19" i="39"/>
  <c r="T19" i="39"/>
  <c r="U19" i="39"/>
  <c r="V19" i="39" s="1"/>
  <c r="J20" i="39"/>
  <c r="T20" i="39"/>
  <c r="J21" i="39"/>
  <c r="T21" i="39"/>
  <c r="U21" i="39"/>
  <c r="V21" i="39" s="1"/>
  <c r="J22" i="39"/>
  <c r="T22" i="39"/>
  <c r="J23" i="39"/>
  <c r="T23" i="39"/>
  <c r="J24" i="39"/>
  <c r="T24" i="39"/>
  <c r="J25" i="39"/>
  <c r="T25" i="39"/>
  <c r="J26" i="39"/>
  <c r="T26" i="39"/>
  <c r="K11" i="38"/>
  <c r="L11" i="38"/>
  <c r="M11" i="38"/>
  <c r="N11" i="38"/>
  <c r="O11" i="38"/>
  <c r="P11" i="38"/>
  <c r="Q11" i="38"/>
  <c r="R11" i="38"/>
  <c r="S11" i="38"/>
  <c r="J14" i="38"/>
  <c r="T14" i="38"/>
  <c r="U14" i="38" s="1"/>
  <c r="J15" i="38"/>
  <c r="T15" i="38"/>
  <c r="U15" i="38"/>
  <c r="V15" i="38"/>
  <c r="J16" i="38"/>
  <c r="T16" i="38"/>
  <c r="J17" i="38"/>
  <c r="T17" i="38"/>
  <c r="U17" i="38"/>
  <c r="V17" i="38"/>
  <c r="J18" i="38"/>
  <c r="T18" i="38"/>
  <c r="J19" i="38"/>
  <c r="T19" i="38"/>
  <c r="U19" i="38"/>
  <c r="V19" i="38"/>
  <c r="J20" i="38"/>
  <c r="T20" i="38"/>
  <c r="U20" i="38" s="1"/>
  <c r="V20" i="38" s="1"/>
  <c r="J21" i="38"/>
  <c r="T21" i="38"/>
  <c r="U21" i="38"/>
  <c r="V21" i="38"/>
  <c r="J22" i="38"/>
  <c r="T22" i="38"/>
  <c r="U22" i="38" s="1"/>
  <c r="V22" i="38" s="1"/>
  <c r="J23" i="38"/>
  <c r="T23" i="38"/>
  <c r="U23" i="38"/>
  <c r="V23" i="38"/>
  <c r="J24" i="38"/>
  <c r="T24" i="38"/>
  <c r="U24" i="38" s="1"/>
  <c r="V24" i="38" s="1"/>
  <c r="J25" i="38"/>
  <c r="T25" i="38"/>
  <c r="U25" i="38"/>
  <c r="V25" i="38"/>
  <c r="J26" i="38"/>
  <c r="T26" i="38"/>
  <c r="U26" i="38" s="1"/>
  <c r="V26" i="38" s="1"/>
  <c r="K11" i="37"/>
  <c r="L11" i="37"/>
  <c r="M11" i="37"/>
  <c r="N11" i="37"/>
  <c r="O11" i="37"/>
  <c r="P11" i="37"/>
  <c r="Q11" i="37"/>
  <c r="R11" i="37"/>
  <c r="S11" i="37"/>
  <c r="J14" i="37"/>
  <c r="T14" i="37"/>
  <c r="J15" i="37"/>
  <c r="T15" i="37"/>
  <c r="U15" i="37"/>
  <c r="V15" i="37" s="1"/>
  <c r="J16" i="37"/>
  <c r="T16" i="37"/>
  <c r="J17" i="37"/>
  <c r="T17" i="37"/>
  <c r="J18" i="37"/>
  <c r="T18" i="37"/>
  <c r="J19" i="37"/>
  <c r="T19" i="37"/>
  <c r="J20" i="37"/>
  <c r="T20" i="37"/>
  <c r="J21" i="37"/>
  <c r="T21" i="37"/>
  <c r="J22" i="37"/>
  <c r="T22" i="37"/>
  <c r="J23" i="37"/>
  <c r="T23" i="37"/>
  <c r="J24" i="37"/>
  <c r="T24" i="37"/>
  <c r="J25" i="37"/>
  <c r="T25" i="37"/>
  <c r="K11" i="36"/>
  <c r="L11" i="36"/>
  <c r="M11" i="36"/>
  <c r="N11" i="36"/>
  <c r="O11" i="36"/>
  <c r="P11" i="36"/>
  <c r="Q11" i="36"/>
  <c r="R11" i="36"/>
  <c r="S11" i="36"/>
  <c r="J14" i="36"/>
  <c r="T14" i="36"/>
  <c r="ACG13" i="3" s="1"/>
  <c r="J15" i="36"/>
  <c r="T15" i="36"/>
  <c r="ACR13" i="3" s="1"/>
  <c r="J16" i="36"/>
  <c r="T16" i="36"/>
  <c r="ADC13" i="3" s="1"/>
  <c r="J17" i="36"/>
  <c r="T17" i="36"/>
  <c r="ADN13" i="3" s="1"/>
  <c r="J18" i="36"/>
  <c r="T18" i="36"/>
  <c r="ADY13" i="3" s="1"/>
  <c r="J19" i="36"/>
  <c r="T19" i="36"/>
  <c r="AEJ13" i="3" s="1"/>
  <c r="T20" i="36"/>
  <c r="U20" i="36" s="1"/>
  <c r="V20" i="36" s="1"/>
  <c r="J21" i="36"/>
  <c r="T21" i="36"/>
  <c r="AEU13" i="3" s="1"/>
  <c r="U21" i="36"/>
  <c r="J22" i="36"/>
  <c r="T22" i="36"/>
  <c r="AFF13" i="3" s="1"/>
  <c r="J23" i="36"/>
  <c r="T23" i="36"/>
  <c r="AFQ13" i="3" s="1"/>
  <c r="J24" i="36"/>
  <c r="T24" i="36"/>
  <c r="AGB13" i="3" s="1"/>
  <c r="U24" i="36"/>
  <c r="V24" i="36" s="1"/>
  <c r="J25" i="36"/>
  <c r="T25" i="36"/>
  <c r="AGM13" i="3" s="1"/>
  <c r="T26" i="36"/>
  <c r="U26" i="36" s="1"/>
  <c r="V26" i="36" s="1"/>
  <c r="J27" i="36"/>
  <c r="T27" i="36"/>
  <c r="AGX13" i="3" s="1"/>
  <c r="J28" i="36"/>
  <c r="T28" i="36"/>
  <c r="AHI13" i="3" s="1"/>
  <c r="J29" i="36"/>
  <c r="T29" i="36"/>
  <c r="AHT13" i="3" s="1"/>
  <c r="J30" i="36"/>
  <c r="T30" i="36"/>
  <c r="AIE13" i="3" s="1"/>
  <c r="J31" i="36"/>
  <c r="T31" i="36"/>
  <c r="AIP13" i="3" s="1"/>
  <c r="K11" i="35"/>
  <c r="L11" i="35"/>
  <c r="M11" i="35"/>
  <c r="N11" i="35"/>
  <c r="O11" i="35"/>
  <c r="P11" i="35"/>
  <c r="Q11" i="35"/>
  <c r="R11" i="35"/>
  <c r="S11" i="35"/>
  <c r="J14" i="35"/>
  <c r="T14" i="35"/>
  <c r="J15" i="35"/>
  <c r="T15" i="35"/>
  <c r="J16" i="35"/>
  <c r="T16" i="35"/>
  <c r="J17" i="35"/>
  <c r="T17" i="35"/>
  <c r="J18" i="35"/>
  <c r="T18" i="35"/>
  <c r="J19" i="35"/>
  <c r="T19" i="35"/>
  <c r="J20" i="35"/>
  <c r="T20" i="35"/>
  <c r="J21" i="35"/>
  <c r="T21" i="35"/>
  <c r="J22" i="35"/>
  <c r="T22" i="35"/>
  <c r="J23" i="35"/>
  <c r="T23" i="35"/>
  <c r="U23" i="35"/>
  <c r="V23" i="35" s="1"/>
  <c r="J24" i="35"/>
  <c r="T24" i="35"/>
  <c r="J25" i="35"/>
  <c r="T25" i="35"/>
  <c r="J26" i="35"/>
  <c r="T26" i="35"/>
  <c r="J27" i="35"/>
  <c r="T27" i="35"/>
  <c r="J28" i="35"/>
  <c r="T28" i="35"/>
  <c r="J29" i="35"/>
  <c r="T29" i="35"/>
  <c r="U29" i="35"/>
  <c r="V29" i="35" s="1"/>
  <c r="J30" i="35"/>
  <c r="T30" i="35"/>
  <c r="J31" i="35"/>
  <c r="T31" i="35"/>
  <c r="J32" i="35"/>
  <c r="T32" i="35"/>
  <c r="J33" i="35"/>
  <c r="T33" i="35"/>
  <c r="J34" i="35"/>
  <c r="T34" i="35"/>
  <c r="J35" i="35"/>
  <c r="T35" i="35"/>
  <c r="J36" i="35"/>
  <c r="T36" i="35"/>
  <c r="J37" i="35"/>
  <c r="T37" i="35"/>
  <c r="J38" i="35"/>
  <c r="T38" i="35"/>
  <c r="J39" i="35"/>
  <c r="T39" i="35"/>
  <c r="B110" i="2"/>
  <c r="K11" i="33"/>
  <c r="L11" i="33"/>
  <c r="M11" i="33"/>
  <c r="N11" i="33"/>
  <c r="O11" i="33"/>
  <c r="P11" i="33"/>
  <c r="Q11" i="33"/>
  <c r="R11" i="33"/>
  <c r="S11" i="33"/>
  <c r="J14" i="33"/>
  <c r="T14" i="33"/>
  <c r="M13" i="3" s="1"/>
  <c r="J15" i="33"/>
  <c r="T15" i="33"/>
  <c r="X13" i="3" s="1"/>
  <c r="J16" i="33"/>
  <c r="T16" i="33"/>
  <c r="AI13" i="3" s="1"/>
  <c r="J17" i="33"/>
  <c r="T17" i="33"/>
  <c r="AT13" i="3" s="1"/>
  <c r="J18" i="33"/>
  <c r="T18" i="33"/>
  <c r="BE13" i="3" s="1"/>
  <c r="J19" i="33"/>
  <c r="T19" i="33"/>
  <c r="BP13" i="3" s="1"/>
  <c r="J20" i="33"/>
  <c r="T20" i="33"/>
  <c r="CA13" i="3" s="1"/>
  <c r="J21" i="33"/>
  <c r="T21" i="33"/>
  <c r="CL13" i="3" s="1"/>
  <c r="J22" i="33"/>
  <c r="T22" i="33"/>
  <c r="CW13" i="3" s="1"/>
  <c r="J23" i="33"/>
  <c r="T23" i="33"/>
  <c r="DH13" i="3" s="1"/>
  <c r="J24" i="33"/>
  <c r="T24" i="33"/>
  <c r="DS13" i="3" s="1"/>
  <c r="J25" i="33"/>
  <c r="T25" i="33"/>
  <c r="ED13" i="3" s="1"/>
  <c r="J26" i="33"/>
  <c r="T26" i="33"/>
  <c r="EO13" i="3" s="1"/>
  <c r="J27" i="33"/>
  <c r="T27" i="33"/>
  <c r="EZ13" i="3" s="1"/>
  <c r="J28" i="33"/>
  <c r="T28" i="33"/>
  <c r="FK13" i="3" s="1"/>
  <c r="J29" i="33"/>
  <c r="T29" i="33"/>
  <c r="FV13" i="3" s="1"/>
  <c r="J30" i="33"/>
  <c r="T30" i="33"/>
  <c r="GG13" i="3" s="1"/>
  <c r="J31" i="33"/>
  <c r="T31" i="33"/>
  <c r="GR13" i="3" s="1"/>
  <c r="U34" i="44" l="1"/>
  <c r="V34" i="44" s="1"/>
  <c r="U18" i="36"/>
  <c r="V18" i="36" s="1"/>
  <c r="L90" i="2"/>
  <c r="L44" i="2" s="1"/>
  <c r="U26" i="44"/>
  <c r="V26" i="44" s="1"/>
  <c r="CJB13" i="3"/>
  <c r="U28" i="42"/>
  <c r="V28" i="42" s="1"/>
  <c r="U14" i="44"/>
  <c r="CEK13" i="3"/>
  <c r="U29" i="33"/>
  <c r="V29" i="33" s="1"/>
  <c r="U15" i="33"/>
  <c r="U17" i="33"/>
  <c r="V17" i="33" s="1"/>
  <c r="U27" i="33"/>
  <c r="V27" i="33" s="1"/>
  <c r="U27" i="40"/>
  <c r="V27" i="40" s="1"/>
  <c r="U43" i="40"/>
  <c r="V43" i="40" s="1"/>
  <c r="U42" i="40"/>
  <c r="V42" i="40" s="1"/>
  <c r="U41" i="40"/>
  <c r="V41" i="40" s="1"/>
  <c r="U40" i="40"/>
  <c r="V40" i="40" s="1"/>
  <c r="U39" i="40"/>
  <c r="V39" i="40" s="1"/>
  <c r="U38" i="40"/>
  <c r="V38" i="40" s="1"/>
  <c r="U37" i="40"/>
  <c r="V37" i="40" s="1"/>
  <c r="U36" i="40"/>
  <c r="V36" i="40" s="1"/>
  <c r="U35" i="40"/>
  <c r="V35" i="40" s="1"/>
  <c r="U34" i="40"/>
  <c r="V34" i="40" s="1"/>
  <c r="U33" i="40"/>
  <c r="V33" i="40" s="1"/>
  <c r="U32" i="40"/>
  <c r="V32" i="40" s="1"/>
  <c r="U31" i="40"/>
  <c r="V31" i="40" s="1"/>
  <c r="U30" i="40"/>
  <c r="V30" i="40" s="1"/>
  <c r="U29" i="40"/>
  <c r="V29" i="40" s="1"/>
  <c r="U28" i="40"/>
  <c r="V28" i="40" s="1"/>
  <c r="U26" i="40"/>
  <c r="V26" i="40" s="1"/>
  <c r="U25" i="40"/>
  <c r="V25" i="40" s="1"/>
  <c r="U24" i="40"/>
  <c r="V24" i="40" s="1"/>
  <c r="U22" i="40"/>
  <c r="V22" i="40" s="1"/>
  <c r="U20" i="40"/>
  <c r="V20" i="40" s="1"/>
  <c r="U19" i="40"/>
  <c r="V19" i="40" s="1"/>
  <c r="U18" i="40"/>
  <c r="V18" i="40" s="1"/>
  <c r="U17" i="40"/>
  <c r="V17" i="40" s="1"/>
  <c r="U16" i="40"/>
  <c r="V16" i="40" s="1"/>
  <c r="U23" i="39"/>
  <c r="V23" i="39" s="1"/>
  <c r="U17" i="39"/>
  <c r="V17" i="39" s="1"/>
  <c r="U26" i="39"/>
  <c r="V26" i="39" s="1"/>
  <c r="U25" i="39"/>
  <c r="V25" i="39" s="1"/>
  <c r="U24" i="39"/>
  <c r="V24" i="39" s="1"/>
  <c r="U22" i="39"/>
  <c r="V22" i="39" s="1"/>
  <c r="U20" i="39"/>
  <c r="V20" i="39" s="1"/>
  <c r="U18" i="39"/>
  <c r="V18" i="39" s="1"/>
  <c r="U15" i="39"/>
  <c r="V15" i="39" s="1"/>
  <c r="U21" i="35"/>
  <c r="V21" i="35" s="1"/>
  <c r="U39" i="35"/>
  <c r="V39" i="35" s="1"/>
  <c r="U38" i="35"/>
  <c r="V38" i="35" s="1"/>
  <c r="U37" i="35"/>
  <c r="V37" i="35" s="1"/>
  <c r="U36" i="35"/>
  <c r="V36" i="35" s="1"/>
  <c r="U35" i="35"/>
  <c r="V35" i="35" s="1"/>
  <c r="U34" i="35"/>
  <c r="V34" i="35" s="1"/>
  <c r="U33" i="35"/>
  <c r="V33" i="35" s="1"/>
  <c r="U32" i="35"/>
  <c r="V32" i="35" s="1"/>
  <c r="U31" i="35"/>
  <c r="V31" i="35" s="1"/>
  <c r="U30" i="35"/>
  <c r="V30" i="35" s="1"/>
  <c r="U28" i="35"/>
  <c r="V28" i="35" s="1"/>
  <c r="U27" i="35"/>
  <c r="V27" i="35" s="1"/>
  <c r="U26" i="35"/>
  <c r="V26" i="35" s="1"/>
  <c r="U25" i="35"/>
  <c r="V25" i="35" s="1"/>
  <c r="U24" i="35"/>
  <c r="V24" i="35" s="1"/>
  <c r="U22" i="35"/>
  <c r="V22" i="35" s="1"/>
  <c r="U20" i="35"/>
  <c r="V20" i="35" s="1"/>
  <c r="U18" i="35"/>
  <c r="V18" i="35" s="1"/>
  <c r="U17" i="35"/>
  <c r="V17" i="35" s="1"/>
  <c r="U16" i="35"/>
  <c r="V16" i="35" s="1"/>
  <c r="U15" i="35"/>
  <c r="V15" i="35" s="1"/>
  <c r="U31" i="33"/>
  <c r="V31" i="33" s="1"/>
  <c r="U30" i="33"/>
  <c r="V30" i="33" s="1"/>
  <c r="U28" i="33"/>
  <c r="V28" i="33" s="1"/>
  <c r="U26" i="33"/>
  <c r="V26" i="33" s="1"/>
  <c r="U24" i="33"/>
  <c r="V24" i="33" s="1"/>
  <c r="U23" i="33"/>
  <c r="V23" i="33" s="1"/>
  <c r="U21" i="33"/>
  <c r="V21" i="33" s="1"/>
  <c r="U20" i="33"/>
  <c r="V20" i="33" s="1"/>
  <c r="U19" i="33"/>
  <c r="V19" i="33" s="1"/>
  <c r="U31" i="36"/>
  <c r="V31" i="36" s="1"/>
  <c r="U30" i="36"/>
  <c r="V30" i="36" s="1"/>
  <c r="U29" i="36"/>
  <c r="V29" i="36" s="1"/>
  <c r="U27" i="36"/>
  <c r="U25" i="36"/>
  <c r="V25" i="36" s="1"/>
  <c r="U23" i="36"/>
  <c r="V23" i="36" s="1"/>
  <c r="U19" i="36"/>
  <c r="V19" i="36" s="1"/>
  <c r="U17" i="36"/>
  <c r="V17" i="36" s="1"/>
  <c r="U16" i="36"/>
  <c r="V16" i="36" s="1"/>
  <c r="U15" i="36"/>
  <c r="V15" i="36" s="1"/>
  <c r="U25" i="37"/>
  <c r="V25" i="37" s="1"/>
  <c r="U24" i="37"/>
  <c r="V24" i="37" s="1"/>
  <c r="U23" i="37"/>
  <c r="V23" i="37" s="1"/>
  <c r="U22" i="37"/>
  <c r="V22" i="37" s="1"/>
  <c r="U21" i="37"/>
  <c r="V21" i="37" s="1"/>
  <c r="U20" i="37"/>
  <c r="V20" i="37" s="1"/>
  <c r="U19" i="37"/>
  <c r="V19" i="37" s="1"/>
  <c r="U17" i="37"/>
  <c r="V17" i="37" s="1"/>
  <c r="U14" i="37"/>
  <c r="U32" i="44"/>
  <c r="V32" i="44" s="1"/>
  <c r="U25" i="44"/>
  <c r="U40" i="42"/>
  <c r="V40" i="42" s="1"/>
  <c r="U39" i="42"/>
  <c r="V39" i="42" s="1"/>
  <c r="U36" i="42"/>
  <c r="V36" i="42" s="1"/>
  <c r="U35" i="42"/>
  <c r="V35" i="42" s="1"/>
  <c r="U34" i="42"/>
  <c r="V34" i="42" s="1"/>
  <c r="U32" i="42"/>
  <c r="V32" i="42" s="1"/>
  <c r="U23" i="42"/>
  <c r="U21" i="42"/>
  <c r="V21" i="42" s="1"/>
  <c r="U20" i="42"/>
  <c r="V20" i="42" s="1"/>
  <c r="U19" i="42"/>
  <c r="V19" i="42" s="1"/>
  <c r="U18" i="42"/>
  <c r="V18" i="42" s="1"/>
  <c r="U16" i="42"/>
  <c r="V16" i="42" s="1"/>
  <c r="U14" i="42"/>
  <c r="F33" i="41"/>
  <c r="U21" i="41"/>
  <c r="V21" i="41" s="1"/>
  <c r="U20" i="41"/>
  <c r="U18" i="41"/>
  <c r="U16" i="41"/>
  <c r="V16" i="41" s="1"/>
  <c r="U14" i="41"/>
  <c r="B86" i="2"/>
  <c r="U14" i="43"/>
  <c r="C8" i="43" s="1"/>
  <c r="L8" i="43" s="1"/>
  <c r="S8" i="43" s="1"/>
  <c r="U16" i="39"/>
  <c r="V16" i="39" s="1"/>
  <c r="U16" i="38"/>
  <c r="V16" i="38" s="1"/>
  <c r="U16" i="37"/>
  <c r="U19" i="35"/>
  <c r="U22" i="33"/>
  <c r="U25" i="33"/>
  <c r="V25" i="33" s="1"/>
  <c r="U22" i="36"/>
  <c r="V22" i="36" s="1"/>
  <c r="U28" i="36"/>
  <c r="V28" i="36" s="1"/>
  <c r="U24" i="44"/>
  <c r="V24" i="44" s="1"/>
  <c r="U33" i="44"/>
  <c r="V33" i="44" s="1"/>
  <c r="U19" i="41"/>
  <c r="V19" i="41" s="1"/>
  <c r="U24" i="42"/>
  <c r="V24" i="42" s="1"/>
  <c r="U27" i="42"/>
  <c r="V27" i="42" s="1"/>
  <c r="U30" i="42"/>
  <c r="V30" i="42" s="1"/>
  <c r="U25" i="42"/>
  <c r="V25" i="42" s="1"/>
  <c r="U29" i="42"/>
  <c r="U37" i="42"/>
  <c r="U31" i="42"/>
  <c r="V31" i="42" s="1"/>
  <c r="U26" i="42"/>
  <c r="V26" i="42" s="1"/>
  <c r="U19" i="44"/>
  <c r="V19" i="44" s="1"/>
  <c r="U16" i="43"/>
  <c r="V16" i="43" s="1"/>
  <c r="U17" i="42"/>
  <c r="V17" i="42" s="1"/>
  <c r="U15" i="41"/>
  <c r="V15" i="41" s="1"/>
  <c r="U15" i="40"/>
  <c r="V15" i="40" s="1"/>
  <c r="U14" i="40"/>
  <c r="C8" i="40" s="1"/>
  <c r="L8" i="40" s="1"/>
  <c r="S8" i="40" s="1"/>
  <c r="T11" i="39"/>
  <c r="U18" i="38"/>
  <c r="V18" i="38" s="1"/>
  <c r="U18" i="37"/>
  <c r="V18" i="37" s="1"/>
  <c r="U14" i="36"/>
  <c r="U14" i="35"/>
  <c r="V14" i="35" s="1"/>
  <c r="U14" i="33"/>
  <c r="V14" i="33" s="1"/>
  <c r="I95" i="2"/>
  <c r="U14" i="39"/>
  <c r="U16" i="33"/>
  <c r="U23" i="44"/>
  <c r="U36" i="44"/>
  <c r="U18" i="33"/>
  <c r="V18" i="33" s="1"/>
  <c r="V29" i="42"/>
  <c r="V23" i="41"/>
  <c r="V20" i="41"/>
  <c r="V14" i="44"/>
  <c r="T11" i="44"/>
  <c r="T11" i="43"/>
  <c r="V14" i="42"/>
  <c r="V23" i="42"/>
  <c r="T11" i="42"/>
  <c r="V18" i="41"/>
  <c r="V24" i="41"/>
  <c r="V14" i="41"/>
  <c r="T11" i="41"/>
  <c r="V14" i="40"/>
  <c r="U11" i="40"/>
  <c r="T11" i="40"/>
  <c r="V14" i="38"/>
  <c r="V11" i="38" s="1"/>
  <c r="U11" i="38"/>
  <c r="T11" i="38"/>
  <c r="V14" i="37"/>
  <c r="T11" i="37"/>
  <c r="V27" i="36"/>
  <c r="T11" i="36"/>
  <c r="V21" i="36"/>
  <c r="T11" i="35"/>
  <c r="T11" i="33"/>
  <c r="F38" i="36" l="1"/>
  <c r="U11" i="36"/>
  <c r="F39" i="36"/>
  <c r="V15" i="33"/>
  <c r="C8" i="33"/>
  <c r="L8" i="33" s="1"/>
  <c r="FDZ5" i="3" s="1"/>
  <c r="V16" i="33"/>
  <c r="C8" i="39"/>
  <c r="L8" i="39" s="1"/>
  <c r="S8" i="39" s="1"/>
  <c r="I112" i="2" s="1"/>
  <c r="U11" i="39"/>
  <c r="V14" i="36"/>
  <c r="V11" i="36" s="1"/>
  <c r="C8" i="36"/>
  <c r="L8" i="36" s="1"/>
  <c r="C8" i="44"/>
  <c r="L8" i="44" s="1"/>
  <c r="V25" i="44"/>
  <c r="F47" i="42"/>
  <c r="C8" i="42"/>
  <c r="L8" i="42" s="1"/>
  <c r="U11" i="41"/>
  <c r="F32" i="41"/>
  <c r="E33" i="41" s="1"/>
  <c r="C8" i="41"/>
  <c r="L8" i="41" s="1"/>
  <c r="V14" i="43"/>
  <c r="V11" i="43" s="1"/>
  <c r="V16" i="37"/>
  <c r="V11" i="37" s="1"/>
  <c r="C8" i="37"/>
  <c r="L8" i="37" s="1"/>
  <c r="S8" i="37" s="1"/>
  <c r="V19" i="35"/>
  <c r="V11" i="35" s="1"/>
  <c r="L8" i="35"/>
  <c r="V22" i="33"/>
  <c r="U11" i="33"/>
  <c r="U11" i="42"/>
  <c r="V37" i="42"/>
  <c r="F48" i="42"/>
  <c r="U11" i="43"/>
  <c r="I134" i="2"/>
  <c r="V11" i="40"/>
  <c r="I113" i="2"/>
  <c r="B113" i="2"/>
  <c r="V14" i="39"/>
  <c r="V11" i="39" s="1"/>
  <c r="I136" i="2"/>
  <c r="B136" i="2"/>
  <c r="U11" i="37"/>
  <c r="U11" i="35"/>
  <c r="U11" i="44"/>
  <c r="F48" i="44"/>
  <c r="V23" i="44"/>
  <c r="V36" i="44"/>
  <c r="F49" i="44"/>
  <c r="V11" i="41"/>
  <c r="V11" i="42"/>
  <c r="E39" i="36"/>
  <c r="E38" i="36"/>
  <c r="G38" i="36" s="1"/>
  <c r="J11" i="36" l="1"/>
  <c r="L103" i="2" s="1"/>
  <c r="K42" i="36"/>
  <c r="J41" i="36"/>
  <c r="K41" i="36"/>
  <c r="J42" i="36"/>
  <c r="I42" i="36"/>
  <c r="H41" i="36"/>
  <c r="I41" i="36"/>
  <c r="E32" i="41"/>
  <c r="G32" i="41" s="1"/>
  <c r="J11" i="41" s="1"/>
  <c r="L93" i="2" s="1"/>
  <c r="B93" i="2"/>
  <c r="FEH5" i="3"/>
  <c r="S8" i="35"/>
  <c r="FEB5" i="3"/>
  <c r="S8" i="36"/>
  <c r="I103" i="2" s="1"/>
  <c r="FEC5" i="3"/>
  <c r="E48" i="44"/>
  <c r="G48" i="44" s="1"/>
  <c r="J11" i="44" s="1"/>
  <c r="E47" i="42"/>
  <c r="G47" i="42" s="1"/>
  <c r="J11" i="42" s="1"/>
  <c r="L94" i="2" s="1"/>
  <c r="S8" i="42"/>
  <c r="I94" i="2" s="1"/>
  <c r="FEI5" i="3"/>
  <c r="S8" i="44"/>
  <c r="I104" i="2" s="1"/>
  <c r="FEK5" i="3"/>
  <c r="V11" i="33"/>
  <c r="S8" i="33"/>
  <c r="C21" i="3" s="1"/>
  <c r="B112" i="2"/>
  <c r="B103" i="2"/>
  <c r="B94" i="2"/>
  <c r="S8" i="41"/>
  <c r="I93" i="2" s="1"/>
  <c r="B134" i="2"/>
  <c r="I107" i="2"/>
  <c r="L58" i="2" s="1"/>
  <c r="B107" i="2"/>
  <c r="B104" i="2"/>
  <c r="D30" i="3"/>
  <c r="E49" i="44"/>
  <c r="E48" i="42"/>
  <c r="B111" i="2"/>
  <c r="I111" i="2"/>
  <c r="V11" i="44"/>
  <c r="B109" i="2"/>
  <c r="J35" i="41"/>
  <c r="H35" i="41"/>
  <c r="G39" i="36"/>
  <c r="B30" i="3" l="1"/>
  <c r="J36" i="41"/>
  <c r="K36" i="41"/>
  <c r="G33" i="41"/>
  <c r="Y28" i="36"/>
  <c r="Y29" i="36"/>
  <c r="Y27" i="36"/>
  <c r="Y30" i="36"/>
  <c r="Y31" i="36"/>
  <c r="K52" i="44"/>
  <c r="I51" i="44"/>
  <c r="I36" i="41"/>
  <c r="J52" i="44"/>
  <c r="Y35" i="44" s="1"/>
  <c r="Y25" i="36"/>
  <c r="Y21" i="36"/>
  <c r="Y22" i="36"/>
  <c r="Y24" i="36"/>
  <c r="Y23" i="36"/>
  <c r="K35" i="41"/>
  <c r="I52" i="44"/>
  <c r="I35" i="41"/>
  <c r="K51" i="44"/>
  <c r="L111" i="2"/>
  <c r="L63" i="2" s="1"/>
  <c r="J51" i="44"/>
  <c r="Y27" i="44" s="1"/>
  <c r="H51" i="44"/>
  <c r="G49" i="44"/>
  <c r="K94" i="2"/>
  <c r="J51" i="42"/>
  <c r="Y39" i="42" s="1"/>
  <c r="J50" i="42"/>
  <c r="Y32" i="42" s="1"/>
  <c r="G48" i="42"/>
  <c r="K50" i="42"/>
  <c r="I50" i="42"/>
  <c r="K51" i="42"/>
  <c r="H50" i="42"/>
  <c r="I51" i="42"/>
  <c r="C30" i="3"/>
  <c r="I109" i="2"/>
  <c r="L109" i="2" s="1"/>
  <c r="Y38" i="44"/>
  <c r="Y31" i="44"/>
  <c r="Y18" i="41"/>
  <c r="Y20" i="41"/>
  <c r="Y19" i="41"/>
  <c r="Y21" i="41"/>
  <c r="Y25" i="41"/>
  <c r="Y24" i="41"/>
  <c r="Y23" i="41"/>
  <c r="Y34" i="44" l="1"/>
  <c r="Y30" i="44"/>
  <c r="Y41" i="44"/>
  <c r="Y33" i="44"/>
  <c r="Y32" i="44"/>
  <c r="Y36" i="44"/>
  <c r="Y40" i="44"/>
  <c r="Y37" i="44"/>
  <c r="Y39" i="44"/>
  <c r="Y25" i="44"/>
  <c r="Y26" i="44"/>
  <c r="Y23" i="44"/>
  <c r="Y22" i="44"/>
  <c r="Y24" i="44"/>
  <c r="Y28" i="44"/>
  <c r="E30" i="3"/>
  <c r="Y37" i="42"/>
  <c r="B21" i="3"/>
  <c r="D21" i="3" s="1"/>
  <c r="Y29" i="42"/>
  <c r="Y24" i="42"/>
  <c r="Y27" i="42"/>
  <c r="Y30" i="42"/>
  <c r="Y28" i="42"/>
  <c r="Y31" i="42"/>
  <c r="Y23" i="42"/>
  <c r="Y34" i="42"/>
  <c r="Y26" i="42"/>
  <c r="L81" i="2"/>
  <c r="Y25" i="42"/>
  <c r="Y36" i="42"/>
  <c r="Y40" i="42"/>
  <c r="Y35" i="42"/>
  <c r="Y38" i="42"/>
  <c r="K7" i="32"/>
  <c r="B21" i="6" s="1"/>
  <c r="L7" i="32"/>
  <c r="C21" i="6" s="1"/>
  <c r="M7" i="32"/>
  <c r="D21" i="6" s="1"/>
  <c r="N7" i="32"/>
  <c r="E21" i="6" s="1"/>
  <c r="O7" i="32"/>
  <c r="F21" i="6" s="1"/>
  <c r="P7" i="32"/>
  <c r="G21" i="6" s="1"/>
  <c r="Q7" i="32"/>
  <c r="H21" i="6" s="1"/>
  <c r="R7" i="32"/>
  <c r="I21" i="6" s="1"/>
  <c r="S7" i="32"/>
  <c r="J21" i="6" s="1"/>
  <c r="J9" i="32"/>
  <c r="T9" i="32"/>
  <c r="DDU5" i="3" s="1"/>
  <c r="J10" i="32"/>
  <c r="T10" i="32"/>
  <c r="J11" i="32"/>
  <c r="T11" i="32"/>
  <c r="J12" i="32"/>
  <c r="T12" i="32"/>
  <c r="J13" i="32"/>
  <c r="T13" i="32"/>
  <c r="J14" i="32"/>
  <c r="T14" i="32"/>
  <c r="J15" i="32"/>
  <c r="T15" i="32"/>
  <c r="J16" i="32"/>
  <c r="T16" i="32"/>
  <c r="J17" i="32"/>
  <c r="T17" i="32"/>
  <c r="J18" i="32"/>
  <c r="T18" i="32"/>
  <c r="K7" i="31"/>
  <c r="B28" i="6" s="1"/>
  <c r="L7" i="31"/>
  <c r="C28" i="6" s="1"/>
  <c r="M7" i="31"/>
  <c r="D28" i="6" s="1"/>
  <c r="N7" i="31"/>
  <c r="E28" i="6" s="1"/>
  <c r="O7" i="31"/>
  <c r="F28" i="6" s="1"/>
  <c r="P7" i="31"/>
  <c r="G28" i="6" s="1"/>
  <c r="Q7" i="31"/>
  <c r="H28" i="6" s="1"/>
  <c r="R7" i="31"/>
  <c r="I28" i="6" s="1"/>
  <c r="S7" i="31"/>
  <c r="J28" i="6" s="1"/>
  <c r="J9" i="31"/>
  <c r="T9" i="31"/>
  <c r="DTA5" i="3" s="1"/>
  <c r="J10" i="31"/>
  <c r="T10" i="31"/>
  <c r="J11" i="31"/>
  <c r="T11" i="31"/>
  <c r="J12" i="31"/>
  <c r="T12" i="31"/>
  <c r="K7" i="30"/>
  <c r="B29" i="6" s="1"/>
  <c r="L7" i="30"/>
  <c r="C29" i="6" s="1"/>
  <c r="M7" i="30"/>
  <c r="D29" i="6" s="1"/>
  <c r="N7" i="30"/>
  <c r="E29" i="6" s="1"/>
  <c r="O7" i="30"/>
  <c r="F29" i="6" s="1"/>
  <c r="P7" i="30"/>
  <c r="G29" i="6" s="1"/>
  <c r="Q7" i="30"/>
  <c r="H29" i="6" s="1"/>
  <c r="R7" i="30"/>
  <c r="I29" i="6" s="1"/>
  <c r="S7" i="30"/>
  <c r="J29" i="6" s="1"/>
  <c r="J9" i="30"/>
  <c r="T9" i="30"/>
  <c r="J10" i="30"/>
  <c r="T10" i="30"/>
  <c r="J11" i="30"/>
  <c r="T11" i="30"/>
  <c r="J12" i="30"/>
  <c r="T12" i="30"/>
  <c r="J13" i="30"/>
  <c r="T13" i="30"/>
  <c r="J14" i="30"/>
  <c r="T14" i="30"/>
  <c r="J15" i="30"/>
  <c r="T15" i="30"/>
  <c r="J16" i="30"/>
  <c r="T16" i="30"/>
  <c r="J18" i="30"/>
  <c r="T18" i="30"/>
  <c r="J19" i="30"/>
  <c r="T19" i="30"/>
  <c r="DYN5" i="3" s="1"/>
  <c r="J20" i="30"/>
  <c r="T20" i="30"/>
  <c r="DYY5" i="3" s="1"/>
  <c r="J21" i="30"/>
  <c r="T21" i="30"/>
  <c r="J22" i="30"/>
  <c r="T22" i="30"/>
  <c r="J24" i="30"/>
  <c r="T24" i="30"/>
  <c r="J25" i="30"/>
  <c r="T25" i="30"/>
  <c r="EAQ5" i="3" s="1"/>
  <c r="J26" i="30"/>
  <c r="T26" i="30"/>
  <c r="J27" i="30"/>
  <c r="T27" i="30"/>
  <c r="K7" i="29"/>
  <c r="B30" i="6" s="1"/>
  <c r="L7" i="29"/>
  <c r="C30" i="6" s="1"/>
  <c r="M7" i="29"/>
  <c r="D30" i="6" s="1"/>
  <c r="N7" i="29"/>
  <c r="E30" i="6" s="1"/>
  <c r="O7" i="29"/>
  <c r="F30" i="6" s="1"/>
  <c r="P7" i="29"/>
  <c r="G30" i="6" s="1"/>
  <c r="Q7" i="29"/>
  <c r="H30" i="6" s="1"/>
  <c r="R7" i="29"/>
  <c r="I30" i="6" s="1"/>
  <c r="S7" i="29"/>
  <c r="J30" i="6" s="1"/>
  <c r="J9" i="29"/>
  <c r="T9" i="29"/>
  <c r="U9" i="29"/>
  <c r="V9" i="29" s="1"/>
  <c r="J10" i="29"/>
  <c r="T10" i="29"/>
  <c r="J11" i="29"/>
  <c r="T11" i="29"/>
  <c r="J12" i="29"/>
  <c r="T12" i="29"/>
  <c r="J13" i="29"/>
  <c r="T13" i="29"/>
  <c r="J14" i="29"/>
  <c r="T14" i="29"/>
  <c r="J15" i="29"/>
  <c r="T15" i="29"/>
  <c r="J16" i="29"/>
  <c r="T16" i="29"/>
  <c r="J17" i="29"/>
  <c r="T17" i="29"/>
  <c r="J18" i="29"/>
  <c r="T18" i="29"/>
  <c r="J19" i="29"/>
  <c r="T19" i="29"/>
  <c r="J20" i="29"/>
  <c r="T20" i="29"/>
  <c r="J21" i="29"/>
  <c r="T21" i="29"/>
  <c r="J22" i="29"/>
  <c r="T22" i="29"/>
  <c r="J23" i="29"/>
  <c r="T23" i="29"/>
  <c r="J24" i="29"/>
  <c r="T24" i="29"/>
  <c r="J25" i="29"/>
  <c r="T25" i="29"/>
  <c r="J26" i="29"/>
  <c r="T26" i="29"/>
  <c r="K7" i="28"/>
  <c r="B31" i="6" s="1"/>
  <c r="L7" i="28"/>
  <c r="C31" i="6" s="1"/>
  <c r="M7" i="28"/>
  <c r="D31" i="6" s="1"/>
  <c r="N7" i="28"/>
  <c r="O7" i="28"/>
  <c r="F31" i="6" s="1"/>
  <c r="P7" i="28"/>
  <c r="Q7" i="28"/>
  <c r="H31" i="6" s="1"/>
  <c r="R7" i="28"/>
  <c r="S7" i="28"/>
  <c r="J9" i="28"/>
  <c r="T9" i="28"/>
  <c r="EJN5" i="3" s="1"/>
  <c r="J10" i="28"/>
  <c r="T10" i="28"/>
  <c r="J12" i="28"/>
  <c r="T12" i="28"/>
  <c r="J13" i="28"/>
  <c r="T13" i="28"/>
  <c r="J14" i="28"/>
  <c r="T14" i="28"/>
  <c r="J15" i="28"/>
  <c r="T15" i="28"/>
  <c r="J16" i="28"/>
  <c r="T16" i="28"/>
  <c r="J17" i="28"/>
  <c r="T17" i="28"/>
  <c r="EMM5" i="3" s="1"/>
  <c r="J18" i="28"/>
  <c r="T18" i="28"/>
  <c r="J19" i="28"/>
  <c r="T19" i="28"/>
  <c r="J20" i="28"/>
  <c r="T20" i="28"/>
  <c r="J21" i="28"/>
  <c r="T21" i="28"/>
  <c r="J23" i="28"/>
  <c r="T23" i="28"/>
  <c r="J24" i="28"/>
  <c r="T24" i="28"/>
  <c r="EPA5" i="3" s="1"/>
  <c r="J25" i="28"/>
  <c r="T25" i="28"/>
  <c r="EPL5" i="3" s="1"/>
  <c r="K7" i="27"/>
  <c r="B34" i="6" s="1"/>
  <c r="L7" i="27"/>
  <c r="C34" i="6" s="1"/>
  <c r="M7" i="27"/>
  <c r="D34" i="6" s="1"/>
  <c r="N7" i="27"/>
  <c r="E34" i="6" s="1"/>
  <c r="O7" i="27"/>
  <c r="F34" i="6" s="1"/>
  <c r="P7" i="27"/>
  <c r="G34" i="6" s="1"/>
  <c r="Q7" i="27"/>
  <c r="H34" i="6" s="1"/>
  <c r="R7" i="27"/>
  <c r="I34" i="6" s="1"/>
  <c r="S7" i="27"/>
  <c r="J34" i="6" s="1"/>
  <c r="J9" i="27"/>
  <c r="T9" i="27"/>
  <c r="J10" i="27"/>
  <c r="T10" i="27"/>
  <c r="J11" i="27"/>
  <c r="T11" i="27"/>
  <c r="J12" i="27"/>
  <c r="T12" i="27"/>
  <c r="J13" i="27"/>
  <c r="T13" i="27"/>
  <c r="J14" i="27"/>
  <c r="T14" i="27"/>
  <c r="J15" i="27"/>
  <c r="T15" i="27"/>
  <c r="J16" i="27"/>
  <c r="T16" i="27"/>
  <c r="J17" i="27"/>
  <c r="T17" i="27"/>
  <c r="J18" i="27"/>
  <c r="T18" i="27"/>
  <c r="J19" i="27"/>
  <c r="T19" i="27"/>
  <c r="J20" i="27"/>
  <c r="T20" i="27"/>
  <c r="J21" i="27"/>
  <c r="T21" i="27"/>
  <c r="J22" i="27"/>
  <c r="T22" i="27"/>
  <c r="J23" i="27"/>
  <c r="T23" i="27"/>
  <c r="J24" i="27"/>
  <c r="T24" i="27"/>
  <c r="J25" i="27"/>
  <c r="T25" i="27"/>
  <c r="J26" i="27"/>
  <c r="T26" i="27"/>
  <c r="K7" i="26"/>
  <c r="B35" i="6" s="1"/>
  <c r="L7" i="26"/>
  <c r="C35" i="6" s="1"/>
  <c r="M7" i="26"/>
  <c r="D35" i="6" s="1"/>
  <c r="N7" i="26"/>
  <c r="E35" i="6" s="1"/>
  <c r="O7" i="26"/>
  <c r="F35" i="6" s="1"/>
  <c r="P7" i="26"/>
  <c r="G35" i="6" s="1"/>
  <c r="Q7" i="26"/>
  <c r="H35" i="6" s="1"/>
  <c r="R7" i="26"/>
  <c r="I35" i="6" s="1"/>
  <c r="S7" i="26"/>
  <c r="J35" i="6" s="1"/>
  <c r="J9" i="26"/>
  <c r="T9" i="26"/>
  <c r="U9" i="26"/>
  <c r="V9" i="26" s="1"/>
  <c r="J10" i="26"/>
  <c r="T10" i="26"/>
  <c r="J11" i="26"/>
  <c r="T11" i="26"/>
  <c r="J12" i="26"/>
  <c r="T12" i="26"/>
  <c r="J13" i="26"/>
  <c r="T13" i="26"/>
  <c r="J14" i="26"/>
  <c r="T14" i="26"/>
  <c r="J15" i="26"/>
  <c r="T15" i="26"/>
  <c r="U15" i="26"/>
  <c r="V15" i="26" s="1"/>
  <c r="J16" i="26"/>
  <c r="T16" i="26"/>
  <c r="J17" i="26"/>
  <c r="T17" i="26"/>
  <c r="J18" i="26"/>
  <c r="T18" i="26"/>
  <c r="FDV5" i="3" s="1"/>
  <c r="U13" i="29" l="1"/>
  <c r="V13" i="29" s="1"/>
  <c r="U11" i="29"/>
  <c r="V11" i="29" s="1"/>
  <c r="U26" i="29"/>
  <c r="V26" i="29" s="1"/>
  <c r="U25" i="29"/>
  <c r="V25" i="29" s="1"/>
  <c r="U24" i="29"/>
  <c r="V24" i="29" s="1"/>
  <c r="U23" i="29"/>
  <c r="V23" i="29" s="1"/>
  <c r="V7" i="29" s="1"/>
  <c r="I78" i="2" s="1"/>
  <c r="U22" i="29"/>
  <c r="V22" i="29" s="1"/>
  <c r="U21" i="29"/>
  <c r="V21" i="29" s="1"/>
  <c r="U20" i="29"/>
  <c r="V20" i="29" s="1"/>
  <c r="U19" i="29"/>
  <c r="V19" i="29" s="1"/>
  <c r="U18" i="29"/>
  <c r="V18" i="29" s="1"/>
  <c r="U17" i="29"/>
  <c r="V17" i="29" s="1"/>
  <c r="U16" i="29"/>
  <c r="V16" i="29" s="1"/>
  <c r="U15" i="29"/>
  <c r="V15" i="29" s="1"/>
  <c r="U14" i="29"/>
  <c r="V14" i="29" s="1"/>
  <c r="U12" i="29"/>
  <c r="V12" i="29" s="1"/>
  <c r="U10" i="29"/>
  <c r="V10" i="29" s="1"/>
  <c r="T7" i="29"/>
  <c r="B78" i="2" s="1"/>
  <c r="U26" i="27"/>
  <c r="V26" i="27" s="1"/>
  <c r="U25" i="27"/>
  <c r="V25" i="27" s="1"/>
  <c r="U24" i="27"/>
  <c r="V24" i="27" s="1"/>
  <c r="U23" i="27"/>
  <c r="V23" i="27" s="1"/>
  <c r="U22" i="27"/>
  <c r="V22" i="27" s="1"/>
  <c r="U21" i="27"/>
  <c r="V21" i="27" s="1"/>
  <c r="U20" i="27"/>
  <c r="V20" i="27" s="1"/>
  <c r="U19" i="27"/>
  <c r="V19" i="27" s="1"/>
  <c r="U18" i="27"/>
  <c r="V18" i="27" s="1"/>
  <c r="U17" i="27"/>
  <c r="V17" i="27" s="1"/>
  <c r="U16" i="27"/>
  <c r="V16" i="27" s="1"/>
  <c r="U15" i="27"/>
  <c r="V15" i="27" s="1"/>
  <c r="U14" i="27"/>
  <c r="V14" i="27" s="1"/>
  <c r="U13" i="27"/>
  <c r="V13" i="27" s="1"/>
  <c r="U12" i="27"/>
  <c r="V12" i="27" s="1"/>
  <c r="U11" i="27"/>
  <c r="V11" i="27" s="1"/>
  <c r="T7" i="27"/>
  <c r="B68" i="2" s="1"/>
  <c r="U9" i="27"/>
  <c r="V9" i="27" s="1"/>
  <c r="U18" i="32"/>
  <c r="V18" i="32" s="1"/>
  <c r="U17" i="32"/>
  <c r="V17" i="32" s="1"/>
  <c r="U16" i="32"/>
  <c r="V16" i="32" s="1"/>
  <c r="U15" i="32"/>
  <c r="V15" i="32" s="1"/>
  <c r="U14" i="32"/>
  <c r="V14" i="32" s="1"/>
  <c r="U13" i="32"/>
  <c r="V13" i="32" s="1"/>
  <c r="U12" i="32"/>
  <c r="V12" i="32" s="1"/>
  <c r="U11" i="32"/>
  <c r="V11" i="32" s="1"/>
  <c r="U10" i="32"/>
  <c r="V10" i="32" s="1"/>
  <c r="U9" i="32"/>
  <c r="V9" i="32" s="1"/>
  <c r="U17" i="26"/>
  <c r="V17" i="26" s="1"/>
  <c r="U13" i="26"/>
  <c r="V13" i="26" s="1"/>
  <c r="U18" i="26"/>
  <c r="V18" i="26" s="1"/>
  <c r="U16" i="26"/>
  <c r="V16" i="26" s="1"/>
  <c r="U14" i="26"/>
  <c r="V14" i="26" s="1"/>
  <c r="U12" i="26"/>
  <c r="V12" i="26" s="1"/>
  <c r="U11" i="26"/>
  <c r="V11" i="26" s="1"/>
  <c r="U24" i="30"/>
  <c r="V24" i="30" s="1"/>
  <c r="U27" i="30"/>
  <c r="U26" i="30"/>
  <c r="V26" i="30" s="1"/>
  <c r="U25" i="30"/>
  <c r="V25" i="30" s="1"/>
  <c r="U22" i="30"/>
  <c r="V22" i="30" s="1"/>
  <c r="U21" i="30"/>
  <c r="V21" i="30" s="1"/>
  <c r="U20" i="30"/>
  <c r="V20" i="30" s="1"/>
  <c r="U18" i="30"/>
  <c r="U16" i="30"/>
  <c r="V16" i="30" s="1"/>
  <c r="U15" i="30"/>
  <c r="V15" i="30" s="1"/>
  <c r="U14" i="30"/>
  <c r="V14" i="30" s="1"/>
  <c r="U13" i="30"/>
  <c r="V13" i="30" s="1"/>
  <c r="U12" i="30"/>
  <c r="V12" i="30" s="1"/>
  <c r="U11" i="30"/>
  <c r="V11" i="30" s="1"/>
  <c r="U10" i="30"/>
  <c r="V10" i="30" s="1"/>
  <c r="U19" i="30"/>
  <c r="U23" i="28"/>
  <c r="V23" i="28" s="1"/>
  <c r="U25" i="28"/>
  <c r="V25" i="28" s="1"/>
  <c r="U15" i="28"/>
  <c r="V15" i="28" s="1"/>
  <c r="U24" i="28"/>
  <c r="V24" i="28" s="1"/>
  <c r="U21" i="28"/>
  <c r="V21" i="28" s="1"/>
  <c r="U20" i="28"/>
  <c r="V20" i="28" s="1"/>
  <c r="U19" i="28"/>
  <c r="V19" i="28" s="1"/>
  <c r="U18" i="28"/>
  <c r="V18" i="28" s="1"/>
  <c r="U17" i="28"/>
  <c r="V17" i="28" s="1"/>
  <c r="U16" i="28"/>
  <c r="V16" i="28" s="1"/>
  <c r="U14" i="28"/>
  <c r="V14" i="28" s="1"/>
  <c r="U13" i="28"/>
  <c r="V13" i="28" s="1"/>
  <c r="U12" i="28"/>
  <c r="V12" i="28" s="1"/>
  <c r="U9" i="28"/>
  <c r="V9" i="28" s="1"/>
  <c r="U12" i="31"/>
  <c r="V12" i="31" s="1"/>
  <c r="U11" i="31"/>
  <c r="V11" i="31" s="1"/>
  <c r="U10" i="31"/>
  <c r="V10" i="31" s="1"/>
  <c r="U10" i="26"/>
  <c r="V10" i="26" s="1"/>
  <c r="U9" i="30"/>
  <c r="V9" i="30" s="1"/>
  <c r="U10" i="28"/>
  <c r="V10" i="28" s="1"/>
  <c r="T7" i="28"/>
  <c r="B50" i="2" s="1"/>
  <c r="U9" i="31"/>
  <c r="T7" i="26"/>
  <c r="B52" i="2" s="1"/>
  <c r="T7" i="32"/>
  <c r="B66" i="2" s="1"/>
  <c r="T7" i="31"/>
  <c r="B45" i="2" s="1"/>
  <c r="V18" i="30"/>
  <c r="T7" i="30"/>
  <c r="B51" i="2" s="1"/>
  <c r="U10" i="27"/>
  <c r="V10" i="27" s="1"/>
  <c r="F29" i="28" l="1"/>
  <c r="L78" i="2"/>
  <c r="U7" i="31"/>
  <c r="V19" i="30"/>
  <c r="F30" i="30"/>
  <c r="V27" i="30"/>
  <c r="F31" i="30"/>
  <c r="V7" i="26"/>
  <c r="I52" i="2" s="1"/>
  <c r="V7" i="32"/>
  <c r="I66" i="2" s="1"/>
  <c r="U7" i="29"/>
  <c r="V7" i="27"/>
  <c r="I68" i="2" s="1"/>
  <c r="U7" i="27"/>
  <c r="U7" i="32"/>
  <c r="U7" i="26"/>
  <c r="U7" i="30"/>
  <c r="F28" i="28"/>
  <c r="E29" i="28" s="1"/>
  <c r="U7" i="28"/>
  <c r="V7" i="28"/>
  <c r="I50" i="2" s="1"/>
  <c r="V9" i="31"/>
  <c r="V7" i="31" s="1"/>
  <c r="I45" i="2" s="1"/>
  <c r="C28" i="3" s="1"/>
  <c r="E28" i="3" s="1"/>
  <c r="E30" i="30" l="1"/>
  <c r="G30" i="30" s="1"/>
  <c r="L51" i="2" s="1"/>
  <c r="V7" i="30"/>
  <c r="I51" i="2" s="1"/>
  <c r="L68" i="2"/>
  <c r="E31" i="30"/>
  <c r="E28" i="28"/>
  <c r="G28" i="28" s="1"/>
  <c r="L50" i="2" s="1"/>
  <c r="J33" i="30" l="1"/>
  <c r="J34" i="30"/>
  <c r="Z27" i="30" s="1"/>
  <c r="G31" i="30"/>
  <c r="I34" i="30"/>
  <c r="K34" i="30"/>
  <c r="I33" i="30"/>
  <c r="H33" i="30"/>
  <c r="J7" i="30"/>
  <c r="K33" i="30"/>
  <c r="J7" i="28"/>
  <c r="J32" i="28"/>
  <c r="Z25" i="28" s="1"/>
  <c r="G29" i="28"/>
  <c r="I31" i="28"/>
  <c r="K31" i="28"/>
  <c r="H31" i="28"/>
  <c r="I32" i="28"/>
  <c r="J31" i="28"/>
  <c r="Z15" i="28" s="1"/>
  <c r="K32" i="28"/>
  <c r="Z24" i="30"/>
  <c r="Z26" i="30"/>
  <c r="Z18" i="30"/>
  <c r="Z20" i="30"/>
  <c r="Z21" i="30"/>
  <c r="Z22" i="30"/>
  <c r="Z19" i="30"/>
  <c r="Z25" i="30" l="1"/>
  <c r="Z24" i="28"/>
  <c r="Z23" i="28"/>
  <c r="Z12" i="28"/>
  <c r="Z19" i="28"/>
  <c r="Z18" i="28"/>
  <c r="Z13" i="28"/>
  <c r="Z21" i="28"/>
  <c r="Z17" i="28"/>
  <c r="Z16" i="28"/>
  <c r="Z20" i="28"/>
  <c r="Z14" i="28"/>
  <c r="K7" i="25"/>
  <c r="B20" i="6" s="1"/>
  <c r="L7" i="25"/>
  <c r="C20" i="6" s="1"/>
  <c r="M7" i="25"/>
  <c r="D20" i="6" s="1"/>
  <c r="N7" i="25"/>
  <c r="E20" i="6" s="1"/>
  <c r="O7" i="25"/>
  <c r="F20" i="6" s="1"/>
  <c r="P7" i="25"/>
  <c r="G20" i="6" s="1"/>
  <c r="Q7" i="25"/>
  <c r="H20" i="6" s="1"/>
  <c r="R7" i="25"/>
  <c r="I20" i="6" s="1"/>
  <c r="S7" i="25"/>
  <c r="J20" i="6" s="1"/>
  <c r="J9" i="25"/>
  <c r="T9" i="25"/>
  <c r="U9" i="25" s="1"/>
  <c r="V9" i="25" s="1"/>
  <c r="J10" i="25"/>
  <c r="T10" i="25"/>
  <c r="J11" i="25"/>
  <c r="T11" i="25"/>
  <c r="J12" i="25"/>
  <c r="T12" i="25"/>
  <c r="J13" i="25"/>
  <c r="T13" i="25"/>
  <c r="J14" i="25"/>
  <c r="T14" i="25"/>
  <c r="J15" i="25"/>
  <c r="T15" i="25"/>
  <c r="J16" i="25"/>
  <c r="T16" i="25"/>
  <c r="J17" i="25"/>
  <c r="T17" i="25"/>
  <c r="J18" i="25"/>
  <c r="T18" i="25"/>
  <c r="J19" i="25"/>
  <c r="T19" i="25"/>
  <c r="J20" i="25"/>
  <c r="T20" i="25"/>
  <c r="J21" i="25"/>
  <c r="T21" i="25"/>
  <c r="J22" i="25"/>
  <c r="T22" i="25"/>
  <c r="J23" i="25"/>
  <c r="T23" i="25"/>
  <c r="J24" i="25"/>
  <c r="T24" i="25"/>
  <c r="J25" i="25"/>
  <c r="T25" i="25"/>
  <c r="J26" i="25"/>
  <c r="T26" i="25"/>
  <c r="K7" i="24"/>
  <c r="B17" i="6" s="1"/>
  <c r="L7" i="24"/>
  <c r="C17" i="6" s="1"/>
  <c r="M7" i="24"/>
  <c r="D17" i="6" s="1"/>
  <c r="N7" i="24"/>
  <c r="E17" i="6" s="1"/>
  <c r="O7" i="24"/>
  <c r="F17" i="6" s="1"/>
  <c r="P7" i="24"/>
  <c r="G17" i="6" s="1"/>
  <c r="Q7" i="24"/>
  <c r="H17" i="6" s="1"/>
  <c r="R7" i="24"/>
  <c r="I17" i="6" s="1"/>
  <c r="S7" i="24"/>
  <c r="J17" i="6" s="1"/>
  <c r="J9" i="24"/>
  <c r="T9" i="24"/>
  <c r="U9" i="24" s="1"/>
  <c r="V9" i="24" s="1"/>
  <c r="J10" i="24"/>
  <c r="T10" i="24"/>
  <c r="J11" i="24"/>
  <c r="T11" i="24"/>
  <c r="J12" i="24"/>
  <c r="T12" i="24"/>
  <c r="J13" i="24"/>
  <c r="T13" i="24"/>
  <c r="J14" i="24"/>
  <c r="T14" i="24"/>
  <c r="J15" i="24"/>
  <c r="T15" i="24"/>
  <c r="J16" i="24"/>
  <c r="T16" i="24"/>
  <c r="J17" i="24"/>
  <c r="T17" i="24"/>
  <c r="J18" i="24"/>
  <c r="T18" i="24"/>
  <c r="J19" i="24"/>
  <c r="T19" i="24"/>
  <c r="J20" i="24"/>
  <c r="T20" i="24"/>
  <c r="J21" i="24"/>
  <c r="T21" i="24"/>
  <c r="J22" i="24"/>
  <c r="T22" i="24"/>
  <c r="J23" i="24"/>
  <c r="T23" i="24"/>
  <c r="J24" i="24"/>
  <c r="T24" i="24"/>
  <c r="K7" i="23"/>
  <c r="B15" i="6" s="1"/>
  <c r="L7" i="23"/>
  <c r="C15" i="6" s="1"/>
  <c r="M7" i="23"/>
  <c r="D15" i="6" s="1"/>
  <c r="N7" i="23"/>
  <c r="E15" i="6" s="1"/>
  <c r="O7" i="23"/>
  <c r="F15" i="6" s="1"/>
  <c r="P7" i="23"/>
  <c r="G15" i="6" s="1"/>
  <c r="Q7" i="23"/>
  <c r="H15" i="6" s="1"/>
  <c r="R7" i="23"/>
  <c r="I15" i="6" s="1"/>
  <c r="S7" i="23"/>
  <c r="J15" i="6" s="1"/>
  <c r="J9" i="23"/>
  <c r="T9" i="23"/>
  <c r="J10" i="23"/>
  <c r="T10" i="23"/>
  <c r="J11" i="23"/>
  <c r="T11" i="23"/>
  <c r="J12" i="23"/>
  <c r="T12" i="23"/>
  <c r="J13" i="23"/>
  <c r="T13" i="23"/>
  <c r="J14" i="23"/>
  <c r="T14" i="23"/>
  <c r="J15" i="23"/>
  <c r="T15" i="23"/>
  <c r="J16" i="23"/>
  <c r="T16" i="23"/>
  <c r="K7" i="22"/>
  <c r="B16" i="6" s="1"/>
  <c r="L7" i="22"/>
  <c r="C16" i="6" s="1"/>
  <c r="M7" i="22"/>
  <c r="D16" i="6" s="1"/>
  <c r="N7" i="22"/>
  <c r="E16" i="6" s="1"/>
  <c r="O7" i="22"/>
  <c r="F16" i="6" s="1"/>
  <c r="P7" i="22"/>
  <c r="G16" i="6" s="1"/>
  <c r="Q7" i="22"/>
  <c r="H16" i="6" s="1"/>
  <c r="R7" i="22"/>
  <c r="I16" i="6" s="1"/>
  <c r="S7" i="22"/>
  <c r="J16" i="6" s="1"/>
  <c r="J9" i="22"/>
  <c r="T9" i="22"/>
  <c r="J10" i="22"/>
  <c r="T10" i="22"/>
  <c r="J11" i="22"/>
  <c r="T11" i="22"/>
  <c r="J12" i="22"/>
  <c r="T12" i="22"/>
  <c r="K7" i="21"/>
  <c r="B18" i="6" s="1"/>
  <c r="L7" i="21"/>
  <c r="C18" i="6" s="1"/>
  <c r="M7" i="21"/>
  <c r="D18" i="6" s="1"/>
  <c r="N7" i="21"/>
  <c r="E18" i="6" s="1"/>
  <c r="O7" i="21"/>
  <c r="F18" i="6" s="1"/>
  <c r="P7" i="21"/>
  <c r="G18" i="6" s="1"/>
  <c r="Q7" i="21"/>
  <c r="H18" i="6" s="1"/>
  <c r="R7" i="21"/>
  <c r="I18" i="6" s="1"/>
  <c r="S7" i="21"/>
  <c r="J18" i="6" s="1"/>
  <c r="J9" i="21"/>
  <c r="T9" i="21"/>
  <c r="CDZ5" i="3" s="1"/>
  <c r="J10" i="21"/>
  <c r="T10" i="21"/>
  <c r="U10" i="21"/>
  <c r="V10" i="21" s="1"/>
  <c r="J11" i="21"/>
  <c r="T11" i="21"/>
  <c r="J12" i="21"/>
  <c r="T12" i="21"/>
  <c r="U12" i="21"/>
  <c r="V12" i="21" s="1"/>
  <c r="J13" i="21"/>
  <c r="T13" i="21"/>
  <c r="J14" i="21"/>
  <c r="T14" i="21"/>
  <c r="J15" i="21"/>
  <c r="T15" i="21"/>
  <c r="J16" i="21"/>
  <c r="T16" i="21"/>
  <c r="U16" i="21"/>
  <c r="V16" i="21"/>
  <c r="J17" i="21"/>
  <c r="T17" i="21"/>
  <c r="J18" i="21"/>
  <c r="T18" i="21"/>
  <c r="U18" i="21"/>
  <c r="V18" i="21" s="1"/>
  <c r="J19" i="21"/>
  <c r="T19" i="21"/>
  <c r="U19" i="21"/>
  <c r="V19" i="21" s="1"/>
  <c r="J20" i="21"/>
  <c r="T20" i="21"/>
  <c r="J21" i="21"/>
  <c r="T21" i="21"/>
  <c r="U21" i="21"/>
  <c r="V21" i="21" s="1"/>
  <c r="J22" i="21"/>
  <c r="T22" i="21"/>
  <c r="J23" i="21"/>
  <c r="T23" i="21"/>
  <c r="K7" i="20"/>
  <c r="B13" i="6" s="1"/>
  <c r="L7" i="20"/>
  <c r="C13" i="6" s="1"/>
  <c r="M7" i="20"/>
  <c r="D13" i="6" s="1"/>
  <c r="N7" i="20"/>
  <c r="E13" i="6" s="1"/>
  <c r="O7" i="20"/>
  <c r="F13" i="6" s="1"/>
  <c r="P7" i="20"/>
  <c r="G13" i="6" s="1"/>
  <c r="Q7" i="20"/>
  <c r="H13" i="6" s="1"/>
  <c r="R7" i="20"/>
  <c r="I13" i="6" s="1"/>
  <c r="S7" i="20"/>
  <c r="J13" i="6" s="1"/>
  <c r="T9" i="20"/>
  <c r="U9" i="20" s="1"/>
  <c r="T10" i="20"/>
  <c r="T11" i="20"/>
  <c r="T12" i="20"/>
  <c r="K7" i="19"/>
  <c r="B14" i="6" s="1"/>
  <c r="L7" i="19"/>
  <c r="C14" i="6" s="1"/>
  <c r="M7" i="19"/>
  <c r="D14" i="6" s="1"/>
  <c r="N7" i="19"/>
  <c r="E14" i="6" s="1"/>
  <c r="O7" i="19"/>
  <c r="F14" i="6" s="1"/>
  <c r="P7" i="19"/>
  <c r="G14" i="6" s="1"/>
  <c r="Q7" i="19"/>
  <c r="H14" i="6" s="1"/>
  <c r="R7" i="19"/>
  <c r="I14" i="6" s="1"/>
  <c r="S7" i="19"/>
  <c r="J14" i="6" s="1"/>
  <c r="J9" i="19"/>
  <c r="T9" i="19"/>
  <c r="U9" i="19" s="1"/>
  <c r="V9" i="19" s="1"/>
  <c r="J10" i="19"/>
  <c r="T10" i="19"/>
  <c r="J11" i="19"/>
  <c r="T11" i="19"/>
  <c r="J12" i="19"/>
  <c r="T12" i="19"/>
  <c r="J13" i="19"/>
  <c r="T13" i="19"/>
  <c r="J14" i="19"/>
  <c r="T14" i="19"/>
  <c r="K7" i="18"/>
  <c r="B12" i="6" s="1"/>
  <c r="L7" i="18"/>
  <c r="C12" i="6" s="1"/>
  <c r="M7" i="18"/>
  <c r="D12" i="6" s="1"/>
  <c r="N7" i="18"/>
  <c r="E12" i="6" s="1"/>
  <c r="O7" i="18"/>
  <c r="F12" i="6" s="1"/>
  <c r="P7" i="18"/>
  <c r="G12" i="6" s="1"/>
  <c r="Q7" i="18"/>
  <c r="H12" i="6" s="1"/>
  <c r="R7" i="18"/>
  <c r="I12" i="6" s="1"/>
  <c r="S7" i="18"/>
  <c r="J12" i="6" s="1"/>
  <c r="J9" i="18"/>
  <c r="T9" i="18"/>
  <c r="J10" i="18"/>
  <c r="T10" i="18"/>
  <c r="J11" i="18"/>
  <c r="T11" i="18"/>
  <c r="J12" i="18"/>
  <c r="T12" i="18"/>
  <c r="U9" i="23" l="1"/>
  <c r="V9" i="23" s="1"/>
  <c r="CRC5" i="3"/>
  <c r="U9" i="21"/>
  <c r="U13" i="21"/>
  <c r="V13" i="21" s="1"/>
  <c r="U10" i="20"/>
  <c r="V10" i="20" s="1"/>
  <c r="U13" i="25"/>
  <c r="V13" i="25" s="1"/>
  <c r="U17" i="25"/>
  <c r="V17" i="25" s="1"/>
  <c r="U26" i="25"/>
  <c r="V26" i="25" s="1"/>
  <c r="U25" i="25"/>
  <c r="V25" i="25" s="1"/>
  <c r="U24" i="25"/>
  <c r="V24" i="25" s="1"/>
  <c r="U23" i="25"/>
  <c r="V23" i="25" s="1"/>
  <c r="U22" i="25"/>
  <c r="V22" i="25" s="1"/>
  <c r="U21" i="25"/>
  <c r="V21" i="25" s="1"/>
  <c r="U20" i="25"/>
  <c r="V20" i="25" s="1"/>
  <c r="U19" i="25"/>
  <c r="V19" i="25" s="1"/>
  <c r="U18" i="25"/>
  <c r="V18" i="25" s="1"/>
  <c r="U16" i="25"/>
  <c r="V16" i="25" s="1"/>
  <c r="U15" i="25"/>
  <c r="V15" i="25" s="1"/>
  <c r="U14" i="25"/>
  <c r="V14" i="25" s="1"/>
  <c r="U12" i="25"/>
  <c r="V12" i="25" s="1"/>
  <c r="U11" i="25"/>
  <c r="V11" i="25" s="1"/>
  <c r="U23" i="21"/>
  <c r="V23" i="21" s="1"/>
  <c r="U22" i="21"/>
  <c r="V22" i="21" s="1"/>
  <c r="U20" i="21"/>
  <c r="V20" i="21" s="1"/>
  <c r="U17" i="21"/>
  <c r="V17" i="21" s="1"/>
  <c r="U15" i="21"/>
  <c r="V15" i="21" s="1"/>
  <c r="U14" i="21"/>
  <c r="V14" i="21" s="1"/>
  <c r="U11" i="21"/>
  <c r="V11" i="21" s="1"/>
  <c r="V9" i="21"/>
  <c r="T7" i="21"/>
  <c r="B64" i="2" s="1"/>
  <c r="U11" i="22"/>
  <c r="V11" i="22" s="1"/>
  <c r="U12" i="22"/>
  <c r="V12" i="22" s="1"/>
  <c r="U9" i="22"/>
  <c r="U14" i="19"/>
  <c r="V14" i="19" s="1"/>
  <c r="U13" i="19"/>
  <c r="V13" i="19" s="1"/>
  <c r="U12" i="19"/>
  <c r="V12" i="19" s="1"/>
  <c r="U11" i="19"/>
  <c r="V11" i="19" s="1"/>
  <c r="U10" i="19"/>
  <c r="V10" i="19" s="1"/>
  <c r="U12" i="20"/>
  <c r="V12" i="20" s="1"/>
  <c r="U11" i="20"/>
  <c r="V11" i="20" s="1"/>
  <c r="U16" i="23"/>
  <c r="V16" i="23" s="1"/>
  <c r="U15" i="23"/>
  <c r="V15" i="23" s="1"/>
  <c r="U14" i="23"/>
  <c r="V14" i="23" s="1"/>
  <c r="U13" i="23"/>
  <c r="V13" i="23" s="1"/>
  <c r="U12" i="23"/>
  <c r="V12" i="23" s="1"/>
  <c r="V7" i="23" s="1"/>
  <c r="I44" i="2" s="1"/>
  <c r="U11" i="23"/>
  <c r="V11" i="23" s="1"/>
  <c r="U10" i="23"/>
  <c r="V10" i="23" s="1"/>
  <c r="U23" i="24"/>
  <c r="V23" i="24" s="1"/>
  <c r="U15" i="24"/>
  <c r="V15" i="24" s="1"/>
  <c r="U11" i="24"/>
  <c r="V11" i="24" s="1"/>
  <c r="U24" i="24"/>
  <c r="V24" i="24" s="1"/>
  <c r="U22" i="24"/>
  <c r="V22" i="24" s="1"/>
  <c r="U21" i="24"/>
  <c r="V21" i="24" s="1"/>
  <c r="U20" i="24"/>
  <c r="V20" i="24" s="1"/>
  <c r="U19" i="24"/>
  <c r="V19" i="24" s="1"/>
  <c r="U18" i="24"/>
  <c r="V18" i="24" s="1"/>
  <c r="U17" i="24"/>
  <c r="V17" i="24" s="1"/>
  <c r="U16" i="24"/>
  <c r="V16" i="24" s="1"/>
  <c r="U14" i="24"/>
  <c r="V14" i="24" s="1"/>
  <c r="U13" i="24"/>
  <c r="V13" i="24" s="1"/>
  <c r="U12" i="24"/>
  <c r="V12" i="24" s="1"/>
  <c r="U10" i="24"/>
  <c r="V10" i="24" s="1"/>
  <c r="U12" i="18"/>
  <c r="V12" i="18" s="1"/>
  <c r="U11" i="18"/>
  <c r="V11" i="18" s="1"/>
  <c r="U10" i="22"/>
  <c r="V10" i="22" s="1"/>
  <c r="T7" i="19"/>
  <c r="B48" i="2" s="1"/>
  <c r="V9" i="20"/>
  <c r="V7" i="20" s="1"/>
  <c r="I47" i="2" s="1"/>
  <c r="T7" i="20"/>
  <c r="B47" i="2" s="1"/>
  <c r="T7" i="23"/>
  <c r="B44" i="2" s="1"/>
  <c r="T7" i="24"/>
  <c r="B41" i="2" s="1"/>
  <c r="U9" i="18"/>
  <c r="V9" i="18" s="1"/>
  <c r="U10" i="25"/>
  <c r="V10" i="25" s="1"/>
  <c r="U10" i="18"/>
  <c r="V10" i="18" s="1"/>
  <c r="T7" i="18"/>
  <c r="B40" i="2" s="1"/>
  <c r="T7" i="25"/>
  <c r="B65" i="2" s="1"/>
  <c r="U7" i="23"/>
  <c r="V9" i="22"/>
  <c r="T7" i="22"/>
  <c r="B56" i="2" s="1"/>
  <c r="U7" i="20" l="1"/>
  <c r="V7" i="22"/>
  <c r="I56" i="2" s="1"/>
  <c r="U7" i="24"/>
  <c r="V7" i="25"/>
  <c r="I65" i="2" s="1"/>
  <c r="U7" i="25"/>
  <c r="V7" i="21"/>
  <c r="I64" i="2" s="1"/>
  <c r="U7" i="21"/>
  <c r="U7" i="22"/>
  <c r="V7" i="19"/>
  <c r="I48" i="2" s="1"/>
  <c r="U7" i="19"/>
  <c r="V7" i="24"/>
  <c r="I41" i="2" s="1"/>
  <c r="V7" i="18"/>
  <c r="I40" i="2" s="1"/>
  <c r="U7" i="18"/>
  <c r="K7" i="17"/>
  <c r="B19" i="6" s="1"/>
  <c r="L7" i="17"/>
  <c r="C19" i="6" s="1"/>
  <c r="M7" i="17"/>
  <c r="D19" i="6" s="1"/>
  <c r="N7" i="17"/>
  <c r="E19" i="6" s="1"/>
  <c r="O7" i="17"/>
  <c r="F19" i="6" s="1"/>
  <c r="P7" i="17"/>
  <c r="G19" i="6" s="1"/>
  <c r="Q7" i="17"/>
  <c r="H19" i="6" s="1"/>
  <c r="R7" i="17"/>
  <c r="I19" i="6" s="1"/>
  <c r="S7" i="17"/>
  <c r="J19" i="6" s="1"/>
  <c r="J9" i="17"/>
  <c r="T9" i="17"/>
  <c r="BNX5" i="3" s="1"/>
  <c r="J10" i="17"/>
  <c r="T10" i="17"/>
  <c r="J11" i="17"/>
  <c r="T11" i="17"/>
  <c r="BOT5" i="3" s="1"/>
  <c r="J12" i="17"/>
  <c r="T12" i="17"/>
  <c r="BPE5" i="3" s="1"/>
  <c r="J13" i="17"/>
  <c r="T13" i="17"/>
  <c r="BPP5" i="3" s="1"/>
  <c r="J14" i="17"/>
  <c r="T14" i="17"/>
  <c r="BQA5" i="3" s="1"/>
  <c r="J15" i="17"/>
  <c r="T15" i="17"/>
  <c r="BQL5" i="3" s="1"/>
  <c r="J17" i="17"/>
  <c r="T17" i="17"/>
  <c r="BQW5" i="3" s="1"/>
  <c r="J18" i="17"/>
  <c r="T18" i="17"/>
  <c r="BRH5" i="3" s="1"/>
  <c r="J19" i="17"/>
  <c r="T19" i="17"/>
  <c r="J20" i="17"/>
  <c r="T20" i="17"/>
  <c r="BSD5" i="3" s="1"/>
  <c r="J21" i="17"/>
  <c r="T21" i="17"/>
  <c r="J22" i="17"/>
  <c r="T22" i="17"/>
  <c r="J23" i="17"/>
  <c r="T23" i="17"/>
  <c r="J25" i="17"/>
  <c r="T25" i="17"/>
  <c r="J26" i="17"/>
  <c r="T26" i="17"/>
  <c r="BUG5" i="3" s="1"/>
  <c r="J27" i="17"/>
  <c r="T27" i="17"/>
  <c r="BUR5" i="3" s="1"/>
  <c r="J28" i="17"/>
  <c r="T28" i="17"/>
  <c r="BVC5" i="3" s="1"/>
  <c r="J29" i="17"/>
  <c r="T29" i="17"/>
  <c r="J30" i="17"/>
  <c r="T30" i="17"/>
  <c r="J31" i="17"/>
  <c r="T31" i="17"/>
  <c r="J32" i="17"/>
  <c r="T32" i="17"/>
  <c r="J33" i="17"/>
  <c r="T33" i="17"/>
  <c r="J34" i="17"/>
  <c r="T34" i="17"/>
  <c r="K7" i="16"/>
  <c r="B11" i="6" s="1"/>
  <c r="L7" i="16"/>
  <c r="C11" i="6" s="1"/>
  <c r="M7" i="16"/>
  <c r="D11" i="6" s="1"/>
  <c r="N7" i="16"/>
  <c r="E11" i="6" s="1"/>
  <c r="O7" i="16"/>
  <c r="F11" i="6" s="1"/>
  <c r="P7" i="16"/>
  <c r="G11" i="6" s="1"/>
  <c r="Q7" i="16"/>
  <c r="H11" i="6" s="1"/>
  <c r="R7" i="16"/>
  <c r="I11" i="6" s="1"/>
  <c r="S7" i="16"/>
  <c r="J11" i="6" s="1"/>
  <c r="J9" i="16"/>
  <c r="T9" i="16"/>
  <c r="BKC5" i="3" s="1"/>
  <c r="U9" i="16"/>
  <c r="V9" i="16" s="1"/>
  <c r="J10" i="16"/>
  <c r="T10" i="16"/>
  <c r="J11" i="16"/>
  <c r="T11" i="16"/>
  <c r="U11" i="16"/>
  <c r="V11" i="16" s="1"/>
  <c r="J12" i="16"/>
  <c r="T12" i="16"/>
  <c r="U12" i="16"/>
  <c r="V12" i="16" s="1"/>
  <c r="J13" i="16"/>
  <c r="T13" i="16"/>
  <c r="J14" i="16"/>
  <c r="T14" i="16"/>
  <c r="J15" i="16"/>
  <c r="T15" i="16"/>
  <c r="J16" i="16"/>
  <c r="T16" i="16"/>
  <c r="J17" i="16"/>
  <c r="T17" i="16"/>
  <c r="K7" i="15"/>
  <c r="B10" i="6" s="1"/>
  <c r="L7" i="15"/>
  <c r="C10" i="6" s="1"/>
  <c r="M7" i="15"/>
  <c r="D10" i="6" s="1"/>
  <c r="N7" i="15"/>
  <c r="E10" i="6" s="1"/>
  <c r="O7" i="15"/>
  <c r="F10" i="6" s="1"/>
  <c r="P7" i="15"/>
  <c r="G10" i="6" s="1"/>
  <c r="Q7" i="15"/>
  <c r="H10" i="6" s="1"/>
  <c r="R7" i="15"/>
  <c r="I10" i="6" s="1"/>
  <c r="S7" i="15"/>
  <c r="J10" i="6" s="1"/>
  <c r="J9" i="15"/>
  <c r="T9" i="15"/>
  <c r="AZN5" i="3" s="1"/>
  <c r="J10" i="15"/>
  <c r="T10" i="15"/>
  <c r="J11" i="15"/>
  <c r="T11" i="15"/>
  <c r="J12" i="15"/>
  <c r="T12" i="15"/>
  <c r="J13" i="15"/>
  <c r="T13" i="15"/>
  <c r="J14" i="15"/>
  <c r="T14" i="15"/>
  <c r="J15" i="15"/>
  <c r="T15" i="15"/>
  <c r="J16" i="15"/>
  <c r="T16" i="15"/>
  <c r="J18" i="15"/>
  <c r="T18" i="15"/>
  <c r="J19" i="15"/>
  <c r="T19" i="15"/>
  <c r="J20" i="15"/>
  <c r="T20" i="15"/>
  <c r="BDT5" i="3" s="1"/>
  <c r="J21" i="15"/>
  <c r="T21" i="15"/>
  <c r="J22" i="15"/>
  <c r="T22" i="15"/>
  <c r="J23" i="15"/>
  <c r="T23" i="15"/>
  <c r="J24" i="15"/>
  <c r="T24" i="15"/>
  <c r="J25" i="15"/>
  <c r="T25" i="15"/>
  <c r="BFW5" i="3" s="1"/>
  <c r="J26" i="15"/>
  <c r="T26" i="15"/>
  <c r="J27" i="15"/>
  <c r="T27" i="15"/>
  <c r="J29" i="15"/>
  <c r="T29" i="15"/>
  <c r="J30" i="15"/>
  <c r="T30" i="15"/>
  <c r="BHO5" i="3" s="1"/>
  <c r="J31" i="15"/>
  <c r="T31" i="15"/>
  <c r="BHZ5" i="3" s="1"/>
  <c r="J32" i="15"/>
  <c r="T32" i="15"/>
  <c r="BIK5" i="3" s="1"/>
  <c r="J33" i="15"/>
  <c r="T33" i="15"/>
  <c r="J34" i="15"/>
  <c r="T34" i="15"/>
  <c r="J35" i="15"/>
  <c r="T35" i="15"/>
  <c r="K7" i="14"/>
  <c r="B9" i="6" s="1"/>
  <c r="L7" i="14"/>
  <c r="C9" i="6" s="1"/>
  <c r="M7" i="14"/>
  <c r="D9" i="6" s="1"/>
  <c r="N7" i="14"/>
  <c r="E9" i="6" s="1"/>
  <c r="O7" i="14"/>
  <c r="F9" i="6" s="1"/>
  <c r="P7" i="14"/>
  <c r="G9" i="6" s="1"/>
  <c r="Q7" i="14"/>
  <c r="H9" i="6" s="1"/>
  <c r="R7" i="14"/>
  <c r="I9" i="6" s="1"/>
  <c r="S7" i="14"/>
  <c r="J9" i="6" s="1"/>
  <c r="J9" i="14"/>
  <c r="T9" i="14"/>
  <c r="J10" i="14"/>
  <c r="T10" i="14"/>
  <c r="K7" i="12"/>
  <c r="B33" i="6" s="1"/>
  <c r="L7" i="12"/>
  <c r="C33" i="6" s="1"/>
  <c r="M7" i="12"/>
  <c r="D33" i="6" s="1"/>
  <c r="N7" i="12"/>
  <c r="E33" i="6" s="1"/>
  <c r="O7" i="12"/>
  <c r="F33" i="6" s="1"/>
  <c r="P7" i="12"/>
  <c r="G33" i="6" s="1"/>
  <c r="Q7" i="12"/>
  <c r="H33" i="6" s="1"/>
  <c r="R7" i="12"/>
  <c r="I33" i="6" s="1"/>
  <c r="S7" i="12"/>
  <c r="J33" i="6" s="1"/>
  <c r="J9" i="12"/>
  <c r="T9" i="12"/>
  <c r="J10" i="12"/>
  <c r="T10" i="12"/>
  <c r="J11" i="12"/>
  <c r="T11" i="12"/>
  <c r="J12" i="12"/>
  <c r="T12" i="12"/>
  <c r="J13" i="12"/>
  <c r="T13" i="12"/>
  <c r="J14" i="12"/>
  <c r="T14" i="12"/>
  <c r="J15" i="12"/>
  <c r="T15" i="12"/>
  <c r="J16" i="12"/>
  <c r="T16" i="12"/>
  <c r="K7" i="11"/>
  <c r="B7" i="6" s="1"/>
  <c r="L7" i="11"/>
  <c r="C7" i="6" s="1"/>
  <c r="M7" i="11"/>
  <c r="D7" i="6" s="1"/>
  <c r="N7" i="11"/>
  <c r="E7" i="6" s="1"/>
  <c r="O7" i="11"/>
  <c r="F7" i="6" s="1"/>
  <c r="P7" i="11"/>
  <c r="G7" i="6" s="1"/>
  <c r="Q7" i="11"/>
  <c r="H7" i="6" s="1"/>
  <c r="R7" i="11"/>
  <c r="I7" i="6" s="1"/>
  <c r="S7" i="11"/>
  <c r="J7" i="6" s="1"/>
  <c r="J9" i="11"/>
  <c r="T9" i="11"/>
  <c r="U9" i="11" s="1"/>
  <c r="V9" i="11" s="1"/>
  <c r="J10" i="11"/>
  <c r="T10" i="11"/>
  <c r="U10" i="11" s="1"/>
  <c r="V10" i="11" s="1"/>
  <c r="K7" i="10"/>
  <c r="B6" i="6" s="1"/>
  <c r="L7" i="10"/>
  <c r="C6" i="6" s="1"/>
  <c r="M7" i="10"/>
  <c r="D6" i="6" s="1"/>
  <c r="N7" i="10"/>
  <c r="E6" i="6" s="1"/>
  <c r="O7" i="10"/>
  <c r="F6" i="6" s="1"/>
  <c r="P7" i="10"/>
  <c r="G6" i="6" s="1"/>
  <c r="Q7" i="10"/>
  <c r="H6" i="6" s="1"/>
  <c r="R7" i="10"/>
  <c r="I6" i="6" s="1"/>
  <c r="S7" i="10"/>
  <c r="J6" i="6" s="1"/>
  <c r="J9" i="10"/>
  <c r="T9" i="10"/>
  <c r="AOY5" i="3" s="1"/>
  <c r="J10" i="10"/>
  <c r="T10" i="10"/>
  <c r="J11" i="10"/>
  <c r="T11" i="10"/>
  <c r="J12" i="10"/>
  <c r="T12" i="10"/>
  <c r="K7" i="9"/>
  <c r="B5" i="6" s="1"/>
  <c r="L7" i="9"/>
  <c r="C5" i="6" s="1"/>
  <c r="M7" i="9"/>
  <c r="D5" i="6" s="1"/>
  <c r="N7" i="9"/>
  <c r="E5" i="6" s="1"/>
  <c r="O7" i="9"/>
  <c r="F5" i="6" s="1"/>
  <c r="P7" i="9"/>
  <c r="G5" i="6" s="1"/>
  <c r="Q7" i="9"/>
  <c r="H5" i="6" s="1"/>
  <c r="R7" i="9"/>
  <c r="I5" i="6" s="1"/>
  <c r="S7" i="9"/>
  <c r="J5" i="6" s="1"/>
  <c r="J9" i="9"/>
  <c r="T9" i="9"/>
  <c r="J10" i="9"/>
  <c r="T10" i="9"/>
  <c r="J11" i="9"/>
  <c r="T11" i="9"/>
  <c r="J12" i="9"/>
  <c r="T12" i="9"/>
  <c r="J13" i="9"/>
  <c r="T13" i="9"/>
  <c r="J14" i="9"/>
  <c r="T14" i="9"/>
  <c r="J15" i="9"/>
  <c r="T15" i="9"/>
  <c r="J16" i="9"/>
  <c r="T16" i="9"/>
  <c r="J17" i="9"/>
  <c r="T17" i="9"/>
  <c r="J18" i="9"/>
  <c r="T18" i="9"/>
  <c r="J19" i="9"/>
  <c r="T19" i="9"/>
  <c r="J20" i="9"/>
  <c r="T20" i="9"/>
  <c r="J21" i="9"/>
  <c r="T21" i="9"/>
  <c r="J22" i="9"/>
  <c r="T22" i="9"/>
  <c r="J23" i="9"/>
  <c r="T23" i="9"/>
  <c r="J24" i="9"/>
  <c r="T24" i="9"/>
  <c r="J25" i="9"/>
  <c r="T25" i="9"/>
  <c r="J26" i="9"/>
  <c r="T26" i="9"/>
  <c r="K7" i="8"/>
  <c r="B4" i="6" s="1"/>
  <c r="L7" i="8"/>
  <c r="C4" i="6" s="1"/>
  <c r="M7" i="8"/>
  <c r="D4" i="6" s="1"/>
  <c r="N7" i="8"/>
  <c r="E4" i="6" s="1"/>
  <c r="O7" i="8"/>
  <c r="F4" i="6" s="1"/>
  <c r="P7" i="8"/>
  <c r="G4" i="6" s="1"/>
  <c r="Q7" i="8"/>
  <c r="H4" i="6" s="1"/>
  <c r="R7" i="8"/>
  <c r="I4" i="6" s="1"/>
  <c r="S7" i="8"/>
  <c r="J4" i="6" s="1"/>
  <c r="J9" i="8"/>
  <c r="T9" i="8"/>
  <c r="ZS5" i="3" s="1"/>
  <c r="J10" i="8"/>
  <c r="T10" i="8"/>
  <c r="AAD5" i="3" s="1"/>
  <c r="J11" i="8"/>
  <c r="T11" i="8"/>
  <c r="AAO5" i="3" s="1"/>
  <c r="J12" i="8"/>
  <c r="T12" i="8"/>
  <c r="AAZ5" i="3" s="1"/>
  <c r="J13" i="8"/>
  <c r="T13" i="8"/>
  <c r="ABK5" i="3" s="1"/>
  <c r="J14" i="8"/>
  <c r="T14" i="8"/>
  <c r="ABV5" i="3" s="1"/>
  <c r="J15" i="8"/>
  <c r="T15" i="8"/>
  <c r="ACG5" i="3" s="1"/>
  <c r="J16" i="8"/>
  <c r="T16" i="8"/>
  <c r="ACR5" i="3" s="1"/>
  <c r="J17" i="8"/>
  <c r="T17" i="8"/>
  <c r="ADC5" i="3" s="1"/>
  <c r="J18" i="8"/>
  <c r="T18" i="8"/>
  <c r="ADN5" i="3" s="1"/>
  <c r="J19" i="8"/>
  <c r="T19" i="8"/>
  <c r="ADY5" i="3" s="1"/>
  <c r="J20" i="8"/>
  <c r="T20" i="8"/>
  <c r="AEJ5" i="3" s="1"/>
  <c r="J21" i="8"/>
  <c r="T21" i="8"/>
  <c r="AEU5" i="3" s="1"/>
  <c r="J22" i="8"/>
  <c r="T22" i="8"/>
  <c r="AFF5" i="3" s="1"/>
  <c r="J23" i="8"/>
  <c r="T23" i="8"/>
  <c r="AFQ5" i="3" s="1"/>
  <c r="J24" i="8"/>
  <c r="T24" i="8"/>
  <c r="AGB5" i="3" s="1"/>
  <c r="J25" i="8"/>
  <c r="T25" i="8"/>
  <c r="AGM5" i="3" s="1"/>
  <c r="J26" i="8"/>
  <c r="T26" i="8"/>
  <c r="AGX5" i="3" s="1"/>
  <c r="U9" i="14" l="1"/>
  <c r="V9" i="14" s="1"/>
  <c r="AYR5" i="3"/>
  <c r="B29" i="3"/>
  <c r="U10" i="14"/>
  <c r="V10" i="14" s="1"/>
  <c r="V7" i="14" s="1"/>
  <c r="I77" i="2" s="1"/>
  <c r="T7" i="14"/>
  <c r="B77" i="2" s="1"/>
  <c r="U26" i="8"/>
  <c r="V26" i="8" s="1"/>
  <c r="U25" i="8"/>
  <c r="V25" i="8" s="1"/>
  <c r="U24" i="8"/>
  <c r="V24" i="8" s="1"/>
  <c r="U23" i="8"/>
  <c r="V23" i="8" s="1"/>
  <c r="U22" i="8"/>
  <c r="V22" i="8" s="1"/>
  <c r="U21" i="8"/>
  <c r="V21" i="8" s="1"/>
  <c r="U20" i="8"/>
  <c r="V20" i="8" s="1"/>
  <c r="U19" i="8"/>
  <c r="V19" i="8" s="1"/>
  <c r="U18" i="8"/>
  <c r="V18" i="8" s="1"/>
  <c r="U17" i="8"/>
  <c r="V17" i="8" s="1"/>
  <c r="U16" i="8"/>
  <c r="V16" i="8" s="1"/>
  <c r="U15" i="8"/>
  <c r="V15" i="8" s="1"/>
  <c r="U14" i="8"/>
  <c r="V14" i="8" s="1"/>
  <c r="U13" i="8"/>
  <c r="V13" i="8" s="1"/>
  <c r="U12" i="8"/>
  <c r="V12" i="8" s="1"/>
  <c r="U11" i="8"/>
  <c r="V11" i="8" s="1"/>
  <c r="U10" i="8"/>
  <c r="V10" i="8" s="1"/>
  <c r="U17" i="16"/>
  <c r="V17" i="16" s="1"/>
  <c r="U16" i="16"/>
  <c r="V16" i="16" s="1"/>
  <c r="U15" i="16"/>
  <c r="V15" i="16" s="1"/>
  <c r="U14" i="16"/>
  <c r="V14" i="16" s="1"/>
  <c r="U13" i="16"/>
  <c r="V13" i="16" s="1"/>
  <c r="U10" i="16"/>
  <c r="V10" i="16" s="1"/>
  <c r="T7" i="16"/>
  <c r="B60" i="2" s="1"/>
  <c r="U11" i="12"/>
  <c r="V11" i="12" s="1"/>
  <c r="U16" i="12"/>
  <c r="V16" i="12" s="1"/>
  <c r="U15" i="12"/>
  <c r="V15" i="12" s="1"/>
  <c r="U14" i="12"/>
  <c r="V14" i="12" s="1"/>
  <c r="U13" i="12"/>
  <c r="V13" i="12" s="1"/>
  <c r="U12" i="12"/>
  <c r="V12" i="12" s="1"/>
  <c r="U9" i="12"/>
  <c r="V9" i="12" s="1"/>
  <c r="U34" i="17"/>
  <c r="V34" i="17" s="1"/>
  <c r="U33" i="17"/>
  <c r="V33" i="17" s="1"/>
  <c r="U32" i="17"/>
  <c r="V32" i="17" s="1"/>
  <c r="U31" i="17"/>
  <c r="V31" i="17" s="1"/>
  <c r="U28" i="17"/>
  <c r="V28" i="17" s="1"/>
  <c r="U27" i="17"/>
  <c r="V27" i="17" s="1"/>
  <c r="U25" i="17"/>
  <c r="V25" i="17" s="1"/>
  <c r="U23" i="17"/>
  <c r="V23" i="17" s="1"/>
  <c r="U22" i="17"/>
  <c r="V22" i="17" s="1"/>
  <c r="U21" i="17"/>
  <c r="U17" i="17"/>
  <c r="V17" i="17" s="1"/>
  <c r="U15" i="17"/>
  <c r="V15" i="17" s="1"/>
  <c r="U14" i="17"/>
  <c r="V14" i="17" s="1"/>
  <c r="U13" i="17"/>
  <c r="V13" i="17" s="1"/>
  <c r="U12" i="17"/>
  <c r="V12" i="17" s="1"/>
  <c r="U11" i="17"/>
  <c r="V11" i="17" s="1"/>
  <c r="U10" i="17"/>
  <c r="V10" i="17" s="1"/>
  <c r="U9" i="17"/>
  <c r="V9" i="17" s="1"/>
  <c r="T7" i="11"/>
  <c r="B54" i="2" s="1"/>
  <c r="D29" i="3"/>
  <c r="U21" i="15"/>
  <c r="V21" i="15" s="1"/>
  <c r="U13" i="15"/>
  <c r="V13" i="15" s="1"/>
  <c r="U35" i="15"/>
  <c r="V35" i="15" s="1"/>
  <c r="U34" i="15"/>
  <c r="V34" i="15" s="1"/>
  <c r="U33" i="15"/>
  <c r="V33" i="15" s="1"/>
  <c r="U32" i="15"/>
  <c r="V32" i="15" s="1"/>
  <c r="U31" i="15"/>
  <c r="V31" i="15" s="1"/>
  <c r="U30" i="15"/>
  <c r="V30" i="15" s="1"/>
  <c r="U29" i="15"/>
  <c r="U27" i="15"/>
  <c r="V27" i="15" s="1"/>
  <c r="U26" i="15"/>
  <c r="V26" i="15" s="1"/>
  <c r="U25" i="15"/>
  <c r="V25" i="15" s="1"/>
  <c r="U24" i="15"/>
  <c r="V24" i="15" s="1"/>
  <c r="U23" i="15"/>
  <c r="V23" i="15" s="1"/>
  <c r="U22" i="15"/>
  <c r="V22" i="15" s="1"/>
  <c r="U20" i="15"/>
  <c r="V20" i="15" s="1"/>
  <c r="U19" i="15"/>
  <c r="V19" i="15" s="1"/>
  <c r="U18" i="15"/>
  <c r="U16" i="15"/>
  <c r="V16" i="15" s="1"/>
  <c r="U15" i="15"/>
  <c r="V15" i="15" s="1"/>
  <c r="U14" i="15"/>
  <c r="V14" i="15" s="1"/>
  <c r="U12" i="15"/>
  <c r="V12" i="15" s="1"/>
  <c r="U11" i="15"/>
  <c r="V11" i="15" s="1"/>
  <c r="U10" i="15"/>
  <c r="V10" i="15" s="1"/>
  <c r="U12" i="10"/>
  <c r="V12" i="10" s="1"/>
  <c r="U11" i="10"/>
  <c r="V11" i="10" s="1"/>
  <c r="U10" i="10"/>
  <c r="V10" i="10" s="1"/>
  <c r="U10" i="12"/>
  <c r="V10" i="12" s="1"/>
  <c r="U18" i="17"/>
  <c r="V18" i="17" s="1"/>
  <c r="V7" i="11"/>
  <c r="I54" i="2" s="1"/>
  <c r="U9" i="15"/>
  <c r="V9" i="15" s="1"/>
  <c r="U9" i="10"/>
  <c r="U26" i="9"/>
  <c r="V26" i="9" s="1"/>
  <c r="U25" i="9"/>
  <c r="V25" i="9" s="1"/>
  <c r="U24" i="9"/>
  <c r="V24" i="9" s="1"/>
  <c r="U23" i="9"/>
  <c r="V23" i="9" s="1"/>
  <c r="U22" i="9"/>
  <c r="V22" i="9" s="1"/>
  <c r="U21" i="9"/>
  <c r="V21" i="9" s="1"/>
  <c r="U20" i="9"/>
  <c r="V20" i="9" s="1"/>
  <c r="U19" i="9"/>
  <c r="V19" i="9" s="1"/>
  <c r="U18" i="9"/>
  <c r="V18" i="9" s="1"/>
  <c r="U17" i="9"/>
  <c r="V17" i="9" s="1"/>
  <c r="U16" i="9"/>
  <c r="V16" i="9" s="1"/>
  <c r="U15" i="9"/>
  <c r="V15" i="9" s="1"/>
  <c r="U14" i="9"/>
  <c r="V14" i="9" s="1"/>
  <c r="U13" i="9"/>
  <c r="V13" i="9" s="1"/>
  <c r="U12" i="9"/>
  <c r="V12" i="9" s="1"/>
  <c r="U10" i="9"/>
  <c r="V10" i="9" s="1"/>
  <c r="U9" i="9"/>
  <c r="V9" i="9" s="1"/>
  <c r="U20" i="17"/>
  <c r="V20" i="17" s="1"/>
  <c r="U26" i="17"/>
  <c r="V26" i="17" s="1"/>
  <c r="U19" i="17"/>
  <c r="V19" i="17" s="1"/>
  <c r="U30" i="17"/>
  <c r="V30" i="17" s="1"/>
  <c r="U29" i="17"/>
  <c r="V21" i="17"/>
  <c r="U11" i="9"/>
  <c r="V11" i="9" s="1"/>
  <c r="U9" i="8"/>
  <c r="V9" i="8" s="1"/>
  <c r="V18" i="15"/>
  <c r="T7" i="15"/>
  <c r="B49" i="2" s="1"/>
  <c r="B37" i="6"/>
  <c r="T7" i="17"/>
  <c r="B55" i="2" s="1"/>
  <c r="T7" i="12"/>
  <c r="B58" i="2" s="1"/>
  <c r="V7" i="16"/>
  <c r="I60" i="2" s="1"/>
  <c r="L60" i="2" s="1"/>
  <c r="U7" i="16"/>
  <c r="U7" i="14"/>
  <c r="U7" i="11"/>
  <c r="T7" i="10"/>
  <c r="B43" i="2" s="1"/>
  <c r="T7" i="9"/>
  <c r="B63" i="2" s="1"/>
  <c r="T7" i="8"/>
  <c r="B62" i="2" s="1"/>
  <c r="F38" i="15" l="1"/>
  <c r="C20" i="3"/>
  <c r="C22" i="3" s="1"/>
  <c r="U7" i="10"/>
  <c r="V9" i="10"/>
  <c r="V7" i="10" s="1"/>
  <c r="I43" i="2" s="1"/>
  <c r="V7" i="9"/>
  <c r="I63" i="2" s="1"/>
  <c r="U7" i="9"/>
  <c r="V7" i="12"/>
  <c r="I58" i="2" s="1"/>
  <c r="U7" i="12"/>
  <c r="V29" i="15"/>
  <c r="F39" i="15"/>
  <c r="E39" i="15" s="1"/>
  <c r="V7" i="15"/>
  <c r="I49" i="2" s="1"/>
  <c r="U7" i="15"/>
  <c r="C29" i="3"/>
  <c r="V7" i="8"/>
  <c r="I62" i="2" s="1"/>
  <c r="F37" i="17"/>
  <c r="U7" i="17"/>
  <c r="V29" i="17"/>
  <c r="V7" i="17" s="1"/>
  <c r="I55" i="2" s="1"/>
  <c r="L104" i="2" s="1"/>
  <c r="F38" i="17"/>
  <c r="U7" i="8"/>
  <c r="B20" i="3" l="1"/>
  <c r="L62" i="2"/>
  <c r="E38" i="15"/>
  <c r="G38" i="15" s="1"/>
  <c r="L49" i="2" s="1"/>
  <c r="E29" i="3"/>
  <c r="E38" i="17"/>
  <c r="E37" i="17"/>
  <c r="G37" i="17" s="1"/>
  <c r="L55" i="2" s="1"/>
  <c r="D20" i="3" l="1"/>
  <c r="J7" i="17"/>
  <c r="K41" i="15"/>
  <c r="I41" i="15"/>
  <c r="G39" i="15"/>
  <c r="K42" i="15"/>
  <c r="I42" i="15"/>
  <c r="J41" i="15"/>
  <c r="Z25" i="15" s="1"/>
  <c r="J42" i="15"/>
  <c r="Z29" i="15" s="1"/>
  <c r="H41" i="15"/>
  <c r="I40" i="17"/>
  <c r="K41" i="17"/>
  <c r="H40" i="17"/>
  <c r="I41" i="17"/>
  <c r="K40" i="17"/>
  <c r="J40" i="17"/>
  <c r="Z18" i="17" s="1"/>
  <c r="J41" i="17"/>
  <c r="Z27" i="17" s="1"/>
  <c r="G38" i="17"/>
  <c r="Z23" i="15" l="1"/>
  <c r="Z33" i="15"/>
  <c r="Z18" i="15"/>
  <c r="Z32" i="15"/>
  <c r="Z24" i="15"/>
  <c r="Z30" i="15"/>
  <c r="Z20" i="15"/>
  <c r="Z34" i="15"/>
  <c r="Z21" i="15"/>
  <c r="Z31" i="15"/>
  <c r="Z35" i="15"/>
  <c r="Z26" i="15"/>
  <c r="Z27" i="15"/>
  <c r="Z19" i="15"/>
  <c r="Z22" i="15"/>
  <c r="Z21" i="17"/>
  <c r="Z19" i="17"/>
  <c r="Z22" i="17"/>
  <c r="Z31" i="17"/>
  <c r="Z30" i="17"/>
  <c r="Z33" i="17"/>
  <c r="Z34" i="17"/>
  <c r="Z26" i="17"/>
  <c r="Z25" i="17"/>
  <c r="Z28" i="17"/>
  <c r="Z17" i="17"/>
  <c r="Z29" i="17"/>
  <c r="Z23" i="17"/>
  <c r="Z32" i="17"/>
  <c r="Z20" i="17"/>
  <c r="C3" i="7"/>
  <c r="K9" i="6"/>
  <c r="H11" i="2"/>
  <c r="A4" i="2"/>
  <c r="K13" i="2"/>
  <c r="L14" i="2"/>
  <c r="A5" i="2" s="1"/>
  <c r="K15" i="2"/>
  <c r="L16" i="2"/>
  <c r="A6" i="2" s="1"/>
  <c r="K17" i="2"/>
  <c r="K18" i="2"/>
  <c r="K19" i="2"/>
  <c r="K20" i="2"/>
  <c r="K21" i="2"/>
  <c r="K25" i="2"/>
  <c r="K26" i="2"/>
  <c r="K27" i="2"/>
  <c r="K29" i="2"/>
  <c r="K30" i="2"/>
  <c r="K31" i="2"/>
  <c r="K32" i="2"/>
  <c r="K33" i="2"/>
  <c r="K34" i="2"/>
  <c r="K35" i="2"/>
  <c r="I36" i="2"/>
  <c r="B19" i="3" s="1"/>
  <c r="D19" i="3" s="1"/>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8" i="2"/>
  <c r="K69" i="2"/>
  <c r="K70" i="2"/>
  <c r="K71" i="2"/>
  <c r="K72" i="2"/>
  <c r="K75" i="2"/>
  <c r="K76" i="2"/>
  <c r="K77" i="2"/>
  <c r="K78" i="2"/>
  <c r="K80" i="2"/>
  <c r="K82" i="2"/>
  <c r="K84" i="2"/>
  <c r="K85" i="2"/>
  <c r="K86" i="2"/>
  <c r="K87" i="2"/>
  <c r="K88" i="2"/>
  <c r="K89" i="2"/>
  <c r="K90" i="2"/>
  <c r="K91" i="2"/>
  <c r="K92" i="2"/>
  <c r="K93" i="2"/>
  <c r="K98" i="2"/>
  <c r="K99" i="2"/>
  <c r="K100" i="2"/>
  <c r="K101" i="2"/>
  <c r="K102" i="2"/>
  <c r="K103" i="2"/>
  <c r="K104" i="2"/>
  <c r="K105" i="2"/>
  <c r="K106" i="2"/>
  <c r="K107" i="2"/>
  <c r="K108" i="2"/>
  <c r="K109" i="2"/>
  <c r="K110" i="2"/>
  <c r="K111" i="2"/>
  <c r="K112" i="2"/>
  <c r="K113" i="2"/>
  <c r="K114" i="2"/>
  <c r="K115" i="2"/>
  <c r="K116" i="2"/>
  <c r="K117" i="2"/>
  <c r="K119" i="2"/>
  <c r="K120" i="2"/>
  <c r="K121" i="2"/>
  <c r="K122" i="2"/>
  <c r="K123" i="2"/>
  <c r="K124" i="2"/>
  <c r="K125" i="2"/>
  <c r="K126" i="2"/>
  <c r="K127" i="2"/>
  <c r="K128" i="2"/>
  <c r="K129" i="2"/>
  <c r="K130" i="2"/>
  <c r="K134" i="2"/>
  <c r="K135" i="2"/>
  <c r="K136" i="2"/>
  <c r="K137" i="2"/>
  <c r="K139" i="2"/>
  <c r="K140" i="2"/>
  <c r="K141" i="2"/>
  <c r="K142" i="2"/>
  <c r="K143" i="2"/>
  <c r="K144" i="2"/>
  <c r="L37" i="2" l="1"/>
  <c r="F5" i="2" s="1"/>
  <c r="B5" i="3"/>
  <c r="B13" i="3"/>
  <c r="I141" i="2"/>
  <c r="L36" i="2"/>
  <c r="F8" i="2" s="1"/>
  <c r="K118" i="2"/>
  <c r="F7" i="2" s="1"/>
  <c r="A9" i="2"/>
  <c r="K16" i="2"/>
  <c r="K11" i="2"/>
  <c r="K14" i="2"/>
  <c r="D37" i="6"/>
  <c r="D22" i="2" s="1"/>
  <c r="K20" i="6"/>
  <c r="K18" i="6"/>
  <c r="K13" i="6"/>
  <c r="L79" i="2"/>
  <c r="K79" i="2" s="1"/>
  <c r="K31" i="6"/>
  <c r="K30" i="6"/>
  <c r="K21" i="6"/>
  <c r="L83" i="2"/>
  <c r="K83" i="2" s="1"/>
  <c r="A7" i="2" s="1"/>
  <c r="K35" i="6"/>
  <c r="K28" i="6"/>
  <c r="K4" i="6"/>
  <c r="I37" i="6"/>
  <c r="I22" i="2" s="1"/>
  <c r="J37" i="6"/>
  <c r="J1" i="6" s="1"/>
  <c r="K17" i="6"/>
  <c r="K29" i="6"/>
  <c r="K12" i="6"/>
  <c r="K10" i="6"/>
  <c r="K34" i="6"/>
  <c r="K22" i="6"/>
  <c r="K7" i="6"/>
  <c r="H37" i="6"/>
  <c r="H22" i="2" s="1"/>
  <c r="K19" i="6"/>
  <c r="K33" i="6"/>
  <c r="F37" i="6"/>
  <c r="F22" i="2" s="1"/>
  <c r="K24" i="6"/>
  <c r="K14" i="6"/>
  <c r="E37" i="6"/>
  <c r="E22" i="2" s="1"/>
  <c r="K11" i="6"/>
  <c r="K5" i="6"/>
  <c r="C37" i="6"/>
  <c r="C1" i="6" s="1"/>
  <c r="K23" i="6"/>
  <c r="G37" i="6"/>
  <c r="G22" i="2" s="1"/>
  <c r="K16" i="6"/>
  <c r="K8" i="6"/>
  <c r="K6" i="6"/>
  <c r="K3" i="6"/>
  <c r="K15" i="6"/>
  <c r="J12" i="2" l="1"/>
  <c r="E5" i="3" s="1"/>
  <c r="B22" i="3"/>
  <c r="E20" i="2"/>
  <c r="E23" i="2"/>
  <c r="G20" i="2"/>
  <c r="G23" i="2"/>
  <c r="F20" i="2"/>
  <c r="F23" i="2"/>
  <c r="D20" i="2"/>
  <c r="D23" i="2"/>
  <c r="I20" i="2"/>
  <c r="I23" i="2"/>
  <c r="H20" i="2"/>
  <c r="H23" i="2"/>
  <c r="K36" i="2"/>
  <c r="A8" i="2"/>
  <c r="K81" i="2"/>
  <c r="F6" i="2"/>
  <c r="D1" i="6"/>
  <c r="C22" i="2"/>
  <c r="H1" i="6"/>
  <c r="I1" i="6"/>
  <c r="F1" i="6"/>
  <c r="K37" i="2"/>
  <c r="K37" i="6"/>
  <c r="J22" i="2"/>
  <c r="E1" i="6"/>
  <c r="B1" i="6"/>
  <c r="B22" i="2"/>
  <c r="G1" i="6"/>
  <c r="B23" i="3" l="1"/>
  <c r="N3" i="27"/>
  <c r="D22" i="3"/>
  <c r="J3" i="86"/>
  <c r="N3" i="81"/>
  <c r="N3" i="85"/>
  <c r="N3" i="73"/>
  <c r="N3" i="78"/>
  <c r="N3" i="34"/>
  <c r="N3" i="76"/>
  <c r="N3" i="88"/>
  <c r="N3" i="83"/>
  <c r="N3" i="82"/>
  <c r="N3" i="77"/>
  <c r="N3" i="79"/>
  <c r="N3" i="74"/>
  <c r="N3" i="80"/>
  <c r="N3" i="84"/>
  <c r="N3" i="87"/>
  <c r="N3" i="75"/>
  <c r="C20" i="2"/>
  <c r="C23" i="2"/>
  <c r="B20" i="2"/>
  <c r="B23" i="2"/>
  <c r="J20" i="2"/>
  <c r="J23" i="2"/>
  <c r="M1" i="6"/>
  <c r="N3" i="13"/>
  <c r="L12" i="2"/>
  <c r="F9" i="2" s="1"/>
  <c r="L22" i="2"/>
  <c r="F4" i="2" s="1"/>
  <c r="N3" i="70"/>
  <c r="N3" i="58"/>
  <c r="N3" i="26"/>
  <c r="N3" i="62"/>
  <c r="N3" i="71"/>
  <c r="N3" i="53"/>
  <c r="N3" i="23"/>
  <c r="N3" i="20"/>
  <c r="N3" i="15"/>
  <c r="N3" i="38"/>
  <c r="N3" i="45"/>
  <c r="N3" i="35"/>
  <c r="N3" i="21"/>
  <c r="N3" i="32"/>
  <c r="N3" i="44"/>
  <c r="N3" i="12"/>
  <c r="N3" i="22"/>
  <c r="N3" i="14"/>
  <c r="N3" i="28"/>
  <c r="N3" i="50"/>
  <c r="N3" i="59"/>
  <c r="N3" i="63"/>
  <c r="N3" i="67"/>
  <c r="N3" i="56"/>
  <c r="N3" i="25"/>
  <c r="N3" i="49"/>
  <c r="N3" i="41"/>
  <c r="N3" i="37"/>
  <c r="N3" i="18"/>
  <c r="N3" i="8"/>
  <c r="N3" i="68"/>
  <c r="N3" i="48"/>
  <c r="N3" i="9"/>
  <c r="N3" i="55"/>
  <c r="N3" i="16"/>
  <c r="N3" i="66"/>
  <c r="N3" i="46"/>
  <c r="N3" i="29"/>
  <c r="N3" i="60"/>
  <c r="N3" i="64"/>
  <c r="N3" i="69"/>
  <c r="N3" i="72"/>
  <c r="N3" i="52"/>
  <c r="N3" i="24"/>
  <c r="N3" i="17"/>
  <c r="N3" i="40"/>
  <c r="N3" i="33"/>
  <c r="N3" i="65"/>
  <c r="N3" i="30"/>
  <c r="N3" i="54"/>
  <c r="N3" i="51"/>
  <c r="N3" i="47"/>
  <c r="N3" i="43"/>
  <c r="N3" i="39"/>
  <c r="N3" i="36"/>
  <c r="N3" i="57"/>
  <c r="N3" i="19"/>
  <c r="N3" i="11"/>
  <c r="N3" i="31"/>
  <c r="N3" i="42"/>
  <c r="N3" i="10"/>
  <c r="N3" i="61"/>
  <c r="I3" i="7"/>
  <c r="J24" i="2" l="1"/>
  <c r="K12" i="2"/>
  <c r="C23" i="3"/>
  <c r="K22" i="2"/>
  <c r="A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tc={B736F63C-5564-444E-B573-DAF91B90FA61}</author>
  </authors>
  <commentList>
    <comment ref="A649" authorId="0" shapeId="0" xr:uid="{B736F63C-5564-444E-B573-DAF91B90FA61}">
      <text>
        <t>[Threaded comment]
Your version of Excel allows you to read this threaded comment; however, any edits to it will get removed if the file is opened in a newer version of Excel. Learn more: https://go.microsoft.com/fwlink/?linkid=870924
Comment:
    When running Meal Count Report from DESE MO SCHLS FOR THE SEV DISABLED is one combined number.  Ran report to capture building level breakdown.</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<sst xmlns="http://schemas.openxmlformats.org/spreadsheetml/2006/main" count="36197" uniqueCount="3040">
  <si>
    <t>Direct Delivery</t>
  </si>
  <si>
    <t>DoD</t>
  </si>
  <si>
    <t>FEE FOR SERVICE MONTHLY</t>
  </si>
  <si>
    <t>NOI</t>
  </si>
  <si>
    <t>PACKET SY:</t>
  </si>
  <si>
    <t>25-26</t>
  </si>
  <si>
    <t>Alpha (FFS)</t>
  </si>
  <si>
    <t>Bongards (FFS)</t>
  </si>
  <si>
    <t>Brookwood - Pork (FFS)</t>
  </si>
  <si>
    <t>Brookwood - Turkey (FFS)</t>
  </si>
  <si>
    <t>Cargill-Sunny Fresh (FFS)</t>
  </si>
  <si>
    <t>Cherry Central - Apples (FFS)</t>
  </si>
  <si>
    <t>Cherry Central - Cherries (FFS)</t>
  </si>
  <si>
    <t>Gold Creek (FFS)</t>
  </si>
  <si>
    <t>High Liner (FFS)</t>
  </si>
  <si>
    <t>Hormel-Jennie-O (FFS)</t>
  </si>
  <si>
    <t>IFS - 100103 Chicken (FFS)</t>
  </si>
  <si>
    <t>IFS - 100113 Chicken (FFS)</t>
  </si>
  <si>
    <t>IFS - Beef (FFS)</t>
  </si>
  <si>
    <t>J.T.M.  - Cheese (FFS)</t>
  </si>
  <si>
    <t>J.T.M. - Beef (FFS)</t>
  </si>
  <si>
    <t>J.T.M. - Pork (FFS)</t>
  </si>
  <si>
    <t>J.T.M. - Turkey (FFS)</t>
  </si>
  <si>
    <t>Los Cabos (FFS)</t>
  </si>
  <si>
    <t>Nardone Bros (FFS)</t>
  </si>
  <si>
    <t>NFG - Apples (FFS)</t>
  </si>
  <si>
    <t>NFG - Garbanzo Beans (FFS)</t>
  </si>
  <si>
    <t>NFG - Mixed Fruit (FFS)</t>
  </si>
  <si>
    <t>NFG - Peaches (FFS)</t>
  </si>
  <si>
    <t>NFG - Pears (FFS)</t>
  </si>
  <si>
    <t>NFG - Pinto Beans (FFS)</t>
  </si>
  <si>
    <t>Nick''s Famous BBQ (FFS)</t>
  </si>
  <si>
    <t>Pilgrims-GoldKist (FFS)</t>
  </si>
  <si>
    <t>Red Gold (FFS)</t>
  </si>
  <si>
    <t>Rich Chicks (FFS)</t>
  </si>
  <si>
    <t>Tasty Brands (FFS)</t>
  </si>
  <si>
    <t>Yang''s 5th Taste (FFS)</t>
  </si>
  <si>
    <t>Alpha (NOI)</t>
  </si>
  <si>
    <t>Bake Crafters (NOI)</t>
  </si>
  <si>
    <t>Bongards (NOI)</t>
  </si>
  <si>
    <t>Butterball (NOI)</t>
  </si>
  <si>
    <t>Cargill-Sunny Fresh (NOI)</t>
  </si>
  <si>
    <t>Cavendish (NOI)</t>
  </si>
  <si>
    <t>Classic Delight (NOI)</t>
  </si>
  <si>
    <t>Conagra (NOI)</t>
  </si>
  <si>
    <t>Foster Farms (NOI)</t>
  </si>
  <si>
    <t>Gold Creek (NOI)</t>
  </si>
  <si>
    <t>High Liner (NOI)</t>
  </si>
  <si>
    <t>Hormel-Jennie-O (NOI)</t>
  </si>
  <si>
    <t>IFS - 100103 Chicken (NOI)</t>
  </si>
  <si>
    <t>IFS - 100113 Chicken (NOI)</t>
  </si>
  <si>
    <t>IFS - Beef (NOI)</t>
  </si>
  <si>
    <t>J.T.M - Beef (NOI)</t>
  </si>
  <si>
    <t>J.T.M. - Cheese (NOI)</t>
  </si>
  <si>
    <t>J.T.M. - Pork (NOI)</t>
  </si>
  <si>
    <t>J.T.M. - Turkey (NOI)</t>
  </si>
  <si>
    <t>Land O Lakes (NOI)</t>
  </si>
  <si>
    <t>Los Cabos (NOI)</t>
  </si>
  <si>
    <t>McCain - Potatoes (NOI)</t>
  </si>
  <si>
    <t>McCain - Sweet Potatoes (NOI)</t>
  </si>
  <si>
    <t>Nardone Bros (NOI)</t>
  </si>
  <si>
    <t>NFG - Apples (NOI)</t>
  </si>
  <si>
    <t>NFG - Garbanzo Beans (NOI)</t>
  </si>
  <si>
    <t>NFG - Mixed Fruit (NOI)</t>
  </si>
  <si>
    <t>NFG - Peaches (NOI)</t>
  </si>
  <si>
    <t>NFG - Pears (NOI)</t>
  </si>
  <si>
    <t>NFG - Pinto Beans (NOI)</t>
  </si>
  <si>
    <t>Peterson Farms (NOI)</t>
  </si>
  <si>
    <t>Pilgrims-GoldKist (NOI)</t>
  </si>
  <si>
    <t>Red Gold (NOI)</t>
  </si>
  <si>
    <t>Rich Chicks (NOI)</t>
  </si>
  <si>
    <t>Richland Hills (NOI)</t>
  </si>
  <si>
    <t>S&amp;F Foods (NOI)</t>
  </si>
  <si>
    <t>S.A. Piazza (NOI)</t>
  </si>
  <si>
    <t>Schwan''s - Cheese (NOI)</t>
  </si>
  <si>
    <t>Schwan''s - Chicken (NOI)</t>
  </si>
  <si>
    <t>Smuckers (NOI)</t>
  </si>
  <si>
    <t>Tasty Brands (NOI)</t>
  </si>
  <si>
    <t>Tyson - Beef (NOI)</t>
  </si>
  <si>
    <t>Tyson - Cheese (NOI)</t>
  </si>
  <si>
    <t>Tyson - Chicken (NOI)</t>
  </si>
  <si>
    <t>Tyson - Pork (NOI)</t>
  </si>
  <si>
    <t>Yang''s 5th Taste (NOI)</t>
  </si>
  <si>
    <t>Agreement Number:</t>
  </si>
  <si>
    <t>Local Education Agency:</t>
  </si>
  <si>
    <t>USDA FOODS Packet Entitlement:</t>
  </si>
  <si>
    <t>Total Lunches Served:</t>
  </si>
  <si>
    <t>Remaining Entitlement</t>
  </si>
  <si>
    <t>Contact Person:</t>
  </si>
  <si>
    <t xml:space="preserve">Contact Person Title </t>
  </si>
  <si>
    <t>Phone Number:</t>
  </si>
  <si>
    <t>Cell Number</t>
  </si>
  <si>
    <t>Email Address:</t>
  </si>
  <si>
    <t xml:space="preserve">Contact Person 2: </t>
  </si>
  <si>
    <t>Contact Person Title 2:</t>
  </si>
  <si>
    <t>Office Phone 2:</t>
  </si>
  <si>
    <t xml:space="preserve">Cell Phone 2: </t>
  </si>
  <si>
    <t>Email 2</t>
  </si>
  <si>
    <t>Distributor</t>
  </si>
  <si>
    <t>August</t>
  </si>
  <si>
    <t>September</t>
  </si>
  <si>
    <t>October</t>
  </si>
  <si>
    <t>November</t>
  </si>
  <si>
    <t>December</t>
  </si>
  <si>
    <t>January</t>
  </si>
  <si>
    <t>February</t>
  </si>
  <si>
    <t>March</t>
  </si>
  <si>
    <t>April</t>
  </si>
  <si>
    <t>Total Cases</t>
  </si>
  <si>
    <t>Blank</t>
  </si>
  <si>
    <t xml:space="preserve">D.o.D Entitlement </t>
  </si>
  <si>
    <t>Do you have access to FFAVORS?</t>
  </si>
  <si>
    <t>Do you need to make a change to your FFAVORS account?</t>
  </si>
  <si>
    <t>Name of Contact Placing Orders</t>
  </si>
  <si>
    <t xml:space="preserve">Phone number </t>
  </si>
  <si>
    <t>Email</t>
  </si>
  <si>
    <t>Total lbs</t>
  </si>
  <si>
    <t>SD162WS-SL</t>
  </si>
  <si>
    <t>SD164WS-SL</t>
  </si>
  <si>
    <t>SD167WS</t>
  </si>
  <si>
    <t>SD169WS</t>
  </si>
  <si>
    <t>SD162WS</t>
  </si>
  <si>
    <t xml:space="preserve">SD164WS  </t>
  </si>
  <si>
    <t>SD164BWS</t>
  </si>
  <si>
    <t>AS162WT</t>
  </si>
  <si>
    <t>AS164WT</t>
  </si>
  <si>
    <t>AS52W</t>
  </si>
  <si>
    <t>AS54W</t>
  </si>
  <si>
    <t>AS54BW</t>
  </si>
  <si>
    <t>SP652WB</t>
  </si>
  <si>
    <t>SP654WB</t>
  </si>
  <si>
    <t>ASBK56WR</t>
  </si>
  <si>
    <t>ASBK57WR</t>
  </si>
  <si>
    <t>SP162RW</t>
  </si>
  <si>
    <t>SP164RW</t>
  </si>
  <si>
    <t>06533C</t>
  </si>
  <si>
    <t>06551C</t>
  </si>
  <si>
    <t>CP5661</t>
  </si>
  <si>
    <t>CP5659</t>
  </si>
  <si>
    <t>CP5670</t>
  </si>
  <si>
    <t>CP5683</t>
  </si>
  <si>
    <t>CP545</t>
  </si>
  <si>
    <t>CP579</t>
  </si>
  <si>
    <t>CP5035</t>
  </si>
  <si>
    <t>CP5695</t>
  </si>
  <si>
    <t>CP5891</t>
  </si>
  <si>
    <t>CP5249</t>
  </si>
  <si>
    <t>CP5250</t>
  </si>
  <si>
    <t>CP5578</t>
  </si>
  <si>
    <t>CP5151</t>
  </si>
  <si>
    <t>CP5591</t>
  </si>
  <si>
    <t>CP5868</t>
  </si>
  <si>
    <t>CP5892</t>
  </si>
  <si>
    <t>CP5649</t>
  </si>
  <si>
    <t>CP5690</t>
  </si>
  <si>
    <t>CP5694</t>
  </si>
  <si>
    <t>CP5036</t>
  </si>
  <si>
    <t>CP5205</t>
  </si>
  <si>
    <t>CP5401</t>
  </si>
  <si>
    <t>CP5521</t>
  </si>
  <si>
    <t>CP552</t>
  </si>
  <si>
    <t>96WW2 4x6</t>
  </si>
  <si>
    <t>96WWP2 4x6</t>
  </si>
  <si>
    <t>60WGUM2</t>
  </si>
  <si>
    <t>16WPSBC</t>
  </si>
  <si>
    <t>16WPG</t>
  </si>
  <si>
    <t>C72WWSCMP2</t>
  </si>
  <si>
    <t>80WBF</t>
  </si>
  <si>
    <t>96WBR</t>
  </si>
  <si>
    <t>5WRMP1NY2</t>
  </si>
  <si>
    <t>5WRMNY2</t>
  </si>
  <si>
    <t>A1760</t>
  </si>
  <si>
    <t>A3530UN</t>
  </si>
  <si>
    <t>A3510UN</t>
  </si>
  <si>
    <t>A1490</t>
  </si>
  <si>
    <t>A3810</t>
  </si>
  <si>
    <t>A3610</t>
  </si>
  <si>
    <t>A3600</t>
  </si>
  <si>
    <t>A3500</t>
  </si>
  <si>
    <t>A1410</t>
  </si>
  <si>
    <t>A3800UN</t>
  </si>
  <si>
    <t>A3700</t>
  </si>
  <si>
    <t>A5000</t>
  </si>
  <si>
    <t>A5050</t>
  </si>
  <si>
    <t>A5100</t>
  </si>
  <si>
    <t>A5150</t>
  </si>
  <si>
    <t>A5200</t>
  </si>
  <si>
    <t>A5250</t>
  </si>
  <si>
    <t>a5700</t>
  </si>
  <si>
    <t>a5750</t>
  </si>
  <si>
    <t>REDNA2ZC168</t>
  </si>
  <si>
    <t>REDNAHZC264</t>
  </si>
  <si>
    <t>REDOA5P</t>
  </si>
  <si>
    <t>RPKNA9E</t>
  </si>
  <si>
    <t>REDRL99</t>
  </si>
  <si>
    <t>REDSC2ZC168</t>
  </si>
  <si>
    <t>REDSC99</t>
  </si>
  <si>
    <t>REDY599</t>
  </si>
  <si>
    <t>REDY59P</t>
  </si>
  <si>
    <t>REDYL7D</t>
  </si>
  <si>
    <t>REDYL99</t>
  </si>
  <si>
    <t>REDYL9G</t>
  </si>
  <si>
    <t>REDYL9P</t>
  </si>
  <si>
    <t>RPKIL9E</t>
  </si>
  <si>
    <t>RPKIL9R</t>
  </si>
  <si>
    <t>RPKMA9C</t>
  </si>
  <si>
    <t>RPKMA9E</t>
  </si>
  <si>
    <t>RPKMDX9</t>
  </si>
  <si>
    <t>00801WG</t>
  </si>
  <si>
    <t>00804WG</t>
  </si>
  <si>
    <t>00830WG</t>
  </si>
  <si>
    <t>15555-5</t>
  </si>
  <si>
    <t>15563-0</t>
  </si>
  <si>
    <t>15550-0</t>
  </si>
  <si>
    <t>15551-7</t>
  </si>
  <si>
    <t>15554-8</t>
  </si>
  <si>
    <t>15559-3</t>
  </si>
  <si>
    <t>15553-1</t>
  </si>
  <si>
    <t>15556-2</t>
  </si>
  <si>
    <t>15557-9</t>
  </si>
  <si>
    <t>15566-1</t>
  </si>
  <si>
    <t>Net Off
Invoice Additional Pounds</t>
  </si>
  <si>
    <t>Additional Pounds (NOI</t>
  </si>
  <si>
    <t>14869 30216</t>
  </si>
  <si>
    <t>56210 04101-2</t>
  </si>
  <si>
    <t>56210 05222-2</t>
  </si>
  <si>
    <t>56210 05301-2</t>
  </si>
  <si>
    <t>56210 05307</t>
  </si>
  <si>
    <t>56210 05311-2</t>
  </si>
  <si>
    <t>56210 05361</t>
  </si>
  <si>
    <t>56210 05501-2</t>
  </si>
  <si>
    <t>56210 05502-2</t>
  </si>
  <si>
    <t>56210 05503-2</t>
  </si>
  <si>
    <t>56210 05505-2</t>
  </si>
  <si>
    <t>56210 34500-2</t>
  </si>
  <si>
    <t>56210 35101-2</t>
  </si>
  <si>
    <t>090B</t>
  </si>
  <si>
    <t>091B</t>
  </si>
  <si>
    <t>092B</t>
  </si>
  <si>
    <t>255B</t>
  </si>
  <si>
    <t>A33045</t>
  </si>
  <si>
    <t>16272-20120</t>
  </si>
  <si>
    <t>16272-20121</t>
  </si>
  <si>
    <t>77387-12407</t>
  </si>
  <si>
    <t>77387-12408</t>
  </si>
  <si>
    <t>77387-12409</t>
  </si>
  <si>
    <t>77387-12439</t>
  </si>
  <si>
    <t>77387-12531</t>
  </si>
  <si>
    <t>77387-12532</t>
  </si>
  <si>
    <t>77387-12562</t>
  </si>
  <si>
    <t>77387-12584</t>
  </si>
  <si>
    <t>77387-12585</t>
  </si>
  <si>
    <t>77387-12602</t>
  </si>
  <si>
    <t>77387-12616</t>
  </si>
  <si>
    <t>77387-12617</t>
  </si>
  <si>
    <t>77387-12618</t>
  </si>
  <si>
    <t>77387-12655</t>
  </si>
  <si>
    <t>77387-12656</t>
  </si>
  <si>
    <t>77387-12671</t>
  </si>
  <si>
    <t>77387-12680</t>
  </si>
  <si>
    <t>77387-12681</t>
  </si>
  <si>
    <t>77387-12682</t>
  </si>
  <si>
    <t>77387-12685</t>
  </si>
  <si>
    <t>77387-12687</t>
  </si>
  <si>
    <t>77387-12699</t>
  </si>
  <si>
    <t>77387-12700</t>
  </si>
  <si>
    <t>77387-12703</t>
  </si>
  <si>
    <t>77387-12714</t>
  </si>
  <si>
    <t>77387-12722</t>
  </si>
  <si>
    <t>77387-77555</t>
  </si>
  <si>
    <t>77387-77556</t>
  </si>
  <si>
    <t>CP5049</t>
  </si>
  <si>
    <t>CP5338</t>
  </si>
  <si>
    <t>MCF03761</t>
  </si>
  <si>
    <t>MCF03762</t>
  </si>
  <si>
    <t>MCF03927</t>
  </si>
  <si>
    <t>MCL03623</t>
  </si>
  <si>
    <t>MCL03624</t>
  </si>
  <si>
    <t>MCX03602</t>
  </si>
  <si>
    <t>MCX03621</t>
  </si>
  <si>
    <t>MCX03626</t>
  </si>
  <si>
    <t>MCX04717</t>
  </si>
  <si>
    <t>OIF00055A</t>
  </si>
  <si>
    <t>OIF00215A</t>
  </si>
  <si>
    <t>OIF01037A</t>
  </si>
  <si>
    <t>OIF03456</t>
  </si>
  <si>
    <t>OIF03613</t>
  </si>
  <si>
    <t>MCF04566</t>
  </si>
  <si>
    <t>MCF04712</t>
  </si>
  <si>
    <t>MCF05074</t>
  </si>
  <si>
    <t>64WPS2</t>
  </si>
  <si>
    <t>64WPSP2</t>
  </si>
  <si>
    <t>M96WBR</t>
  </si>
  <si>
    <t>M96WW2 4x6</t>
  </si>
  <si>
    <t>72WWSCM2</t>
  </si>
  <si>
    <t>72WWSCMTP2</t>
  </si>
  <si>
    <t>60WUM2</t>
  </si>
  <si>
    <t>60WUMTP2</t>
  </si>
  <si>
    <t>64WPSBC</t>
  </si>
  <si>
    <t>80WBCA1</t>
  </si>
  <si>
    <t>80WBTS100</t>
  </si>
  <si>
    <t>80WS100</t>
  </si>
  <si>
    <t>80WTSG100</t>
  </si>
  <si>
    <t>16WPSME2</t>
  </si>
  <si>
    <t>96WWMEX2</t>
  </si>
  <si>
    <t>625WSUTP2</t>
  </si>
  <si>
    <t>60WGUMA2</t>
  </si>
  <si>
    <t>ASA10001</t>
  </si>
  <si>
    <t>ASA10008</t>
  </si>
  <si>
    <t>ASA10013</t>
  </si>
  <si>
    <t>ASA10014</t>
  </si>
  <si>
    <t>ASA10015</t>
  </si>
  <si>
    <t>ASA10017</t>
  </si>
  <si>
    <t>ASA10018</t>
  </si>
  <si>
    <t>ASA10020</t>
  </si>
  <si>
    <t>ASA10027</t>
  </si>
  <si>
    <t>ASA10028</t>
  </si>
  <si>
    <t>ASA10046</t>
  </si>
  <si>
    <t>ASA10037</t>
  </si>
  <si>
    <t>ASA10038</t>
  </si>
  <si>
    <t>ASA10039</t>
  </si>
  <si>
    <t>REDNA1Z</t>
  </si>
  <si>
    <t>REDNA2ZC84</t>
  </si>
  <si>
    <t>REDOA1Z</t>
  </si>
  <si>
    <t>REDSC2ZC84</t>
  </si>
  <si>
    <t>REDSCHZC264</t>
  </si>
  <si>
    <t>REDY51Z</t>
  </si>
  <si>
    <t>REDY59G</t>
  </si>
  <si>
    <t>REDYL3G</t>
  </si>
  <si>
    <t>RPK1A99</t>
  </si>
  <si>
    <t>RPKDX99</t>
  </si>
  <si>
    <t>RPKUA99</t>
  </si>
  <si>
    <t>VINMS99</t>
  </si>
  <si>
    <t>SA100</t>
  </si>
  <si>
    <t>SA100B</t>
  </si>
  <si>
    <t>SA10X1</t>
  </si>
  <si>
    <t>SA200</t>
  </si>
  <si>
    <t>SA2X10</t>
  </si>
  <si>
    <t>SA4X10</t>
  </si>
  <si>
    <t>SA50</t>
  </si>
  <si>
    <t>SA5X2</t>
  </si>
  <si>
    <t>087BC</t>
  </si>
  <si>
    <t>088BC</t>
  </si>
  <si>
    <t>089MC</t>
  </si>
  <si>
    <t>091BC</t>
  </si>
  <si>
    <t>137MC</t>
  </si>
  <si>
    <t>1500MC</t>
  </si>
  <si>
    <t>151BC</t>
  </si>
  <si>
    <t>201MC</t>
  </si>
  <si>
    <t>202MC</t>
  </si>
  <si>
    <t>208BC</t>
  </si>
  <si>
    <t>209MC</t>
  </si>
  <si>
    <t>211BC</t>
  </si>
  <si>
    <t>212BC</t>
  </si>
  <si>
    <t>5160MC</t>
  </si>
  <si>
    <t>5192BC</t>
  </si>
  <si>
    <t>5195BC</t>
  </si>
  <si>
    <t>900MC</t>
  </si>
  <si>
    <t>9072BC</t>
  </si>
  <si>
    <t>9073BC</t>
  </si>
  <si>
    <t>9074BC</t>
  </si>
  <si>
    <t>9075BC</t>
  </si>
  <si>
    <t>9076BC</t>
  </si>
  <si>
    <t>9077BC</t>
  </si>
  <si>
    <t>9080BC</t>
  </si>
  <si>
    <t>Entitlement $ Check</t>
  </si>
  <si>
    <t>OVERVIEW SHEET</t>
  </si>
  <si>
    <t>PROCESSOR ORDER SHEET</t>
  </si>
  <si>
    <t>CHECK</t>
  </si>
  <si>
    <t>Direct Delivery Check OUT:</t>
  </si>
  <si>
    <t xml:space="preserve">DOD CHECKOUT </t>
  </si>
  <si>
    <t>FFS CHECK OUT</t>
  </si>
  <si>
    <t>NOI CHECK OUT</t>
  </si>
  <si>
    <t>Totals</t>
  </si>
  <si>
    <t>Cases/Lbs Check</t>
  </si>
  <si>
    <t>Total Sheet</t>
  </si>
  <si>
    <t>Direct Delivery Check OUT (Cases):</t>
  </si>
  <si>
    <t>DOD CHECK OUT ($)</t>
  </si>
  <si>
    <t>FFS CHECK OUT (CASES)</t>
  </si>
  <si>
    <t>NOI CHECK OUT (lbs)</t>
  </si>
  <si>
    <t>Delivery Fees - Direct Delivery/Fee For Service</t>
  </si>
  <si>
    <t>Public</t>
  </si>
  <si>
    <t>Esitmated Nonpublic</t>
  </si>
  <si>
    <t>INSTRUCTIONS TO COMPLETE the USDA FOODS PACKET</t>
  </si>
  <si>
    <t xml:space="preserve">WRITTEN INSTRUCTIONS ARE BELOW, A WEBINAR VERSION IS AVAILABLE AT: </t>
  </si>
  <si>
    <t>USDA FOODS WEBPAGE - Commodity 101 Let's Talk Tuesday</t>
  </si>
  <si>
    <t>COMPLETE AND SUBMIT THIS PACKET TO donatedfoods@dese.mo.gov by March 1, 2025</t>
  </si>
  <si>
    <t xml:space="preserve">YOU CAN ONLY ENTER DATA IN THE YELLOW HIGHLIGHTED CELLS. ALL BLUE OR WHITE LETTERING ARE HYPERLINKS. </t>
  </si>
  <si>
    <t xml:space="preserve">ALL PRODUCTS ARE ORDERED IN CASE QUANTITIES. THE PACKET IS A YEAR-LONG COMMITMENT, AND SELECTIONS MADE ARE A BINDING CONTRACT WITH THE VENDORS. ANY COSTS ASSOCIATED WITH PRODUCTS ARE REQUIRED TO BE PAID IN FULL THROUGHOUT THE SCHOOL YEAR. THE VENDOR'S CORRESPONDING ORDER FORMS INCLUDE HYPERLINKS TO VENDOR CONTACT INFORMATION, PRODUCT SPEC SHEETS &amp; NUTRITIONAL FACTS. DO NOT SPEND MORE THAN YOUR ALLOCATED ENTITLEMENT DOLLAR AMOUNT. ANY NEGATIVE AMOUNTS  WILL RESULT IN CANCELLATION OF PRODUCTS AT THE STATE'S DISCRETION. </t>
  </si>
  <si>
    <t xml:space="preserve">By completing this USDA Commodity Foods Packet, I authorize the Missouri Department of Elementary and Secondary Education to publish and make publically available information that may  otherwise be considered “personal information” within the meaning of § 105.1500, RSMo. Such information will include names, email addresses, phone numbers and job titles.  </t>
  </si>
  <si>
    <t>LEA</t>
  </si>
  <si>
    <t>Email Address</t>
  </si>
  <si>
    <t>001-090</t>
  </si>
  <si>
    <t>ADAIR CO. R-I</t>
  </si>
  <si>
    <t>001-091</t>
  </si>
  <si>
    <t>KIRKSVILLE R-III</t>
  </si>
  <si>
    <t>001-092</t>
  </si>
  <si>
    <t>ADAIR CO. R-II</t>
  </si>
  <si>
    <t>001-401</t>
  </si>
  <si>
    <t>MARY IMMACULATE SCHOOL</t>
  </si>
  <si>
    <t>002-089</t>
  </si>
  <si>
    <t>NORTH ANDREW CO. R-VI</t>
  </si>
  <si>
    <t>002-090</t>
  </si>
  <si>
    <t>AVENUE CITY R-IX</t>
  </si>
  <si>
    <t>002-097</t>
  </si>
  <si>
    <t>SAVANNAH R-III</t>
  </si>
  <si>
    <t>003-031</t>
  </si>
  <si>
    <t>TARKIO R-I</t>
  </si>
  <si>
    <t>003-032</t>
  </si>
  <si>
    <t>ROCK PORT R-II</t>
  </si>
  <si>
    <t>003-033</t>
  </si>
  <si>
    <t>FAIRFAX R-III</t>
  </si>
  <si>
    <t>004-106</t>
  </si>
  <si>
    <t>COMMUNITY R-VI</t>
  </si>
  <si>
    <t>004-109</t>
  </si>
  <si>
    <t>VAN-FAR R-I</t>
  </si>
  <si>
    <t>004-110</t>
  </si>
  <si>
    <t>MEXICO 59</t>
  </si>
  <si>
    <t>004-400</t>
  </si>
  <si>
    <t>ST BRENDANS SCHOOL</t>
  </si>
  <si>
    <t>005-120</t>
  </si>
  <si>
    <t>WHEATON R-III</t>
  </si>
  <si>
    <t>005-121</t>
  </si>
  <si>
    <t>SOUTHWEST R-V</t>
  </si>
  <si>
    <t>005-122</t>
  </si>
  <si>
    <t>EXETER R-VI</t>
  </si>
  <si>
    <t>005-123</t>
  </si>
  <si>
    <t>CASSVILLE R-IV</t>
  </si>
  <si>
    <t>005-124</t>
  </si>
  <si>
    <t>PURDY R-II</t>
  </si>
  <si>
    <t>005-127</t>
  </si>
  <si>
    <t>SHELL KNOB 78</t>
  </si>
  <si>
    <t>005-128</t>
  </si>
  <si>
    <t>MONETT R-I</t>
  </si>
  <si>
    <t>006-101</t>
  </si>
  <si>
    <t>LIBERAL R-II</t>
  </si>
  <si>
    <t>006-103</t>
  </si>
  <si>
    <t>GOLDEN CITY R-III</t>
  </si>
  <si>
    <t>006-104</t>
  </si>
  <si>
    <t>LAMAR R-I</t>
  </si>
  <si>
    <t>007-121</t>
  </si>
  <si>
    <t>MIAMI R-I</t>
  </si>
  <si>
    <t>007-122</t>
  </si>
  <si>
    <t>BALLARD R-II</t>
  </si>
  <si>
    <t>007-123</t>
  </si>
  <si>
    <t>ADRIAN R-III</t>
  </si>
  <si>
    <t>007-124</t>
  </si>
  <si>
    <t>RICH HILL R-IV</t>
  </si>
  <si>
    <t>007-125</t>
  </si>
  <si>
    <t>HUME R-VIII</t>
  </si>
  <si>
    <t>007-126</t>
  </si>
  <si>
    <t>HUDSON R-IX</t>
  </si>
  <si>
    <t>007-129</t>
  </si>
  <si>
    <t>BUTLER R-V</t>
  </si>
  <si>
    <t>008-106</t>
  </si>
  <si>
    <t>LINCOLN R-II</t>
  </si>
  <si>
    <t>008-107</t>
  </si>
  <si>
    <t>WARSAW R-IX</t>
  </si>
  <si>
    <t>008-111</t>
  </si>
  <si>
    <t>COLE CAMP R-I</t>
  </si>
  <si>
    <t>009-077</t>
  </si>
  <si>
    <t>MEADOW HEIGHTS R-II</t>
  </si>
  <si>
    <t>009-078</t>
  </si>
  <si>
    <t>LEOPOLD R-III</t>
  </si>
  <si>
    <t>009-079</t>
  </si>
  <si>
    <t>ZALMA R-V</t>
  </si>
  <si>
    <t>009-080</t>
  </si>
  <si>
    <t>WOODLAND R-IV</t>
  </si>
  <si>
    <t>010-087</t>
  </si>
  <si>
    <t>SOUTHERN BOONE CO. R-I</t>
  </si>
  <si>
    <t>010-089</t>
  </si>
  <si>
    <t>HALLSVILLE R-IV</t>
  </si>
  <si>
    <t>010-090</t>
  </si>
  <si>
    <t>STURGEON R-V</t>
  </si>
  <si>
    <t>010-091</t>
  </si>
  <si>
    <t>CENTRALIA R-VI</t>
  </si>
  <si>
    <t>010-092</t>
  </si>
  <si>
    <t>HARRISBURG R-VIII</t>
  </si>
  <si>
    <t>010-093</t>
  </si>
  <si>
    <t>COLUMBIA 93</t>
  </si>
  <si>
    <t>010-402</t>
  </si>
  <si>
    <t>OUR LADY OF LOURDES INTERPARISH SCHOOL</t>
  </si>
  <si>
    <t>011-076</t>
  </si>
  <si>
    <t>011-078</t>
  </si>
  <si>
    <t>MID-BUCHANAN CO. R-V</t>
  </si>
  <si>
    <t>011-079</t>
  </si>
  <si>
    <t>BUCHANAN CO. R-IV</t>
  </si>
  <si>
    <t>011-082</t>
  </si>
  <si>
    <t>ST JOSEPH</t>
  </si>
  <si>
    <t>011-400</t>
  </si>
  <si>
    <t>ST JOSEPHS CO CATHEDRAL SCH</t>
  </si>
  <si>
    <t>011-407</t>
  </si>
  <si>
    <t>ST FRANCIS XAVIER SCHOOL</t>
  </si>
  <si>
    <t>011-409</t>
  </si>
  <si>
    <t>ST JAMES SCHOOL</t>
  </si>
  <si>
    <t>012-108</t>
  </si>
  <si>
    <t>NEELYVILLE R-IV</t>
  </si>
  <si>
    <t>012-109</t>
  </si>
  <si>
    <t>POPLAR BLUFF R-I</t>
  </si>
  <si>
    <t>012-110</t>
  </si>
  <si>
    <t>TWIN RIVERS R-X</t>
  </si>
  <si>
    <t>012-400</t>
  </si>
  <si>
    <t>SACRED HEART SCHOOL</t>
  </si>
  <si>
    <t>013-054</t>
  </si>
  <si>
    <t>BRECKENRIDGE R-I</t>
  </si>
  <si>
    <t>013-055</t>
  </si>
  <si>
    <t>HAMILTON R-II</t>
  </si>
  <si>
    <t>013-057</t>
  </si>
  <si>
    <t>NEW YORK R-IV</t>
  </si>
  <si>
    <t>013-058</t>
  </si>
  <si>
    <t>COWGILL R-VI</t>
  </si>
  <si>
    <t>013-059</t>
  </si>
  <si>
    <t>POLO R-VII</t>
  </si>
  <si>
    <t>013-060</t>
  </si>
  <si>
    <t>MIRABILE C-1</t>
  </si>
  <si>
    <t>013-061</t>
  </si>
  <si>
    <t>BRAYMER C-4</t>
  </si>
  <si>
    <t>013-062</t>
  </si>
  <si>
    <t>KINGSTON 42</t>
  </si>
  <si>
    <t>014-126</t>
  </si>
  <si>
    <t>NORTH CALLAWAY CO. R-I</t>
  </si>
  <si>
    <t>014-127</t>
  </si>
  <si>
    <t>NEW BLOOMFIELD R-III</t>
  </si>
  <si>
    <t>014-129</t>
  </si>
  <si>
    <t>FULTON 58</t>
  </si>
  <si>
    <t>014-130</t>
  </si>
  <si>
    <t>SOUTH CALLAWAY CO. R-II</t>
  </si>
  <si>
    <t>014-400</t>
  </si>
  <si>
    <t>MO SCHOOL FOR THE DEAF</t>
  </si>
  <si>
    <t>014-401</t>
  </si>
  <si>
    <t>ST PETERS SCHOOL</t>
  </si>
  <si>
    <t>015-001</t>
  </si>
  <si>
    <t>STOUTLAND R-II</t>
  </si>
  <si>
    <t>015-002</t>
  </si>
  <si>
    <t>CAMDENTON R-III</t>
  </si>
  <si>
    <t>015-003</t>
  </si>
  <si>
    <t>CLIMAX SPRINGS R-IV</t>
  </si>
  <si>
    <t>015-004</t>
  </si>
  <si>
    <t>MACKS CREEK R-V</t>
  </si>
  <si>
    <t>016-090</t>
  </si>
  <si>
    <t>JACKSON R-II</t>
  </si>
  <si>
    <t>016-092</t>
  </si>
  <si>
    <t>DELTA R-V</t>
  </si>
  <si>
    <t>016-094</t>
  </si>
  <si>
    <t>OAK RIDGE R-VI</t>
  </si>
  <si>
    <t>016-096</t>
  </si>
  <si>
    <t>CAPE GIRARDEAU 63</t>
  </si>
  <si>
    <t>016-097</t>
  </si>
  <si>
    <t>NELL HOLCOMB R-IV</t>
  </si>
  <si>
    <t>016-400</t>
  </si>
  <si>
    <t>ST MARYS SCHOOL</t>
  </si>
  <si>
    <t>016-401</t>
  </si>
  <si>
    <t>ST VINCENT ELEM SCHOOL</t>
  </si>
  <si>
    <t>016-406</t>
  </si>
  <si>
    <t>IMMACULATE CONCEPTION SCHOOL</t>
  </si>
  <si>
    <t>016-407</t>
  </si>
  <si>
    <t>ST PAUL LUTHERAN SCHOOL</t>
  </si>
  <si>
    <t>017-121</t>
  </si>
  <si>
    <t>HALE R-I</t>
  </si>
  <si>
    <t>017-122</t>
  </si>
  <si>
    <t>TINA-AVALON R-II</t>
  </si>
  <si>
    <t>017-124</t>
  </si>
  <si>
    <t>BOSWORTH R-V</t>
  </si>
  <si>
    <t>017-125</t>
  </si>
  <si>
    <t>CARROLLTON R-VII</t>
  </si>
  <si>
    <t>017-126</t>
  </si>
  <si>
    <t>NORBORNE R-VIII</t>
  </si>
  <si>
    <t>018-047</t>
  </si>
  <si>
    <t>EAST CARTER CO. R-II</t>
  </si>
  <si>
    <t>018-050</t>
  </si>
  <si>
    <t>VAN BUREN R-I</t>
  </si>
  <si>
    <t>019-139</t>
  </si>
  <si>
    <t>ARCHIE R-V</t>
  </si>
  <si>
    <t>019-140</t>
  </si>
  <si>
    <t>STRASBURG C-3</t>
  </si>
  <si>
    <t>019-142</t>
  </si>
  <si>
    <t>RAYMORE-PECULIAR R-II</t>
  </si>
  <si>
    <t>019-144</t>
  </si>
  <si>
    <t>SHERWOOD CASS R-VIII</t>
  </si>
  <si>
    <t>019-147</t>
  </si>
  <si>
    <t>EAST LYNNE 40</t>
  </si>
  <si>
    <t>019-148</t>
  </si>
  <si>
    <t>PLEASANT HILL R-III</t>
  </si>
  <si>
    <t>019-149</t>
  </si>
  <si>
    <t>HARRISONVILLE R-IX</t>
  </si>
  <si>
    <t>019-150</t>
  </si>
  <si>
    <t>DREXEL R-IV</t>
  </si>
  <si>
    <t>019-151</t>
  </si>
  <si>
    <t>MIDWAY R-I</t>
  </si>
  <si>
    <t>019-152</t>
  </si>
  <si>
    <t>BELTON 124</t>
  </si>
  <si>
    <t>020-001</t>
  </si>
  <si>
    <t>STOCKTON R-I</t>
  </si>
  <si>
    <t>020-002</t>
  </si>
  <si>
    <t>EL DORADO SPRINGS R-II</t>
  </si>
  <si>
    <t>021-148</t>
  </si>
  <si>
    <t>NORTHWESTERN R-I</t>
  </si>
  <si>
    <t>021-149</t>
  </si>
  <si>
    <t>BRUNSWICK R-II</t>
  </si>
  <si>
    <t>021-150</t>
  </si>
  <si>
    <t>KEYTESVILLE R-III</t>
  </si>
  <si>
    <t>021-151</t>
  </si>
  <si>
    <t>SALISBURY R-IV</t>
  </si>
  <si>
    <t>021-400</t>
  </si>
  <si>
    <t>ST JOSEPH'S SCHOOL</t>
  </si>
  <si>
    <t>022-088</t>
  </si>
  <si>
    <t>CHADWICK R-I</t>
  </si>
  <si>
    <t>022-089</t>
  </si>
  <si>
    <t>NIXA R-II</t>
  </si>
  <si>
    <t>022-090</t>
  </si>
  <si>
    <t>SPARTA R-III</t>
  </si>
  <si>
    <t>022-091</t>
  </si>
  <si>
    <t>BILLINGS R-IV</t>
  </si>
  <si>
    <t>022-092</t>
  </si>
  <si>
    <t>CLEVER R-V</t>
  </si>
  <si>
    <t>022-093</t>
  </si>
  <si>
    <t>OZARK R-VI</t>
  </si>
  <si>
    <t>022-094</t>
  </si>
  <si>
    <t>SPOKANE R-VII</t>
  </si>
  <si>
    <t>023-101</t>
  </si>
  <si>
    <t>CLARK CO. R-I</t>
  </si>
  <si>
    <t>024-086</t>
  </si>
  <si>
    <t>KEARNEY R-I</t>
  </si>
  <si>
    <t>024-087</t>
  </si>
  <si>
    <t>SMITHVILLE R-II</t>
  </si>
  <si>
    <t>024-089</t>
  </si>
  <si>
    <t>EXCELSIOR SPRINGS 40</t>
  </si>
  <si>
    <t>024-090</t>
  </si>
  <si>
    <t>LIBERTY 53</t>
  </si>
  <si>
    <t>024-091</t>
  </si>
  <si>
    <t>MISSOURI CITY 56</t>
  </si>
  <si>
    <t>024-093</t>
  </si>
  <si>
    <t>NORTH KANSAS CITY 74</t>
  </si>
  <si>
    <t>025-001</t>
  </si>
  <si>
    <t>CAMERON R-I</t>
  </si>
  <si>
    <t>025-002</t>
  </si>
  <si>
    <t>LATHROP R-II</t>
  </si>
  <si>
    <t>025-003</t>
  </si>
  <si>
    <t>CLINTON CO. R-III</t>
  </si>
  <si>
    <t>026-001</t>
  </si>
  <si>
    <t>COLE CO. R-I</t>
  </si>
  <si>
    <t>026-002</t>
  </si>
  <si>
    <t>BLAIR OAKS R-II</t>
  </si>
  <si>
    <t>026-005</t>
  </si>
  <si>
    <t>COLE CO. R-V</t>
  </si>
  <si>
    <t>026-006</t>
  </si>
  <si>
    <t>JEFFERSON CITY</t>
  </si>
  <si>
    <t>026-400</t>
  </si>
  <si>
    <t>TRINITY LUTHERAN SCHOOL</t>
  </si>
  <si>
    <t>026-401</t>
  </si>
  <si>
    <t>ST JOSEPHS SCHOOL</t>
  </si>
  <si>
    <t>026-402</t>
  </si>
  <si>
    <t>IMMACULATE CONCEPTION SCH</t>
  </si>
  <si>
    <t>026-403</t>
  </si>
  <si>
    <t>026-404</t>
  </si>
  <si>
    <t>ST STANISLAUS SCHOOL</t>
  </si>
  <si>
    <t>026-406</t>
  </si>
  <si>
    <t>ST MARTINS SCHOOL</t>
  </si>
  <si>
    <t>026-408</t>
  </si>
  <si>
    <t>026-530</t>
  </si>
  <si>
    <t>ST THOMAS THE APOSTLE SCH</t>
  </si>
  <si>
    <t>027-055</t>
  </si>
  <si>
    <t>BLACKWATER R-II</t>
  </si>
  <si>
    <t>027-056</t>
  </si>
  <si>
    <t>COOPER CO. R-IV</t>
  </si>
  <si>
    <t>027-057</t>
  </si>
  <si>
    <t>PRAIRIE HOME R-V</t>
  </si>
  <si>
    <t>027-058</t>
  </si>
  <si>
    <t>OTTERVILLE R-VI</t>
  </si>
  <si>
    <t>027-059</t>
  </si>
  <si>
    <t>PILOT GROVE C-4</t>
  </si>
  <si>
    <t>027-061</t>
  </si>
  <si>
    <t>BOONVILLE R-I</t>
  </si>
  <si>
    <t>027-401</t>
  </si>
  <si>
    <t>ST PETER &amp; PAUL SCHOOL</t>
  </si>
  <si>
    <t>027-402</t>
  </si>
  <si>
    <t>ST JOSEPH SCHOOL</t>
  </si>
  <si>
    <t>028-101</t>
  </si>
  <si>
    <t>CRAWFORD CO. R-I</t>
  </si>
  <si>
    <t>028-102</t>
  </si>
  <si>
    <t>CRAWFORD CO. R-II</t>
  </si>
  <si>
    <t>028-103</t>
  </si>
  <si>
    <t>STEELVILLE R-III</t>
  </si>
  <si>
    <t>029-001</t>
  </si>
  <si>
    <t>LOCKWOOD R-I</t>
  </si>
  <si>
    <t>029-002</t>
  </si>
  <si>
    <t>DADEVILLE R-II</t>
  </si>
  <si>
    <t>029-003</t>
  </si>
  <si>
    <t>EVERTON R-III</t>
  </si>
  <si>
    <t>029-004</t>
  </si>
  <si>
    <t>GREENFIELD R-IV</t>
  </si>
  <si>
    <t>030-093</t>
  </si>
  <si>
    <t>DALLAS CO. R-I</t>
  </si>
  <si>
    <t>031-116</t>
  </si>
  <si>
    <t>PATTONSBURG R-II</t>
  </si>
  <si>
    <t>031-117</t>
  </si>
  <si>
    <t>WINSTON R-VI</t>
  </si>
  <si>
    <t>031-118</t>
  </si>
  <si>
    <t>NORTH DAVIESS R-III</t>
  </si>
  <si>
    <t>031-121</t>
  </si>
  <si>
    <t>GALLATIN R-V</t>
  </si>
  <si>
    <t>031-122</t>
  </si>
  <si>
    <t>TRI-COUNTY R-VII</t>
  </si>
  <si>
    <t>032-054</t>
  </si>
  <si>
    <t>OSBORN R-O</t>
  </si>
  <si>
    <t>032-055</t>
  </si>
  <si>
    <t>MAYSVILLE R-I</t>
  </si>
  <si>
    <t>032-056</t>
  </si>
  <si>
    <t>UNION STAR R-II</t>
  </si>
  <si>
    <t>032-058</t>
  </si>
  <si>
    <t>STEWARTSVILLE C-2</t>
  </si>
  <si>
    <t>033-090</t>
  </si>
  <si>
    <t>SALEM R-80</t>
  </si>
  <si>
    <t>033-091</t>
  </si>
  <si>
    <t>OAK HILL R-I</t>
  </si>
  <si>
    <t>033-092</t>
  </si>
  <si>
    <t>GREEN FOREST R-II</t>
  </si>
  <si>
    <t>033-093</t>
  </si>
  <si>
    <t>DENT-PHELPS R-III</t>
  </si>
  <si>
    <t>033-094</t>
  </si>
  <si>
    <t>NORTH WOOD R-IV</t>
  </si>
  <si>
    <t>034-121</t>
  </si>
  <si>
    <t>SKYLINE R-II</t>
  </si>
  <si>
    <t>034-122</t>
  </si>
  <si>
    <t>PLAINVIEW R-VIII</t>
  </si>
  <si>
    <t>034-124</t>
  </si>
  <si>
    <t>AVA R-I</t>
  </si>
  <si>
    <t>035-092</t>
  </si>
  <si>
    <t>MALDEN R-I</t>
  </si>
  <si>
    <t>035-093</t>
  </si>
  <si>
    <t>CAMPBELL R-II</t>
  </si>
  <si>
    <t>035-094</t>
  </si>
  <si>
    <t>HOLCOMB R-III</t>
  </si>
  <si>
    <t>035-097</t>
  </si>
  <si>
    <t>CLARKTON C-4</t>
  </si>
  <si>
    <t>035-098</t>
  </si>
  <si>
    <t>SENATH-HORNERSVILLE C-8</t>
  </si>
  <si>
    <t>035-099</t>
  </si>
  <si>
    <t>SOUTHLAND C-9</t>
  </si>
  <si>
    <t>035-102</t>
  </si>
  <si>
    <t>KENNETT 39</t>
  </si>
  <si>
    <t>035-400</t>
  </si>
  <si>
    <t>ST TERESA SCHOOL</t>
  </si>
  <si>
    <t>036-123</t>
  </si>
  <si>
    <t>FRANKLIN CO. R-II</t>
  </si>
  <si>
    <t>036-126</t>
  </si>
  <si>
    <t>MERAMEC VALLEY R-III</t>
  </si>
  <si>
    <t>036-131</t>
  </si>
  <si>
    <t>UNION R-XI</t>
  </si>
  <si>
    <t>036-133</t>
  </si>
  <si>
    <t>LONEDELL R-XIV</t>
  </si>
  <si>
    <t>036-134</t>
  </si>
  <si>
    <t>SPRING BLUFF R-XV</t>
  </si>
  <si>
    <t>036-135</t>
  </si>
  <si>
    <t>STRAIN-JAPAN R-XVI</t>
  </si>
  <si>
    <t>036-136</t>
  </si>
  <si>
    <t>ST. CLAIR R-XIII</t>
  </si>
  <si>
    <t>036-137</t>
  </si>
  <si>
    <t>SULLIVAN C-2</t>
  </si>
  <si>
    <t>036-138</t>
  </si>
  <si>
    <t>NEW HAVEN</t>
  </si>
  <si>
    <t>036-139</t>
  </si>
  <si>
    <t>WASHINGTON</t>
  </si>
  <si>
    <t>036-409</t>
  </si>
  <si>
    <t>IMMANUEL LUTHERAN SCHOOL</t>
  </si>
  <si>
    <t>037-037</t>
  </si>
  <si>
    <t>GASCONADE CO. R-II</t>
  </si>
  <si>
    <t>037-039</t>
  </si>
  <si>
    <t>GASCONADE CO. R-I</t>
  </si>
  <si>
    <t>037-400</t>
  </si>
  <si>
    <t>ST GEORGE SCHOOLS</t>
  </si>
  <si>
    <t>038-044</t>
  </si>
  <si>
    <t>KING CITY R-I</t>
  </si>
  <si>
    <t>038-045</t>
  </si>
  <si>
    <t>STANBERRY R-II</t>
  </si>
  <si>
    <t>038-046</t>
  </si>
  <si>
    <t>ALBANY R-III</t>
  </si>
  <si>
    <t>039-133</t>
  </si>
  <si>
    <t>WILLARD R-II</t>
  </si>
  <si>
    <t>039-134</t>
  </si>
  <si>
    <t>REPUBLIC R-III</t>
  </si>
  <si>
    <t>039-135</t>
  </si>
  <si>
    <t>ASH GROVE R-IV</t>
  </si>
  <si>
    <t>039-136</t>
  </si>
  <si>
    <t>WALNUT GROVE R-V</t>
  </si>
  <si>
    <t>039-137</t>
  </si>
  <si>
    <t>STRAFFORD R-VI</t>
  </si>
  <si>
    <t>039-139</t>
  </si>
  <si>
    <t>LOGAN-ROGERSVILLE R-VIII</t>
  </si>
  <si>
    <t>039-141</t>
  </si>
  <si>
    <t>SPRINGFIELD R-XII</t>
  </si>
  <si>
    <t>039-142</t>
  </si>
  <si>
    <t>FAIR GROVE R-X</t>
  </si>
  <si>
    <t>039-400</t>
  </si>
  <si>
    <t>040-100</t>
  </si>
  <si>
    <t>GRUNDY CO R-V</t>
  </si>
  <si>
    <t>040-101</t>
  </si>
  <si>
    <t>SPICKARD R-II</t>
  </si>
  <si>
    <t>040-103</t>
  </si>
  <si>
    <t>PLEASANT VIEW R-VI</t>
  </si>
  <si>
    <t>040-104</t>
  </si>
  <si>
    <t>LAREDO R-VII</t>
  </si>
  <si>
    <t>040-107</t>
  </si>
  <si>
    <t>TRENTON R-IX</t>
  </si>
  <si>
    <t>041-001</t>
  </si>
  <si>
    <t>CAINSVILLE R-I</t>
  </si>
  <si>
    <t>041-002</t>
  </si>
  <si>
    <t>SOUTH HARRISON CO. R-II</t>
  </si>
  <si>
    <t>041-003</t>
  </si>
  <si>
    <t>NORTH HARRISON R-III</t>
  </si>
  <si>
    <t>041-004</t>
  </si>
  <si>
    <t>GILMAN CITY R-IV</t>
  </si>
  <si>
    <t>041-005</t>
  </si>
  <si>
    <t>RIDGEWAY R-V</t>
  </si>
  <si>
    <t>042-111</t>
  </si>
  <si>
    <t>HENRY CO. R-I</t>
  </si>
  <si>
    <t>042-113</t>
  </si>
  <si>
    <t>SHAWNEE R-III</t>
  </si>
  <si>
    <t>042-117</t>
  </si>
  <si>
    <t>CALHOUN R-VIII</t>
  </si>
  <si>
    <t>042-118</t>
  </si>
  <si>
    <t>LEESVILLE R-IX</t>
  </si>
  <si>
    <t>042-119</t>
  </si>
  <si>
    <t>DAVIS R-XII</t>
  </si>
  <si>
    <t>042-121</t>
  </si>
  <si>
    <t>MONTROSE R-XIV</t>
  </si>
  <si>
    <t>042-124</t>
  </si>
  <si>
    <t>CLINTON</t>
  </si>
  <si>
    <t>042-400</t>
  </si>
  <si>
    <t>042-403</t>
  </si>
  <si>
    <t>CLINTON CHRISTIAN ACADEMY</t>
  </si>
  <si>
    <t>043-001</t>
  </si>
  <si>
    <t>HICKORY CO. R-I</t>
  </si>
  <si>
    <t>043-002</t>
  </si>
  <si>
    <t>WHEATLAND R-II</t>
  </si>
  <si>
    <t>043-003</t>
  </si>
  <si>
    <t>WEAUBLEAU R-III</t>
  </si>
  <si>
    <t>043-004</t>
  </si>
  <si>
    <t>HERMITAGE R-IV</t>
  </si>
  <si>
    <t>044-078</t>
  </si>
  <si>
    <t>CRAIG R-III</t>
  </si>
  <si>
    <t>044-083</t>
  </si>
  <si>
    <t>MOUND CITY R-II</t>
  </si>
  <si>
    <t>044-084</t>
  </si>
  <si>
    <t>SOUTH HOLT CO. R-I</t>
  </si>
  <si>
    <t>045-076</t>
  </si>
  <si>
    <t>NEW FRANKLIN R-I</t>
  </si>
  <si>
    <t>045-077</t>
  </si>
  <si>
    <t>FAYETTE R-III</t>
  </si>
  <si>
    <t>045-078</t>
  </si>
  <si>
    <t>GLASGOW</t>
  </si>
  <si>
    <t>045-400</t>
  </si>
  <si>
    <t>046-128</t>
  </si>
  <si>
    <t>HOWELL VALLEY R-I</t>
  </si>
  <si>
    <t>046-130</t>
  </si>
  <si>
    <t>MOUNTAIN VIEW-BIRCH TREE R-III</t>
  </si>
  <si>
    <t>046-131</t>
  </si>
  <si>
    <t>WILLOW SPRINGS R-IV</t>
  </si>
  <si>
    <t>046-132</t>
  </si>
  <si>
    <t>RICHARDS R-V</t>
  </si>
  <si>
    <t>046-134</t>
  </si>
  <si>
    <t>WEST PLAINS R-VII</t>
  </si>
  <si>
    <t>046-135</t>
  </si>
  <si>
    <t>GLENWOOD R-VIII</t>
  </si>
  <si>
    <t>046-137</t>
  </si>
  <si>
    <t>JUNCTION HILL C-12</t>
  </si>
  <si>
    <t>046-140</t>
  </si>
  <si>
    <t>FAIRVIEW R-XI</t>
  </si>
  <si>
    <t>047-060</t>
  </si>
  <si>
    <t>SOUTH IRON CO. R-I</t>
  </si>
  <si>
    <t>047-062</t>
  </si>
  <si>
    <t>ARCADIA VALLEY R-II</t>
  </si>
  <si>
    <t>047-064</t>
  </si>
  <si>
    <t>BELLEVIEW R-III</t>
  </si>
  <si>
    <t>047-065</t>
  </si>
  <si>
    <t>IRON CO. C-4</t>
  </si>
  <si>
    <t>048-066</t>
  </si>
  <si>
    <t>FORT OSAGE R-I</t>
  </si>
  <si>
    <t>048-068</t>
  </si>
  <si>
    <t>BLUE SPRINGS R-IV</t>
  </si>
  <si>
    <t>048-069</t>
  </si>
  <si>
    <t>GRAIN VALLEY R-V</t>
  </si>
  <si>
    <t>048-070</t>
  </si>
  <si>
    <t>OAK GROVE R-VI</t>
  </si>
  <si>
    <t>048-071</t>
  </si>
  <si>
    <t>LEE'S SUMMIT R-VII</t>
  </si>
  <si>
    <t>048-072</t>
  </si>
  <si>
    <t>HICKMAN MILLS C-1</t>
  </si>
  <si>
    <t>048-073</t>
  </si>
  <si>
    <t>RAYTOWN C-2</t>
  </si>
  <si>
    <t>048-074</t>
  </si>
  <si>
    <t>GRANDVIEW C-4</t>
  </si>
  <si>
    <t>048-075</t>
  </si>
  <si>
    <t>LONE JACK C-6</t>
  </si>
  <si>
    <t>048-077</t>
  </si>
  <si>
    <t>INDEPENDENCE 30</t>
  </si>
  <si>
    <t>048-078</t>
  </si>
  <si>
    <t>KANSAS CITY 33</t>
  </si>
  <si>
    <t>048-080</t>
  </si>
  <si>
    <t>CENTER 58</t>
  </si>
  <si>
    <t>048-410</t>
  </si>
  <si>
    <t>HOLY CROSS SCHOOL</t>
  </si>
  <si>
    <t>048-411</t>
  </si>
  <si>
    <t>Our Lady of Hope School</t>
  </si>
  <si>
    <t>048-413</t>
  </si>
  <si>
    <t>CALVARY LUTHERAN SCHOOL</t>
  </si>
  <si>
    <t>048-423</t>
  </si>
  <si>
    <t>NOVA CENTER</t>
  </si>
  <si>
    <t>048-445</t>
  </si>
  <si>
    <t>NATIVITY BVM SCHOOL</t>
  </si>
  <si>
    <t>ISLAMIC SCH OF GREATER KC</t>
  </si>
  <si>
    <t>048-457</t>
  </si>
  <si>
    <t>ST JOHN REGIS SCHOOL</t>
  </si>
  <si>
    <t>048-471</t>
  </si>
  <si>
    <t>GILLIS CENTER</t>
  </si>
  <si>
    <t>048-616</t>
  </si>
  <si>
    <t>FAITH ACADEMY</t>
  </si>
  <si>
    <t>048-634</t>
  </si>
  <si>
    <t>SHERWOOD CENTER FOR THE EXCEPT</t>
  </si>
  <si>
    <t>048-815</t>
  </si>
  <si>
    <t>CRISTO REY KANSAS CITY</t>
  </si>
  <si>
    <t>048-901</t>
  </si>
  <si>
    <t>UNIVERSITY ACADEMY</t>
  </si>
  <si>
    <t>048-902</t>
  </si>
  <si>
    <t>GUADALUPE CENTERS SCHOOLS</t>
  </si>
  <si>
    <t>048-904</t>
  </si>
  <si>
    <t>HOGAN PREPARATORY ACADEMY</t>
  </si>
  <si>
    <t>048-905</t>
  </si>
  <si>
    <t>GENESIS SCHOOL INC</t>
  </si>
  <si>
    <t>048-909</t>
  </si>
  <si>
    <t>ALLEN VILLAGE</t>
  </si>
  <si>
    <t>048-910</t>
  </si>
  <si>
    <t>LEE A. TOLBERT COM. ACADEMY</t>
  </si>
  <si>
    <t>048-912</t>
  </si>
  <si>
    <t>KC INTERNATIONAL ACADEMY</t>
  </si>
  <si>
    <t>048-913</t>
  </si>
  <si>
    <t>GORDON PARKS ELEM.</t>
  </si>
  <si>
    <t>048-914</t>
  </si>
  <si>
    <t>ACADEMIE LAFAYETTE</t>
  </si>
  <si>
    <t>048-915</t>
  </si>
  <si>
    <t>SCUOLA VITA NUOVA</t>
  </si>
  <si>
    <t>048-916</t>
  </si>
  <si>
    <t>BROOKSIDE CHARTER SCH</t>
  </si>
  <si>
    <t>048-918</t>
  </si>
  <si>
    <t>KIPP: ENDEAVOR ACADEMY</t>
  </si>
  <si>
    <t>048-922</t>
  </si>
  <si>
    <t>FRONTIER SCHOOL OF INNOVATION</t>
  </si>
  <si>
    <t>048-923</t>
  </si>
  <si>
    <t>DE LA SALLE CHARTER SCHOOL</t>
  </si>
  <si>
    <t>048-924</t>
  </si>
  <si>
    <t>EWING MARION KAUFFMAN SCHOOL</t>
  </si>
  <si>
    <t>048-925</t>
  </si>
  <si>
    <t>HOPE LEADERSHIP ACADEMY</t>
  </si>
  <si>
    <t>048-926</t>
  </si>
  <si>
    <t>CROSSROADS CHARTER SCHOOLS</t>
  </si>
  <si>
    <t>048-927</t>
  </si>
  <si>
    <t>ACADEMY FOR INTEGRATED ARTS</t>
  </si>
  <si>
    <t>048-928</t>
  </si>
  <si>
    <t>CITIZENS OF THE WORLD CHARTER</t>
  </si>
  <si>
    <t>048-929</t>
  </si>
  <si>
    <t>KANSAS CITY GIRLS PREP ACADEMY</t>
  </si>
  <si>
    <t>049-132</t>
  </si>
  <si>
    <t>CARL JUNCTION R-I</t>
  </si>
  <si>
    <t>049-135</t>
  </si>
  <si>
    <t>AVILLA R-XIII</t>
  </si>
  <si>
    <t>049-137</t>
  </si>
  <si>
    <t>JASPER CO. R-V</t>
  </si>
  <si>
    <t>049-140</t>
  </si>
  <si>
    <t>SARCOXIE R-II</t>
  </si>
  <si>
    <t>049-142</t>
  </si>
  <si>
    <t>CARTHAGE R-IX</t>
  </si>
  <si>
    <t>049-144</t>
  </si>
  <si>
    <t>WEBB CITY R-VII</t>
  </si>
  <si>
    <t>049-148</t>
  </si>
  <si>
    <t>JOPLIN SCHOOLS</t>
  </si>
  <si>
    <t>049-400</t>
  </si>
  <si>
    <t>050-001</t>
  </si>
  <si>
    <t>NORTHWEST R-I</t>
  </si>
  <si>
    <t>050-002</t>
  </si>
  <si>
    <t>GRANDVIEW R-II</t>
  </si>
  <si>
    <t>050-003</t>
  </si>
  <si>
    <t>HILLSBORO R-III</t>
  </si>
  <si>
    <t>050-005</t>
  </si>
  <si>
    <t>DUNKLIN R-V</t>
  </si>
  <si>
    <t>050-006</t>
  </si>
  <si>
    <t>FESTUS R-VI</t>
  </si>
  <si>
    <t>050-007</t>
  </si>
  <si>
    <t>JEFFERSON CO. R-VII</t>
  </si>
  <si>
    <t>050-009</t>
  </si>
  <si>
    <t>SUNRISE R-IX</t>
  </si>
  <si>
    <t>050-010</t>
  </si>
  <si>
    <t>WINDSOR C-1</t>
  </si>
  <si>
    <t>050-012</t>
  </si>
  <si>
    <t>FOX C-6</t>
  </si>
  <si>
    <t>050-013</t>
  </si>
  <si>
    <t>CRYSTAL CITY 47</t>
  </si>
  <si>
    <t>050-014</t>
  </si>
  <si>
    <t>DESOTO 73</t>
  </si>
  <si>
    <t>051-150</t>
  </si>
  <si>
    <t>KINGSVILLE R-I</t>
  </si>
  <si>
    <t>051-152</t>
  </si>
  <si>
    <t>HOLDEN R-III</t>
  </si>
  <si>
    <t>051-153</t>
  </si>
  <si>
    <t>CHILHOWEE R-IV</t>
  </si>
  <si>
    <t>051-154</t>
  </si>
  <si>
    <t>JOHNSON CO. R-VII</t>
  </si>
  <si>
    <t>051-155</t>
  </si>
  <si>
    <t>KNOB NOSTER R-VIII</t>
  </si>
  <si>
    <t>051-156</t>
  </si>
  <si>
    <t>LEETON R-X</t>
  </si>
  <si>
    <t>051-159</t>
  </si>
  <si>
    <t>WARRENSBURG R-VI</t>
  </si>
  <si>
    <t>052-096</t>
  </si>
  <si>
    <t>KNOX CO. R-I</t>
  </si>
  <si>
    <t>053-111</t>
  </si>
  <si>
    <t>LACLEDE CO. R-I</t>
  </si>
  <si>
    <t>053-112</t>
  </si>
  <si>
    <t>GASCONADE C-4</t>
  </si>
  <si>
    <t>053-113</t>
  </si>
  <si>
    <t>LEBANON R-III</t>
  </si>
  <si>
    <t>053-114</t>
  </si>
  <si>
    <t>LACLEDE CO. C-5</t>
  </si>
  <si>
    <t>054-037</t>
  </si>
  <si>
    <t>CONCORDIA R-II</t>
  </si>
  <si>
    <t>054-039</t>
  </si>
  <si>
    <t>LAFAYETTE CO. C-1</t>
  </si>
  <si>
    <t>054-041</t>
  </si>
  <si>
    <t>ODESSA R-VII</t>
  </si>
  <si>
    <t>054-042</t>
  </si>
  <si>
    <t>SANTA FE R-X</t>
  </si>
  <si>
    <t>054-043</t>
  </si>
  <si>
    <t>WELLINGTON-NAPOLEON R-IX</t>
  </si>
  <si>
    <t>054-045</t>
  </si>
  <si>
    <t>LEXINGTON R-V</t>
  </si>
  <si>
    <t>054-402</t>
  </si>
  <si>
    <t>055-104</t>
  </si>
  <si>
    <t>MILLER R-II</t>
  </si>
  <si>
    <t>055-105</t>
  </si>
  <si>
    <t>PIERCE CITY R-VI</t>
  </si>
  <si>
    <t>055-106</t>
  </si>
  <si>
    <t>MARIONVILLE R-IX</t>
  </si>
  <si>
    <t>055-108</t>
  </si>
  <si>
    <t>MT. VERNON R-V</t>
  </si>
  <si>
    <t>055-110</t>
  </si>
  <si>
    <t>AURORA R-VIII</t>
  </si>
  <si>
    <t>055-111</t>
  </si>
  <si>
    <t>VERONA R-VII</t>
  </si>
  <si>
    <t>055-401</t>
  </si>
  <si>
    <t>056-015</t>
  </si>
  <si>
    <t>CANTON R-V</t>
  </si>
  <si>
    <t>056-017</t>
  </si>
  <si>
    <t>LEWIS CO. C-1</t>
  </si>
  <si>
    <t>057-001</t>
  </si>
  <si>
    <t>SILEX R-I</t>
  </si>
  <si>
    <t>057-002</t>
  </si>
  <si>
    <t>ELSBERRY R-II</t>
  </si>
  <si>
    <t>057-003</t>
  </si>
  <si>
    <t>TROY R-III</t>
  </si>
  <si>
    <t>057-004</t>
  </si>
  <si>
    <t>WINFIELD R-IV</t>
  </si>
  <si>
    <t>058-106</t>
  </si>
  <si>
    <t>LINN CO. R-I</t>
  </si>
  <si>
    <t>058-107</t>
  </si>
  <si>
    <t>BUCKLIN R-II</t>
  </si>
  <si>
    <t>058-108</t>
  </si>
  <si>
    <t>MEADVILLE R-IV</t>
  </si>
  <si>
    <t>058-109</t>
  </si>
  <si>
    <t>MARCELINE R-V</t>
  </si>
  <si>
    <t>058-112</t>
  </si>
  <si>
    <t>BROOKFIELD R-III</t>
  </si>
  <si>
    <t>058-400</t>
  </si>
  <si>
    <t>MC CARTAN MEMORIAL SCHOOL</t>
  </si>
  <si>
    <t>059-113</t>
  </si>
  <si>
    <t>SOUTHWEST LIVINGSTON CO. R-I</t>
  </si>
  <si>
    <t>059-114</t>
  </si>
  <si>
    <t>LIVINGSTON CO. R-III</t>
  </si>
  <si>
    <t>059-117</t>
  </si>
  <si>
    <t>CHILLICOTHE R-II</t>
  </si>
  <si>
    <t>059-400</t>
  </si>
  <si>
    <t>BISHOP HOGAN SCHOOLS</t>
  </si>
  <si>
    <t>060-077</t>
  </si>
  <si>
    <t>MCDONALD CO. R-I</t>
  </si>
  <si>
    <t>061-150</t>
  </si>
  <si>
    <t>ATLANTA C-3</t>
  </si>
  <si>
    <t>061-151</t>
  </si>
  <si>
    <t>BEVIER C-4</t>
  </si>
  <si>
    <t>061-154</t>
  </si>
  <si>
    <t>LA PLATA R-II</t>
  </si>
  <si>
    <t>061-156</t>
  </si>
  <si>
    <t>MACON CO. R-I</t>
  </si>
  <si>
    <t>061-157</t>
  </si>
  <si>
    <t>CALLAO C-8</t>
  </si>
  <si>
    <t>061-158</t>
  </si>
  <si>
    <t>MACON CO. R-IV</t>
  </si>
  <si>
    <t>062-070</t>
  </si>
  <si>
    <t>MARQUAND-ZION R-VI</t>
  </si>
  <si>
    <t>062-072</t>
  </si>
  <si>
    <t>FREDERICKTOWN R-I</t>
  </si>
  <si>
    <t>063-066</t>
  </si>
  <si>
    <t>MARIES CO. R-I</t>
  </si>
  <si>
    <t>063-067</t>
  </si>
  <si>
    <t>MARIES CO. R-II</t>
  </si>
  <si>
    <t>063-400</t>
  </si>
  <si>
    <t>VISITATION SCHOOL</t>
  </si>
  <si>
    <t>064-072</t>
  </si>
  <si>
    <t>MARION CO. R-II</t>
  </si>
  <si>
    <t>064-074</t>
  </si>
  <si>
    <t>PALMYRA R-I</t>
  </si>
  <si>
    <t>064-075</t>
  </si>
  <si>
    <t>HANNIBAL 60</t>
  </si>
  <si>
    <t>064-403</t>
  </si>
  <si>
    <t>HOLY FAMILY CATH SCHOOL</t>
  </si>
  <si>
    <t>064-404</t>
  </si>
  <si>
    <t>ST JOHNS LUTHERAN SCHOOL</t>
  </si>
  <si>
    <t>065-096</t>
  </si>
  <si>
    <t>NORTH MERCER CO. R-III</t>
  </si>
  <si>
    <t>065-098</t>
  </si>
  <si>
    <t>PRINCETON R-V</t>
  </si>
  <si>
    <t>066-102</t>
  </si>
  <si>
    <t>ELDON R-I</t>
  </si>
  <si>
    <t>066-103</t>
  </si>
  <si>
    <t>MILLER CO. R-III</t>
  </si>
  <si>
    <t>066-104</t>
  </si>
  <si>
    <t>ST. ELIZABETH R-IV</t>
  </si>
  <si>
    <t>066-105</t>
  </si>
  <si>
    <t>SCHOOL OF THE OSAGE</t>
  </si>
  <si>
    <t>066-107</t>
  </si>
  <si>
    <t>IBERIA R-V</t>
  </si>
  <si>
    <t>066-400</t>
  </si>
  <si>
    <t>OUR LADY OF SNOWS</t>
  </si>
  <si>
    <t>067-055</t>
  </si>
  <si>
    <t>EAST PRAIRIE R-II</t>
  </si>
  <si>
    <t>067-061</t>
  </si>
  <si>
    <t>CHARLESTON R-I</t>
  </si>
  <si>
    <t>068-070</t>
  </si>
  <si>
    <t>MONITEAU CO. R-I</t>
  </si>
  <si>
    <t>068-071</t>
  </si>
  <si>
    <t>HIGH POINT R-III</t>
  </si>
  <si>
    <t>068-072</t>
  </si>
  <si>
    <t>MONITEAU CO. R-V</t>
  </si>
  <si>
    <t>068-073</t>
  </si>
  <si>
    <t>TIPTON R-VI</t>
  </si>
  <si>
    <t>068-074</t>
  </si>
  <si>
    <t>JAMESTOWN C-1</t>
  </si>
  <si>
    <t>068-075</t>
  </si>
  <si>
    <t>CLARKSBURG C-2</t>
  </si>
  <si>
    <t>068-400</t>
  </si>
  <si>
    <t>ST ANDREW SCHOOL</t>
  </si>
  <si>
    <t>069-104</t>
  </si>
  <si>
    <t>MIDDLE GROVE C-1</t>
  </si>
  <si>
    <t>069-106</t>
  </si>
  <si>
    <t>MONROE CITY R-I</t>
  </si>
  <si>
    <t>069-107</t>
  </si>
  <si>
    <t>HOLLIDAY C-2</t>
  </si>
  <si>
    <t>069-108</t>
  </si>
  <si>
    <t>MADISON C-3</t>
  </si>
  <si>
    <t>069-109</t>
  </si>
  <si>
    <t>PARIS R-II</t>
  </si>
  <si>
    <t>069-400</t>
  </si>
  <si>
    <t>HOLY ROSARY SCHOOL</t>
  </si>
  <si>
    <t>070-092</t>
  </si>
  <si>
    <t>WELLSVILLE MIDDLETOWN R-I</t>
  </si>
  <si>
    <t>070-093</t>
  </si>
  <si>
    <t>MONTGOMERY CO. R-II</t>
  </si>
  <si>
    <t>071-091</t>
  </si>
  <si>
    <t>MORGAN CO. R-I</t>
  </si>
  <si>
    <t>071-092</t>
  </si>
  <si>
    <t>MORGAN CO. R-II</t>
  </si>
  <si>
    <t>072-066</t>
  </si>
  <si>
    <t>RISCO R-II</t>
  </si>
  <si>
    <t>072-068</t>
  </si>
  <si>
    <t>PORTAGEVILLE</t>
  </si>
  <si>
    <t>072-073</t>
  </si>
  <si>
    <t>GIDEON 37</t>
  </si>
  <si>
    <t>072-074</t>
  </si>
  <si>
    <t>NEW MADRID CO. R-I</t>
  </si>
  <si>
    <t>073-099</t>
  </si>
  <si>
    <t>EAST NEWTON CO. R-VI</t>
  </si>
  <si>
    <t>073-102</t>
  </si>
  <si>
    <t>DIAMOND R-IV</t>
  </si>
  <si>
    <t>073-105</t>
  </si>
  <si>
    <t>WESTVIEW C-6</t>
  </si>
  <si>
    <t>073-106</t>
  </si>
  <si>
    <t>SENECA R-VII</t>
  </si>
  <si>
    <t>073-108</t>
  </si>
  <si>
    <t>NEOSHO SCHOOL DISTRICT</t>
  </si>
  <si>
    <t>074-187</t>
  </si>
  <si>
    <t>NODAWAY-HOLT R-VII</t>
  </si>
  <si>
    <t>074-190</t>
  </si>
  <si>
    <t>WEST NODAWAY CO. R-I</t>
  </si>
  <si>
    <t>074-194</t>
  </si>
  <si>
    <t>NORTHEAST NODAWAY CO. R-V</t>
  </si>
  <si>
    <t>074-195</t>
  </si>
  <si>
    <t>JEFFERSON C-123</t>
  </si>
  <si>
    <t>074-197</t>
  </si>
  <si>
    <t>NORTH NODAWAY CO. R-VI</t>
  </si>
  <si>
    <t>074-201</t>
  </si>
  <si>
    <t>MARYVILLE R-II</t>
  </si>
  <si>
    <t>074-202</t>
  </si>
  <si>
    <t>SOUTH NODAWAY CO. R-IV</t>
  </si>
  <si>
    <t>074-403</t>
  </si>
  <si>
    <t>ST GREGORYS SCHOOL</t>
  </si>
  <si>
    <t>075-084</t>
  </si>
  <si>
    <t>COUCH R-I</t>
  </si>
  <si>
    <t>075-085</t>
  </si>
  <si>
    <t>THAYER R-II</t>
  </si>
  <si>
    <t>075-086</t>
  </si>
  <si>
    <t>OREGON-HOWELL R-III</t>
  </si>
  <si>
    <t>075-087</t>
  </si>
  <si>
    <t>ALTON R-IV</t>
  </si>
  <si>
    <t>076-081</t>
  </si>
  <si>
    <t>OSAGE CO. R-I</t>
  </si>
  <si>
    <t>076-082</t>
  </si>
  <si>
    <t>OSAGE CO. R-II</t>
  </si>
  <si>
    <t>076-083</t>
  </si>
  <si>
    <t>OSAGE CO. R-III</t>
  </si>
  <si>
    <t>076-400</t>
  </si>
  <si>
    <t>ST GEORGE SCHOOL</t>
  </si>
  <si>
    <t>076-401</t>
  </si>
  <si>
    <t>HOLY FAMILY SCHOOL</t>
  </si>
  <si>
    <t>076-402</t>
  </si>
  <si>
    <t>076-407</t>
  </si>
  <si>
    <t>ST. JOSEPH SCHOOL</t>
  </si>
  <si>
    <t>076-408</t>
  </si>
  <si>
    <t>077-100</t>
  </si>
  <si>
    <t>THORNFIELD R-I</t>
  </si>
  <si>
    <t>077-101</t>
  </si>
  <si>
    <t>BAKERSFIELD R-IV</t>
  </si>
  <si>
    <t>077-102</t>
  </si>
  <si>
    <t>GAINESVILLE R-V</t>
  </si>
  <si>
    <t>077-103</t>
  </si>
  <si>
    <t>DORA R-III</t>
  </si>
  <si>
    <t>077-104</t>
  </si>
  <si>
    <t>LUTIE R-VI</t>
  </si>
  <si>
    <t>078-001</t>
  </si>
  <si>
    <t>NORTH PEMISCOT CO. R-I</t>
  </si>
  <si>
    <t>078-002</t>
  </si>
  <si>
    <t>HAYTI R-II</t>
  </si>
  <si>
    <t>078-003</t>
  </si>
  <si>
    <t>PEMISCOT CO. R-III</t>
  </si>
  <si>
    <t>078-004</t>
  </si>
  <si>
    <t>COOTER R-IV</t>
  </si>
  <si>
    <t>078-005</t>
  </si>
  <si>
    <t>SOUTH PEMISCOT CO. R-V</t>
  </si>
  <si>
    <t>078-009</t>
  </si>
  <si>
    <t>DELTA C-7</t>
  </si>
  <si>
    <t>078-012</t>
  </si>
  <si>
    <t>CARUTHERSVILLE 18</t>
  </si>
  <si>
    <t>079-077</t>
  </si>
  <si>
    <t>PERRY CO. 32</t>
  </si>
  <si>
    <t>079-078</t>
  </si>
  <si>
    <t>ALTENBURG 48</t>
  </si>
  <si>
    <t>079-407</t>
  </si>
  <si>
    <t>UNITED IN CHRIST LUTHERAN SCHL</t>
  </si>
  <si>
    <t>080-116</t>
  </si>
  <si>
    <t>PETTIS CO. R-V</t>
  </si>
  <si>
    <t>080-118</t>
  </si>
  <si>
    <t>LA MONTE R-IV</t>
  </si>
  <si>
    <t>080-119</t>
  </si>
  <si>
    <t>SMITHTON R-VI</t>
  </si>
  <si>
    <t>080-121</t>
  </si>
  <si>
    <t>GREEN RIDGE R-VIII</t>
  </si>
  <si>
    <t>080-122</t>
  </si>
  <si>
    <t>PETTIS CO. R-XII</t>
  </si>
  <si>
    <t>080-125</t>
  </si>
  <si>
    <t>SEDALIA 200</t>
  </si>
  <si>
    <t>080-400</t>
  </si>
  <si>
    <t>081-094</t>
  </si>
  <si>
    <t>ST. JAMES R-I</t>
  </si>
  <si>
    <t>081-095</t>
  </si>
  <si>
    <t>NEWBURG R-II</t>
  </si>
  <si>
    <t>081-096</t>
  </si>
  <si>
    <t>ROLLA 31</t>
  </si>
  <si>
    <t>081-097</t>
  </si>
  <si>
    <t>PHELPS CO. R-III</t>
  </si>
  <si>
    <t>082-100</t>
  </si>
  <si>
    <t>BOWLING GREEN R-I</t>
  </si>
  <si>
    <t>082-101</t>
  </si>
  <si>
    <t>PIKE CO. R-III</t>
  </si>
  <si>
    <t>082-105</t>
  </si>
  <si>
    <t>BONCL R-X</t>
  </si>
  <si>
    <t>082-108</t>
  </si>
  <si>
    <t>LOUISIANA R-II</t>
  </si>
  <si>
    <t>082-400</t>
  </si>
  <si>
    <t>ST CLEMENT SCHOOL</t>
  </si>
  <si>
    <t>083-001</t>
  </si>
  <si>
    <t>NORTH PLATTE CO. R-I</t>
  </si>
  <si>
    <t>083-002</t>
  </si>
  <si>
    <t>WEST PLATTE CO. R-II</t>
  </si>
  <si>
    <t>083-003</t>
  </si>
  <si>
    <t>PLATTE CO. R-III</t>
  </si>
  <si>
    <t>083-005</t>
  </si>
  <si>
    <t>PARK HILL</t>
  </si>
  <si>
    <t>083-400</t>
  </si>
  <si>
    <t>ST THERESE SCHOOL</t>
  </si>
  <si>
    <t>084-001</t>
  </si>
  <si>
    <t>BOLIVAR R-I</t>
  </si>
  <si>
    <t>084-002</t>
  </si>
  <si>
    <t>FAIR PLAY R-II</t>
  </si>
  <si>
    <t>084-003</t>
  </si>
  <si>
    <t>HALFWAY R-III</t>
  </si>
  <si>
    <t>084-004</t>
  </si>
  <si>
    <t>HUMANSVILLE R-IV</t>
  </si>
  <si>
    <t>084-005</t>
  </si>
  <si>
    <t>MARION C. EARLY R-V</t>
  </si>
  <si>
    <t>084-006</t>
  </si>
  <si>
    <t>PLEASANT HOPE R-VI</t>
  </si>
  <si>
    <t>085-044</t>
  </si>
  <si>
    <t>RICHLAND R-IV</t>
  </si>
  <si>
    <t>085-045</t>
  </si>
  <si>
    <t>LAQUEY R-V</t>
  </si>
  <si>
    <t>085-046</t>
  </si>
  <si>
    <t>WAYNESVILLE R-VI</t>
  </si>
  <si>
    <t>085-048</t>
  </si>
  <si>
    <t>DIXON R-I</t>
  </si>
  <si>
    <t>085-049</t>
  </si>
  <si>
    <t>CROCKER R-II</t>
  </si>
  <si>
    <t>086-100</t>
  </si>
  <si>
    <t>PUTNAM CO. R-I</t>
  </si>
  <si>
    <t>087-083</t>
  </si>
  <si>
    <t>RALLS CO. R-II</t>
  </si>
  <si>
    <t>088-072</t>
  </si>
  <si>
    <t>NORTHEAST RANDOLPH CO. R-IV</t>
  </si>
  <si>
    <t>088-073</t>
  </si>
  <si>
    <t>RENICK R-V</t>
  </si>
  <si>
    <t>088-075</t>
  </si>
  <si>
    <t>HIGBEE R-VIII</t>
  </si>
  <si>
    <t>088-080</t>
  </si>
  <si>
    <t>WESTRAN R-I</t>
  </si>
  <si>
    <t>088-081</t>
  </si>
  <si>
    <t>MOBERLY</t>
  </si>
  <si>
    <t>088-400</t>
  </si>
  <si>
    <t>ST PIUS X SCHOOL</t>
  </si>
  <si>
    <t>089-080</t>
  </si>
  <si>
    <t>LAWSON R-XIV</t>
  </si>
  <si>
    <t>089-087</t>
  </si>
  <si>
    <t>ORRICK R-XI</t>
  </si>
  <si>
    <t>089-088</t>
  </si>
  <si>
    <t>HARDIN-CENTRAL C-2</t>
  </si>
  <si>
    <t>089-089</t>
  </si>
  <si>
    <t>RICHMOND R-XVI</t>
  </si>
  <si>
    <t>090-075</t>
  </si>
  <si>
    <t>CENTERVILLE R-I</t>
  </si>
  <si>
    <t>090-076</t>
  </si>
  <si>
    <t>SOUTHERN REYNOLDS CO. R-II</t>
  </si>
  <si>
    <t>090-077</t>
  </si>
  <si>
    <t>BUNKER R-III</t>
  </si>
  <si>
    <t>090-078</t>
  </si>
  <si>
    <t>LESTERVILLE R-IV</t>
  </si>
  <si>
    <t>091-091</t>
  </si>
  <si>
    <t>NAYLOR R-II</t>
  </si>
  <si>
    <t>091-092</t>
  </si>
  <si>
    <t>DONIPHAN R-I</t>
  </si>
  <si>
    <t>091-093</t>
  </si>
  <si>
    <t>RIPLEY CO. R-IV</t>
  </si>
  <si>
    <t>091-095</t>
  </si>
  <si>
    <t>RIPLEY CO. R-III</t>
  </si>
  <si>
    <t>092-087</t>
  </si>
  <si>
    <t>FT. ZUMWALT R-II</t>
  </si>
  <si>
    <t>092-088</t>
  </si>
  <si>
    <t>FRANCIS HOWELL R-III</t>
  </si>
  <si>
    <t>092-089</t>
  </si>
  <si>
    <t>WENTZVILLE R-IV</t>
  </si>
  <si>
    <t>092-090</t>
  </si>
  <si>
    <t>ST. CHARLES R-VI</t>
  </si>
  <si>
    <t>092-091</t>
  </si>
  <si>
    <t>ORCHARD FARM R-V</t>
  </si>
  <si>
    <t>092-400</t>
  </si>
  <si>
    <t>093-120</t>
  </si>
  <si>
    <t>APPLETON CITY R-II</t>
  </si>
  <si>
    <t>093-121</t>
  </si>
  <si>
    <t>ROSCOE C-1</t>
  </si>
  <si>
    <t>093-123</t>
  </si>
  <si>
    <t>LAKELAND R-III</t>
  </si>
  <si>
    <t>093-124</t>
  </si>
  <si>
    <t>OSCEOLA</t>
  </si>
  <si>
    <t>094-076</t>
  </si>
  <si>
    <t>BISMARCK R-V</t>
  </si>
  <si>
    <t>094-078</t>
  </si>
  <si>
    <t>FARMINGTON R-VII</t>
  </si>
  <si>
    <t>094-083</t>
  </si>
  <si>
    <t>NORTH ST. FRANCOIS CO. R-I</t>
  </si>
  <si>
    <t>094-086</t>
  </si>
  <si>
    <t>CENTRAL R-III</t>
  </si>
  <si>
    <t>094-087</t>
  </si>
  <si>
    <t>WEST ST. FRANCOIS CO. R-IV</t>
  </si>
  <si>
    <t>095-059</t>
  </si>
  <si>
    <t>STE. GENEVIEVE CO. R-II</t>
  </si>
  <si>
    <t>096-088</t>
  </si>
  <si>
    <t>HAZELWOOD</t>
  </si>
  <si>
    <t>096-089</t>
  </si>
  <si>
    <t>FERGUSON-FLORISSANT R-II</t>
  </si>
  <si>
    <t>096-090</t>
  </si>
  <si>
    <t>PATTONVILLE R-III</t>
  </si>
  <si>
    <t>096-091</t>
  </si>
  <si>
    <t>ROCKWOOD R-VI</t>
  </si>
  <si>
    <t>096-092</t>
  </si>
  <si>
    <t>KIRKWOOD R-VII</t>
  </si>
  <si>
    <t>096-093</t>
  </si>
  <si>
    <t>LINDBERGH SCHOOLS</t>
  </si>
  <si>
    <t>096-094</t>
  </si>
  <si>
    <t>MEHLVILLE R-IX</t>
  </si>
  <si>
    <t>096-095</t>
  </si>
  <si>
    <t>PARKWAY C-2</t>
  </si>
  <si>
    <t>096-098</t>
  </si>
  <si>
    <t>AFFTON 101</t>
  </si>
  <si>
    <t>096-099</t>
  </si>
  <si>
    <t>BAYLESS</t>
  </si>
  <si>
    <t>096-101</t>
  </si>
  <si>
    <t>BRENTWOOD</t>
  </si>
  <si>
    <t>096-102</t>
  </si>
  <si>
    <t>CLAYTON</t>
  </si>
  <si>
    <t>096-103</t>
  </si>
  <si>
    <t>HANCOCK PLACE</t>
  </si>
  <si>
    <t>096-104</t>
  </si>
  <si>
    <t>JENNINGS</t>
  </si>
  <si>
    <t>096-106</t>
  </si>
  <si>
    <t>LADUE</t>
  </si>
  <si>
    <t>096-107</t>
  </si>
  <si>
    <t>MAPLEWOOD-RICHMOND HEIGHTS</t>
  </si>
  <si>
    <t>096-109</t>
  </si>
  <si>
    <t>NORMANDY</t>
  </si>
  <si>
    <t>096-110</t>
  </si>
  <si>
    <t>RITENOUR</t>
  </si>
  <si>
    <t>096-111</t>
  </si>
  <si>
    <t>RIVERVIEW GARDENS</t>
  </si>
  <si>
    <t>096-112</t>
  </si>
  <si>
    <t>UNIVERSITY CITY</t>
  </si>
  <si>
    <t>096-113</t>
  </si>
  <si>
    <t>VALLEY PARK</t>
  </si>
  <si>
    <t>096-114</t>
  </si>
  <si>
    <t>WEBSTER GROVES</t>
  </si>
  <si>
    <t>096-119</t>
  </si>
  <si>
    <t>SPECIAL SCHOOL DST. ST. LOUIS CO.</t>
  </si>
  <si>
    <t>096-541</t>
  </si>
  <si>
    <t>CHRIST COMM LUTHERAN SCH</t>
  </si>
  <si>
    <t>096-542</t>
  </si>
  <si>
    <t>GRACE CHAPEL LUTHERAN SCH</t>
  </si>
  <si>
    <t>096-549</t>
  </si>
  <si>
    <t>ST PAULS LUTHERAN SCHOOL</t>
  </si>
  <si>
    <t>096-708</t>
  </si>
  <si>
    <t>BLOSSOM WOOD DAY SCHOOL</t>
  </si>
  <si>
    <t>096-712</t>
  </si>
  <si>
    <t>THE FREEDOM SCHOOL</t>
  </si>
  <si>
    <t>096-901</t>
  </si>
  <si>
    <t>THE LEADERSHIP SCHOOL</t>
  </si>
  <si>
    <t>097-116</t>
  </si>
  <si>
    <t>097-118</t>
  </si>
  <si>
    <t>OREARVILLE R-IV</t>
  </si>
  <si>
    <t>097-119</t>
  </si>
  <si>
    <t>MALTA BEND R-V</t>
  </si>
  <si>
    <t>097-122</t>
  </si>
  <si>
    <t>HARDEMAN R-X</t>
  </si>
  <si>
    <t>097-127</t>
  </si>
  <si>
    <t>GILLIAM C-4</t>
  </si>
  <si>
    <t>097-129</t>
  </si>
  <si>
    <t>MARSHALL</t>
  </si>
  <si>
    <t>097-130</t>
  </si>
  <si>
    <t>SLATER</t>
  </si>
  <si>
    <t>097-131</t>
  </si>
  <si>
    <t>SWEET SPRINGS R-VII</t>
  </si>
  <si>
    <t>097-400</t>
  </si>
  <si>
    <t>098-080</t>
  </si>
  <si>
    <t>SCHUYLER CO. R-I</t>
  </si>
  <si>
    <t>099-082</t>
  </si>
  <si>
    <t>SCOTLAND CO. R-I</t>
  </si>
  <si>
    <t>100-059</t>
  </si>
  <si>
    <t>SCOTT CITY R-I</t>
  </si>
  <si>
    <t>100-060</t>
  </si>
  <si>
    <t>CHAFFEE R-II</t>
  </si>
  <si>
    <t>100-061</t>
  </si>
  <si>
    <t>SCOTT CO. R-IV</t>
  </si>
  <si>
    <t>100-062</t>
  </si>
  <si>
    <t>SCOTT CO. CENTRAL</t>
  </si>
  <si>
    <t>100-063</t>
  </si>
  <si>
    <t>SIKESTON R-6</t>
  </si>
  <si>
    <t>100-064</t>
  </si>
  <si>
    <t>KELSO C-7</t>
  </si>
  <si>
    <t>100-065</t>
  </si>
  <si>
    <t>ORAN R-III</t>
  </si>
  <si>
    <t>100-400</t>
  </si>
  <si>
    <t>ST AUGUSTINES SCHOOL</t>
  </si>
  <si>
    <t>100-402</t>
  </si>
  <si>
    <t>GUARDIAN ANGEL SCHOOL</t>
  </si>
  <si>
    <t>100-404</t>
  </si>
  <si>
    <t>ST AMBROSE SCHOOL</t>
  </si>
  <si>
    <t>100-406</t>
  </si>
  <si>
    <t>101-105</t>
  </si>
  <si>
    <t>WINONA R-III</t>
  </si>
  <si>
    <t>101-107</t>
  </si>
  <si>
    <t>EMINENCE R-I</t>
  </si>
  <si>
    <t>102-081</t>
  </si>
  <si>
    <t>NORTH SHELBY</t>
  </si>
  <si>
    <t>102-085</t>
  </si>
  <si>
    <t>SHELBY CO. R-IV</t>
  </si>
  <si>
    <t>103-127</t>
  </si>
  <si>
    <t>RICHLAND R-I</t>
  </si>
  <si>
    <t>103-128</t>
  </si>
  <si>
    <t>BELL CITY R-II</t>
  </si>
  <si>
    <t>103-129</t>
  </si>
  <si>
    <t>ADVANCE R-IV</t>
  </si>
  <si>
    <t>103-130</t>
  </si>
  <si>
    <t>PUXICO R-VIII</t>
  </si>
  <si>
    <t>103-131</t>
  </si>
  <si>
    <t>BLOOMFIELD R-XIV</t>
  </si>
  <si>
    <t>103-132</t>
  </si>
  <si>
    <t>DEXTER R-XI</t>
  </si>
  <si>
    <t>103-135</t>
  </si>
  <si>
    <t>BERNIE R-XIII</t>
  </si>
  <si>
    <t>104-041</t>
  </si>
  <si>
    <t>HURLEY R-I</t>
  </si>
  <si>
    <t>104-042</t>
  </si>
  <si>
    <t>GALENA R-II</t>
  </si>
  <si>
    <t>104-043</t>
  </si>
  <si>
    <t>CRANE R-III</t>
  </si>
  <si>
    <t>104-044</t>
  </si>
  <si>
    <t>REEDS SPRING R-IV</t>
  </si>
  <si>
    <t>104-045</t>
  </si>
  <si>
    <t>BLUE EYE R-V</t>
  </si>
  <si>
    <t>105-123</t>
  </si>
  <si>
    <t>GREEN CITY R-I</t>
  </si>
  <si>
    <t>105-124</t>
  </si>
  <si>
    <t>MILAN C-2</t>
  </si>
  <si>
    <t>105-125</t>
  </si>
  <si>
    <t>NEWTOWN-HARRIS R-III</t>
  </si>
  <si>
    <t>106-001</t>
  </si>
  <si>
    <t>BRADLEYVILLE R-I</t>
  </si>
  <si>
    <t>106-002</t>
  </si>
  <si>
    <t>TANEYVILLE R-II</t>
  </si>
  <si>
    <t>106-003</t>
  </si>
  <si>
    <t>FORSYTH R-III</t>
  </si>
  <si>
    <t>106-004</t>
  </si>
  <si>
    <t>BRANSON R-IV</t>
  </si>
  <si>
    <t>106-005</t>
  </si>
  <si>
    <t>HOLLISTER R-V</t>
  </si>
  <si>
    <t>106-006</t>
  </si>
  <si>
    <t>KIRBYVILLE R-VI</t>
  </si>
  <si>
    <t>106-008</t>
  </si>
  <si>
    <t>MARK TWAIN R-VIII</t>
  </si>
  <si>
    <t>107-151</t>
  </si>
  <si>
    <t>SUCCESS R-VI</t>
  </si>
  <si>
    <t>107-152</t>
  </si>
  <si>
    <t>HOUSTON R-I</t>
  </si>
  <si>
    <t>107-153</t>
  </si>
  <si>
    <t>SUMMERSVILLE R-II</t>
  </si>
  <si>
    <t>107-154</t>
  </si>
  <si>
    <t>LICKING R-VIII</t>
  </si>
  <si>
    <t>107-155</t>
  </si>
  <si>
    <t>CABOOL R-IV</t>
  </si>
  <si>
    <t>107-156</t>
  </si>
  <si>
    <t>PLATO R-V</t>
  </si>
  <si>
    <t>107-158</t>
  </si>
  <si>
    <t>RAYMONDVILLE R-VII</t>
  </si>
  <si>
    <t>108-142</t>
  </si>
  <si>
    <t>NEVADA R-V</t>
  </si>
  <si>
    <t>108-143</t>
  </si>
  <si>
    <t>BRONAUGH R-VII</t>
  </si>
  <si>
    <t>108-144</t>
  </si>
  <si>
    <t>SHELDON R-VIII</t>
  </si>
  <si>
    <t>108-147</t>
  </si>
  <si>
    <t>NORTHEAST VERNON CO. R-I</t>
  </si>
  <si>
    <t>109-002</t>
  </si>
  <si>
    <t>WRIGHT CITY R-II SCHOOL DISTRICT OF WARREN CO</t>
  </si>
  <si>
    <t>109-003</t>
  </si>
  <si>
    <t>WARREN CO. R-III</t>
  </si>
  <si>
    <t>110-014</t>
  </si>
  <si>
    <t>KINGSTON K-14</t>
  </si>
  <si>
    <t>110-029</t>
  </si>
  <si>
    <t>POTOSI R-III</t>
  </si>
  <si>
    <t>110-030</t>
  </si>
  <si>
    <t>RICHWOODS R-VII</t>
  </si>
  <si>
    <t>110-031</t>
  </si>
  <si>
    <t>VALLEY R-VI</t>
  </si>
  <si>
    <t>111-086</t>
  </si>
  <si>
    <t>GREENVILLE R-II</t>
  </si>
  <si>
    <t>111-087</t>
  </si>
  <si>
    <t>CLEARWATER R-I</t>
  </si>
  <si>
    <t>111-602</t>
  </si>
  <si>
    <t>NEW HOPE CHRISTIAN ACADEMY</t>
  </si>
  <si>
    <t>112-099</t>
  </si>
  <si>
    <t>NIANGUA R-V</t>
  </si>
  <si>
    <t>112-101</t>
  </si>
  <si>
    <t>FORDLAND R-III</t>
  </si>
  <si>
    <t>112-102</t>
  </si>
  <si>
    <t>MARSHFIELD R-I</t>
  </si>
  <si>
    <t>112-103</t>
  </si>
  <si>
    <t>SEYMOUR R-II</t>
  </si>
  <si>
    <t>113-001</t>
  </si>
  <si>
    <t>WORTH CO. R-III</t>
  </si>
  <si>
    <t>114-112</t>
  </si>
  <si>
    <t>NORWOOD R-I</t>
  </si>
  <si>
    <t>114-113</t>
  </si>
  <si>
    <t>HARTVILLE R-II</t>
  </si>
  <si>
    <t>114-114</t>
  </si>
  <si>
    <t>MOUNTAIN GROVE R-III</t>
  </si>
  <si>
    <t>114-115</t>
  </si>
  <si>
    <t>MANSFIELD R-IV</t>
  </si>
  <si>
    <t>114-116</t>
  </si>
  <si>
    <t>MANES R-V</t>
  </si>
  <si>
    <t>AGAPE CHILD DEVELOPMENT</t>
  </si>
  <si>
    <t>115-414</t>
  </si>
  <si>
    <t>MO SCHOOL FOR THE BLIND</t>
  </si>
  <si>
    <t>115-499</t>
  </si>
  <si>
    <t>RIVER ROADS LUTHERAN SCH</t>
  </si>
  <si>
    <t>MARIAN MIDDLE SCHOOL</t>
  </si>
  <si>
    <t>115-645</t>
  </si>
  <si>
    <t>LOYOLA ACADEMY</t>
  </si>
  <si>
    <t>115-662</t>
  </si>
  <si>
    <t>CITY ACADEMY</t>
  </si>
  <si>
    <t>115-902</t>
  </si>
  <si>
    <t>LIFT FOR LIFE ACADEMY</t>
  </si>
  <si>
    <t>115-903</t>
  </si>
  <si>
    <t>Premier Charter School</t>
  </si>
  <si>
    <t>115-906</t>
  </si>
  <si>
    <t>CONFLUENCE ACADEMIES</t>
  </si>
  <si>
    <t>115-911</t>
  </si>
  <si>
    <t>CITY GARDEN MONTESSORI</t>
  </si>
  <si>
    <t>115-912</t>
  </si>
  <si>
    <t>ST. LOUIS LANG IMMERSION SCH</t>
  </si>
  <si>
    <t>115-913</t>
  </si>
  <si>
    <t>NORTH SIDE COMMUNITY SCHOOL</t>
  </si>
  <si>
    <t>115-914</t>
  </si>
  <si>
    <t>KIPP ST LOUIS</t>
  </si>
  <si>
    <t>115-916</t>
  </si>
  <si>
    <t>GATEWAY SCIENCE ACADEMY OF ST LOUIS</t>
  </si>
  <si>
    <t>115-923</t>
  </si>
  <si>
    <t>EAGLE COLLEGE PREP ENDEAVOR</t>
  </si>
  <si>
    <t>115-924</t>
  </si>
  <si>
    <t>LAFAYETTE PREPARATORY ACADEMY</t>
  </si>
  <si>
    <t>115-926</t>
  </si>
  <si>
    <t>THE BIOME</t>
  </si>
  <si>
    <t>115-931</t>
  </si>
  <si>
    <t>KAIROS ACADEMY</t>
  </si>
  <si>
    <t>115-933</t>
  </si>
  <si>
    <t>ATLAS PUBLIC SCHOOLS</t>
  </si>
  <si>
    <t>118-118</t>
  </si>
  <si>
    <t>N W MO STATE UNIVERSITY</t>
  </si>
  <si>
    <t>509-981</t>
  </si>
  <si>
    <t>DEPT OF MENTAL HEALTH</t>
  </si>
  <si>
    <t>820-001</t>
  </si>
  <si>
    <t>ECH EVERY CHILDS HOPE</t>
  </si>
  <si>
    <t>820-002</t>
  </si>
  <si>
    <t>EPWORTH CHILDREN'S SERVICES</t>
  </si>
  <si>
    <t>820-006</t>
  </si>
  <si>
    <t>CTY OF BOONE-13TH JUDICIAL CIR</t>
  </si>
  <si>
    <t>820-007</t>
  </si>
  <si>
    <t>MISSOURI GIRLS TOWN FOUNDATION</t>
  </si>
  <si>
    <t>820-008</t>
  </si>
  <si>
    <t>820-010</t>
  </si>
  <si>
    <t>CITY OF ST LOUIS JUVENILE DIV</t>
  </si>
  <si>
    <t>820-012</t>
  </si>
  <si>
    <t>JACKSON CTY JUVENILE SERVICES</t>
  </si>
  <si>
    <t>820-013</t>
  </si>
  <si>
    <t>CRITTENTON CENTER</t>
  </si>
  <si>
    <t>820-014</t>
  </si>
  <si>
    <t>MICHAEL W. PRENGER FAMILY CTR</t>
  </si>
  <si>
    <t>820-015</t>
  </si>
  <si>
    <t>GOOD SAMARITAN BOYS RANCH</t>
  </si>
  <si>
    <t>820-016</t>
  </si>
  <si>
    <t>OZANAM HOME</t>
  </si>
  <si>
    <t>820-020</t>
  </si>
  <si>
    <t>JUVENILE DETENTION CTR.</t>
  </si>
  <si>
    <t>820-022</t>
  </si>
  <si>
    <t>MARYGROVE</t>
  </si>
  <si>
    <t>820-027</t>
  </si>
  <si>
    <t>GREENE CNTY JUVENILE DETENTION</t>
  </si>
  <si>
    <t>820-032</t>
  </si>
  <si>
    <t>BRUCE NORMILE JUV JUSTICE CTR</t>
  </si>
  <si>
    <t>820-038</t>
  </si>
  <si>
    <t>OZARKS REGNL JUVENILE DET DST</t>
  </si>
  <si>
    <t>820-003</t>
  </si>
  <si>
    <t>ST LOUIS COUNTY FAMILY COURT</t>
  </si>
  <si>
    <t>096-520</t>
  </si>
  <si>
    <t>081-401</t>
  </si>
  <si>
    <t>999-414</t>
  </si>
  <si>
    <t>999-412</t>
  </si>
  <si>
    <t>057-012</t>
  </si>
  <si>
    <t>CAMP AVERY PARK CAMP</t>
  </si>
  <si>
    <t>039-006</t>
  </si>
  <si>
    <t>COMMUNITY LEARNING CENTER</t>
  </si>
  <si>
    <t>039-056</t>
  </si>
  <si>
    <t>DATEMA HOUSE</t>
  </si>
  <si>
    <t>096-073</t>
  </si>
  <si>
    <t>014-017</t>
  </si>
  <si>
    <t>107-020</t>
  </si>
  <si>
    <t>016-006</t>
  </si>
  <si>
    <t>GIRARDOT CENTER FOR YOUTH</t>
  </si>
  <si>
    <t>115-148</t>
  </si>
  <si>
    <t>048-050</t>
  </si>
  <si>
    <t>LANGSFORD HOUSE</t>
  </si>
  <si>
    <t>055-017</t>
  </si>
  <si>
    <t>024-020</t>
  </si>
  <si>
    <t>011-042</t>
  </si>
  <si>
    <t>024-009</t>
  </si>
  <si>
    <t>WATKINS MILL PARK CAMP</t>
  </si>
  <si>
    <t>054-018</t>
  </si>
  <si>
    <t>012-014</t>
  </si>
  <si>
    <t>039-019</t>
  </si>
  <si>
    <t>WILSON CREEK</t>
  </si>
  <si>
    <t>036-414</t>
  </si>
  <si>
    <t>092-425</t>
  </si>
  <si>
    <t>049-406</t>
  </si>
  <si>
    <t>080-403</t>
  </si>
  <si>
    <t>115-487</t>
  </si>
  <si>
    <t>039-404</t>
  </si>
  <si>
    <t>011-401</t>
  </si>
  <si>
    <t>048-464</t>
  </si>
  <si>
    <t>050-414</t>
  </si>
  <si>
    <t>024-409</t>
  </si>
  <si>
    <t>064-407</t>
  </si>
  <si>
    <t>100-407</t>
  </si>
  <si>
    <t>016-410</t>
  </si>
  <si>
    <t>012-402</t>
  </si>
  <si>
    <t>048-474</t>
  </si>
  <si>
    <t>900-008</t>
  </si>
  <si>
    <t>DELMAR A COBBLE SCHOOL</t>
  </si>
  <si>
    <t>042-401</t>
  </si>
  <si>
    <t>085-043</t>
  </si>
  <si>
    <t>SWEDEBORG R-III</t>
  </si>
  <si>
    <t>Aug</t>
  </si>
  <si>
    <t>Sept</t>
  </si>
  <si>
    <t>Oct</t>
  </si>
  <si>
    <t>Nov</t>
  </si>
  <si>
    <t>Dec</t>
  </si>
  <si>
    <t>Jan</t>
  </si>
  <si>
    <t>Feb</t>
  </si>
  <si>
    <t xml:space="preserve">Total Cases </t>
  </si>
  <si>
    <t>Alpha Foods</t>
  </si>
  <si>
    <t>Bongards Creamery</t>
  </si>
  <si>
    <t>Brookwood Farms - Pork</t>
  </si>
  <si>
    <t>Brookwood Farms - Turkey</t>
  </si>
  <si>
    <t>Cherry Central Apples</t>
  </si>
  <si>
    <t>Cherry Central Cherries</t>
  </si>
  <si>
    <t>Gold Creek</t>
  </si>
  <si>
    <t>High Liner Foods</t>
  </si>
  <si>
    <t>International Food Solutions Beef</t>
  </si>
  <si>
    <t>International Food Solutions Chicken 100103</t>
  </si>
  <si>
    <t>International Food Solutions Chicken 100113</t>
  </si>
  <si>
    <t>J.T.M PORK</t>
  </si>
  <si>
    <t>J.T.M TURKEY</t>
  </si>
  <si>
    <t>J.T.M. BEEF</t>
  </si>
  <si>
    <t>J.T.M. CHEESE</t>
  </si>
  <si>
    <t>Jennie-O/Hormel</t>
  </si>
  <si>
    <t>Los Cabos</t>
  </si>
  <si>
    <t>Nardones</t>
  </si>
  <si>
    <t>National Food Group Apples</t>
  </si>
  <si>
    <t>National Food Group Peaches</t>
  </si>
  <si>
    <t>National Food Group Pears</t>
  </si>
  <si>
    <t>National Food Group Mixed Fruit</t>
  </si>
  <si>
    <t>National Food Group Garbanzo Beans</t>
  </si>
  <si>
    <t>National Food Group Pinto Beans</t>
  </si>
  <si>
    <t>Nick's Famous BBQ</t>
  </si>
  <si>
    <t>Pilgrim's Pride</t>
  </si>
  <si>
    <t>Red Gold</t>
  </si>
  <si>
    <t>Rich Chick's</t>
  </si>
  <si>
    <t>Sunny Fresh/Cargill</t>
  </si>
  <si>
    <t>Tasty Brands</t>
  </si>
  <si>
    <t>Yangs 5th Taste</t>
  </si>
  <si>
    <t>TOTAL</t>
  </si>
  <si>
    <t>Local Education Agency (LEA):</t>
  </si>
  <si>
    <t xml:space="preserve">Total Lunches Served: </t>
  </si>
  <si>
    <t>Packet Entitlement:</t>
  </si>
  <si>
    <t xml:space="preserve">Primary Contact Name: </t>
  </si>
  <si>
    <t xml:space="preserve">Title </t>
  </si>
  <si>
    <t xml:space="preserve">Email </t>
  </si>
  <si>
    <t xml:space="preserve"> Office Phone:</t>
  </si>
  <si>
    <t>Cell Phone:</t>
  </si>
  <si>
    <t xml:space="preserve">Secondary Contact Name: </t>
  </si>
  <si>
    <t>In order to receive a monthly delivery from the state warehouse the total cases of Fee for Service (FFS) and Direct Delivery items must equal at least 10 cases. All monthly orders under 10 cases have the potential of being cancelled at the State's discretion with processing fees still applying. To assist in smoother operations we encourage schools to  use the tool below to make sure FFS and Direct Delivery orders equal no less than 10 cases per month before submitting the packet.</t>
  </si>
  <si>
    <t>MONTH</t>
  </si>
  <si>
    <t>USDA FOODS ORDER MISSOURI ORDER FORM, SY 2025-2026</t>
  </si>
  <si>
    <t xml:space="preserve">Click on the blue hyperlink of the desired product to advance to the order page. Entitlement can be spent on USDA Direct Delivery, D.o.D Fresh, FFS, or NOI products. Processing fees for FFS and NOI will be procured and paid for at the school level. On the order pages you will enter the desired quantity in the yellow box next to the selected item. The packet is a year long commitment and selections made are a binding contract with the vendors. Any costs associated with products are required to be paid in full throughout the school year. </t>
  </si>
  <si>
    <t xml:space="preserve">DIRECT DELIVERY </t>
  </si>
  <si>
    <t xml:space="preserve">USDA Food Direct Delivery items only draw entitlement. There is no processing fee attached to these items. USDA Direct Delivery items are delivered using the state warehouse. </t>
  </si>
  <si>
    <t xml:space="preserve">Vendor Name </t>
  </si>
  <si>
    <t>Entitlement Spent</t>
  </si>
  <si>
    <t>DoD FRESH PRODUCE PROGRAM</t>
  </si>
  <si>
    <t>DoD Fresh Produce Program items draw only entitlement. There is no processing fee attached to these items. D.o.D Fresh items are delivered using C&amp;C Produce.</t>
  </si>
  <si>
    <t>DoD Fresh</t>
  </si>
  <si>
    <t>Allocated Pounds</t>
  </si>
  <si>
    <t>FEE FOR SERVICE (FFS)</t>
  </si>
  <si>
    <t xml:space="preserve">      Fee For Service (FFS) items draw down entitlement PLUS the school will pay a processing fee to the vendor. This price must be procured by the school.                                                                                                                              These items are delivered using the state contracted warehouse. </t>
  </si>
  <si>
    <t>FFS</t>
  </si>
  <si>
    <t>Beef</t>
  </si>
  <si>
    <t xml:space="preserve">International Food Solutions </t>
  </si>
  <si>
    <t>J.T.M.</t>
  </si>
  <si>
    <t>Pork</t>
  </si>
  <si>
    <t>Brookwood Farms</t>
  </si>
  <si>
    <t>Chicken</t>
  </si>
  <si>
    <t xml:space="preserve">International Food Solutions -- 100103 Products Only </t>
  </si>
  <si>
    <t xml:space="preserve">International Food Solutions -- 100113 Products Only </t>
  </si>
  <si>
    <t>Turkey</t>
  </si>
  <si>
    <t>Hormel/Jennie-O</t>
  </si>
  <si>
    <t>Eggs</t>
  </si>
  <si>
    <t>Fish</t>
  </si>
  <si>
    <t>Cheese</t>
  </si>
  <si>
    <t>Fruits/
Vegetables</t>
  </si>
  <si>
    <t xml:space="preserve">National Food Group - Apple Products Only </t>
  </si>
  <si>
    <t>National Food Group - Pear Products Only</t>
  </si>
  <si>
    <t>National Food Group - Peach Products Only</t>
  </si>
  <si>
    <t>National Food Group -Mixed Fruit Products Only</t>
  </si>
  <si>
    <t>National Food Group - Garbanzo Bean Products Only</t>
  </si>
  <si>
    <t>National Food Group - Pinto Bean Products Only</t>
  </si>
  <si>
    <t>Cherry Central-Apple Products Only</t>
  </si>
  <si>
    <t xml:space="preserve">Cherry Central - Cherry Products Only </t>
  </si>
  <si>
    <t>Net Off Invoice (NOI) items draw down entitlement PLUS the school willl pay a processing fee to the vendor and a delivery fee to the distributor. 
These prices must be procured by the school. NOI items are delivered using the district's commercial distributor.</t>
  </si>
  <si>
    <t xml:space="preserve">If you are processing NOI lbs, please indicate who your commercial distributor(s) will be in the cells below. </t>
  </si>
  <si>
    <t>Who is your commercial distributor?</t>
  </si>
  <si>
    <t>International Food Solutions</t>
  </si>
  <si>
    <t>J.T.M</t>
  </si>
  <si>
    <t>Tyson</t>
  </si>
  <si>
    <t>Foster Farms</t>
  </si>
  <si>
    <t>International Food Solutions 100103 Products Only</t>
  </si>
  <si>
    <t>International Food Solutions - 100113 Products Only</t>
  </si>
  <si>
    <t xml:space="preserve">Schwan's Food </t>
  </si>
  <si>
    <t>Butterball</t>
  </si>
  <si>
    <t>Bake Crafters</t>
  </si>
  <si>
    <t xml:space="preserve">Classic Delight </t>
  </si>
  <si>
    <t>Land O Lakes</t>
  </si>
  <si>
    <t>Rich's</t>
  </si>
  <si>
    <t>S&amp;F Foods</t>
  </si>
  <si>
    <t>S.A. Piazza</t>
  </si>
  <si>
    <t>Tomatoes</t>
  </si>
  <si>
    <t>Apples</t>
  </si>
  <si>
    <t>Peterson Farms</t>
  </si>
  <si>
    <t>Richland Hills Farms</t>
  </si>
  <si>
    <t>Pears</t>
  </si>
  <si>
    <t>Peaches</t>
  </si>
  <si>
    <t>Mixed Fruit</t>
  </si>
  <si>
    <t>Beans</t>
  </si>
  <si>
    <t>Peanuts</t>
  </si>
  <si>
    <t>J.M. Smuckers</t>
  </si>
  <si>
    <t>Potatoes</t>
  </si>
  <si>
    <t>Cavendish</t>
  </si>
  <si>
    <t>McCain Foods - Sweet Potatoes</t>
  </si>
  <si>
    <t>McCain Foods  - White Potatoes</t>
  </si>
  <si>
    <t xml:space="preserve">TOTAL ENTITLEMENT SPENT </t>
  </si>
  <si>
    <t xml:space="preserve">THE PACKET IS A YEAR-LONG COMMITMENT, AND SELECTIONS MADE ARE A BINDING CONTRACT WITH THE VENDORS. ANY COSTS ASSOCIATED WITH PRODUCTS ARE REQUIRED TO BE PAID IN FULL THROUGHOUT THE SCHOOL YEAR. THE PROCESSING FEE ASSOCIATED WITH FFS AND NOI PRODUCTS MUST BE PROCURED BY THE SCHOOL DISTRICT. DO NOT SPEND MORE THAN YOUR ALLOCATED ENTITLEMENT DOLLAR AMOUNT. ANY NEGATIVE AMOUNTS WILL RESULT IN CANCELATION OF PRODUCTS AT THE STATE'S DISCRETION.  </t>
  </si>
  <si>
    <t>DIRECT DELIVERY ORDER FORM 25-26</t>
  </si>
  <si>
    <t>Agreement Number (###-###):</t>
  </si>
  <si>
    <t>Remaining Entitlement:</t>
  </si>
  <si>
    <t>Product Code Number</t>
  </si>
  <si>
    <t xml:space="preserve">Product Description
</t>
  </si>
  <si>
    <t>Pack Size</t>
  </si>
  <si>
    <t>Servings Per Case</t>
  </si>
  <si>
    <t>DF Value Per Case</t>
  </si>
  <si>
    <t>Total Servings</t>
  </si>
  <si>
    <t>Total Entitlement Spent</t>
  </si>
  <si>
    <t>Processing Fee</t>
  </si>
  <si>
    <t>Delivery Fee</t>
  </si>
  <si>
    <t xml:space="preserve"> Value Per Case </t>
  </si>
  <si>
    <t>Fruits</t>
  </si>
  <si>
    <t>Apple Slices, Unsweetened, Canned</t>
  </si>
  <si>
    <t>6/#10 can</t>
  </si>
  <si>
    <t>Mixed Fruit, Extra Light Syrup, Canned</t>
  </si>
  <si>
    <t xml:space="preserve">Apricots, Diced, Extra Light Syrup, Canned </t>
  </si>
  <si>
    <t>Peaches, Diced, Extra Light Syrup, Canned</t>
  </si>
  <si>
    <t xml:space="preserve">Pears, Diced, Extra Light Syrup, Canned </t>
  </si>
  <si>
    <t>Peaches, Diced, Frozen, Cups</t>
  </si>
  <si>
    <t>96/4.5 oz cup</t>
  </si>
  <si>
    <t xml:space="preserve">Blueberries, Unsweetened, Frozen </t>
  </si>
  <si>
    <t>12/2.5 lb bag</t>
  </si>
  <si>
    <t>Strawberries, Diced, Frozen, Single Serve Cups</t>
  </si>
  <si>
    <t>Raisins, Unsweetened, Individual Portion</t>
  </si>
  <si>
    <t>144/1.33 oz unit</t>
  </si>
  <si>
    <t>Applesauce, Unsweetened, Cups</t>
  </si>
  <si>
    <t>Applesauce, Unsweetened, Canned</t>
  </si>
  <si>
    <t>Cranberries, Dried, Individual Portion3ag</t>
  </si>
  <si>
    <t>300/1.6 oz bag</t>
  </si>
  <si>
    <t>Mixed Berries, Cups, Frozen</t>
  </si>
  <si>
    <t>96/4 oz cup</t>
  </si>
  <si>
    <t>Strawberries, Sliced, Unsweetened, Frozen (IQF)</t>
  </si>
  <si>
    <t>6/5 lb bag</t>
  </si>
  <si>
    <t xml:space="preserve">Cherries, Dried, Individual Portion </t>
  </si>
  <si>
    <t>250/1.36 oz bag</t>
  </si>
  <si>
    <t xml:space="preserve">Beef </t>
  </si>
  <si>
    <t>Beef, Crumbles w/SPP, Cooked, Frozen</t>
  </si>
  <si>
    <t>4/10 lb bag</t>
  </si>
  <si>
    <t>Beef, Fine Ground, 100%, 85/15, Raw Frozen</t>
  </si>
  <si>
    <t>40 lb case</t>
  </si>
  <si>
    <r>
      <t xml:space="preserve">Beef, Patties, 100%, 85/15, </t>
    </r>
    <r>
      <rPr>
        <b/>
        <sz val="11"/>
        <rFont val="Calibri"/>
        <family val="2"/>
        <scheme val="minor"/>
      </rPr>
      <t>Raw</t>
    </r>
    <r>
      <rPr>
        <sz val="11"/>
        <color rgb="FF333333"/>
        <rFont val="Calibri"/>
        <family val="2"/>
        <scheme val="minor"/>
      </rPr>
      <t>, 2.0 MMA, Frozen</t>
    </r>
  </si>
  <si>
    <t>Ham, Water-Added, Cooked, Sliced, Frozen</t>
  </si>
  <si>
    <t xml:space="preserve"> 8/5 lb package</t>
  </si>
  <si>
    <t>Pork, Pulled, Minimally Seasoned, Cooked, Frozen</t>
  </si>
  <si>
    <t>8/5 lb or 4/10 lb bag</t>
  </si>
  <si>
    <t>Poultry</t>
  </si>
  <si>
    <t>Chicken, Diced, Cooked, Frozen, IQF</t>
  </si>
  <si>
    <t>$2.25 per case for public LEAS / estimated $5.25 for Nonpublic LEAs</t>
  </si>
  <si>
    <t>Chicken, Fajita Strips, Cooked, Frozen, IQF</t>
  </si>
  <si>
    <t>6/5 lb or 3/10 lb bag</t>
  </si>
  <si>
    <t>Turkey, Roast, Raw, Frozen</t>
  </si>
  <si>
    <t>4/8-12 lb roasts</t>
  </si>
  <si>
    <t>Turkey, Deli Breast, Sliced, Frozen</t>
  </si>
  <si>
    <t>8/5 lb package</t>
  </si>
  <si>
    <t>Turkey, Deli Breast, Smoked, Sliced, Frozen</t>
  </si>
  <si>
    <t xml:space="preserve">Chicken, Grilled Fillet, 2.0 MMA, Cooked, Frozen  </t>
  </si>
  <si>
    <t xml:space="preserve"> 6/5 lb or 3/10 lb bag</t>
  </si>
  <si>
    <t>Cheese, Cheddar, Yellow, Shredded, Chilled</t>
  </si>
  <si>
    <t>Cheese, American, Yellow, Pasteurized, Sliced</t>
  </si>
  <si>
    <t>6/5 lb package</t>
  </si>
  <si>
    <t>Cheese, Mozzarella, Part Skim, Shredded</t>
  </si>
  <si>
    <t>30 lb case</t>
  </si>
  <si>
    <t>String Cheese, Mozzarella, Part Skim</t>
  </si>
  <si>
    <t>360/1 oz package</t>
  </si>
  <si>
    <t>Grains</t>
  </si>
  <si>
    <t>Flour, All Purpose, Enriched, Bleached</t>
  </si>
  <si>
    <t>8/5 lb bag</t>
  </si>
  <si>
    <t>Pasta, Spaghetti, Enriched</t>
  </si>
  <si>
    <t>20 lb case</t>
  </si>
  <si>
    <t>Oats, Rolled, Quick Cooking</t>
  </si>
  <si>
    <t>12/42 oz tube</t>
  </si>
  <si>
    <t>Rice, Long Grain, Parboiled</t>
  </si>
  <si>
    <t>25 lb bag</t>
  </si>
  <si>
    <t xml:space="preserve">Rice, Brown, Long Grain, Parboiled </t>
  </si>
  <si>
    <t xml:space="preserve"> 24/2 lb bag</t>
  </si>
  <si>
    <t>Pancake, Whole Grain- Rich, Frozen</t>
  </si>
  <si>
    <t>144 count/case</t>
  </si>
  <si>
    <t>Pasta, Macaroni, Whole Grain-Rich Blend</t>
  </si>
  <si>
    <t>Vegetables</t>
  </si>
  <si>
    <t>Beans, Green, Low-sodium, Canned</t>
  </si>
  <si>
    <t>Carrots, Sliced, Low-sodium, Canned</t>
  </si>
  <si>
    <t>Corn, Whole Kernel, No Salt Added, Canned</t>
  </si>
  <si>
    <t>Peas, Green, Low-sodium, Canned</t>
  </si>
  <si>
    <t>Spaghetti Sauce, Meatless, Low-sodium, Canned</t>
  </si>
  <si>
    <t>Corn, Whole Kernel, No Salt Added, Frozen	30 lb case</t>
  </si>
  <si>
    <t>Carrots, Sliced, No Salt Added, Frozen</t>
  </si>
  <si>
    <t>Potatoes, Wedges, Low-sodium, Frozen (IQF)</t>
  </si>
  <si>
    <t>Potatoes, Oven Fries, Low-sodium, Frozen</t>
  </si>
  <si>
    <t xml:space="preserve">Salsa, Low-sodium, Pouch </t>
  </si>
  <si>
    <t xml:space="preserve"> 6/106 oz pouch</t>
  </si>
  <si>
    <t>Broccoli Florets, No Salt Added, Frozen</t>
  </si>
  <si>
    <t>Sweet Potatoes, Crinkle Cut Fries, Low-Sodium, Frozen</t>
  </si>
  <si>
    <t>Peas, Green, No Salt Added, Frozen</t>
  </si>
  <si>
    <t>Mixed Vegetables, No Salt Added, Frozen</t>
  </si>
  <si>
    <t>Beans, Black, Low-sodium, Canned</t>
  </si>
  <si>
    <t>Beans, Refried, Low-sodium, Canned</t>
  </si>
  <si>
    <t>Beans, Vegetarian, Low-sodium, Canned</t>
  </si>
  <si>
    <t>Beans, Pinto, Whole, Low-sodium, Canned</t>
  </si>
  <si>
    <t xml:space="preserve">Other </t>
  </si>
  <si>
    <t>Eggs, Liquid Whole, Frozen</t>
  </si>
  <si>
    <t>12/2 lb carton</t>
  </si>
  <si>
    <t>Oil, Vegetable</t>
  </si>
  <si>
    <t>6/1 gallon bottle</t>
  </si>
  <si>
    <t>Sunflower Seed Butter, Smooth</t>
  </si>
  <si>
    <t>6/5 lb unit</t>
  </si>
  <si>
    <t>Peanut Butter, Smooth</t>
  </si>
  <si>
    <t>Eggs, Patties, Cooked, Round, Frozen</t>
  </si>
  <si>
    <t>25 lb case</t>
  </si>
  <si>
    <t xml:space="preserve">TOTAL break down by month </t>
  </si>
  <si>
    <t>Forecasting Tool</t>
  </si>
  <si>
    <t>Avg Daily Participation</t>
  </si>
  <si>
    <t>Servings per case</t>
  </si>
  <si>
    <t>Times Served</t>
  </si>
  <si>
    <t>Total Cases needed</t>
  </si>
  <si>
    <t>DoD Fresh Program Order Form 25-26</t>
  </si>
  <si>
    <t>The Department of Defense (DoD) Fresh Produce Program allows schools to purchase domestic fresh produce throughout the school year using a web-based ordering system called FFAVORS. All items are delivered by C&amp;C Produce.</t>
  </si>
  <si>
    <t xml:space="preserve">Product Description </t>
  </si>
  <si>
    <t xml:space="preserve">Total Entitlement Dollars to be spent:  </t>
  </si>
  <si>
    <t>SY25-26</t>
  </si>
  <si>
    <t xml:space="preserve">Do you currently have access to FFAVORS? </t>
  </si>
  <si>
    <t>Name of contact placing orders:</t>
  </si>
  <si>
    <t>Phone number</t>
  </si>
  <si>
    <t>FEE FOR SERVICE ORDER FORM 25-26</t>
  </si>
  <si>
    <t xml:space="preserve">USDA FOODS MATERIAL CODE </t>
  </si>
  <si>
    <t>Cheese Mozz Part Skim</t>
  </si>
  <si>
    <t>Donated Food Value per Pound</t>
  </si>
  <si>
    <t>Mt/Mt Alternate Credits</t>
  </si>
  <si>
    <t>Grain Credits</t>
  </si>
  <si>
    <t>F/V Credit &amp; Type</t>
  </si>
  <si>
    <t>Finished Cs Weight</t>
  </si>
  <si>
    <t>lbs of DF Per case</t>
  </si>
  <si>
    <t>Total Donated Pounds</t>
  </si>
  <si>
    <t>Estimated Total Cost per case</t>
  </si>
  <si>
    <t>FFS ITEMS</t>
  </si>
  <si>
    <t>16" Thin Crust Pre-Sliced WG Cheese Pizza, 8-Cut</t>
  </si>
  <si>
    <t>1/8</t>
  </si>
  <si>
    <t>PROCESSING FEE IS OBTAINED BY SCHOOL VIA PROCUREMENT</t>
  </si>
  <si>
    <t>16" Thin Crust Pre-Sliced WG Pepperoni Pizza, 8-Cut</t>
  </si>
  <si>
    <t xml:space="preserve">16" Thin Crust, Par-Baked WG Seasoned Beef Taco Pizza *NEW* </t>
  </si>
  <si>
    <t>16" Thin Crust, Par-Baked WG Mega Meat Pizza</t>
  </si>
  <si>
    <t>16" Thin Crust Par-Baked WG Cheese Pizza</t>
  </si>
  <si>
    <t>16" Thin Crust Par-Baked WG Pepperoni Pizza</t>
  </si>
  <si>
    <t>16" Thin Crust Par-Baked WG All BEEF Pepperoni Pizza</t>
  </si>
  <si>
    <t>16" Cheese Pizza WG , Par-Baked, Alpha Supreme</t>
  </si>
  <si>
    <t>16" Pepperoni Pizza WG , Par-Baked, Alpha Supreme</t>
  </si>
  <si>
    <t xml:space="preserve">5" Deep Dish Pan Style Par-Baked WG Cheese Pizza  </t>
  </si>
  <si>
    <t xml:space="preserve">5" Deep Dish Pan Style Par-Baked WG Pepperoni Pizza </t>
  </si>
  <si>
    <t>5" Deep Dish Pan Style Par-Baked WG All Beef Pepperoni Pizza</t>
  </si>
  <si>
    <t>6.5" Personal Cheese Pizza WG w/  Windowed Pizza Box &amp; Logo</t>
  </si>
  <si>
    <t>6.5" Personal Pepperoni Pizza w/  Windowed Pizza Box &amp; Logo</t>
  </si>
  <si>
    <t>5" Breakfast Pizza w/ Sausage and Red Sauce, WG Par-Baked</t>
  </si>
  <si>
    <t>5" Breakfast Pizza w/ Canadian Bacon, Red Sauce, WG Par-Baked</t>
  </si>
  <si>
    <t>16" Cheese WG "Bake to Rise" Raw Dough, Baking Screen Required</t>
  </si>
  <si>
    <t>16" Pepperoni WG "Bake to Rise" Raw Dough, Baking Screen Required</t>
  </si>
  <si>
    <t>NET OFF INVOICE FORM 25-26</t>
  </si>
  <si>
    <t xml:space="preserve">NOI POUNDS </t>
  </si>
  <si>
    <t xml:space="preserve">Total Commodity Lbs from NOI Calculator  </t>
  </si>
  <si>
    <t xml:space="preserve"> Additional Calculated Lbs to be Purchased</t>
  </si>
  <si>
    <t>Total NOI Lbs</t>
  </si>
  <si>
    <t>Total Entitlement to Be Spent</t>
  </si>
  <si>
    <t>+</t>
  </si>
  <si>
    <t>=</t>
  </si>
  <si>
    <t xml:space="preserve">NOI ENTITLEMENT CALCULATOR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</si>
  <si>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entitlement in NOI.  All items eligible must use the Missouri approved material code as listed on this order form. Cases ordered that are not using an approved material code will be cancelled by the state agency. </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</si>
  <si>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</si>
  <si>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Notes:</t>
  </si>
  <si>
    <t>(VENDOR LOGO)</t>
  </si>
  <si>
    <t>American Cheese (barel)</t>
  </si>
  <si>
    <t>Handhelds, WG, Mozzarella Rippinz</t>
  </si>
  <si>
    <t>N/A</t>
  </si>
  <si>
    <t>19.37 lb</t>
  </si>
  <si>
    <t>Handhelds, WG, Mozzarella Dippinz Bites</t>
  </si>
  <si>
    <t>16.65 lb</t>
  </si>
  <si>
    <t>Handhelds, WG, Garlic Mozzarella Rippinz</t>
  </si>
  <si>
    <t>Handhelds, WG, Garlic Mozzarella Dippinz Bites</t>
  </si>
  <si>
    <t>Sandwich, Maple Pancake, WG, Egg &amp; Cheese, IW 168 2.6oz.</t>
  </si>
  <si>
    <t>29.32 lb</t>
  </si>
  <si>
    <t>Sandwich, Biscuit, Honey WG, Chicken Sausage, Cheese, IW</t>
  </si>
  <si>
    <t>31.74 lb</t>
  </si>
  <si>
    <t>Sandwich, Croissant, WG, Egg &amp; American Cheese, IW</t>
  </si>
  <si>
    <t>17.43 lb</t>
  </si>
  <si>
    <t>Sandwich, Croissant, WG, Egg &amp; Fiesta Cheese, IW</t>
  </si>
  <si>
    <t>17.36 lb</t>
  </si>
  <si>
    <t>Sandwich, Croissant, WG, Chicken Sausage &amp; Cheese, IW</t>
  </si>
  <si>
    <t>20.55 lb</t>
  </si>
  <si>
    <t>Sandwich, English Muffin, WG, Egg &amp; Cheese, IW</t>
  </si>
  <si>
    <t>21.24 lb</t>
  </si>
  <si>
    <t>Sandwich, Toasted Cheese, WG, White, IW</t>
  </si>
  <si>
    <t>23.0 lb</t>
  </si>
  <si>
    <t>Sandwich, Toasted Cheeses, WG, White, IW</t>
  </si>
  <si>
    <t>29.75 lb</t>
  </si>
  <si>
    <t>Sandwich, English Muffin, WG, Ckn Sausage, Egg &amp; Cheese, IW 96/4.45 oz</t>
  </si>
  <si>
    <t>28.44 lb</t>
  </si>
  <si>
    <t>Sandwich, WG, Grilled Cheese, American &amp; Mozzarella, LS, IW</t>
  </si>
  <si>
    <t>32.11 lb</t>
  </si>
  <si>
    <t>Sandwich, WG, Grilled Cheese, Bulk</t>
  </si>
  <si>
    <t>25.75 lb</t>
  </si>
  <si>
    <t>Sandwich, Croissant, WG, Mozzarella &amp; American Cheese, IW</t>
  </si>
  <si>
    <t>20.64 lb</t>
  </si>
  <si>
    <t>Sandwich, WG, Grilled Cheese, Pepper Jack, IW</t>
  </si>
  <si>
    <t>29.15 lb</t>
  </si>
  <si>
    <t>Sandwich, WG, Grilled Cheese, Pepper Jack &amp; Mozzarella, IW</t>
  </si>
  <si>
    <t>Sandwich, WG, Grilled Cheese, Garlic Mozzarella, IW</t>
  </si>
  <si>
    <t>Sandwich, WG, Grilled Cheese, Garlic Mozzarella BULK 96/4.5 oz</t>
  </si>
  <si>
    <t>26.11 lb</t>
  </si>
  <si>
    <t>Sandwich,Buttermilk Pancake, WG, Chicken Sausage &amp; Cheese,IW</t>
  </si>
  <si>
    <t>36.11 lb</t>
  </si>
  <si>
    <t>Sandwich, Maple Waffle, WG, Chicken Sausage &amp; Cheese, IW  126/2.89 oz</t>
  </si>
  <si>
    <t>24.5 lb</t>
  </si>
  <si>
    <t>Sandwich, WG, Grilled Cheese, Pepper Jack &amp; Mozzarella BULK (96/4.5 oz)</t>
  </si>
  <si>
    <t>Sandwich, Maple Pancake, WG, Chicken Sausage &amp; Cheese, IW</t>
  </si>
  <si>
    <t>31.66 lb</t>
  </si>
  <si>
    <t>Cheddar Barrels</t>
  </si>
  <si>
    <t xml:space="preserve">Mozzarella String Cheese Stick </t>
  </si>
  <si>
    <t>Lite Mozzarella  String Cheese Stick</t>
  </si>
  <si>
    <t>Cheddar Cheese Stick</t>
  </si>
  <si>
    <t>Marble Cheese Stick</t>
  </si>
  <si>
    <t>American Cheese Yellow RF RS Slice 160ct</t>
  </si>
  <si>
    <t>American Cheese White RF RS Slice 160ct</t>
  </si>
  <si>
    <t>Shredded LMPS Mozzarella Cheese</t>
  </si>
  <si>
    <t>Shredded Cheddar Cheese</t>
  </si>
  <si>
    <t>Shredded Cheddar Cheese RF</t>
  </si>
  <si>
    <t>Shredded Italian Blend Cheeses</t>
  </si>
  <si>
    <t>Shredded Monterey Jack &amp; Cheddar Cheese</t>
  </si>
  <si>
    <t>Shredded American Super Melt Cheese</t>
  </si>
  <si>
    <t>Natural Pasteurized Blend Yellow Ched 160 Slice</t>
  </si>
  <si>
    <t>Natural Pasteurized Blend Pepper Jack 160 Slice</t>
  </si>
  <si>
    <t>Natural Pasteurized Blend LMPS Mozz 160 Slice</t>
  </si>
  <si>
    <t>Natural Pasteurized Blend Provolone 160 Slice</t>
  </si>
  <si>
    <t>Natural Pasteurized Blend Swiss 160 Slice</t>
  </si>
  <si>
    <t>Cheddar Slices - Natural</t>
  </si>
  <si>
    <t>Cheddar Cheese Stick RF RS</t>
  </si>
  <si>
    <t>Marble Cheese Stick RF RS</t>
  </si>
  <si>
    <t>American Cheese Yellow RF Slice 160ct</t>
  </si>
  <si>
    <t>American Cheese Yellow RF &amp; RS Slices</t>
  </si>
  <si>
    <t>Shredded Cheese Blend Mozz/Prov/Ched</t>
  </si>
  <si>
    <t>Natural Pasteurized Blend Red Fat Yel Ched 160P Slice</t>
  </si>
  <si>
    <t>Pork, Boneless, Picnic, Frozen</t>
  </si>
  <si>
    <t xml:space="preserve">Donated Food Value per Pound					</t>
  </si>
  <si>
    <t>Pork BBQ- Carolina Vinegar Sauce</t>
  </si>
  <si>
    <t>Pork BBQ- Semi Dry</t>
  </si>
  <si>
    <t>Pork Carnitas</t>
  </si>
  <si>
    <t>Pork BBQ- Lower Sodium Texas Western Sauce</t>
  </si>
  <si>
    <t>Turkey, Thighs, Boneless, Skinless, Chilled</t>
  </si>
  <si>
    <t>Turkey BBQ- Lower Sodium Texas Western Sauce</t>
  </si>
  <si>
    <t>Turkey BBQ- Semi Dry</t>
  </si>
  <si>
    <t>Turkey, chilled, bulk</t>
  </si>
  <si>
    <t>lbs of DF Per Case</t>
  </si>
  <si>
    <t>Combination White/Dark Items</t>
  </si>
  <si>
    <t>Turkey Sliced Cold Cut Combo</t>
  </si>
  <si>
    <t>2 M/MA</t>
  </si>
  <si>
    <t>Fully Cooked Turkey Burger</t>
  </si>
  <si>
    <t>Turkey Frank All Natural</t>
  </si>
  <si>
    <t>Turkey Bacon</t>
  </si>
  <si>
    <t>1 M/MA</t>
  </si>
  <si>
    <t>Turkey Taco Filling</t>
  </si>
  <si>
    <t>Turkey Spaghetti Sauce</t>
  </si>
  <si>
    <t>All "A" White Meat Items</t>
  </si>
  <si>
    <t>Number of cases needed to balance</t>
  </si>
  <si>
    <t>Turkey Breast Roast, RTC, Skin-On</t>
  </si>
  <si>
    <t>Turkey Breast Sliced All Natural</t>
  </si>
  <si>
    <t>Turkey Breast with White Turkey, Sliced</t>
  </si>
  <si>
    <t>Turkey Tenderloin Medallions</t>
  </si>
  <si>
    <t>Thick Sliced Turkey Breast</t>
  </si>
  <si>
    <t>All "B" Dark Meat Items</t>
  </si>
  <si>
    <t>Turkey Ham Sliced</t>
  </si>
  <si>
    <t>Turkey Thigh Roast</t>
  </si>
  <si>
    <t>Turkey Sausage Links All Natural</t>
  </si>
  <si>
    <t>Turkey Sausage Patty All Natural</t>
  </si>
  <si>
    <t xml:space="preserve">Turkey Frank  </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</si>
  <si>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</si>
  <si>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 xml:space="preserve">If you would like help calculating your dark/white meat balance, consider using the commodity calculator at the link below. </t>
  </si>
  <si>
    <t>Dark and White Balancing Calculator</t>
  </si>
  <si>
    <t>Required Pct.</t>
  </si>
  <si>
    <t xml:space="preserve">Current Pct. </t>
  </si>
  <si>
    <t>Subtotal of lbs</t>
  </si>
  <si>
    <t>% of White "A"</t>
  </si>
  <si>
    <t>% of Dark "B"</t>
  </si>
  <si>
    <t>Whole Egg Bulk (100047)</t>
  </si>
  <si>
    <t xml:space="preserve">Whole Grain French Toast Sticks Perforated </t>
  </si>
  <si>
    <t xml:space="preserve">Fully Cut Whole Grain Cinnamon Glazed French Toast </t>
  </si>
  <si>
    <t>Colby Cheese Omelet</t>
  </si>
  <si>
    <t>Grilled Egg Patties</t>
  </si>
  <si>
    <t xml:space="preserve">Pre-cooked Scrambled Egg </t>
  </si>
  <si>
    <t xml:space="preserve">Bacon and Cheese Eggstravaganza™ </t>
  </si>
  <si>
    <t>Egg Bake Bites w/ Tky Ssg &amp; Chddr Chs</t>
  </si>
  <si>
    <t>IW Egg and Cheese Wrap</t>
  </si>
  <si>
    <t>Frozen Egg Product w/Citric Carton</t>
  </si>
  <si>
    <t>Frozen Egg Product w/Citric Bag</t>
  </si>
  <si>
    <t xml:space="preserve">Whole Grain Cinnamon Glazed Toast </t>
  </si>
  <si>
    <t>Fully Cut Whole Grain Cinnamon Glazed French Toast</t>
  </si>
  <si>
    <t>IW Colby Cheese Omelet</t>
  </si>
  <si>
    <t>Bulk Potatoes for Processing</t>
  </si>
  <si>
    <t>Prairie Select 1/2" Oven Crinkle Cut</t>
  </si>
  <si>
    <t>1 starchy</t>
  </si>
  <si>
    <t>Cavendish Farms Oven Golden Nuggets</t>
  </si>
  <si>
    <t>Flavor Crisp Seasoned Diced</t>
  </si>
  <si>
    <t>Clear Coat 3/8" Straight Cut</t>
  </si>
  <si>
    <t>Clear Coat Low Sodium 3/8" Straight Cut</t>
  </si>
  <si>
    <t>Clear Coat Shoestring</t>
  </si>
  <si>
    <t>CrispToGo 3/8" Straight Cut</t>
  </si>
  <si>
    <t>Fine Coat Shoestring</t>
  </si>
  <si>
    <t>Fine Coat 3/8" Straight Cut</t>
  </si>
  <si>
    <t>Fine Coat 5/16" Thin Straight Cut</t>
  </si>
  <si>
    <t>Fine Coat 5/16" Thin Skin On Straight Cut</t>
  </si>
  <si>
    <t>Cavendish Farms Hash Brown Patties</t>
  </si>
  <si>
    <t>Flavor Crisp Select Spicy 3/8" Straight Cut</t>
  </si>
  <si>
    <t>Donated Food Value Per Pound</t>
  </si>
  <si>
    <t>Applesauce Cups</t>
  </si>
  <si>
    <t>1/2 cup</t>
  </si>
  <si>
    <t>Mixed Berry Applesauce Cups</t>
  </si>
  <si>
    <t>Strawberry Applesauce Cups</t>
  </si>
  <si>
    <t>Cinnamon Applesauce Cups</t>
  </si>
  <si>
    <t>Mango Applesauce Cups</t>
  </si>
  <si>
    <t>Blue Raspberry  Applesauce Cups</t>
  </si>
  <si>
    <t>Birthday Cake Applesauce Cups</t>
  </si>
  <si>
    <t>Strawberry Banana Applesauce Cups</t>
  </si>
  <si>
    <t>Cherry Applesauce Cups</t>
  </si>
  <si>
    <t>Cherries - Dried</t>
  </si>
  <si>
    <t>Cherry Snacks, 1.36oz,  Individually Wrapped</t>
  </si>
  <si>
    <t>Sour Berries, 1.27oz,  Individually Wrapped</t>
  </si>
  <si>
    <t>CHEESE MOZ LM PT SKM WRAP PROC PK (41125)</t>
  </si>
  <si>
    <t>WG Cheese Lasagna Roll-Up</t>
  </si>
  <si>
    <t>Turkey Salami &amp; Cheese Sub</t>
  </si>
  <si>
    <t>WG Cheese Ravioli, Medium Square</t>
  </si>
  <si>
    <t>Italian Sub</t>
  </si>
  <si>
    <t>Pizza Sub</t>
  </si>
  <si>
    <t>Tky Ham, Egg &amp; Chs English Muffin</t>
  </si>
  <si>
    <t>Egg &amp; Cheese English Muffin</t>
  </si>
  <si>
    <t>Egg &amp; Cheese Croissant</t>
  </si>
  <si>
    <t>WG Pepperoni Rippers ®</t>
  </si>
  <si>
    <t>1/8 V</t>
  </si>
  <si>
    <t>WG Tky Ham Cheese Pizza Rippers ®</t>
  </si>
  <si>
    <t>WG Cheese Pizza Rippers ®</t>
  </si>
  <si>
    <t>WG Garlic Cheese Pizza Rippers ®</t>
  </si>
  <si>
    <t>WG Mozzarella Filled Breadstick(Bulk), 2 oz.</t>
  </si>
  <si>
    <t>Unfrozen Mozzarella Processor Pack</t>
  </si>
  <si>
    <t>Gilardi Three Cheese Calzone</t>
  </si>
  <si>
    <t>1/8c</t>
  </si>
  <si>
    <t>Gilardi Meat Combo Calzone</t>
  </si>
  <si>
    <t>The Max Stuffed Crust Cheese Pizza</t>
  </si>
  <si>
    <t>The Max Stuffed Crust Pepperoni Pizza</t>
  </si>
  <si>
    <t>The Max Stuffed Crust Sausage Whole Grain Pizza</t>
  </si>
  <si>
    <t>Whole Grain MaxStix</t>
  </si>
  <si>
    <t>n/a</t>
  </si>
  <si>
    <t>The Max Pizza Quesadilla Cheese</t>
  </si>
  <si>
    <t>The Max Pizza Quesadilla Chicken</t>
  </si>
  <si>
    <t>The Max Breakfast Pizzazz Sausage Whole Grain Pizza</t>
  </si>
  <si>
    <t>The Max 4x6 100% Mozz Cheese Whole Grain Pizza</t>
  </si>
  <si>
    <t>The Max 4x6 100% Mozz Pepperoni Whole Grain Pizza</t>
  </si>
  <si>
    <t>MaxStix 100% Mozz Whole Grain</t>
  </si>
  <si>
    <t>The Max 100% Mozz. Stuffed Crust Cheese Whole Grain Pizza</t>
  </si>
  <si>
    <t>The Max Real Slice Extra Cheese Whole Grain Pizza</t>
  </si>
  <si>
    <t>The Max Real Slice Extra Cheese Turkey Pepperoni Whole Grain Pizza</t>
  </si>
  <si>
    <t>The Max 4x6 Cheese Whole Grain Pizza</t>
  </si>
  <si>
    <t>The Max 4x6 Turkey Pepperoni Whole Grain Pizza</t>
  </si>
  <si>
    <t>The Max Stuffed Crust Cheese Whole Grain Pizza</t>
  </si>
  <si>
    <t>The Max Real Slice Cheese Whole Grain Pizza</t>
  </si>
  <si>
    <t>The Max Real Slice Pepperoni Whole Grain Pizza</t>
  </si>
  <si>
    <t>The Max Stuffed Crust Pepperoni Whole Grain Pizza</t>
  </si>
  <si>
    <t>The Max 100% Mozz Real Slice Cheese Whole Grain Pizza</t>
  </si>
  <si>
    <t>The Max WG Pizza Quesadilla Cheese</t>
  </si>
  <si>
    <t>The Max WG Pizza Quesadilla Chicken</t>
  </si>
  <si>
    <t>The Max 4x6 Turkey Sausage Whole Grain Pizza</t>
  </si>
  <si>
    <t>MaxSnax Whole Grain Totally Taco</t>
  </si>
  <si>
    <t>The Max FFK Plus MaxStix WG Reduced Sodium</t>
  </si>
  <si>
    <t>The Max Mini Pizza Triangles Pepperoni</t>
  </si>
  <si>
    <t>The Max Mini Pizza Triangles Cheese</t>
  </si>
  <si>
    <t>Chicken, Large Chilled</t>
  </si>
  <si>
    <t>CN WG NAE Chicken Nugget, white/dark</t>
  </si>
  <si>
    <t>1.5 GE</t>
  </si>
  <si>
    <t>CN WG NAE Chicken Patty, white/dark</t>
  </si>
  <si>
    <t>CN WG NAE Spicy Chicken Patty, white/dark</t>
  </si>
  <si>
    <t>All Natural Buffalo Chicken Wings</t>
  </si>
  <si>
    <t>0 GE</t>
  </si>
  <si>
    <t>NAE Diced Chicken, Cajun Bold Bites</t>
  </si>
  <si>
    <t>NAE Diced Chicken, Chili Verde Bold Bites</t>
  </si>
  <si>
    <t>NAE Diced Chicken, Parmesan Garlic Bold Bites</t>
  </si>
  <si>
    <t>WG NAE Chicken Corn Dog</t>
  </si>
  <si>
    <t>WG NAE Mini Chicken Corn Dogs</t>
  </si>
  <si>
    <t>NAE Oven Roasted Chicken Drumsticks</t>
  </si>
  <si>
    <t>Bulk Large Chicken</t>
  </si>
  <si>
    <t>Golden Breaded Chicken Nuggets</t>
  </si>
  <si>
    <t>Golden Breaded Chicken Patties</t>
  </si>
  <si>
    <t>Golden Breaded Chicken Tenders</t>
  </si>
  <si>
    <t>Golden Breaded Popcorn Chicken</t>
  </si>
  <si>
    <t>Golden Breaded Large Popcorn Chicken</t>
  </si>
  <si>
    <t>Golden Breaded Halal Chicken Patties</t>
  </si>
  <si>
    <t>Hot &amp; Spicy Breaded Chicken Patties</t>
  </si>
  <si>
    <t>Shredded Chicken</t>
  </si>
  <si>
    <t>ALL"A" WHITE MEAT ITEMS</t>
  </si>
  <si>
    <t>Whole Muscle Breaded Breast Filet</t>
  </si>
  <si>
    <t>Whole Muscle Breaded Dill Breast Filet</t>
  </si>
  <si>
    <t>Whole Muscle Spicy Breast Filet</t>
  </si>
  <si>
    <r>
      <t xml:space="preserve">Whole Muscle </t>
    </r>
    <r>
      <rPr>
        <b/>
        <sz val="14"/>
        <color rgb="FF333333"/>
        <rFont val="Calibri"/>
        <family val="2"/>
        <scheme val="minor"/>
      </rPr>
      <t xml:space="preserve">Grilled </t>
    </r>
    <r>
      <rPr>
        <sz val="14"/>
        <color rgb="FF333333"/>
        <rFont val="Calibri"/>
        <family val="2"/>
        <scheme val="minor"/>
      </rPr>
      <t>Breast Filet</t>
    </r>
  </si>
  <si>
    <t>Whole Muscle Breaded Breast Tenders</t>
  </si>
  <si>
    <t>Whole Muscle Breaded Spicy Breast Tenders</t>
  </si>
  <si>
    <t>Whole Muscle Breaded Breast Chunks</t>
  </si>
  <si>
    <t>Whole Muscle Breaded Dill Breast Chunks</t>
  </si>
  <si>
    <t>Whole Muscle Breaded Cheezy Hot Breast Chunks</t>
  </si>
  <si>
    <r>
      <t xml:space="preserve">Whole Muscle </t>
    </r>
    <r>
      <rPr>
        <b/>
        <sz val="14"/>
        <color rgb="FF333333"/>
        <rFont val="Calibri"/>
        <family val="2"/>
        <scheme val="minor"/>
      </rPr>
      <t>Grilled</t>
    </r>
    <r>
      <rPr>
        <sz val="14"/>
        <color rgb="FF333333"/>
        <rFont val="Calibri"/>
        <family val="2"/>
        <scheme val="minor"/>
      </rPr>
      <t xml:space="preserve"> Breast Chunks</t>
    </r>
  </si>
  <si>
    <t>ALL "B" DARK MEAT ITEMS</t>
  </si>
  <si>
    <t>Southern Gravy Flavored Breaded Cruncher Bites</t>
  </si>
  <si>
    <t>Breaded Bone In Drumsticks and Thighs</t>
  </si>
  <si>
    <t xml:space="preserve">Breaded Bone in Drumsticks  </t>
  </si>
  <si>
    <t>Roasted Bone in Drumsticks and Thighs</t>
  </si>
  <si>
    <t xml:space="preserve">Roasted Bone in Drumsticks  </t>
  </si>
  <si>
    <t>Large Popcorn Chicken</t>
  </si>
  <si>
    <t>Unbreaded Chicken Strips</t>
  </si>
  <si>
    <t xml:space="preserve">If you would like help calculating your dark/white meat balance, 
consider using the commodity calculator at the link below. </t>
  </si>
  <si>
    <t>Pollock</t>
  </si>
  <si>
    <t>Breaded Pollock Small Bites 0.5 oz. (8 pieces)</t>
  </si>
  <si>
    <t>Nacho Flavor Breaded Pollock Stick 1 oz CN  (4 sticks)</t>
  </si>
  <si>
    <t>Pollock and Cheese Rectangle 3.6 oz</t>
  </si>
  <si>
    <t>Golden Crunchy Breaded Rectangles 3.6 oz</t>
  </si>
  <si>
    <t>Golden Crunchy Breaded Nuggets 1 oz</t>
  </si>
  <si>
    <t>Golden Crunchy Breaded Sticks 1 oz</t>
  </si>
  <si>
    <t>Golden Breaded Sea Shapes 1 oz</t>
  </si>
  <si>
    <t>Potato Crunch Pollock Fillet 3.6 oz</t>
  </si>
  <si>
    <t>Potato Crunch Pollock Nuggets 1 oz CN</t>
  </si>
  <si>
    <t>Turkey Bacon (1 oz M/MA)</t>
  </si>
  <si>
    <t xml:space="preserve">Turkey Gravy White &amp; Dark Meat </t>
  </si>
  <si>
    <t xml:space="preserve">Turkey Chili Meat </t>
  </si>
  <si>
    <t xml:space="preserve">Turkey Taco Meat White &amp; Dark Meat </t>
  </si>
  <si>
    <t xml:space="preserve">Turkey Breast &amp; Thigh Roast </t>
  </si>
  <si>
    <t xml:space="preserve">Savory Turkey Crumble Pre-cooked </t>
  </si>
  <si>
    <t xml:space="preserve">Turkey Meatballs </t>
  </si>
  <si>
    <t xml:space="preserve">Sliced Oven Roasted Turkey Breast </t>
  </si>
  <si>
    <t xml:space="preserve">Thick Sliced Turkey Breast Steak </t>
  </si>
  <si>
    <t>Diced Turkey Breast 1/2"</t>
  </si>
  <si>
    <t xml:space="preserve">Breaded Dill Flavored Turkey Breast Nuggets </t>
  </si>
  <si>
    <t xml:space="preserve">Breaded Dill Flavored Trulkey Breast Patty </t>
  </si>
  <si>
    <t xml:space="preserve">All Natural Turkey Breast Snack Stick </t>
  </si>
  <si>
    <t xml:space="preserve">All Natural Turkey Breast Coin Size </t>
  </si>
  <si>
    <t>Sliced Turkey Ham</t>
  </si>
  <si>
    <t xml:space="preserve">Sliced Combo Pack: Ham, Salami, Bologna </t>
  </si>
  <si>
    <t>Sliced Italian Combo Pack: Ham, Salami, Pepper</t>
  </si>
  <si>
    <t xml:space="preserve">Turkey Franks </t>
  </si>
  <si>
    <t xml:space="preserve">Turkey Kielbasa </t>
  </si>
  <si>
    <t xml:space="preserve">Turkey Babacoa </t>
  </si>
  <si>
    <t>Sliced Canadian Style Turkey Ham</t>
  </si>
  <si>
    <t>Breakfast Sausage Patty</t>
  </si>
  <si>
    <t>10,.25</t>
  </si>
  <si>
    <t xml:space="preserve">Sliced Turkey Pepperoni </t>
  </si>
  <si>
    <t>All Natural Sliced Turkey Ham</t>
  </si>
  <si>
    <t xml:space="preserve">Breakfast Sausage Link </t>
  </si>
  <si>
    <t>BEEF BNLS SPECIAL TRIM FRZ CTN-60 LB</t>
  </si>
  <si>
    <t>Sliced Beef - No Sauce</t>
  </si>
  <si>
    <t>Teriyaki Beef</t>
  </si>
  <si>
    <t>Beef Shreds</t>
  </si>
  <si>
    <t>Beef Barbacoa Shreds</t>
  </si>
  <si>
    <t>CHICKEN LARGE CHILLED - BULK</t>
  </si>
  <si>
    <t>Chicken Shreds</t>
  </si>
  <si>
    <t>Chicken &amp; Cheese Tamale</t>
  </si>
  <si>
    <t>Chicken Tinga</t>
  </si>
  <si>
    <t>Chicken Mole</t>
  </si>
  <si>
    <t>CHICKEN LEGS CHILLED - BULK</t>
  </si>
  <si>
    <t>Tangerine Chicken WG</t>
  </si>
  <si>
    <t>$2.00 per case for  public/
estimaated 5.25 for nonpublic</t>
  </si>
  <si>
    <t>General Tso's Chicken WG</t>
  </si>
  <si>
    <t>Japanese Cherry Blossom Chicken WG</t>
  </si>
  <si>
    <t>Sriracha Honey Chicken WG</t>
  </si>
  <si>
    <t>Teriyaki Chicken - Gluten Free</t>
  </si>
  <si>
    <t>Chicken Tikka Masala</t>
  </si>
  <si>
    <t>1/8 R/O</t>
  </si>
  <si>
    <t>Picture</t>
  </si>
  <si>
    <t>Beef, Coarse Ground 100%, Frozen</t>
  </si>
  <si>
    <t>Beef Patty - Fully Cooked (2.2 oz)</t>
  </si>
  <si>
    <t> </t>
  </si>
  <si>
    <t>Beef Patty - Fully Cooked (2.5 oz)</t>
  </si>
  <si>
    <t xml:space="preserve">Beef Patty - Fully Cooked (2.45 oz) - Allergen Free </t>
  </si>
  <si>
    <t xml:space="preserve">Beef Patty - Fully Cooked (3 oz) - Allergen Free </t>
  </si>
  <si>
    <t>Beef Sloppy Joe - Reduced Fat</t>
  </si>
  <si>
    <t>1/8 c Red</t>
  </si>
  <si>
    <t>Beef Chili w/ Beans - Reduced Fat</t>
  </si>
  <si>
    <t>3/8 c Red</t>
  </si>
  <si>
    <t>Beef Meatball (4 = 2 oz. M/MA) Reduced Sodium</t>
  </si>
  <si>
    <t>Country Fried Beef Patty WG Fully Cooked</t>
  </si>
  <si>
    <t xml:space="preserve">Premium Beef Philly Steak - Allergen Free </t>
  </si>
  <si>
    <t xml:space="preserve">Beef Taco Filling - Allergen Free </t>
  </si>
  <si>
    <t>Beef Taco Filling-  Reduced Sodium</t>
  </si>
  <si>
    <t>Beef Spaghetti Sauce - Reduced Fat</t>
  </si>
  <si>
    <t>1/2 c Red</t>
  </si>
  <si>
    <t xml:space="preserve">Beef Cheeseburger Mac </t>
  </si>
  <si>
    <t>Rotini pasta in Italian Meat Sauce</t>
  </si>
  <si>
    <t>Kettle Cooked Beef Crumble</t>
  </si>
  <si>
    <t xml:space="preserve">Premium Drained Beef Kettle Crumble - Allergen Free </t>
  </si>
  <si>
    <t>1/2Red</t>
  </si>
  <si>
    <t>Premium Beef Meatball (5 = 2 oz. M/MA) - Allegen Free</t>
  </si>
  <si>
    <t>Fully Cooked Southwestern Chili w/o Beans</t>
  </si>
  <si>
    <t>Cheese, Natural American, Barrel, Chilled</t>
  </si>
  <si>
    <t>Premium Cheddar Cheese Sauce</t>
  </si>
  <si>
    <t>Premium Jalapeno Cheese sauce</t>
  </si>
  <si>
    <t>Signature Cheddar Cheese Sauce Reduced Fat</t>
  </si>
  <si>
    <t>Premium White Queso Cheese sauce</t>
  </si>
  <si>
    <t>Premium Golden Hatch Queso Cheese Sauce</t>
  </si>
  <si>
    <t>Alfredo Sauce, Reduced Fat &amp; Sodium</t>
  </si>
  <si>
    <t>Non WG Macaroni &amp; Cheese (Elbow Noodle)</t>
  </si>
  <si>
    <t>WG Macaroni &amp; Cheese (Elbow Noodle)</t>
  </si>
  <si>
    <t>WG Penne Pasta in Alfredo Sauce</t>
  </si>
  <si>
    <t>WG Three Cheese Cavatappi Pasta</t>
  </si>
  <si>
    <t>Broccoli &amp; Cheddar Soup</t>
  </si>
  <si>
    <t>Premium Tier 2 Cheddar Cheese Sauce</t>
  </si>
  <si>
    <t>Premium Tier 2 Queso Cheese Sauce</t>
  </si>
  <si>
    <t>Signature Tier 2 Alfredo Cheese Sauce</t>
  </si>
  <si>
    <t>Fiesta Breakfast Scrambler</t>
  </si>
  <si>
    <t>1/8 Red</t>
  </si>
  <si>
    <t>Pork, Boneless Picnic, Frozen</t>
  </si>
  <si>
    <t>Premium Homestyle Pork Sausage Patty - No Allergens</t>
  </si>
  <si>
    <t>Signature Pork rib w Honey BBQ sauces</t>
  </si>
  <si>
    <t>Signature WG Breaded Pork Choppette</t>
  </si>
  <si>
    <t>Signature Pork Meatball  (4 = 2 oz. M/MA)</t>
  </si>
  <si>
    <t>Signature Pork Taco Filling- Boil in Bag</t>
  </si>
  <si>
    <t>1/8 red</t>
  </si>
  <si>
    <t>Signature Pork Sloppy Joe - Boil in Bag</t>
  </si>
  <si>
    <t>Premium Pork Spaghetti Sauce - No Allergens - Boil in Bag</t>
  </si>
  <si>
    <t>1/2 red</t>
  </si>
  <si>
    <t>Signature Pork Sausage Gravy - Boil in Bag</t>
  </si>
  <si>
    <t>Signature Pork Taco Filling - Boil in Bag</t>
  </si>
  <si>
    <t>Turkey Mini Corn Dogs (6)</t>
  </si>
  <si>
    <t>Pancake &amp; Turkey Sausage Breakfast Bites (6)</t>
  </si>
  <si>
    <t>Turkey Breakfast Sausage Scramble</t>
  </si>
  <si>
    <t>Cheese, Natural American, Barrel</t>
  </si>
  <si>
    <t>Ultimate Cheddar™ Cheese Dip Cup</t>
  </si>
  <si>
    <t>Mucho Queso™ Jalapeno Cheese Dip Cup</t>
  </si>
  <si>
    <t>Ultimate Cheddar™ Cheese Sauce Pouch</t>
  </si>
  <si>
    <t xml:space="preserve">Mucho Queso™ Jalapeno Cheese Sauce Pouch </t>
  </si>
  <si>
    <t>Ultimate White Cheese Sauce Pouch</t>
  </si>
  <si>
    <t>Shredded Cheddar and Monterey Jack Blend</t>
  </si>
  <si>
    <t>Shredded Mozzarella Cheese</t>
  </si>
  <si>
    <t>Shredded Reduced Fat American</t>
  </si>
  <si>
    <t>Shredded Mild Cheddar Cheese</t>
  </si>
  <si>
    <t>RS RF Macaroni &amp; Cheese w/ Whole Grain 25/50</t>
  </si>
  <si>
    <t>RF Macaroni &amp; Cheese Entrée w/ Whole Grain</t>
  </si>
  <si>
    <t>Macaroni &amp; Cheese w/Whole Grain</t>
  </si>
  <si>
    <t>RS RF Macaroni &amp; Cheese 25/50</t>
  </si>
  <si>
    <t>Reduced Fat Mild Cheddar Cheese Cubes</t>
  </si>
  <si>
    <t>Reduced Fat Colby JackCheese Cubes</t>
  </si>
  <si>
    <t>Pepper Jack Cheese Readi-Pac® Slices</t>
  </si>
  <si>
    <t>Reduced Fat Swiss Cheese Readi-Pac® Slices</t>
  </si>
  <si>
    <t>Colby Jack Cheese Sticks</t>
  </si>
  <si>
    <t>Reduced Fat Colby Jack Cheese Sticks</t>
  </si>
  <si>
    <t>Reduced Fat Mild Cheddar Cheese Sticks</t>
  </si>
  <si>
    <t>184 Slice American, Yellow</t>
  </si>
  <si>
    <t>160 Slice American, Yellow</t>
  </si>
  <si>
    <t>50% RS, RF 160 Slice American, yellow</t>
  </si>
  <si>
    <t>RF 160 Slice American, yellow</t>
  </si>
  <si>
    <t>25% RS, RF 160 Slice American, yellow</t>
  </si>
  <si>
    <t>160 Slice American White</t>
  </si>
  <si>
    <t>Loaf American, Yellow</t>
  </si>
  <si>
    <t>Mozzarella String Cheese</t>
  </si>
  <si>
    <t>Light Mozzarella String Cheese</t>
  </si>
  <si>
    <t>Cheese Cheddar Yellow Block - 40# (40800)</t>
  </si>
  <si>
    <t xml:space="preserve">Burrito, Beef &amp; American Cheese IW </t>
  </si>
  <si>
    <t>Burrito, Bean &amp; Cheese IW</t>
  </si>
  <si>
    <t>1/8 Cup</t>
  </si>
  <si>
    <t>Burrito, Beef &amp; Cheese Bulk</t>
  </si>
  <si>
    <t>Burrito, SW Style Black Bean &amp; Cheese</t>
  </si>
  <si>
    <t>Burrito, Bean &amp; Cheese Chile de Relleno</t>
  </si>
  <si>
    <t>1/4 Cup</t>
  </si>
  <si>
    <t>Burrito, Shredded Beef</t>
  </si>
  <si>
    <t>Burrito, Chicken Chile</t>
  </si>
  <si>
    <t>Quesadilla, Two Cheese, Chicken &amp; Green Chile</t>
  </si>
  <si>
    <t xml:space="preserve">Quesadilla, Two Cheese &amp; Green Chile </t>
  </si>
  <si>
    <t>Enchiladas, Monterey Jack Bulk</t>
  </si>
  <si>
    <t>Enchiladas, Pepper Jack Bulk</t>
  </si>
  <si>
    <t>Dip, Bean &amp; Two Cheeses IW</t>
  </si>
  <si>
    <t>Breakfast Wrap, Cheese, Egg, &amp; Turkey Sausage</t>
  </si>
  <si>
    <t xml:space="preserve">Breakfast Burrito, Cheese, Egg &amp; Green </t>
  </si>
  <si>
    <t xml:space="preserve">Breakfast Burrito, Cheese, Turkey Sausage </t>
  </si>
  <si>
    <t xml:space="preserve">Tamale, Two Cheese &amp; Green Chile </t>
  </si>
  <si>
    <t xml:space="preserve">Tamale, Chicken, Salsa Verde, &amp; Cheese Tamale </t>
  </si>
  <si>
    <t xml:space="preserve">Tamale, Shredded Beef, Salsa &amp; Cheese </t>
  </si>
  <si>
    <t>Two Cheese, Chicken &amp; Green Chile Quesadilla</t>
  </si>
  <si>
    <t>Two Cheese &amp; Green Chile Quesadilla</t>
  </si>
  <si>
    <t xml:space="preserve">Chicken and Cheese Enchiladas </t>
  </si>
  <si>
    <t xml:space="preserve">Bean &amp; Cheese Burritos </t>
  </si>
  <si>
    <t>Beef &amp; Cheese Taco Snack</t>
  </si>
  <si>
    <t xml:space="preserve">Reduced Fat Monterey Jack Cheese Enchiladas </t>
  </si>
  <si>
    <t xml:space="preserve">Pepper Jack Cheese Enchiladas </t>
  </si>
  <si>
    <t xml:space="preserve">Four Cheese Enchiladas </t>
  </si>
  <si>
    <t xml:space="preserve">Cheddar Cheese Enchiladas </t>
  </si>
  <si>
    <t xml:space="preserve"> Cheese &amp; Egg with Green Chile Salsa Breakfast Burrito </t>
  </si>
  <si>
    <t xml:space="preserve">Grilled Chicken &amp; Cheese Burrito </t>
  </si>
  <si>
    <t>Bean,Beef, Cheese &amp; Salsa Burritos</t>
  </si>
  <si>
    <t xml:space="preserve">En Fuego Bean &amp; Cheese Burrito </t>
  </si>
  <si>
    <t>Three Cheese, Cooked Sausage Crumbles(Made with Turkey) &amp; Egg Breakfast Burrito</t>
  </si>
  <si>
    <t xml:space="preserve">Macho Chili Cheese Burrito </t>
  </si>
  <si>
    <t xml:space="preserve">Southwestern Style Black Bean &amp; Cheese Burrito </t>
  </si>
  <si>
    <t xml:space="preserve">Bean &amp; Cheese de Chile Relleno Burritos </t>
  </si>
  <si>
    <t>Shreeded Beef Chile Colorado Burrito</t>
  </si>
  <si>
    <t xml:space="preserve">Pollo Verde Burrito </t>
  </si>
  <si>
    <t>Bean &amp; Two Cheeses Dip</t>
  </si>
  <si>
    <t>Egg, Cheese &amp; Cooked Sausage Crumbles(Made with Turkey) Breakfast Wrap</t>
  </si>
  <si>
    <t>Beef &amp; American Cheese Taco Snack</t>
  </si>
  <si>
    <t>Cheese, Cooked Sausage Crumbles(Made with Turkey) &amp; Egg Breakfast Wrap</t>
  </si>
  <si>
    <t>Cheese &amp; Egg Breakfast Burrito</t>
  </si>
  <si>
    <t>Egg and Cheese Breakfast Burrito Flavored with Bacon</t>
  </si>
  <si>
    <t xml:space="preserve">Cheese, Egg, &amp; Turkey Sausage Breakfast Burrito </t>
  </si>
  <si>
    <t>Two Cheese &amp; Green Chile Tamale</t>
  </si>
  <si>
    <t xml:space="preserve">Chicken, Salsa Verde, Cheese Tamale </t>
  </si>
  <si>
    <t>Shredded Beef &amp; Salsa Roja and Cheese Tamale</t>
  </si>
  <si>
    <t>Sweet potato for further processing</t>
  </si>
  <si>
    <t>MCCAIN® HARVEST SPLENDOR® BATTERED SEASONED SWEET POTATO FRY 5/16 STRAIGHT CUT 6X2.5 LBS</t>
  </si>
  <si>
    <t>Harvest Splendor Deep Groove Crinkles</t>
  </si>
  <si>
    <t>McCain Harvest Splendor Sweet Potato 10 Cut</t>
  </si>
  <si>
    <t>MCCAIN HARVEST SPLENDOR® SWEET POTATO CROSS TRAX</t>
  </si>
  <si>
    <t>Bulk potatoes for further processing</t>
  </si>
  <si>
    <t>McCain® Crispy Bakeable Seasoned 8-cut Wedges</t>
  </si>
  <si>
    <t>Ore-Ida Reduced Sodium Tater Tots</t>
  </si>
  <si>
    <t>Seasoned Mashed Potatoes Reduced Sodium</t>
  </si>
  <si>
    <t>REDUCED SODIUM BATTERED SEASONED SPIRALS</t>
  </si>
  <si>
    <t>McCain Babycakes Hashbrown</t>
  </si>
  <si>
    <t>MCCAIN® HASH BROWN ROUNDS</t>
  </si>
  <si>
    <t xml:space="preserve">MCCAIN® EMOTICONS® MASHED POTATO SHAPES </t>
  </si>
  <si>
    <t>MCCAIN® Crispy Bakeable Deep Groove Crinkle Fries 1/2"</t>
  </si>
  <si>
    <t>ORE-IDA 1/4" SHOESTRING CUT CLEAR COATED
PXL 6X4.5 LBS</t>
  </si>
  <si>
    <t>McCain Early Risers</t>
  </si>
  <si>
    <t>McCain Ovations 3/8" Crinkle Cut</t>
  </si>
  <si>
    <t>McCain Ovations 3/8" Straight Cut</t>
  </si>
  <si>
    <t xml:space="preserve">McCain Deli Roasters </t>
  </si>
  <si>
    <t>McCain Redstone Canyon Cross Trax</t>
  </si>
  <si>
    <t>McCain Redstone Canyon Cubes</t>
  </si>
  <si>
    <t>McCain Potato Skin Medium</t>
  </si>
  <si>
    <t>McCain Skin-On Battered Redstone Canyon Straight Cut</t>
  </si>
  <si>
    <t>McCain Redstone Canyon 8 Cut Wedge</t>
  </si>
  <si>
    <t>McCain Crispy Seasoned Bakeable Fries 6x5 lbs</t>
  </si>
  <si>
    <t>Ore-Ida 1/2" Oven Ready Crinkle Cut</t>
  </si>
  <si>
    <t xml:space="preserve">Ore-Ida Versitots Tater Tots </t>
  </si>
  <si>
    <t>Ore-Ida® Waffle Fry</t>
  </si>
  <si>
    <t>McCain Smiles Shaped Potatoes</t>
  </si>
  <si>
    <t xml:space="preserve">Ore-Ida Seasoned Homestyle Mashmakers </t>
  </si>
  <si>
    <t>CHEESE MOZZ LMPT SKIM UNFRZ PROC PK</t>
  </si>
  <si>
    <t>WG Classic 4x6 Cheese Pizza</t>
  </si>
  <si>
    <t>1/8 c r/o veg</t>
  </si>
  <si>
    <t>WG Classic 4x6 Pepperoni Pizza</t>
  </si>
  <si>
    <t>WG Garlic Cheese Bread</t>
  </si>
  <si>
    <t>--</t>
  </si>
  <si>
    <t>WG 16" Buffalo Chicken Pizza</t>
  </si>
  <si>
    <t>NEW! WG 16" Garlic Cheese Pizza</t>
  </si>
  <si>
    <t>WG 8" Stuffed Crust Coined Pepperoni Pizza</t>
  </si>
  <si>
    <t>WG Breakfast Flatbread</t>
  </si>
  <si>
    <t>WG Breakfast Bagel</t>
  </si>
  <si>
    <t>WG 5" Personal Pepperoni Pizza</t>
  </si>
  <si>
    <t>WG 5" Personal Cheese Pizza</t>
  </si>
  <si>
    <t>-</t>
  </si>
  <si>
    <t>WG 16" NY Style Cheese Pizza, Precut</t>
  </si>
  <si>
    <t>WG 16" NY Style Pepperoni Pizza, Precut</t>
  </si>
  <si>
    <t>WG Brealfast Bagel IW</t>
  </si>
  <si>
    <t>WG Individually Wrapped 4x6 Cheese Pizza</t>
  </si>
  <si>
    <t>WG 8" Stufffed Crust Cheese Wedge</t>
  </si>
  <si>
    <t>WG 8" Stuffed Crust Turkey PepperonI Pizza</t>
  </si>
  <si>
    <t>WG 6" French Bread Pizza</t>
  </si>
  <si>
    <t>1/4 c r/o veg</t>
  </si>
  <si>
    <t>WG 6" French Bread Turkey Pepperoni Pizza</t>
  </si>
  <si>
    <t>WG 16" Buffalo Chicken Pizza, Precut</t>
  </si>
  <si>
    <t>WG Breakfast Bacon Scramble</t>
  </si>
  <si>
    <t>WG Breakfast Turkey Sausage Pizza</t>
  </si>
  <si>
    <t>WG Breakfast Sausage Pizza</t>
  </si>
  <si>
    <t>WG Breakfast Turkey Sausage Pizza with Gravy</t>
  </si>
  <si>
    <t>WG 16" NY Style Meateater's Pizza</t>
  </si>
  <si>
    <t>WG Ranchero Mexican Personal Pizza</t>
  </si>
  <si>
    <t>WG 6" Personal Turkey Supreme Pizza</t>
  </si>
  <si>
    <t>NEW! WG 16" NY Style Garlic Cheese Pizza</t>
  </si>
  <si>
    <t>WG 8"  Stuffed Crust Coined Pepperoni Pizza</t>
  </si>
  <si>
    <t>WG 8" Garlic Cheese Bread with Cheese Substitute</t>
  </si>
  <si>
    <t>110149 Apples</t>
  </si>
  <si>
    <t>Zee Zees Diced Apple Cups, 4.5oz</t>
  </si>
  <si>
    <t>1/2 c</t>
  </si>
  <si>
    <t>72 cups</t>
  </si>
  <si>
    <t>Zee Zees Diced Cinnamon Apple Cups, 4.5oz</t>
  </si>
  <si>
    <t>Zee Zees Diced Four Fruit Cups, 4.5oz</t>
  </si>
  <si>
    <t>3/4c</t>
  </si>
  <si>
    <t>Zee Zees No Sugar Added Rock'n Blue Raspberry Applesauce Cups, 4.5oz</t>
  </si>
  <si>
    <t>96 cups</t>
  </si>
  <si>
    <t>Zee Zees No Sugar Added Wild Watermelon Applesauce Cups, 4.5oz</t>
  </si>
  <si>
    <t>Zee Zees No Sugar Added Strawberry Applesauce Cups, 4.5oz</t>
  </si>
  <si>
    <t>Zee Zees No Sugar Added Mango Peach Applesauce Cups, 4.5oz</t>
  </si>
  <si>
    <t>Zee Zees No Sugar Added Pink Lemonade Applesauce Cups, 4.5oz</t>
  </si>
  <si>
    <t>Zee Zees No Sugar Added Banana Applesauce Cups, 4.5oz</t>
  </si>
  <si>
    <t>Zee Zees No Sugar Added Original Applesauce Cups, 4.5oz</t>
  </si>
  <si>
    <t>Zee Zees No Sugar Added Cinnamon Applesauce Cups, 4.5oz</t>
  </si>
  <si>
    <t>Zee Zees No Sugar Added Birthday Cake Applesauce Cups, 4.5oz</t>
  </si>
  <si>
    <t>Zee Zees No Sugar Added Strawberry Banana Applesauce Cups, 4.5oz</t>
  </si>
  <si>
    <t>100220 Peaches</t>
  </si>
  <si>
    <t>Zee Zees Diced Peach Cups, 4.5oz</t>
  </si>
  <si>
    <t>Zee Zees Peach Cobbler Cups, 4.5oz</t>
  </si>
  <si>
    <t>100225 Pears</t>
  </si>
  <si>
    <t>Zee Zees Diced Pear Cups, 4.5oz</t>
  </si>
  <si>
    <t>Zee Zees Aloha Pear Cups, 4.5oz</t>
  </si>
  <si>
    <t>100212 Mixed Fruit</t>
  </si>
  <si>
    <t>Zee Zees Mixed Fruit Cups, 4.5oz</t>
  </si>
  <si>
    <t>1/2c</t>
  </si>
  <si>
    <t>100360 Garbanzo Beans</t>
  </si>
  <si>
    <t>Zee Zees Original Hummus Cup, 3oz</t>
  </si>
  <si>
    <t>1 MA</t>
  </si>
  <si>
    <t>Zee Zees Original Hummus Cup, 4.5oz</t>
  </si>
  <si>
    <t>2 1/4 MA</t>
  </si>
  <si>
    <t>OR 5/8 VEG</t>
  </si>
  <si>
    <t>Zee Zees Roasted Red Pepper Hummus Cup, 3oz</t>
  </si>
  <si>
    <t>Zee Zees Roasted Red Pepper Hummus Cup, 4.5oz</t>
  </si>
  <si>
    <t>Zee Zees Taco Hummus Cup, 3oz</t>
  </si>
  <si>
    <t>Zee Zees Taco Hummus Cup, 4.5oz</t>
  </si>
  <si>
    <t>100365 Pinto Beans</t>
  </si>
  <si>
    <t>Zee Zees Original Bean Dip, 3oz</t>
  </si>
  <si>
    <t>Zee Zees Orignal Bean Dip, 4.5oz</t>
  </si>
  <si>
    <t>PORK PICNIC BNLS FRZ CTN-60 LB</t>
  </si>
  <si>
    <t>Signature Pulled Pork BBQ</t>
  </si>
  <si>
    <t>Traditional Pulled Pork BBQ (Red)</t>
  </si>
  <si>
    <t>Nicks Semi-Dry BBQ</t>
  </si>
  <si>
    <t>Traditional Pulled Pork BBQ (Low-Sodium) Red</t>
  </si>
  <si>
    <t>Apples for further processing - Bulk</t>
  </si>
  <si>
    <t>Fresh Sliced Apples 16oz  (10/1#)</t>
  </si>
  <si>
    <t>Fresh Sliced Apple 100/2 oz</t>
  </si>
  <si>
    <t>Fresh Sliced Apples 75/4 oz</t>
  </si>
  <si>
    <t>Fresh Sliced Apples 100/3 oz</t>
  </si>
  <si>
    <t>Shelf Stable Applesauce Cup, Unsweetened-Original</t>
  </si>
  <si>
    <t>Shelf Stable Applesauce Cup, Unsweetened Blue Raspberry</t>
  </si>
  <si>
    <t>Shelf Stable Applesauce Cup, Unsweetened Cinnamon</t>
  </si>
  <si>
    <t>Shelf Stable Applesauce Cup, Unsweetened Strawberry</t>
  </si>
  <si>
    <t>Shelf Stable Applesauce Cup, Unsweetened Strawberry-Banana</t>
  </si>
  <si>
    <t>Shelf Stable Applesauce Cup, Unsweetened Peach</t>
  </si>
  <si>
    <t>Shelf Stable Applesauce Cup, Unsweetened Watermelon</t>
  </si>
  <si>
    <t>Shelf Stable Applesauce Cup, Unswt Mixed Berries</t>
  </si>
  <si>
    <t>Shelf Stable Applesauce Cup, Unsweetened Birthday Cake</t>
  </si>
  <si>
    <t>Shelf Stable Applesauce Cup, Unsweetened Sour Apple</t>
  </si>
  <si>
    <t>Shelf Stable Applesauce Cup, Unsweetened Sour Cherry</t>
  </si>
  <si>
    <t xml:space="preserve">Shelf Stable Applesauce Pouch, Unsweetened-Original </t>
  </si>
  <si>
    <t>Shelf Stable Applesauce Pouch, Unsweetened-Cinnamon</t>
  </si>
  <si>
    <t>Shelf Stable Applesauce Pouch, Unsweetened-Strawberry</t>
  </si>
  <si>
    <t>USDA FOODS MATERIAL CODE  100103</t>
  </si>
  <si>
    <t>CHICKEN LARGE CHILLED ‐BULK</t>
  </si>
  <si>
    <t>GoldKist® Fully Cooked Child Nutrition Diced 1/2" White and Dark Chicken Meat</t>
  </si>
  <si>
    <t>Gold Kist® FC Fajita Chicken Strips Smoke Flavor Added</t>
  </si>
  <si>
    <t>Gold Kist® Fully Cooked Whole Grain Large Popcorn Style Chicken</t>
  </si>
  <si>
    <t>Gold Kist® Fully Cooked Whole Grain Home-Style Breaded Chicken Nuggets</t>
  </si>
  <si>
    <t>Gold Kist®Fully Cooked Whole Grain Breaded Chicken Breakfast Patties</t>
  </si>
  <si>
    <t>Gold Kist® Fully Cooked Whole Grain Spicy Breaded Chicken Patties</t>
  </si>
  <si>
    <t>GoldKist®Fully Cooked Whole Grain Home-Style Breaded Chicken Strip Shaped Chicken Patties</t>
  </si>
  <si>
    <t>Gold Kist® Fully Cooked Whole Grain Home-Style Breaded Chicken Patties</t>
  </si>
  <si>
    <t>Gold Kist® Fully Cooked Boneless Skinless Whole Grain Breaded Chicken Breast Fillets With Rib Meat</t>
  </si>
  <si>
    <t>Gold Kist® Fully Cooked Boneless, Skinless, Whole Grain Breaded Chicken Breast Chunks With Rib Meat</t>
  </si>
  <si>
    <t>Gold Kist® Fully Cooked Boneless, Skinless, Whole Grain Breaded Chicken Filets With Rib Meat</t>
  </si>
  <si>
    <t>Gold Kist® Fully Cooked Boneless, Skinless Whole Grain Breaded Chicken Breast Strip</t>
  </si>
  <si>
    <t>Gold Kist® Fully Cooked Boneless, Skinless, Whole Grain Breaded Chicken Strips With Rib Meat</t>
  </si>
  <si>
    <t>Gold Kist® Fully Cooked Whole Grain Breaded Chicken Dark Meat Chunks</t>
  </si>
  <si>
    <t>Gold Kist® FC Whole Grain Breaded Chicken Drumsticks</t>
  </si>
  <si>
    <t>Gold Kist®Fully Cooked Whole Grain Large Popcorn Style Dark Chicken Breaded Popcorn Shaped Dark Chicken Patty</t>
  </si>
  <si>
    <t>Gold Kist® FC Boneless, Skinless Dark Chicken Strips</t>
  </si>
  <si>
    <t>Gold Kist®Fully Cooked Whole Grain Large Popcorn Style Dark Chicken 
Breaded Popcorn Shaped Dark Chicken Patty</t>
  </si>
  <si>
    <t>TOMATO PASTE</t>
  </si>
  <si>
    <t>Marinara Sauce Dipping Cups (Made with Sugar/ Enhanced Low Sodium) 168 / 2.5 oz  Cups</t>
  </si>
  <si>
    <t>1/2 cup R/O</t>
  </si>
  <si>
    <t>Marinara Sauce Dipping Cups (Made with Sugar/ Enhanced Low Sodium)  264 / 1.25 oz. Cups</t>
  </si>
  <si>
    <t>1/4 cup R/O</t>
  </si>
  <si>
    <t xml:space="preserve">BBQ Sauce / Naturally Balanced: Enhanced Low Sodium - 4 /1 Gallon Plastic Bottle </t>
  </si>
  <si>
    <t xml:space="preserve">Nutritionally Enhanced Low Sodium Marinara Sauce </t>
  </si>
  <si>
    <t xml:space="preserve">Nutritionally Enhanced Low Sodium Enchilada Sauce </t>
  </si>
  <si>
    <t>Salsa Dipping Cups (Made with Sugar/ Enhanced Low Sodium) 168 / 3 oz Cups</t>
  </si>
  <si>
    <t>Nutritionally Enhanced Low Sodium Salsa</t>
  </si>
  <si>
    <t>Ketchup / Fancy 33%  -  #10 Cans</t>
  </si>
  <si>
    <t xml:space="preserve">Ketchup / Fancy 33%  - 114 oz. Jugs w/ Pump </t>
  </si>
  <si>
    <t>Ketchup / Naturally Balanced (Made w/Sugar - Enhanced Low Sodium)- 2/1.5 gal. Dispenser Pouch Pack</t>
  </si>
  <si>
    <t>Ketchup  / Naturally Balanced (Made w/Sugar - Enhanced Low Sodium)  6/#10 Cans</t>
  </si>
  <si>
    <t>Ketchup / Naturally Balanced (Made w/Sugar - Enhanced Low Sodium)- 1,000 / 9 gm Foil Packets (green)</t>
  </si>
  <si>
    <t xml:space="preserve">Ketchup / Naturally Balanced (Made w/Sugar- Enhanced Low Sodium) - 112.5 oz Jugs w/ Pump </t>
  </si>
  <si>
    <t>Nutritionally Enhanced Low Sodium Fully Prepared Pizza Sauce</t>
  </si>
  <si>
    <t>Pizza Sauce - Fully Prepared</t>
  </si>
  <si>
    <t>Spaghetti Sauce</t>
  </si>
  <si>
    <t>Nutritionally Enhanced Low Sodium Spaghetti Sauce</t>
  </si>
  <si>
    <t>Plant Based Pasta Sauce Bolognese</t>
  </si>
  <si>
    <t>1 1/4 cup R/O</t>
  </si>
  <si>
    <t>Tomato Paste</t>
  </si>
  <si>
    <t>Marinara Sauce Dunk Cups (Made with Sugar/ Enhanced Low Sodium) 250 / 1 oz. Cups</t>
  </si>
  <si>
    <t>1/8 cup R/O</t>
  </si>
  <si>
    <t>Marinara Sauce Dipping Cups (Made with Sugar/ Enhanced Low Sodium)  84 / 2.5 oz Cups</t>
  </si>
  <si>
    <t>BBQ Sauce / Naturally Balanced (Made with Sugar/ Enhanced Low Sodium) 250 / 1 oz Plastic Dunk Cups</t>
  </si>
  <si>
    <t>BBQ Sauce / Naturally Balanced: Enhanced Low Sodium - 4 /1 Gallon Plastic Bottle</t>
  </si>
  <si>
    <t>Nutritionally Enhanced Low Sodium Enchilada Sauce</t>
  </si>
  <si>
    <t>Salsa Dipping Cups (Made with Sugar/ Enhanced Low Sodium) 84 / 3 oz Cups</t>
  </si>
  <si>
    <t>Salsa Dipping Cups (Made with Sugar/ Enhanced Low Sodium)  264 / 1.5 oz  Cups</t>
  </si>
  <si>
    <t>Ketchup / Naturally Balanced (Made w/Sugar - Enhanced Low Sodium)- 250 / 1 oz. Plastic Dunk Cups</t>
  </si>
  <si>
    <t>Ketchup / Fancy 33%  -  9 gm Foil Packets (white)</t>
  </si>
  <si>
    <t>Ketchup / Naturally Balanced (Made with sugar / Enhanced Low Sodium)  3 gal. Bag in Box</t>
  </si>
  <si>
    <t>Ketchup / Naturally Balanced (Made w/Sugar- Enhanced Low Sodium) - 112.5 oz Jugs w/ Pump</t>
  </si>
  <si>
    <t>Sloppy Joe Sauce</t>
  </si>
  <si>
    <t>Concentrated Crushed Tomatoes</t>
  </si>
  <si>
    <t xml:space="preserve">Spaghetti Sauce </t>
  </si>
  <si>
    <t>Spaghetti Sauce - Low Sodium - #10 cans</t>
  </si>
  <si>
    <t>WG W/D Chicken Tenders (3 pc)</t>
  </si>
  <si>
    <t>WG W/D Natural Shape Chicken Patty</t>
  </si>
  <si>
    <r>
      <t xml:space="preserve">Premium Artisan </t>
    </r>
    <r>
      <rPr>
        <b/>
        <i/>
        <sz val="14"/>
        <color rgb="FFC00000"/>
        <rFont val="Calibri"/>
        <family val="2"/>
        <scheme val="minor"/>
      </rPr>
      <t>Spicy</t>
    </r>
    <r>
      <rPr>
        <b/>
        <i/>
        <sz val="14"/>
        <color rgb="FFFF0000"/>
        <rFont val="Calibri"/>
        <family val="2"/>
        <scheme val="minor"/>
      </rPr>
      <t xml:space="preserve"> </t>
    </r>
    <r>
      <rPr>
        <sz val="14"/>
        <color rgb="FF333333"/>
        <rFont val="Calibri"/>
        <family val="2"/>
        <scheme val="minor"/>
      </rPr>
      <t>WG Chicken Breast Fillet - WM</t>
    </r>
  </si>
  <si>
    <t>Premium Artisan WG Chicken Breast Fillet - WM</t>
  </si>
  <si>
    <t>Premium Artisan WG Chicken Breast Slider Fillet - WM</t>
  </si>
  <si>
    <r>
      <t>Rich-Fil-Yay!</t>
    </r>
    <r>
      <rPr>
        <sz val="14"/>
        <color rgb="FF00B050"/>
        <rFont val="Calibri"/>
        <family val="2"/>
        <scheme val="minor"/>
      </rPr>
      <t xml:space="preserve"> </t>
    </r>
    <r>
      <rPr>
        <b/>
        <i/>
        <sz val="14"/>
        <color rgb="FF00B050"/>
        <rFont val="Calibri"/>
        <family val="2"/>
        <scheme val="minor"/>
      </rPr>
      <t xml:space="preserve"> </t>
    </r>
    <r>
      <rPr>
        <b/>
        <i/>
        <u/>
        <sz val="14"/>
        <color rgb="FF00642D"/>
        <rFont val="Calibri"/>
        <family val="2"/>
        <scheme val="minor"/>
      </rPr>
      <t xml:space="preserve">Dill Seasoned </t>
    </r>
    <r>
      <rPr>
        <sz val="14"/>
        <color rgb="FF333333"/>
        <rFont val="Calibri"/>
        <family val="2"/>
        <scheme val="minor"/>
      </rPr>
      <t>WG Chicken Breast Fillet - WM</t>
    </r>
  </si>
  <si>
    <t>Premium Artisan WG Boneless Chicken Wing/Breast Chunks (4 pc) - WM</t>
  </si>
  <si>
    <t>Grilled Sensations Boneless Chicken Wing/Breast Chunk (4 pc) - WM</t>
  </si>
  <si>
    <r>
      <t xml:space="preserve">Premium Artisan </t>
    </r>
    <r>
      <rPr>
        <b/>
        <i/>
        <sz val="14"/>
        <color rgb="FFC00000"/>
        <rFont val="Calibri"/>
        <family val="2"/>
        <scheme val="minor"/>
      </rPr>
      <t xml:space="preserve">Spicy </t>
    </r>
    <r>
      <rPr>
        <sz val="14"/>
        <color rgb="FF333333"/>
        <rFont val="Calibri"/>
        <family val="2"/>
        <scheme val="minor"/>
      </rPr>
      <t>WG Chicken Breast Tenders (2 pc) - WM</t>
    </r>
  </si>
  <si>
    <t>Premium Artisan WG Chicken Breast Tenders (2 pc) - WM</t>
  </si>
  <si>
    <t>Premium Artisan WG Breaded Chicken Nuggets (5 pc) - Made With Whole Muscle</t>
  </si>
  <si>
    <t>Grilled Sensations Made With Whole Muscle Chicken Breast Patty</t>
  </si>
  <si>
    <t>Dark Meat Chicken Sausage Patty</t>
  </si>
  <si>
    <t>Roasted Garlic Basil Chicken Meatballs with Mozzarella Cheese (5 pc - dairy allergen only)</t>
  </si>
  <si>
    <t>Premium Artisan WG Breaded Chicken Poppers (10 pc)</t>
  </si>
  <si>
    <r>
      <t xml:space="preserve">Premium Artisan </t>
    </r>
    <r>
      <rPr>
        <b/>
        <i/>
        <sz val="14"/>
        <color rgb="FFC00000"/>
        <rFont val="Calibri"/>
        <family val="2"/>
        <scheme val="minor"/>
      </rPr>
      <t>Spicy</t>
    </r>
    <r>
      <rPr>
        <sz val="14"/>
        <color rgb="FF333333"/>
        <rFont val="Calibri"/>
        <family val="2"/>
        <scheme val="minor"/>
      </rPr>
      <t xml:space="preserve"> WG Chicken Breast Fillet - WM</t>
    </r>
  </si>
  <si>
    <t>Rich-Fil-Yay! Dill Seasoned WG Chicken Breast Fillet - WM</t>
  </si>
  <si>
    <r>
      <t>Rich-Fil-Yay!</t>
    </r>
    <r>
      <rPr>
        <b/>
        <i/>
        <sz val="14"/>
        <color rgb="FF00B050"/>
        <rFont val="Calibri"/>
        <family val="2"/>
        <scheme val="minor"/>
      </rPr>
      <t xml:space="preserve"> </t>
    </r>
    <r>
      <rPr>
        <b/>
        <i/>
        <u/>
        <sz val="14"/>
        <color rgb="FF00642D"/>
        <rFont val="Calibri"/>
        <family val="2"/>
        <scheme val="minor"/>
      </rPr>
      <t>Dill Seasoned</t>
    </r>
    <r>
      <rPr>
        <sz val="14"/>
        <color rgb="FF333333"/>
        <rFont val="Calibri"/>
        <family val="2"/>
        <scheme val="minor"/>
      </rPr>
      <t xml:space="preserve"> WG Breaded Boneless Chicken Wing/Breast Chunk (4 pc) - WM</t>
    </r>
  </si>
  <si>
    <r>
      <t>Premium Artisan</t>
    </r>
    <r>
      <rPr>
        <b/>
        <i/>
        <sz val="14"/>
        <color rgb="FFC00000"/>
        <rFont val="Calibri"/>
        <family val="2"/>
        <scheme val="minor"/>
      </rPr>
      <t xml:space="preserve"> Spicy</t>
    </r>
    <r>
      <rPr>
        <sz val="14"/>
        <color rgb="FF333333"/>
        <rFont val="Calibri"/>
        <family val="2"/>
        <scheme val="minor"/>
      </rPr>
      <t xml:space="preserve"> WG Chicken Breast Tenders (2 pc) - WM</t>
    </r>
  </si>
  <si>
    <t>Kickin' Chicken Meatballs with Real Mango and Real Jalapeno (5 pc - dairy allergen only Monterey Jack Cheese)</t>
  </si>
  <si>
    <t>Premium Artisan WG Chicken Poppers</t>
  </si>
  <si>
    <t>USDA MATERIAL CODE</t>
  </si>
  <si>
    <t>Apples for Further Processing-Bulk</t>
  </si>
  <si>
    <t>FRESH SLICED APPLES, 2.4oz /PKG, 100 PKG/CS</t>
  </si>
  <si>
    <t>1/2 C</t>
  </si>
  <si>
    <t>FRESH SLICED APPLES, 2oz/PKG, 100 PKG/CS</t>
  </si>
  <si>
    <t>BULK SLICED APPLES, 1lbs/PKG, 10 PKGS/CS</t>
  </si>
  <si>
    <t>FRESH SLICED APPLES, 2oz/PKG, 200 PKGS/CS</t>
  </si>
  <si>
    <t>BULK SLICED APPLES, 10Lbs/PKG, 2 PKGS/CS</t>
  </si>
  <si>
    <t>BULK SLICED APPLES, 10Lbs/PKG, 4 PKGS/CS</t>
  </si>
  <si>
    <t>FRESH SLICED APPLES, 2.4oz /PKG, 50 PKGS/CS</t>
  </si>
  <si>
    <t>BULK SLICED APPLES, 2lbs/PKG, 5 PKGS/CS</t>
  </si>
  <si>
    <t>110244 Mozz/111791 Mozz Individually Wrapped</t>
  </si>
  <si>
    <t>Farm Rich Whole Grain Rich Jalapeno Mozzarella Bites</t>
  </si>
  <si>
    <t>2 oz Equiv</t>
  </si>
  <si>
    <t>Whole Grain Rich Cheesy Mac Bite</t>
  </si>
  <si>
    <t>Breaded Mozzarella Cheese Sticks</t>
  </si>
  <si>
    <t>Whole Grain Rich Reduced Sodium Cheese Stick</t>
  </si>
  <si>
    <t>2.25 oz Equiv</t>
  </si>
  <si>
    <t>Whole Grain Rich Breaded Mozzarella Cheese Sticks</t>
  </si>
  <si>
    <t>Whole Grain Rich Pizza Cruncher</t>
  </si>
  <si>
    <t>2.75 oz Equiv</t>
  </si>
  <si>
    <t>CHEESE MOZ LM PT SKM UNFZ PROC PK</t>
  </si>
  <si>
    <t>Pepperoni Pizza Breadsticks - Bulk</t>
  </si>
  <si>
    <t>Cheese Pizza Breadsticks - Bulk</t>
  </si>
  <si>
    <t>Pepperoni Pizza Breadsticks - Mylar Formerly 087MC</t>
  </si>
  <si>
    <t>TURKEY HAM &amp; CHEESE BREADSTICKS</t>
  </si>
  <si>
    <t>Breakfast Turkey Ham &amp; Cheese Stuffer</t>
  </si>
  <si>
    <t>Gluten-Free Beef Pepperoni Pizza Stuffer - Mylar</t>
  </si>
  <si>
    <t>Cheezy Breadsticks - Bulk</t>
  </si>
  <si>
    <t>Pepperoni Split Top Calzone</t>
  </si>
  <si>
    <t>SPLIT TOP CHEESE &amp; SAUCE CALZONE - Mylar</t>
  </si>
  <si>
    <t>SPLIT TOP HAM &amp; CHEESE STUFFER -Bulk</t>
  </si>
  <si>
    <t>SPLIT TOP HAM &amp; CHEESE STUFFER -Mylar</t>
  </si>
  <si>
    <t>SPLIT TOP CHEESE &amp; SAUCE CALZONE - Bulk</t>
  </si>
  <si>
    <t>Meat Lovers Stromboli - Mylar</t>
  </si>
  <si>
    <t>Meat Lovers Stromboli</t>
  </si>
  <si>
    <t>TURKEY HAM &amp; CHEESE STROMBOLI</t>
  </si>
  <si>
    <t>GLUTEN-FREE CHEESE &amp; SAUCE PIZZA STUFFER</t>
  </si>
  <si>
    <t>BREAKFAST SAUSAGE &amp; GRAVY BITES</t>
  </si>
  <si>
    <t>MINI PEPPERONI CALZONES</t>
  </si>
  <si>
    <t>MINI CHEESE CALZONES</t>
  </si>
  <si>
    <t>BUFFALO STYLE CHEESE BITES</t>
  </si>
  <si>
    <t>UNCURED TURKEY HAM &amp; CHEESE BITES</t>
  </si>
  <si>
    <t>GRILLED CHEESE BITES</t>
  </si>
  <si>
    <t>MOZZARELLA CHEESE BITES</t>
  </si>
  <si>
    <t>Mozz Cheese 110244</t>
  </si>
  <si>
    <t>Wild Mike's 10-Cut Pepperoni</t>
  </si>
  <si>
    <t>1/8C Veg</t>
  </si>
  <si>
    <t xml:space="preserve">Wild Mike's 10-Cut Cheese </t>
  </si>
  <si>
    <r>
      <t xml:space="preserve">Wild Mike's 10-Cut Pepperoni - </t>
    </r>
    <r>
      <rPr>
        <sz val="12"/>
        <color rgb="FFFF0000"/>
        <rFont val="Times New Roman"/>
        <family val="1"/>
      </rPr>
      <t>All Beef</t>
    </r>
    <r>
      <rPr>
        <sz val="12"/>
        <color theme="1"/>
        <rFont val="Times New Roman"/>
        <family val="1"/>
      </rPr>
      <t xml:space="preserve"> </t>
    </r>
  </si>
  <si>
    <t xml:space="preserve">Wild Mike's 8-Cut Pepperoni </t>
  </si>
  <si>
    <t xml:space="preserve">Wild Mike's 8-Cut Cheese </t>
  </si>
  <si>
    <r>
      <t xml:space="preserve">Wild Mike's 8-Cut Pepperoni - </t>
    </r>
    <r>
      <rPr>
        <sz val="12"/>
        <color rgb="FFFF0000"/>
        <rFont val="Times New Roman"/>
        <family val="1"/>
      </rPr>
      <t>All Beef</t>
    </r>
  </si>
  <si>
    <t>Wild Mike's Uncut Pepperoni  (10 WHOLE pies per case)</t>
  </si>
  <si>
    <t>Wild Mike's Uncut Cheese        (10 WHOLE pies per case)</t>
  </si>
  <si>
    <r>
      <t xml:space="preserve">Wild Mike's Recipe Ready 10-Cut Cheese </t>
    </r>
    <r>
      <rPr>
        <b/>
        <sz val="12"/>
        <color rgb="FFFF0000"/>
        <rFont val="Times New Roman"/>
        <family val="1"/>
      </rPr>
      <t>NEW</t>
    </r>
  </si>
  <si>
    <r>
      <t xml:space="preserve">Wild Mike's Recipe Ready  Uncut Cheese-Suggested 8 cut  </t>
    </r>
    <r>
      <rPr>
        <b/>
        <sz val="12"/>
        <color rgb="FFFF0000"/>
        <rFont val="Times New Roman"/>
        <family val="1"/>
      </rPr>
      <t>NEW</t>
    </r>
  </si>
  <si>
    <t>Wild Mike's IW Pepperoni</t>
  </si>
  <si>
    <t>Wild Mike's IW Cheese</t>
  </si>
  <si>
    <r>
      <t xml:space="preserve">Wild Mike's 5" Deep Dish Pepperoni - </t>
    </r>
    <r>
      <rPr>
        <sz val="12"/>
        <color rgb="FFFF0000"/>
        <rFont val="Times New Roman"/>
        <family val="1"/>
      </rPr>
      <t>All Beef</t>
    </r>
  </si>
  <si>
    <t>Wild Mike's 5" Deep Dish Cheese</t>
  </si>
  <si>
    <r>
      <t xml:space="preserve">Wild Mike's 5" IW Deep Dish Pepperoni - </t>
    </r>
    <r>
      <rPr>
        <sz val="12"/>
        <color rgb="FFFF0000"/>
        <rFont val="Times New Roman"/>
        <family val="1"/>
      </rPr>
      <t>All Beef</t>
    </r>
  </si>
  <si>
    <t>Wild Mike's 5" IW Deep Dish Cheese</t>
  </si>
  <si>
    <r>
      <t xml:space="preserve">Wild Mike's BULK Breakfast - </t>
    </r>
    <r>
      <rPr>
        <sz val="12"/>
        <color rgb="FFFF0000"/>
        <rFont val="Times New Roman"/>
        <family val="1"/>
      </rPr>
      <t>All Beef</t>
    </r>
  </si>
  <si>
    <r>
      <t xml:space="preserve">Wild Mike's IW Breakfast - </t>
    </r>
    <r>
      <rPr>
        <sz val="12"/>
        <color rgb="FFFF0000"/>
        <rFont val="Times New Roman"/>
        <family val="1"/>
      </rPr>
      <t>All Beef</t>
    </r>
  </si>
  <si>
    <r>
      <t xml:space="preserve">Wild Mike's BULK Brkfst WHITE COUNTRY GRAVY- </t>
    </r>
    <r>
      <rPr>
        <sz val="12"/>
        <color rgb="FFFF0000"/>
        <rFont val="Times New Roman"/>
        <family val="1"/>
      </rPr>
      <t>All Beef</t>
    </r>
  </si>
  <si>
    <r>
      <t xml:space="preserve">Wild Mike's I.W. Brkfst WHITE COUNTRY GRAVY- </t>
    </r>
    <r>
      <rPr>
        <sz val="12"/>
        <color rgb="FFFF0000"/>
        <rFont val="Times New Roman"/>
        <family val="1"/>
      </rPr>
      <t>All Beef</t>
    </r>
  </si>
  <si>
    <t xml:space="preserve">Wild Mike's Cheese Bread Stick  </t>
  </si>
  <si>
    <t>Wild Mike's Cheese Bites BULK</t>
  </si>
  <si>
    <t>Wild Mike's Cheese &amp; Jalapeno Bites BULK</t>
  </si>
  <si>
    <t xml:space="preserve">Wild Mike's Cheese Pocket BULK  </t>
  </si>
  <si>
    <t xml:space="preserve">Wild Mike's Cheese Pocket IW   </t>
  </si>
  <si>
    <t>Wild Mike's Cheese Bites IW</t>
  </si>
  <si>
    <t>Wild Mike's Cheese &amp; Jalapeno Bites IW</t>
  </si>
  <si>
    <t>Finished case weight are NET LBS.</t>
  </si>
  <si>
    <t>CHEESE MOZ LM PT SKM UNFZ PROC PK(41125)</t>
  </si>
  <si>
    <t xml:space="preserve">Big Daddy's Pepperoni Stuffed Sandwich </t>
  </si>
  <si>
    <t>Big Daddy's Fiestada Beef Stuffed Sandwich - IW</t>
  </si>
  <si>
    <t>Big Daddy's Buffalo Chicken Stuffed Sandwich - IW</t>
  </si>
  <si>
    <t>Big Daddy's Pepperoni Stuffed Sandwich - IW</t>
  </si>
  <si>
    <t>TONY'S® Deep Dish 5” Cheese Pizza</t>
  </si>
  <si>
    <t>TONY'S® Deep Dish 5” Pork Pepperoni Pizza</t>
  </si>
  <si>
    <t>TONY'S® Deep Dish 5” Pepperoni Pizza IW</t>
  </si>
  <si>
    <t>TONY'S® Deep Dish 5” Cheese Pizza IW</t>
  </si>
  <si>
    <t>TONY'S® 51% WG Turkey Sausage Cheese/Cheese Sub Breakfast Pizza</t>
  </si>
  <si>
    <t>TONY'S® 51% WG Turkey Sausage Cheese/Cheese Sub Breakfast Pizza - IW</t>
  </si>
  <si>
    <t>TONY'S® Breakfast Bagel Cheese Egg Sausage - IW</t>
  </si>
  <si>
    <t>TONY'S® Breakfast Bagel Cheese Egg 100% Mozz - IW</t>
  </si>
  <si>
    <t>TONY'S® Breakfast Bagel Cheese Egg Sausage</t>
  </si>
  <si>
    <t>Tony's Whole Grain Fiestada</t>
  </si>
  <si>
    <t>BIG DADDY'S® Primo 16" Par-baked Uncured Pepperoni Pre-sliced Pizza</t>
  </si>
  <si>
    <t>BIG DADDY'S® Primo 16" Par-baked Cheese Pre-sliced Pizza</t>
  </si>
  <si>
    <t>BIG DADDY'S® Primo 16" Par-baked Cheese Pizza</t>
  </si>
  <si>
    <t>BIG DADDY'S® Primo 16" Par-baked Pepperoni Pizza</t>
  </si>
  <si>
    <t>BIG DADDY'S® Scratch Ready 16" WG Cheese Pizza</t>
  </si>
  <si>
    <t>BIG DADDY'S™ PRIMO 16" 51% WG BBQ CHICKEN PIZZA</t>
  </si>
  <si>
    <t>TONY'S® French Bread 6" WG Multi Cheese Garlic Pizza 100%</t>
  </si>
  <si>
    <t xml:space="preserve">Big Daddy's Buffalo Chicken Stuffed Sandwich </t>
  </si>
  <si>
    <t>TONY'S® Egg, Cheese,Turkey Sausage WG Breakfast Stuffed Sandwich</t>
  </si>
  <si>
    <t>TONY'S® Egg, Cheese,Turkey Sausage WG Breakfast Stuffed Sandwich - IW</t>
  </si>
  <si>
    <t>TONY'S® French Bread 6" 51% WG Cheese Pizza</t>
  </si>
  <si>
    <t>TONY'S® French Bread 6" 51% WG Pepperoni Pizza</t>
  </si>
  <si>
    <t>VILLA PRIMA® 7" Cheese Pizza - with box</t>
  </si>
  <si>
    <t>RED BARON® Deep Dish Singles 5" Four Cheese Pizza IW</t>
  </si>
  <si>
    <t>RED BARON® Deep Dish Singles 5" Pork Pepperoni Pizza IW</t>
  </si>
  <si>
    <t>VILLA PRIMA® 16" Rolled Edge Four Cheese Pizza</t>
  </si>
  <si>
    <t xml:space="preserve">VILLA PRIMA® 16" Rolled Edge Pepperoni Pizza </t>
  </si>
  <si>
    <t xml:space="preserve">BIG DADDY’S® Original 16” Rolled Edge Cheese Pizza </t>
  </si>
  <si>
    <t xml:space="preserve">BIG DADDY’S® Original 16” Rolled Edge Pork Pepperoni Pizza </t>
  </si>
  <si>
    <t>TONY'S® Classic Wedge 7" 51% WG Cheese/Cheese Sub Pizza</t>
  </si>
  <si>
    <t>TONY'S® Classic Wedge 7" 51% WG Pepperoni Cheese/Cheese Sub Pizza</t>
  </si>
  <si>
    <t>BEACON STREET CAFÉ™ 51% WG Cheese Stuffed Sticks</t>
  </si>
  <si>
    <t>VILLA PRIMA® SCRATCH READY® 16" Cheese Pizza</t>
  </si>
  <si>
    <t>TONY'S® Deep Dish 5"100% Mozzarella Uncured Pepperoni Pizza - IW</t>
  </si>
  <si>
    <t>TONY'S® Deep Dish 5" 100% Mozzarella Cheese Pizza IW</t>
  </si>
  <si>
    <t>TONY'S® 51% WG Sausage &amp; Country Gravy Breakfast Pizza</t>
  </si>
  <si>
    <t>TONY'S® 51% WG Bacon Scramble Breakfast Pizza</t>
  </si>
  <si>
    <t>TONY'S® French Bread 6" 51% WG Cheese/Cheese Sub Pizza</t>
  </si>
  <si>
    <t>TONY'S® French Bread 6" 51% WG Cheese/Cheese Sub Pepperoni Pizza</t>
  </si>
  <si>
    <t>TONY'S® French Bread 6" 51% WG Cheese/Cheese Sub Multi Cheese Garlic Pizza</t>
  </si>
  <si>
    <t>TONY'S® GALAXY PIZZA® 4" 51% WG Round Cheese Pizza</t>
  </si>
  <si>
    <t>TONY'S® GALAXY PIZZA® 4" 51% WG Round Pepperoni Pizza</t>
  </si>
  <si>
    <t>TONY'S® GALAXY PIZZA® 4" 51% WG Cheese Pizza - IW</t>
  </si>
  <si>
    <t>TONY'S® GALAXY PIZZA® 4" 51% WG Round Pepperoni Pizza - IW</t>
  </si>
  <si>
    <t>TONY'S® Deep Dish 5" 51% WG 100% Mozzarella Cheese Pizza</t>
  </si>
  <si>
    <t>TONY'S® Deep Dish 5" 51% WG 100% Mozzarella Pepperoni Pizza</t>
  </si>
  <si>
    <t>COYOTE GRILL® 51% WG Cheese Quesadilla</t>
  </si>
  <si>
    <t>COYOTE GRILL® 51% WG Chicken &amp; Cheese Quesadilla</t>
  </si>
  <si>
    <t>BIG DADDY'S® Primo 16" 51% WG Four Cheese Pizza</t>
  </si>
  <si>
    <t>BIG DADDY'S® Primo 16" 51% WG Turkey Pepperoni Pizza</t>
  </si>
  <si>
    <t>BIG DADDY'S 16" PRIMO BUFFALO CHICKEN</t>
  </si>
  <si>
    <t>BIG DADDY'S® Primo 16" WG Four Meat Combo</t>
  </si>
  <si>
    <t xml:space="preserve">BIG DADDY'S® 16" PRIMO Cheese Pre-sliced 8-CUT </t>
  </si>
  <si>
    <t xml:space="preserve">BIG DADDY'S® 16" PRIMO Pepperoni Pre-sliced 8-CUT </t>
  </si>
  <si>
    <t>TONY'S® 51% WG 4x6 Cheese/Cheese Sub Cheese Pizza</t>
  </si>
  <si>
    <t>TONY'S® 51% WG 4x6 Pepperoni Cheese/Cheese Sub Pizza</t>
  </si>
  <si>
    <t xml:space="preserve">TONY’S® 51% WG 4X6 Cheese Pizza </t>
  </si>
  <si>
    <t xml:space="preserve">TONY'S® 51% WG 4x6 Pepperoni Pizza </t>
  </si>
  <si>
    <t xml:space="preserve">TONY'S® 51% WG 4x6 Sausage Pizza </t>
  </si>
  <si>
    <t>BIG DADDY'S® Bold 16" 51% WG Rolled Edge Cheese Pizza</t>
  </si>
  <si>
    <t>BIG DADDY'S® Bold 16" 51% WG Rolled Edge Pork Pepperoni Pizza</t>
  </si>
  <si>
    <t>CHICKEN LEGS CHILLED ‐BULK</t>
  </si>
  <si>
    <t xml:space="preserve">CHEF ONE® Chicken and Vegetable Dumpling </t>
  </si>
  <si>
    <t>MINH® Orange Chicken Stir Fry Kit</t>
  </si>
  <si>
    <t>MINH® Teriyaki Chicken Stir Fry Kit</t>
  </si>
  <si>
    <t>Raw Shelled Peanuts</t>
  </si>
  <si>
    <t>PB &amp; Grape Jelly Sandwich on Wheat Bread</t>
  </si>
  <si>
    <t>PB &amp; Strawberry Jam Sandwich on Wheat Bread</t>
  </si>
  <si>
    <t>Peanut Butter Cups</t>
  </si>
  <si>
    <t>Peanut Butter Cans</t>
  </si>
  <si>
    <t>PB &amp; Honey Spread Sandwich on Wheat Bread</t>
  </si>
  <si>
    <t>PB &amp; Raspberry Spread Sandwich on Wheat Bread</t>
  </si>
  <si>
    <t>PB &amp; Chocolate Flavored Spread Sandwich on Wheat Bread</t>
  </si>
  <si>
    <t>Barrel Cheese</t>
  </si>
  <si>
    <t xml:space="preserve">  Cheese WG Lasagna Rollup (Bulk) </t>
  </si>
  <si>
    <t xml:space="preserve">  Jumbo Cheese WG Ravioli (Bulk) </t>
  </si>
  <si>
    <t xml:space="preserve">WG Tortellini (Bulk) </t>
  </si>
  <si>
    <t xml:space="preserve">WG Breaded Oven Ready Square Cheese Ravioli (Bulk) </t>
  </si>
  <si>
    <t xml:space="preserve">WG PizzaBoli (Bulk) </t>
  </si>
  <si>
    <t xml:space="preserve">Garlic Cheesy WG Twiz-Stik  (Bulk) </t>
  </si>
  <si>
    <t xml:space="preserve">Mini Cheese Pizza WG Bagel  (Bulk) </t>
  </si>
  <si>
    <t>1/8 cup</t>
  </si>
  <si>
    <t xml:space="preserve"> WG Garlic Cheesy Pull Apart (Bulk)  </t>
  </si>
  <si>
    <t xml:space="preserve">WG Breaded Oven Ready Mini Mozzarella Bites (Bulk) </t>
  </si>
  <si>
    <t xml:space="preserve">ANYTIMERS® Cheese Pizza Kit </t>
  </si>
  <si>
    <t xml:space="preserve">ANYTIMERS® Cheese &amp; Turkey Pepperoni Pizza Kit </t>
  </si>
  <si>
    <t xml:space="preserve">ANYTIMERS® BBQ Chicken Pizza  </t>
  </si>
  <si>
    <t xml:space="preserve">ANYTIMERS® Turkey &amp; Cheese Kit </t>
  </si>
  <si>
    <t xml:space="preserve">Gourmet Café Black Forest Ham &amp; Cheddar on WG Brioche Bun (I/W) </t>
  </si>
  <si>
    <t>Italian Combo on WG Wrap (I/W) No Pork</t>
  </si>
  <si>
    <t>Mozzarella &amp; American Cheese on WG Croissant  (I/W)</t>
  </si>
  <si>
    <t xml:space="preserve">WG Egg &amp; Cheese Filled Biscuit (I/W) </t>
  </si>
  <si>
    <t>Turkey Ham &amp; Cheese WG Croissant Melt  (I/W)</t>
  </si>
  <si>
    <t xml:space="preserve">  WG Garlic Cheesy Pull Apart (Bulk)  </t>
  </si>
  <si>
    <t xml:space="preserve">Italian Combo on WG Wrap (I/W)(Turkey Ham, Turkey Pepperoni, Turkey Salami, Mozzarella Cheese)  </t>
  </si>
  <si>
    <t xml:space="preserve">2 Cheese on WG Croissant  (I/W) (Mozzarella Cheese, American Cheese)  </t>
  </si>
  <si>
    <t xml:space="preserve">Turkey Ham &amp; Cheese WG Croissant Melt  (I/W) (Turkey Ham, American Cheese) </t>
  </si>
  <si>
    <t>AdvancePierre™ Fully Cooked Meatloaf with Cheddar Cheese and Topped with Ketchup, 2.90 oz.</t>
  </si>
  <si>
    <t>AdvancePierre™ Down Home Beef Salisbury Steak, 3 oz.</t>
  </si>
  <si>
    <t>Hillshire Farm® Beef Crumbles, 2.4 oz.</t>
  </si>
  <si>
    <t>AdvancePierre™ Breaded Beef Patties, 3.35 oz.</t>
  </si>
  <si>
    <t>AdvancePierre™ Fully Cooked Beef Meatballs, 0.50 oz.</t>
  </si>
  <si>
    <t>AdvancePierre™ Fully Cooked Beef Rib Patties with Honey BBQ Sauce, 3.25 oz</t>
  </si>
  <si>
    <t>AdvancePierre™ Wonderbites® Beef Dipper with Teriyaki, 2.8 oz.</t>
  </si>
  <si>
    <t>AdvancePierre™ Flame Grilled Beef Pattie with Onion, 2.6 oz.</t>
  </si>
  <si>
    <t>AdvancePierre™ Flame Grilled Beef Steak Burger, 3.0 oz.</t>
  </si>
  <si>
    <t>AdvancePierre™ Flame Grilled Beef Steak Burger, 2.4 oz.</t>
  </si>
  <si>
    <t>AdvancePierre™ Flame Grilled Beef Steak Burger</t>
  </si>
  <si>
    <t>Hillshire Farm® Beef Crumbles, 2.03 oz.</t>
  </si>
  <si>
    <t>AdvancePierre™ Fully Cooked Flamebroiled Beef Steaks, 2.29 oz</t>
  </si>
  <si>
    <t>Ball Park® Individually Wrapped Loaded Cheeseburger Mini Twin Sandwiches, 80/4.86 oz.</t>
  </si>
  <si>
    <t>Pierre™ Individually Wrapped Mini Twin Cheeseburgers, 96/4.70 oz.</t>
  </si>
  <si>
    <t>AdvancePierre™ Flame Grilled Beef Patties, 2.50 oz.</t>
  </si>
  <si>
    <t>Golden Crispy Breaded Beef Bites, 0.58 oz.</t>
  </si>
  <si>
    <t>Hot 'N Spicy Breaded Beef Bites, 0.58 oz.</t>
  </si>
  <si>
    <t>AdvancePierre™ Harvest Breaded Beef Patties, 3.20 oz.</t>
  </si>
  <si>
    <t>AdvancePierre™ Mini Breaded Beef Pattie, 1.97 oz.</t>
  </si>
  <si>
    <t>AdvancePierre™ Beef Burger, 2.0 oz.</t>
  </si>
  <si>
    <t>AdvancePierre™ Flame Grilled Beef Patties, 2.10 oz.</t>
  </si>
  <si>
    <t>AdvancePierre™ Deluxe Beef Meatballs, 0.5 oz.</t>
  </si>
  <si>
    <t>AdvancePierre™ Flame Grilled Beef Pattie</t>
  </si>
  <si>
    <t>AdvancePierre™ Fully Cooked Flame Grilled Chopped Beef Steaks, 3 oz.</t>
  </si>
  <si>
    <t>AdvancePierre™ Breaded Beef Fingers, 0.90 oz</t>
  </si>
  <si>
    <t>Hillshire Farm® Fine Beef Crumbles, 2.50 oz.</t>
  </si>
  <si>
    <t>AdvancePierre™ Fully Cooked, All Natural Beef Meatballs, 0.93 oz.</t>
  </si>
  <si>
    <t>AdvancePierre™ Breaded Beef Fingers, 0.97 oz.</t>
  </si>
  <si>
    <t>AdvancePierre™ Philly Beef Steak, 2.5 oz.</t>
  </si>
  <si>
    <t>Bosco® Whole Grain Reduced Fat Cheese Stuffed Breadsticks, 2.15 oz.</t>
  </si>
  <si>
    <t>Bosco® 7" Breadstick Stuffed with Mozzarella Cheese, 2.99 oz. with Bags</t>
  </si>
  <si>
    <t>Bosco® Whole Grain Reduced Fat Cheese Stuffed Breadsticks, 3.08 oz.</t>
  </si>
  <si>
    <t>Bosco® Whole Grain 100% LMPS Cheese Stuffed Breadsticks, 2.15 oz.</t>
  </si>
  <si>
    <t>Bosco® Whole Grain Pizza Stuffed Breadsticks, 3.77 oz.</t>
  </si>
  <si>
    <t>Bosco® Individually Wrapped Whole Grain Cheese Stuffed Breadsticks, 2.50 oz.</t>
  </si>
  <si>
    <t>Tyson® Fully Cooked Whole Grain Breaded Chicken Patties, CN, 3.29 oz.</t>
  </si>
  <si>
    <t>Tyson® Fully Cooked Whole Grain Breaded Chicken Nuggets, CN, 0.66 oz.</t>
  </si>
  <si>
    <t>Tyson® Fully Cooked Fajita Chicken Strips, CN</t>
  </si>
  <si>
    <t>Tyson® Fully Cooked Whole Grain Breaded Chicken Patties, CN, 4.07 oz.</t>
  </si>
  <si>
    <t>Tyson® Krisp N' Krunchy™ Fully Cooked Whole Grain Breaded Formed Chicken Tenders, CN 1.2 oz.</t>
  </si>
  <si>
    <t>Tyson® Fully Cooked Whole Grain Breaded Hot &amp; Spicy Chicken Patties, CN, 3.26 oz.</t>
  </si>
  <si>
    <t>Tyson® Fully Cooked Whole Grain Breaded Golden Crispy Chicken Patties, CN, 1.6 oz.</t>
  </si>
  <si>
    <t>Tyson® Fully Cooked Whole Grain Breaded Chicken Patties, CN 3.4 oz.</t>
  </si>
  <si>
    <t>Tyson® Fully Cooked Whole Grain Breaded Chicken Nuggets, CN, 0.68 oz.</t>
  </si>
  <si>
    <t>Tyson® Fully Cooked Whole Grain Breaded Chicken Patty on a Whole Grain Biscuit, 100/3.15 oz.</t>
  </si>
  <si>
    <t>Tyson® Fully Cooked All Natural* Low Sodium Diced Chicken, Natural Proportion 60 White/40 Dark Meat, 0.5"</t>
  </si>
  <si>
    <t>Tyson® Fully Cooked All Natural* Low Sodium Pulled Chicken, Reverse Blend 65 Dark/35 White Meat</t>
  </si>
  <si>
    <t>Tyson® Fully Cooked Whole Grain Breaded Golden Crispy Chicken Patties, CN, 3 oz.</t>
  </si>
  <si>
    <t>Tyson® Fully Cooked Whole Grain Breaded Hot &amp; Spicy Chicken Patties, CN, 3 oz.</t>
  </si>
  <si>
    <t>Tyson® Fully Cooked Whole Grain Breaded Golden Crispy Formed Chicken Tenders, CN 1.13 oz.</t>
  </si>
  <si>
    <t>Tyson® Fully Cooked Whole Grain Breaded Hot &amp; Spicy Formed Chicken Tenders, CN 1.14 oz.</t>
  </si>
  <si>
    <t>Tyson® Fully Cooked Whole Grain Breaded Golden Crispy Chicken Nuggets, CN, 0.60 oz.</t>
  </si>
  <si>
    <t>Tyson® Fully Cooked Whole Grain Fritter Golden Crispy Chicken Fries, CN, 0.43 oz.</t>
  </si>
  <si>
    <t>Tyson® Fully Cooked Whole Grain Breaded Golden Crispy Popcorn Chicken Bites® Chicken Chunks CN, 0.28 oz.</t>
  </si>
  <si>
    <t>Tyson® Fully Cooked Whole Grain Breaded Hot &amp; Spicy Popcorn Chicken Bites® Chicken Chunks CN, 0.275 oz.</t>
  </si>
  <si>
    <t>Tyson® Fully Cooked Whole Grain Breaded Popcorn Chicken Bites® Chicken Chunks CN, 0.257 oz.</t>
  </si>
  <si>
    <t>Tyson® Fully Cooked Whole Grain Breaded, Glazed Nashville Hot Select Cut Chicken Tenders, CN 1.55 oz.</t>
  </si>
  <si>
    <t>Tyson® Fully Cooked, Wings of Fire® Chicken Wings</t>
  </si>
  <si>
    <t>Tyson® Fully Cooked Whole Grain Breaded Chicken Breast Chunks</t>
  </si>
  <si>
    <t>Tyson® Fully Cooked Breaded Honey Sriracha Glazed Chicken Breast Chunks CN, 0.86 oz.</t>
  </si>
  <si>
    <t>Tyson® Mega Minis® Fully Cooked Whole Grain Breaded, Glazed Nashville Hot Style Select Cut Chicken Breast Chunks CN, 0.45 oz.</t>
  </si>
  <si>
    <t>Tyson® Fully Cooked Glazed Bone-In Chicken Wing Sections, Jumbo</t>
  </si>
  <si>
    <t>Tyson Red Label® Fully Cooked Unbreaded Grilled Chicken Breast Filets, 3 oz.</t>
  </si>
  <si>
    <t>Tyson® Fully Cooked Whole Grain Breaded Homestyle Chicken Breast Filets, 4 oz.</t>
  </si>
  <si>
    <t>Tyson® Fully Cooked Whole Grain Breaded Golden Crispy Select Cut Chicken Breast Filets, CN, 3.75 oz.</t>
  </si>
  <si>
    <t>Tyson® Fully Cooked Whole Grain Breaded Hot &amp; Spicy Select Cut Chicken Breast Filets, CN, 3.75 oz.</t>
  </si>
  <si>
    <t>Tyson® Fully Cooked Whole Grain Breaded Golden Crispy Select Cut Chicken Tenders, CN 2.07 oz.</t>
  </si>
  <si>
    <t>Tyson® Fully Cooked Whole Grain Breaded Hot &amp; Spicy Select Cut Chicken Tenders, CN 2.05 oz.</t>
  </si>
  <si>
    <t>Tyson® Fully Cooked Whole Grain Breaded Golden Crispy Chicken Breast Chunks CN, 0.79 oz.</t>
  </si>
  <si>
    <t>Tyson® Fully Cooked, Whole Grain Breaded Hot 'N Spicy Made with Whole Muscle Boneless Chicken Wings, 0.76 oz.</t>
  </si>
  <si>
    <t>Tyson® Fully Cooked Whole Grain Breaded Homestyle Select Cut Chicken Breast Strips, CN 1.5 oz.</t>
  </si>
  <si>
    <t>Tyson® Fully Cooked Taco Seasoned Chopped Chicken</t>
  </si>
  <si>
    <t>Tyson® Fajita Dark Meat Chicken Strips, 3 oz.</t>
  </si>
  <si>
    <t>Tyson® Chicken Meatballs, 0.54 oz.</t>
  </si>
  <si>
    <t>Tyson® Fully Cooked Chicken Sausage Patties, 1.43 oz.</t>
  </si>
  <si>
    <t>Tyson® Fully Cooked Chicken Meatballs, 0.92 oz.</t>
  </si>
  <si>
    <t>Tyson® Sliced Black Forest Chicken Ham, 0.50 oz.</t>
  </si>
  <si>
    <t>Tyson® Fully Cooked Glazed Chicken Drumsticks</t>
  </si>
  <si>
    <t>Tyson® Fully Cooked Whole Grain Breaded Mini Chicken Corn Dogs, CN, 0.67 oz.</t>
  </si>
  <si>
    <t>Tyson® Whole Grain Battered Chicken Corn Dogs, 4 oz.</t>
  </si>
  <si>
    <t>Tyson® Fully Cooked Breaded Chicken Drumsticks</t>
  </si>
  <si>
    <t>AdvancePierre™ Fully Cooked Pork Rib Patties with Honey BBQ Sauce, 3.25 oz.</t>
  </si>
  <si>
    <t>AdvancePierre™ Fully Cooked Pork Sausage Pattie, 1.21 oz</t>
  </si>
  <si>
    <t xml:space="preserve">Chicken Legs - Chilled Bulk </t>
  </si>
  <si>
    <t>Mandarin Orange Chicken Jr</t>
  </si>
  <si>
    <t>General Tso's Chicken</t>
  </si>
  <si>
    <t>Sweet Chili Thai Chicken</t>
  </si>
  <si>
    <t>Sweet &amp; Sour Chicken</t>
  </si>
  <si>
    <t>Grilled Teriyaki Chicken</t>
  </si>
  <si>
    <t>Grilled Teriyaki Chicken - Gluten Free</t>
  </si>
  <si>
    <t>Lemon Chicken</t>
  </si>
  <si>
    <t>Spicy Sichuan Chicken</t>
  </si>
  <si>
    <t>Edamame Kung Pao Chicken</t>
  </si>
  <si>
    <t>1/8 cup vegetable</t>
  </si>
  <si>
    <t>Lightly Breaded Chicken Chunks, No Sauce</t>
  </si>
  <si>
    <t>Chicken Legs - Chilled Bulk</t>
  </si>
  <si>
    <t>Agreement Nbr</t>
  </si>
  <si>
    <r>
      <rPr>
        <b/>
        <sz val="8"/>
        <color rgb="FF000000"/>
        <rFont val="Arial"/>
        <family val="2"/>
      </rPr>
      <t xml:space="preserve">Total
</t>
    </r>
    <r>
      <rPr>
        <b/>
        <sz val="8"/>
        <color rgb="FF000000"/>
        <rFont val="Arial"/>
        <family val="2"/>
      </rPr>
      <t xml:space="preserve">Free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</si>
  <si>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 xml:space="preserve">Reduced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</si>
  <si>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Paid</t>
    </r>
  </si>
  <si>
    <r>
      <rPr>
        <b/>
        <sz val="8"/>
        <color rgb="FF000000"/>
        <rFont val="Arial"/>
        <family val="2"/>
      </rPr>
      <t xml:space="preserve">Total
</t>
    </r>
    <r>
      <rPr>
        <b/>
        <sz val="8"/>
        <color rgb="FF000000"/>
        <rFont val="Arial"/>
        <family val="2"/>
      </rPr>
      <t xml:space="preserve">SSO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</si>
  <si>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 xml:space="preserve">All
</t>
    </r>
    <r>
      <rPr>
        <b/>
        <sz val="8"/>
        <color rgb="FF000000"/>
        <rFont val="Arial"/>
        <family val="2"/>
      </rPr>
      <t xml:space="preserve">Lunches
</t>
    </r>
    <r>
      <rPr>
        <b/>
        <sz val="8"/>
        <color rgb="FF000000"/>
        <rFont val="Arial"/>
        <family val="2"/>
      </rPr>
      <t>Served</t>
    </r>
  </si>
  <si>
    <t>Entitlement Allocation</t>
  </si>
  <si>
    <t>25/26 Budget</t>
  </si>
  <si>
    <t>Minimum Budget</t>
  </si>
  <si>
    <t>Public / Non-Public</t>
  </si>
  <si>
    <t>EAST BUCHANAN CO. C-1 (025-076)</t>
  </si>
  <si>
    <t xml:space="preserve">048-448   </t>
  </si>
  <si>
    <t>KVC MISSOURI - ST. JAMES</t>
  </si>
  <si>
    <t>KVC MISSOURI - ST LOUIS</t>
  </si>
  <si>
    <t>115-115</t>
  </si>
  <si>
    <t>ST. LOUIS CITY</t>
  </si>
  <si>
    <t xml:space="preserve">115-406   </t>
  </si>
  <si>
    <t xml:space="preserve">115-620   </t>
  </si>
  <si>
    <t>115-934</t>
  </si>
  <si>
    <t>ST. LOUIS VOICES ACADEMY</t>
  </si>
  <si>
    <t>201-201</t>
  </si>
  <si>
    <t>MO SCHLS FOR THE SEV DISABLED</t>
  </si>
  <si>
    <t>AUTUMN HILL SCHOOL</t>
  </si>
  <si>
    <t>BOONSLICK SCHOOL</t>
  </si>
  <si>
    <t>COLLEGE VIEW SCHOOL</t>
  </si>
  <si>
    <t>DALE M THOMPSON/TRAILS WEST S</t>
  </si>
  <si>
    <t>E W THOMPSON SCHOOL</t>
  </si>
  <si>
    <t>GATEWAY/HUBERT WHEELER SCHOOL</t>
  </si>
  <si>
    <t>GREENE VALLEY SCHOOL</t>
  </si>
  <si>
    <t>HELEN M DAVIS SCHOOL</t>
  </si>
  <si>
    <t>LAKEVIEW WOODS SCHOOL</t>
  </si>
  <si>
    <t>Lillian Schaper</t>
  </si>
  <si>
    <t>MAPAVILLE SCHOOL</t>
  </si>
  <si>
    <t>MAPLE VALLEY SCHOOL</t>
  </si>
  <si>
    <t>MISSISSIPPI VALLEY SCHOOL</t>
  </si>
  <si>
    <t>NEW DAWN SCHOOL</t>
  </si>
  <si>
    <t>PARKVIEW SCHOOL</t>
  </si>
  <si>
    <t>SHADY GROVE SCHOOL</t>
  </si>
  <si>
    <t>347-347</t>
  </si>
  <si>
    <t>DIVISION OF YOUTH SERVICE</t>
  </si>
  <si>
    <t>FORT BELLEFONTAINE CAMPUS</t>
  </si>
  <si>
    <t>FULTON TREATMENT CTR.</t>
  </si>
  <si>
    <t>GENTRY RESIDENTIAL TREAT. FAC.</t>
  </si>
  <si>
    <t>050-035</t>
  </si>
  <si>
    <t>HILLSBORO TREATMENT CTR.</t>
  </si>
  <si>
    <t>HOGAN ST REGIONAL YOUTH CTR.</t>
  </si>
  <si>
    <t>MT. VERNON TREATMENT CTR.</t>
  </si>
  <si>
    <t>NORTHWEST REG. YOUTH CTR.</t>
  </si>
  <si>
    <t>RIVERBEND TREATMENT CTR.</t>
  </si>
  <si>
    <t>W. E. SEARS YOUTH CTR.</t>
  </si>
  <si>
    <t>WAVERLY REGIONAL YOUTH CTR.</t>
  </si>
  <si>
    <t>KVC MISSOURI - NILES</t>
  </si>
  <si>
    <t>820-009</t>
  </si>
  <si>
    <t>GREAT CIRCLE - TOM BUTTERFIELD</t>
  </si>
  <si>
    <t>KVC MISSOURI - CAMERON</t>
  </si>
  <si>
    <t>KVC ACADEMY – BOONVILLE</t>
  </si>
  <si>
    <t>Grand Total:</t>
  </si>
  <si>
    <t>Grand Total</t>
  </si>
  <si>
    <t>TLS for 23-24 including STL</t>
  </si>
  <si>
    <t>WBSCM</t>
  </si>
  <si>
    <t>Diff (+\-)</t>
  </si>
  <si>
    <t>Estimated Monthly Delivery Fee</t>
  </si>
  <si>
    <t>Total Estimated Delivery Fees:</t>
  </si>
  <si>
    <t xml:space="preserve">Public </t>
  </si>
  <si>
    <t>WGR Pizza Cheese Cruncher (4 piece Serving)</t>
  </si>
  <si>
    <t>WGR Breaded Mozzarella Cheese Sticks (6 piece serv)</t>
  </si>
  <si>
    <t>WGR Reduced Sodium Cheese Sticks  (5 pc serv)</t>
  </si>
  <si>
    <t>Mozzarella Cheese Sticks (4 piece serv)</t>
  </si>
  <si>
    <t>WGR Cheesy Mac Bites (5 piece serv)</t>
  </si>
  <si>
    <t>WGR Spicy  Jalapeno Cheese Bites (8 piece serv)</t>
  </si>
  <si>
    <t>CHEESE MOZ LM PT SKM UNFZ PROC PK (41125)</t>
  </si>
  <si>
    <t xml:space="preserve">WGR Double Chocolate Filled Bites ( 3 piece serv) </t>
  </si>
  <si>
    <t>1 oz Equiv</t>
  </si>
  <si>
    <t>BERRIES ‘N CREAM FILLED COOKIE BAKED IW 1.7OZ</t>
  </si>
  <si>
    <t>NO PROOF 51% WG MINI SUBMARINE DOUGH</t>
  </si>
  <si>
    <t>NUT FREE WHOLE GRAIN RICH CHOCOLATE CHIP MADE WITH HERSHEY’S BAKED COOKIE I/W</t>
  </si>
  <si>
    <t>Fresh 'N Ready Signature WGR 16" Oven Rising Sheeted Pizza Dough</t>
  </si>
  <si>
    <t>Made with Whole Grain Yeast Donut</t>
  </si>
  <si>
    <t>2 oz EQ WGR 6X6 Oven Fired Flatbread</t>
  </si>
  <si>
    <t>Whole Grain Rich Cinnamon Swirl Dough 2oz</t>
  </si>
  <si>
    <t>UBR - Ultimate Breadkfast Round - Oatmeal Chocolate Chip (Baked and IW)</t>
  </si>
  <si>
    <t>12" x 16" Made w/ Whole Grains Dough</t>
  </si>
  <si>
    <t>51% Whole Grain Dinner Roll Dough</t>
  </si>
  <si>
    <t>UBR - THE ULTIMATE BREAKFAST ROUND(TM) BAKED (IND WRAPPED)</t>
  </si>
  <si>
    <t>Traditional Sweet Roll</t>
  </si>
  <si>
    <t>WGR IW CONFETTI CAKE FILLED COOKIE WITH FROSTING</t>
  </si>
  <si>
    <t>WGR Triple Chocolate Filled Cookie Made with Hershey's Chocolate</t>
  </si>
  <si>
    <t>Flour</t>
  </si>
  <si>
    <t>Non</t>
  </si>
  <si>
    <t>#</t>
  </si>
  <si>
    <t>Rich's Cheese</t>
  </si>
  <si>
    <t>Rich''s - Cheese (NOI)</t>
  </si>
  <si>
    <t>Rich''s - Flour (NOI)</t>
  </si>
  <si>
    <t>Rich''s - Cheese (FFS)</t>
  </si>
  <si>
    <t>Rich''s - Cheese(NOI)</t>
  </si>
  <si>
    <t>NOI Monthly Cases</t>
  </si>
  <si>
    <t>Rich Chicks</t>
  </si>
  <si>
    <t>Nardone Bros.</t>
  </si>
  <si>
    <t>Cheese, Mozzarella, Low Moisture Part Skim</t>
  </si>
  <si>
    <t>Beef, Coarse Ground, 100%,</t>
  </si>
  <si>
    <t>Chicken, Large Birds, Chilled</t>
  </si>
  <si>
    <t>Pork, Boneless Picnic</t>
  </si>
  <si>
    <t>Conagra Foods</t>
  </si>
  <si>
    <t>110244
111791</t>
  </si>
  <si>
    <t>347-097</t>
  </si>
  <si>
    <t>EXCEL SCHOOL</t>
  </si>
  <si>
    <t>347-067</t>
  </si>
  <si>
    <t>GATEWAY SCHOOL</t>
  </si>
  <si>
    <t>Total Pounds</t>
  </si>
  <si>
    <t>Net Off
Invoice Total Pounds</t>
  </si>
  <si>
    <t>000-000</t>
  </si>
  <si>
    <t>Example School District</t>
  </si>
  <si>
    <t>Foster Farms also has Product Calculator in Processor Link</t>
  </si>
  <si>
    <t xml:space="preserve">NET OFF INVOICE (NOI)  </t>
  </si>
  <si>
    <r>
      <rPr>
        <b/>
        <sz val="14"/>
        <color theme="1"/>
        <rFont val="Calibri"/>
        <family val="2"/>
        <scheme val="minor"/>
      </rPr>
      <t xml:space="preserve">TOTAL CASES
</t>
    </r>
    <r>
      <rPr>
        <sz val="14"/>
        <color theme="1"/>
        <rFont val="Calibri"/>
        <family val="2"/>
        <scheme val="minor"/>
      </rPr>
      <t>(FFS + Direct Delivery)</t>
    </r>
  </si>
  <si>
    <r>
      <rPr>
        <b/>
        <sz val="16"/>
        <color rgb="FFC00000"/>
        <rFont val="Calibri"/>
        <family val="2"/>
        <scheme val="minor"/>
      </rPr>
      <t xml:space="preserve">NOTE:
</t>
    </r>
    <r>
      <rPr>
        <b/>
        <sz val="8"/>
        <color rgb="FFC00000"/>
        <rFont val="Calibri"/>
        <family val="2"/>
      </rPr>
      <t xml:space="preserve">●   </t>
    </r>
    <r>
      <rPr>
        <b/>
        <sz val="16"/>
        <color rgb="FFC00000"/>
        <rFont val="Calibri"/>
        <family val="2"/>
        <scheme val="minor"/>
      </rPr>
      <t>Items in red are new or different than what was offered on last year's packet.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</si>
</sst>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10409]#,##0"/>
    <numFmt numFmtId="166" formatCode="[$-409]General"/>
    <numFmt numFmtId="167" formatCode="0.0"/>
    <numFmt numFmtId="168" formatCode="_(&quot;$&quot;* #,##0.00_);_(&quot;$&quot;* \(#,##0.00\);_(&quot;$&quot;* &quot;-&quot;????_);_(@_)"/>
    <numFmt numFmtId="169" formatCode="_(&quot;$&quot;* #,##0.0000_);_(&quot;$&quot;* \(#,##0.0000\);_(&quot;$&quot;* &quot;-&quot;????_);_(@_)"/>
    <numFmt numFmtId="170" formatCode="_(&quot;$&quot;* #,##0.0000_);_(&quot;$&quot;* \(#,##0.0000\);_(&quot;$&quot;* &quot;-&quot;??_);_(@_)"/>
    <numFmt numFmtId="171" formatCode="_(&quot;$&quot;* #,##0.000000000000000000000_);_(&quot;$&quot;* \(#,##0.000000000000000000000\);_(&quot;$&quot;* &quot;-&quot;??_);_(@_)"/>
    <numFmt numFmtId="172" formatCode="_(&quot;$&quot;* #,##0.000_);_(&quot;$&quot;* \(#,##0.000\);_(&quot;$&quot;* &quot;-&quot;??_);_(@_)"/>
  </numFmts>
  <fonts count="11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2"/>
      <color theme="1"/>
      <name val="Calibri"/>
      <family val="2"/>
      <scheme val="minor"/>
    </font>
    <font>
      <u/>
      <sz val="11"/>
      <color theme="10"/>
      <name val="Calibri"/>
      <family val="2"/>
      <scheme val="minor"/>
    </font>
    <font>
      <b/>
      <i/>
      <sz val="14"/>
      <color indexed="8"/>
      <name val="Calibri Light"/>
      <family val="2"/>
      <scheme val="major"/>
    </font>
    <font>
      <b/>
      <i/>
      <sz val="14"/>
      <color theme="1"/>
      <name val="Calibri Light"/>
      <family val="2"/>
      <scheme val="major"/>
    </font>
    <font>
      <i/>
      <sz val="10"/>
      <color indexed="8"/>
      <name val="Calibri Light"/>
      <family val="1"/>
      <scheme val="major"/>
    </font>
    <font>
      <b/>
      <i/>
      <sz val="14"/>
      <color theme="1"/>
      <name val="Calibri Light"/>
      <family val="1"/>
      <scheme val="major"/>
    </font>
    <font>
      <b/>
      <i/>
      <sz val="14"/>
      <name val="Calibri Light"/>
      <family val="1"/>
      <scheme val="major"/>
    </font>
    <font>
      <sz val="16"/>
      <color theme="1"/>
      <name val="Calibri"/>
      <family val="2"/>
      <scheme val="minor"/>
    </font>
    <font>
      <sz val="8"/>
      <color theme="1"/>
      <name val="Calibri"/>
      <family val="2"/>
      <scheme val="minor"/>
    </font>
    <font>
      <b/>
      <sz val="16"/>
      <color theme="1"/>
      <name val="Calibri"/>
      <family val="2"/>
      <scheme val="minor"/>
    </font>
    <font>
      <b/>
      <sz val="11"/>
      <color theme="1"/>
      <name val="Times New Roman"/>
      <family val="1"/>
    </font>
    <font>
      <b/>
      <sz val="12"/>
      <color indexed="8"/>
      <name val="Times New Roman"/>
      <family val="1"/>
    </font>
    <font>
      <sz val="11"/>
      <name val="Calibri"/>
      <family val="2"/>
      <scheme val="minor"/>
    </font>
    <font>
      <b/>
      <i/>
      <sz val="18"/>
      <color theme="1"/>
      <name val="Calibri Light"/>
      <family val="1"/>
      <scheme val="major"/>
    </font>
    <font>
      <b/>
      <sz val="18"/>
      <color theme="1"/>
      <name val="Calibri"/>
      <family val="2"/>
      <scheme val="minor"/>
    </font>
    <font>
      <b/>
      <i/>
      <sz val="18"/>
      <color indexed="8"/>
      <name val="Calibri"/>
      <family val="2"/>
      <scheme val="minor"/>
    </font>
    <font>
      <b/>
      <sz val="12"/>
      <name val="Times New Roman"/>
      <family val="1"/>
    </font>
    <font>
      <b/>
      <sz val="14"/>
      <color theme="1"/>
      <name val="Calibri"/>
      <family val="2"/>
      <scheme val="minor"/>
    </font>
    <font>
      <b/>
      <sz val="18"/>
      <name val="Calibri"/>
      <family val="2"/>
      <scheme val="minor"/>
    </font>
    <font>
      <b/>
      <sz val="48"/>
      <color theme="5" tint="-0.249977111117893"/>
      <name val="Lucida Sans"/>
      <family val="2"/>
    </font>
    <font>
      <b/>
      <sz val="12"/>
      <name val="Calibri"/>
      <family val="2"/>
      <scheme val="minor"/>
    </font>
    <font>
      <b/>
      <i/>
      <sz val="11"/>
      <name val="Calibri"/>
      <family val="2"/>
      <scheme val="minor"/>
    </font>
    <font>
      <sz val="18"/>
      <color rgb="FFFF0000"/>
      <name val="Calibri"/>
      <family val="2"/>
      <scheme val="minor"/>
    </font>
    <font>
      <b/>
      <sz val="18"/>
      <color rgb="FFFF0000"/>
      <name val="Calibri"/>
      <family val="2"/>
      <scheme val="minor"/>
    </font>
    <font>
      <b/>
      <sz val="20"/>
      <color theme="1"/>
      <name val="Calibri"/>
      <family val="2"/>
      <scheme val="minor"/>
    </font>
    <font>
      <b/>
      <sz val="11"/>
      <name val="Calibri"/>
      <family val="2"/>
      <scheme val="minor"/>
    </font>
    <font>
      <b/>
      <sz val="12"/>
      <color theme="1"/>
      <name val="Calibri"/>
      <family val="2"/>
      <scheme val="minor"/>
    </font>
    <font>
      <sz val="9"/>
      <color theme="1"/>
      <name val="Calibri"/>
      <family val="2"/>
      <scheme val="minor"/>
    </font>
    <font>
      <b/>
      <u/>
      <sz val="11"/>
      <color theme="1"/>
      <name val="Calibri"/>
      <family val="2"/>
      <scheme val="minor"/>
    </font>
    <font>
      <sz val="14"/>
      <color theme="1"/>
      <name val="Calibri"/>
      <family val="2"/>
      <scheme val="minor"/>
    </font>
    <font>
      <sz val="26"/>
      <color theme="1"/>
      <name val="Calibri"/>
      <family val="2"/>
      <scheme val="minor"/>
    </font>
    <font>
      <sz val="8"/>
      <name val="Arial"/>
      <family val="2"/>
    </font>
    <font>
      <sz val="8"/>
      <color theme="1"/>
      <name val="Arial"/>
      <family val="2"/>
    </font>
    <font>
      <sz val="8"/>
      <color rgb="FF000000"/>
      <name val="Arial"/>
      <family val="2"/>
    </font>
    <font>
      <b/>
      <sz val="14"/>
      <color theme="1"/>
      <name val="Times New Roman"/>
      <family val="1"/>
    </font>
    <font>
      <i/>
      <sz val="11"/>
      <color theme="1"/>
      <name val="Times New Roman"/>
      <family val="1"/>
    </font>
    <font>
      <b/>
      <sz val="14"/>
      <color indexed="8"/>
      <name val="Calibri"/>
      <family val="2"/>
      <scheme val="minor"/>
    </font>
    <font>
      <sz val="11"/>
      <color theme="1"/>
      <name val="Calibri"/>
      <family val="2"/>
    </font>
    <font>
      <sz val="14"/>
      <color rgb="FF333333"/>
      <name val="Calibri"/>
      <family val="2"/>
      <scheme val="minor"/>
    </font>
    <font>
      <b/>
      <sz val="14"/>
      <color theme="0"/>
      <name val="Calibri"/>
      <family val="2"/>
      <scheme val="minor"/>
    </font>
    <font>
      <b/>
      <i/>
      <sz val="14"/>
      <color indexed="8"/>
      <name val="Calibri"/>
      <family val="2"/>
      <scheme val="minor"/>
    </font>
    <font>
      <sz val="10"/>
      <color theme="1"/>
      <name val="Calibri"/>
      <family val="2"/>
      <scheme val="minor"/>
    </font>
    <font>
      <sz val="11"/>
      <color theme="1"/>
      <name val="Times New Roman"/>
      <family val="1"/>
    </font>
    <font>
      <i/>
      <sz val="14"/>
      <color theme="1"/>
      <name val="Times New Roman"/>
      <family val="1"/>
    </font>
    <font>
      <b/>
      <sz val="44"/>
      <name val="Calibri"/>
      <family val="2"/>
      <scheme val="minor"/>
    </font>
    <font>
      <sz val="16"/>
      <color rgb="FFC00000"/>
      <name val="Calibri"/>
      <family val="2"/>
      <scheme val="minor"/>
    </font>
    <font>
      <b/>
      <sz val="18"/>
      <color rgb="FFC00000"/>
      <name val="Calibri"/>
      <family val="2"/>
      <scheme val="minor"/>
    </font>
    <font>
      <b/>
      <sz val="14"/>
      <color rgb="FF333333"/>
      <name val="Calibri"/>
      <family val="2"/>
      <scheme val="minor"/>
    </font>
    <font>
      <b/>
      <sz val="14"/>
      <name val="Calibri"/>
      <family val="2"/>
      <scheme val="minor"/>
    </font>
    <font>
      <sz val="12"/>
      <color theme="1"/>
      <name val="Calibri"/>
      <family val="2"/>
      <scheme val="minor"/>
    </font>
    <font>
      <b/>
      <i/>
      <sz val="14"/>
      <color rgb="FFC00000"/>
      <name val="Calibri"/>
      <family val="2"/>
      <scheme val="minor"/>
    </font>
    <font>
      <sz val="14"/>
      <color rgb="FF00B050"/>
      <name val="Calibri"/>
      <family val="2"/>
      <scheme val="minor"/>
    </font>
    <font>
      <b/>
      <i/>
      <sz val="14"/>
      <color rgb="FF00B050"/>
      <name val="Calibri"/>
      <family val="2"/>
      <scheme val="minor"/>
    </font>
    <font>
      <b/>
      <i/>
      <u/>
      <sz val="14"/>
      <color rgb="FF00642D"/>
      <name val="Calibri"/>
      <family val="2"/>
      <scheme val="minor"/>
    </font>
    <font>
      <b/>
      <i/>
      <sz val="14"/>
      <color rgb="FFFF0000"/>
      <name val="Calibri"/>
      <family val="2"/>
      <scheme val="minor"/>
    </font>
    <font>
      <b/>
      <sz val="12"/>
      <color theme="0"/>
      <name val="Calibri"/>
      <family val="2"/>
      <scheme val="minor"/>
    </font>
    <font>
      <b/>
      <sz val="44"/>
      <color theme="1"/>
      <name val="Calibri"/>
      <family val="2"/>
      <scheme val="minor"/>
    </font>
    <font>
      <b/>
      <sz val="48"/>
      <color theme="1"/>
      <name val="Calibri"/>
      <family val="2"/>
      <scheme val="minor"/>
    </font>
    <font>
      <b/>
      <sz val="45"/>
      <color rgb="FFFF0000"/>
      <name val="Calibri"/>
      <family val="2"/>
      <scheme val="minor"/>
    </font>
    <font>
      <sz val="11"/>
      <color theme="3"/>
      <name val="Calibri"/>
      <family val="2"/>
      <scheme val="minor"/>
    </font>
    <font>
      <sz val="16"/>
      <color rgb="FFFF0000"/>
      <name val="Calibri"/>
      <family val="2"/>
      <scheme val="minor"/>
    </font>
    <font>
      <sz val="12"/>
      <color rgb="FFFF0000"/>
      <name val="Times New Roman"/>
      <family val="1"/>
    </font>
    <font>
      <b/>
      <sz val="12"/>
      <color rgb="FFFF0000"/>
      <name val="Times New Roman"/>
      <family val="1"/>
    </font>
    <font>
      <sz val="12"/>
      <color theme="1"/>
      <name val="Times New Roman"/>
      <family val="1"/>
    </font>
    <font>
      <b/>
      <sz val="48"/>
      <name val="Calibri"/>
      <family val="2"/>
      <scheme val="minor"/>
    </font>
    <font>
      <b/>
      <u/>
      <sz val="14"/>
      <color rgb="FFC00000"/>
      <name val="Calibri"/>
      <family val="2"/>
      <scheme val="minor"/>
    </font>
    <font>
      <sz val="8"/>
      <name val="Calibri"/>
      <family val="2"/>
      <scheme val="minor"/>
    </font>
    <font>
      <sz val="20"/>
      <color theme="1"/>
      <name val="Calibri"/>
      <family val="2"/>
      <scheme val="minor"/>
    </font>
    <font>
      <b/>
      <sz val="20"/>
      <name val="Calibri"/>
      <family val="2"/>
      <scheme val="minor"/>
    </font>
    <font>
      <b/>
      <sz val="36"/>
      <color rgb="FFFF0000"/>
      <name val="Calibri"/>
      <family val="2"/>
      <scheme val="minor"/>
    </font>
    <font>
      <b/>
      <sz val="18"/>
      <color theme="0"/>
      <name val="Calibri"/>
      <family val="2"/>
      <scheme val="minor"/>
    </font>
    <font>
      <b/>
      <sz val="28"/>
      <color rgb="FFFF0000"/>
      <name val="Calibri"/>
      <family val="2"/>
      <scheme val="minor"/>
    </font>
    <font>
      <b/>
      <sz val="20"/>
      <color theme="0"/>
      <name val="Calibri"/>
      <family val="2"/>
      <scheme val="minor"/>
    </font>
    <font>
      <b/>
      <sz val="18"/>
      <color rgb="FFFF33CC"/>
      <name val="Calibri"/>
      <family val="2"/>
      <scheme val="minor"/>
    </font>
    <font>
      <b/>
      <i/>
      <sz val="11"/>
      <color theme="4"/>
      <name val="Calibri"/>
      <family val="2"/>
      <scheme val="minor"/>
    </font>
    <font>
      <b/>
      <sz val="16"/>
      <color theme="4"/>
      <name val="Calibri"/>
      <family val="2"/>
      <scheme val="minor"/>
    </font>
    <font>
      <sz val="14"/>
      <color theme="1"/>
      <name val="Times New Roman"/>
      <family val="1"/>
    </font>
    <font>
      <b/>
      <i/>
      <sz val="16"/>
      <color theme="1"/>
      <name val="Times New Roman"/>
      <family val="1"/>
    </font>
    <font>
      <b/>
      <sz val="26"/>
      <color theme="1"/>
      <name val="Calibri"/>
      <family val="2"/>
      <scheme val="minor"/>
    </font>
    <font>
      <sz val="11"/>
      <color rgb="FF333333"/>
      <name val="Calibri"/>
      <family val="2"/>
      <scheme val="minor"/>
    </font>
    <font>
      <b/>
      <sz val="16"/>
      <color rgb="FFFF0000"/>
      <name val="Calibri"/>
      <family val="2"/>
      <scheme val="minor"/>
    </font>
    <font>
      <sz val="12"/>
      <name val="Calibri"/>
      <family val="2"/>
      <scheme val="minor"/>
    </font>
    <font>
      <b/>
      <sz val="16"/>
      <color rgb="FF000000"/>
      <name val="Calibri"/>
      <family val="2"/>
      <scheme val="minor"/>
    </font>
    <font>
      <b/>
      <sz val="8"/>
      <color rgb="FF000000"/>
      <name val="Arial"/>
      <family val="2"/>
    </font>
    <font>
      <sz val="11"/>
      <name val="Calibri"/>
      <family val="2"/>
    </font>
    <font>
      <b/>
      <sz val="11"/>
      <name val="Calibri"/>
      <family val="2"/>
    </font>
    <font>
      <b/>
      <sz val="10"/>
      <color rgb="FF000000"/>
      <name val="Arial"/>
      <family val="2"/>
    </font>
    <font>
      <sz val="8"/>
      <color rgb="FFFF0000"/>
      <name val="Arial"/>
      <family val="2"/>
    </font>
    <font>
      <b/>
      <sz val="8"/>
      <color rgb="FFFF0000"/>
      <name val="Arial"/>
      <family val="2"/>
    </font>
    <font>
      <b/>
      <sz val="9"/>
      <color rgb="FF000000"/>
      <name val="Arial"/>
      <family val="2"/>
    </font>
    <font>
      <b/>
      <sz val="11"/>
      <color rgb="FF000000"/>
      <name val="Calibri"/>
      <family val="2"/>
      <scheme val="minor"/>
    </font>
    <font>
      <sz val="11"/>
      <color theme="4"/>
      <name val="Calibri"/>
      <family val="2"/>
      <scheme val="minor"/>
    </font>
    <font>
      <u/>
      <sz val="14"/>
      <color theme="10"/>
      <name val="Calibri"/>
      <family val="2"/>
      <scheme val="minor"/>
    </font>
    <font>
      <b/>
      <sz val="14"/>
      <color indexed="8"/>
      <name val="Times New Roman"/>
      <family val="1"/>
    </font>
    <font>
      <i/>
      <sz val="14"/>
      <color indexed="8"/>
      <name val="Calibri Light"/>
      <family val="1"/>
      <scheme val="major"/>
    </font>
    <font>
      <b/>
      <sz val="11"/>
      <color rgb="FF000000"/>
      <name val="Arial"/>
      <family val="2"/>
    </font>
    <font>
      <u/>
      <sz val="14"/>
      <color rgb="FF0563C1"/>
      <name val="Calibri"/>
      <family val="2"/>
      <scheme val="minor"/>
    </font>
    <font>
      <b/>
      <sz val="22"/>
      <color theme="1"/>
      <name val="Calibri"/>
      <family val="2"/>
      <scheme val="minor"/>
    </font>
    <font>
      <b/>
      <sz val="22"/>
      <name val="Calibri"/>
      <family val="2"/>
      <scheme val="minor"/>
    </font>
    <font>
      <sz val="14"/>
      <color indexed="8"/>
      <name val="Calibri"/>
      <family val="2"/>
      <scheme val="minor"/>
    </font>
    <font>
      <b/>
      <sz val="11"/>
      <color rgb="FFC00000"/>
      <name val="Calibri"/>
      <family val="2"/>
      <scheme val="minor"/>
    </font>
    <font>
      <b/>
      <sz val="16"/>
      <color rgb="FFC00000"/>
      <name val="Calibri"/>
      <family val="2"/>
    </font>
    <font>
      <b/>
      <sz val="16"/>
      <color rgb="FFC00000"/>
      <name val="Calibri"/>
      <family val="2"/>
      <scheme val="minor"/>
    </font>
    <font>
      <b/>
      <sz val="8"/>
      <color rgb="FFC00000"/>
      <name val="Calibri"/>
      <family val="2"/>
    </font>
  </fonts>
  <fills count="39">
    <fill>
      <patternFill patternType="none"/>
    </fill>
    <fill>
      <patternFill patternType="gray125"/>
    </fill>
    <fill>
      <patternFill patternType="solid">
        <fgColor theme="5"/>
      </patternFill>
    </fill>
    <fill>
      <patternFill patternType="solid">
        <fgColor theme="1"/>
        <bgColor indexed="64"/>
      </patternFill>
    </fill>
    <fill>
      <patternFill patternType="solid">
        <fgColor theme="5"/>
        <bgColor indexed="64"/>
      </patternFill>
    </fill>
    <fill>
      <patternFill patternType="solid">
        <fgColor theme="8"/>
        <bgColor indexed="64"/>
      </patternFill>
    </fill>
    <fill>
      <patternFill patternType="solid">
        <fgColor rgb="FFFFFF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7"/>
        <bgColor indexed="64"/>
      </patternFill>
    </fill>
    <fill>
      <patternFill patternType="solid">
        <fgColor rgb="FF6188CD"/>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EFA9B3"/>
        <bgColor indexed="64"/>
      </patternFill>
    </fill>
    <fill>
      <patternFill patternType="solid">
        <fgColor theme="9" tint="0.59999389629810485"/>
        <bgColor indexed="64"/>
      </patternFill>
    </fill>
    <fill>
      <patternFill patternType="solid">
        <fgColor theme="9" tint="0.59999389629810485"/>
        <bgColor rgb="FFEAEAE8"/>
      </patternFill>
    </fill>
    <fill>
      <patternFill patternType="solid">
        <fgColor rgb="FF3FC9F9"/>
        <bgColor indexed="64"/>
      </patternFill>
    </fill>
    <fill>
      <patternFill patternType="solid">
        <fgColor rgb="FFADDB7B"/>
        <bgColor indexed="64"/>
      </patternFill>
    </fill>
    <fill>
      <patternFill patternType="solid">
        <fgColor theme="4"/>
        <bgColor indexed="64"/>
      </patternFill>
    </fill>
    <fill>
      <patternFill patternType="solid">
        <fgColor rgb="FFFF7C80"/>
        <bgColor indexed="64"/>
      </patternFill>
    </fill>
    <fill>
      <patternFill patternType="solid">
        <fgColor theme="6" tint="0.79998168889431442"/>
        <bgColor indexed="64"/>
      </patternFill>
    </fill>
    <fill>
      <patternFill patternType="solid">
        <fgColor theme="0"/>
        <bgColor rgb="FFEAEAE8"/>
      </patternFill>
    </fill>
    <fill>
      <patternFill patternType="solid">
        <fgColor theme="1" tint="0.34998626667073579"/>
        <bgColor indexed="64"/>
      </patternFill>
    </fill>
    <fill>
      <patternFill patternType="solid">
        <fgColor theme="7" tint="-0.499984740745262"/>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3"/>
        <bgColor indexed="64"/>
      </patternFill>
    </fill>
    <fill>
      <patternFill patternType="solid">
        <fgColor rgb="FFC00000"/>
        <bgColor indexed="64"/>
      </patternFill>
    </fill>
    <fill>
      <patternFill patternType="solid">
        <fgColor rgb="FF7030A0"/>
        <bgColor indexed="64"/>
      </patternFill>
    </fill>
    <fill>
      <patternFill patternType="solid">
        <fgColor rgb="FFFF505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B6D2EC"/>
        <bgColor indexed="64"/>
      </patternFill>
    </fill>
    <fill>
      <patternFill patternType="solid">
        <fgColor rgb="FFF1831F"/>
        <bgColor indexed="64"/>
      </patternFill>
    </fill>
  </fills>
  <borders count="454">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double">
        <color indexed="64"/>
      </left>
      <right style="double">
        <color indexed="64"/>
      </right>
      <top style="thick">
        <color indexed="64"/>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ck">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indexed="64"/>
      </right>
      <top style="medium">
        <color auto="1"/>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medium">
        <color auto="1"/>
      </left>
      <right style="medium">
        <color auto="1"/>
      </right>
      <top style="medium">
        <color auto="1"/>
      </top>
      <bottom style="medium">
        <color auto="1"/>
      </bottom>
      <diagonal/>
    </border>
    <border>
      <left style="thick">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top/>
      <bottom/>
      <diagonal/>
    </border>
    <border>
      <left/>
      <right/>
      <top style="thin">
        <color indexed="64"/>
      </top>
      <bottom/>
      <diagonal/>
    </border>
    <border>
      <left style="thick">
        <color indexed="64"/>
      </left>
      <right style="thin">
        <color indexed="64"/>
      </right>
      <top style="thin">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right style="medium">
        <color auto="1"/>
      </right>
      <top/>
      <bottom/>
      <diagonal/>
    </border>
    <border>
      <left style="medium">
        <color indexed="64"/>
      </left>
      <right/>
      <top/>
      <bottom/>
      <diagonal/>
    </border>
    <border>
      <left style="thin">
        <color indexed="64"/>
      </left>
      <right style="medium">
        <color auto="1"/>
      </right>
      <top style="medium">
        <color auto="1"/>
      </top>
      <bottom style="medium">
        <color indexed="64"/>
      </bottom>
      <diagonal/>
    </border>
    <border>
      <left style="thin">
        <color indexed="64"/>
      </left>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style="medium">
        <color indexed="64"/>
      </left>
      <right style="thin">
        <color indexed="64"/>
      </right>
      <top style="medium">
        <color indexed="64"/>
      </top>
      <bottom style="medium">
        <color auto="1"/>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right style="thick">
        <color indexed="64"/>
      </right>
      <top style="medium">
        <color auto="1"/>
      </top>
      <bottom/>
      <diagonal/>
    </border>
    <border>
      <left style="thick">
        <color indexed="64"/>
      </left>
      <right/>
      <top style="medium">
        <color indexed="64"/>
      </top>
      <bottom/>
      <diagonal/>
    </border>
    <border>
      <left/>
      <right/>
      <top/>
      <bottom style="medium">
        <color indexed="64"/>
      </bottom>
      <diagonal/>
    </border>
    <border>
      <left/>
      <right style="thick">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n">
        <color indexed="64"/>
      </right>
      <top/>
      <bottom style="medium">
        <color auto="1"/>
      </bottom>
      <diagonal/>
    </border>
    <border>
      <left style="thick">
        <color indexed="64"/>
      </left>
      <right style="thin">
        <color indexed="64"/>
      </right>
      <top/>
      <bottom style="medium">
        <color indexed="64"/>
      </bottom>
      <diagonal/>
    </border>
    <border>
      <left style="medium">
        <color indexed="64"/>
      </left>
      <right/>
      <top style="thick">
        <color auto="1"/>
      </top>
      <bottom/>
      <diagonal/>
    </border>
    <border>
      <left/>
      <right style="medium">
        <color indexed="64"/>
      </right>
      <top style="thick">
        <color indexed="64"/>
      </top>
      <bottom/>
      <diagonal/>
    </border>
    <border>
      <left/>
      <right style="thick">
        <color auto="1"/>
      </right>
      <top/>
      <bottom style="medium">
        <color auto="1"/>
      </bottom>
      <diagonal/>
    </border>
    <border>
      <left style="medium">
        <color indexed="64"/>
      </left>
      <right/>
      <top/>
      <bottom style="medium">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dotted">
        <color indexed="64"/>
      </left>
      <right style="thick">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auto="1"/>
      </left>
      <right style="medium">
        <color auto="1"/>
      </right>
      <top style="dotted">
        <color auto="1"/>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ck">
        <color indexed="64"/>
      </left>
      <right style="dotted">
        <color indexed="64"/>
      </right>
      <top style="dotted">
        <color indexed="64"/>
      </top>
      <bottom style="medium">
        <color indexed="64"/>
      </bottom>
      <diagonal/>
    </border>
    <border>
      <left style="dotted">
        <color indexed="64"/>
      </left>
      <right style="thick">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auto="1"/>
      </left>
      <right style="medium">
        <color auto="1"/>
      </right>
      <top style="dotted">
        <color auto="1"/>
      </top>
      <bottom style="dotted">
        <color auto="1"/>
      </bottom>
      <diagonal/>
    </border>
    <border>
      <left style="medium">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ck">
        <color auto="1"/>
      </left>
      <right style="dotted">
        <color indexed="64"/>
      </right>
      <top style="medium">
        <color indexed="64"/>
      </top>
      <bottom style="dotted">
        <color indexed="64"/>
      </bottom>
      <diagonal/>
    </border>
    <border>
      <left style="thin">
        <color indexed="64"/>
      </left>
      <right style="thick">
        <color auto="1"/>
      </right>
      <top style="medium">
        <color auto="1"/>
      </top>
      <bottom style="medium">
        <color indexed="64"/>
      </bottom>
      <diagonal/>
    </border>
    <border>
      <left/>
      <right style="thin">
        <color auto="1"/>
      </right>
      <top style="medium">
        <color indexed="64"/>
      </top>
      <bottom style="medium">
        <color indexed="64"/>
      </bottom>
      <diagonal/>
    </border>
    <border>
      <left style="thick">
        <color auto="1"/>
      </left>
      <right style="thin">
        <color indexed="64"/>
      </right>
      <top style="medium">
        <color indexed="64"/>
      </top>
      <bottom style="medium">
        <color auto="1"/>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style="thick">
        <color auto="1"/>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auto="1"/>
      </right>
      <top/>
      <bottom style="medium">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auto="1"/>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dotted">
        <color indexed="64"/>
      </bottom>
      <diagonal/>
    </border>
    <border>
      <left style="dotted">
        <color indexed="64"/>
      </left>
      <right style="dashed">
        <color indexed="64"/>
      </right>
      <top/>
      <bottom style="dashed">
        <color indexed="64"/>
      </bottom>
      <diagonal/>
    </border>
    <border>
      <left style="dotted">
        <color indexed="64"/>
      </left>
      <right style="dashed">
        <color auto="1"/>
      </right>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bottom style="dotted">
        <color indexed="64"/>
      </bottom>
      <diagonal/>
    </border>
    <border>
      <left style="dotted">
        <color auto="1"/>
      </left>
      <right style="medium">
        <color auto="1"/>
      </right>
      <top/>
      <bottom style="dotted">
        <color auto="1"/>
      </bottom>
      <diagonal/>
    </border>
    <border>
      <left style="dotted">
        <color indexed="64"/>
      </left>
      <right style="dotted">
        <color indexed="64"/>
      </right>
      <top/>
      <bottom/>
      <diagonal/>
    </border>
    <border>
      <left style="thick">
        <color indexed="64"/>
      </left>
      <right style="dotted">
        <color indexed="64"/>
      </right>
      <top/>
      <bottom style="dotted">
        <color indexed="64"/>
      </bottom>
      <diagonal/>
    </border>
    <border>
      <left style="dotted">
        <color indexed="64"/>
      </left>
      <right style="dotted">
        <color indexed="64"/>
      </right>
      <top/>
      <bottom style="dashed">
        <color indexed="64"/>
      </bottom>
      <diagonal/>
    </border>
    <border>
      <left style="medium">
        <color indexed="64"/>
      </left>
      <right style="dotted">
        <color indexed="64"/>
      </right>
      <top/>
      <bottom style="dashed">
        <color indexed="64"/>
      </bottom>
      <diagonal/>
    </border>
    <border>
      <left/>
      <right style="thick">
        <color auto="1"/>
      </right>
      <top style="medium">
        <color indexed="64"/>
      </top>
      <bottom style="medium">
        <color indexed="64"/>
      </bottom>
      <diagonal/>
    </border>
    <border>
      <left style="thick">
        <color auto="1"/>
      </left>
      <right/>
      <top style="medium">
        <color indexed="64"/>
      </top>
      <bottom style="medium">
        <color indexed="64"/>
      </bottom>
      <diagonal/>
    </border>
    <border>
      <left style="dashed">
        <color indexed="64"/>
      </left>
      <right/>
      <top/>
      <bottom/>
      <diagonal/>
    </border>
    <border>
      <left style="dotted">
        <color indexed="64"/>
      </left>
      <right style="dashed">
        <color indexed="64"/>
      </right>
      <top style="dotted">
        <color indexed="64"/>
      </top>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ashed">
        <color indexed="64"/>
      </right>
      <top/>
      <bottom/>
      <diagonal/>
    </border>
    <border>
      <left style="medium">
        <color indexed="64"/>
      </left>
      <right style="dotted">
        <color indexed="64"/>
      </right>
      <top/>
      <bottom/>
      <diagonal/>
    </border>
    <border>
      <left style="dotted">
        <color indexed="64"/>
      </left>
      <right style="dashed">
        <color indexed="64"/>
      </right>
      <top style="dotted">
        <color indexed="64"/>
      </top>
      <bottom style="dotted">
        <color indexed="64"/>
      </bottom>
      <diagonal/>
    </border>
    <border>
      <left style="thick">
        <color indexed="64"/>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style="medium">
        <color indexed="64"/>
      </left>
      <right style="dotted">
        <color indexed="64"/>
      </right>
      <top style="dashed">
        <color indexed="64"/>
      </top>
      <bottom style="dashed">
        <color indexed="64"/>
      </bottom>
      <diagonal/>
    </border>
    <border>
      <left style="dotted">
        <color indexed="64"/>
      </left>
      <right style="dotted">
        <color indexed="64"/>
      </right>
      <top style="dotted">
        <color indexed="64"/>
      </top>
      <bottom style="thick">
        <color indexed="64"/>
      </bottom>
      <diagonal/>
    </border>
    <border>
      <left style="medium">
        <color indexed="64"/>
      </left>
      <right style="dotted">
        <color indexed="64"/>
      </right>
      <top style="dotted">
        <color indexed="64"/>
      </top>
      <bottom style="thick">
        <color auto="1"/>
      </bottom>
      <diagonal/>
    </border>
    <border>
      <left style="dotted">
        <color indexed="64"/>
      </left>
      <right style="medium">
        <color indexed="64"/>
      </right>
      <top style="dotted">
        <color indexed="64"/>
      </top>
      <bottom style="thick">
        <color auto="1"/>
      </bottom>
      <diagonal/>
    </border>
    <border>
      <left style="thick">
        <color indexed="64"/>
      </left>
      <right style="dotted">
        <color indexed="64"/>
      </right>
      <top style="dotted">
        <color indexed="64"/>
      </top>
      <bottom style="thick">
        <color indexed="64"/>
      </bottom>
      <diagonal/>
    </border>
    <border>
      <left style="medium">
        <color indexed="64"/>
      </left>
      <right style="medium">
        <color indexed="64"/>
      </right>
      <top style="thick">
        <color indexed="64"/>
      </top>
      <bottom style="thick">
        <color indexed="64"/>
      </bottom>
      <diagonal/>
    </border>
    <border>
      <left/>
      <right style="dotted">
        <color indexed="64"/>
      </right>
      <top/>
      <bottom style="dotted">
        <color indexed="64"/>
      </bottom>
      <diagonal/>
    </border>
    <border>
      <left style="medium">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style="dotted">
        <color indexed="64"/>
      </left>
      <right style="thick">
        <color indexed="64"/>
      </right>
      <top style="dotted">
        <color indexed="64"/>
      </top>
      <bottom style="thick">
        <color indexed="64"/>
      </bottom>
      <diagonal/>
    </border>
    <border>
      <left style="dotted">
        <color indexed="64"/>
      </left>
      <right/>
      <top style="dotted">
        <color indexed="64"/>
      </top>
      <bottom style="thick">
        <color indexed="64"/>
      </bottom>
      <diagonal/>
    </border>
    <border>
      <left style="dashed">
        <color indexed="64"/>
      </left>
      <right style="dott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otted">
        <color indexed="64"/>
      </left>
      <right style="thick">
        <color indexed="64"/>
      </right>
      <top/>
      <bottom style="dotted">
        <color indexed="64"/>
      </bottom>
      <diagonal/>
    </border>
    <border>
      <left style="dashed">
        <color indexed="64"/>
      </left>
      <right style="dotted">
        <color indexed="64"/>
      </right>
      <top/>
      <bottom style="dashed">
        <color indexed="64"/>
      </bottom>
      <diagonal/>
    </border>
    <border>
      <left style="dashed">
        <color indexed="64"/>
      </left>
      <right style="dashed">
        <color indexed="64"/>
      </right>
      <top/>
      <bottom style="dash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thick">
        <color indexed="64"/>
      </left>
      <right style="dotted">
        <color indexed="64"/>
      </right>
      <top style="thick">
        <color indexed="64"/>
      </top>
      <bottom style="dotted">
        <color indexed="64"/>
      </bottom>
      <diagonal/>
    </border>
    <border>
      <left style="thick">
        <color indexed="64"/>
      </left>
      <right style="thin">
        <color indexed="64"/>
      </right>
      <top style="dotted">
        <color indexed="64"/>
      </top>
      <bottom style="thin">
        <color indexed="64"/>
      </bottom>
      <diagonal/>
    </border>
    <border>
      <left style="dotted">
        <color indexed="64"/>
      </left>
      <right style="dashed">
        <color auto="1"/>
      </right>
      <top/>
      <bottom style="medium">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medium">
        <color indexed="64"/>
      </bottom>
      <diagonal/>
    </border>
    <border>
      <left style="dotted">
        <color auto="1"/>
      </left>
      <right style="medium">
        <color auto="1"/>
      </right>
      <top/>
      <bottom style="medium">
        <color indexed="64"/>
      </bottom>
      <diagonal/>
    </border>
    <border>
      <left/>
      <right style="dotted">
        <color indexed="64"/>
      </right>
      <top/>
      <bottom style="medium">
        <color indexed="64"/>
      </bottom>
      <diagonal/>
    </border>
    <border>
      <left style="thick">
        <color indexed="64"/>
      </left>
      <right style="dotted">
        <color indexed="64"/>
      </right>
      <top/>
      <bottom style="medium">
        <color indexed="64"/>
      </bottom>
      <diagonal/>
    </border>
    <border>
      <left style="thick">
        <color indexed="64"/>
      </left>
      <right style="thin">
        <color indexed="64"/>
      </right>
      <top/>
      <bottom style="dotted">
        <color indexed="64"/>
      </bottom>
      <diagonal/>
    </border>
    <border>
      <left style="dotted">
        <color indexed="64"/>
      </left>
      <right style="dashed">
        <color auto="1"/>
      </right>
      <top style="medium">
        <color indexed="64"/>
      </top>
      <bottom style="dotted">
        <color indexed="64"/>
      </bottom>
      <diagonal/>
    </border>
    <border>
      <left/>
      <right style="dashed">
        <color indexed="64"/>
      </right>
      <top style="dashed">
        <color indexed="64"/>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dotted">
        <color indexed="64"/>
      </left>
      <right style="dashed">
        <color indexed="64"/>
      </right>
      <top style="dotted">
        <color indexed="64"/>
      </top>
      <bottom style="medium">
        <color indexed="64"/>
      </bottom>
      <diagonal/>
    </border>
    <border>
      <left/>
      <right style="dotted">
        <color indexed="64"/>
      </right>
      <top style="dotted">
        <color indexed="64"/>
      </top>
      <bottom/>
      <diagonal/>
    </border>
    <border>
      <left style="dotted">
        <color indexed="64"/>
      </left>
      <right style="thick">
        <color indexed="64"/>
      </right>
      <top style="dotted">
        <color indexed="64"/>
      </top>
      <bottom/>
      <diagonal/>
    </border>
    <border>
      <left style="dashed">
        <color indexed="64"/>
      </left>
      <right style="dotted">
        <color indexed="64"/>
      </right>
      <top style="dashed">
        <color indexed="64"/>
      </top>
      <bottom/>
      <diagonal/>
    </border>
    <border>
      <left style="dashed">
        <color indexed="64"/>
      </left>
      <right style="dashed">
        <color indexed="64"/>
      </right>
      <top style="dashed">
        <color indexed="64"/>
      </top>
      <bottom/>
      <diagonal/>
    </border>
    <border>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otted">
        <color indexed="64"/>
      </left>
      <right/>
      <top style="dotted">
        <color indexed="64"/>
      </top>
      <bottom/>
      <diagonal/>
    </border>
    <border>
      <left/>
      <right style="dotted">
        <color indexed="64"/>
      </right>
      <top style="thick">
        <color indexed="64"/>
      </top>
      <bottom style="dotted">
        <color indexed="64"/>
      </bottom>
      <diagonal/>
    </border>
    <border>
      <left style="dotted">
        <color auto="1"/>
      </left>
      <right style="medium">
        <color auto="1"/>
      </right>
      <top style="thick">
        <color indexed="64"/>
      </top>
      <bottom style="dotted">
        <color indexed="64"/>
      </bottom>
      <diagonal/>
    </border>
    <border>
      <left style="medium">
        <color indexed="64"/>
      </left>
      <right style="dotted">
        <color indexed="64"/>
      </right>
      <top style="thick">
        <color indexed="64"/>
      </top>
      <bottom style="dotted">
        <color indexed="64"/>
      </bottom>
      <diagonal/>
    </border>
    <border>
      <left style="dotted">
        <color indexed="64"/>
      </left>
      <right style="medium">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ck">
        <color indexed="64"/>
      </left>
      <right style="dotted">
        <color indexed="64"/>
      </right>
      <top style="thin">
        <color indexed="64"/>
      </top>
      <bottom style="dotted">
        <color indexed="64"/>
      </bottom>
      <diagonal/>
    </border>
    <border>
      <left style="dotted">
        <color auto="1"/>
      </left>
      <right style="medium">
        <color auto="1"/>
      </right>
      <top/>
      <bottom/>
      <diagonal/>
    </border>
    <border>
      <left/>
      <right style="dotted">
        <color indexed="64"/>
      </right>
      <top/>
      <bottom/>
      <diagonal/>
    </border>
    <border>
      <left style="thick">
        <color indexed="64"/>
      </left>
      <right style="dotted">
        <color indexed="64"/>
      </right>
      <top/>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thick">
        <color auto="1"/>
      </left>
      <right style="dotted">
        <color indexed="64"/>
      </right>
      <top style="hair">
        <color indexed="64"/>
      </top>
      <bottom style="medium">
        <color indexed="64"/>
      </bottom>
      <diagonal/>
    </border>
    <border>
      <left style="dotted">
        <color indexed="64"/>
      </left>
      <right/>
      <top style="hair">
        <color indexed="64"/>
      </top>
      <bottom style="medium">
        <color indexed="64"/>
      </bottom>
      <diagonal/>
    </border>
    <border>
      <left style="medium">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hair">
        <color indexed="64"/>
      </right>
      <top style="hair">
        <color indexed="64"/>
      </top>
      <bottom style="medium">
        <color indexed="64"/>
      </bottom>
      <diagonal/>
    </border>
    <border>
      <left style="thick">
        <color indexed="64"/>
      </left>
      <right/>
      <top style="dotted">
        <color indexed="64"/>
      </top>
      <bottom style="medium">
        <color indexed="64"/>
      </bottom>
      <diagonal/>
    </border>
    <border>
      <left style="thick">
        <color indexed="64"/>
      </left>
      <right/>
      <top style="dotted">
        <color indexed="64"/>
      </top>
      <bottom style="dotted">
        <color indexed="64"/>
      </bottom>
      <diagonal/>
    </border>
    <border>
      <left style="thick">
        <color indexed="64"/>
      </left>
      <right/>
      <top style="medium">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dotted">
        <color indexed="64"/>
      </bottom>
      <diagonal/>
    </border>
    <border>
      <left style="dashed">
        <color indexed="64"/>
      </left>
      <right style="medium">
        <color indexed="64"/>
      </right>
      <top style="dotted">
        <color indexed="64"/>
      </top>
      <bottom style="medium">
        <color indexed="64"/>
      </bottom>
      <diagonal/>
    </border>
    <border>
      <left style="dashed">
        <color indexed="64"/>
      </left>
      <right style="medium">
        <color indexed="64"/>
      </right>
      <top style="dotted">
        <color indexed="64"/>
      </top>
      <bottom style="dotted">
        <color indexed="64"/>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auto="1"/>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auto="1"/>
      </left>
      <right/>
      <top style="thin">
        <color auto="1"/>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right style="dotted">
        <color indexed="64"/>
      </right>
      <top style="dotted">
        <color indexed="64"/>
      </top>
      <bottom style="thick">
        <color indexed="64"/>
      </bottom>
      <diagonal/>
    </border>
    <border>
      <left style="dotted">
        <color indexed="64"/>
      </left>
      <right style="medium">
        <color indexed="64"/>
      </right>
      <top/>
      <bottom style="thick">
        <color indexed="64"/>
      </bottom>
      <diagonal/>
    </border>
    <border>
      <left style="dotted">
        <color indexed="64"/>
      </left>
      <right style="dotted">
        <color indexed="64"/>
      </right>
      <top/>
      <bottom style="thick">
        <color indexed="64"/>
      </bottom>
      <diagonal/>
    </border>
    <border>
      <left style="thick">
        <color indexed="64"/>
      </left>
      <right style="dotted">
        <color indexed="64"/>
      </right>
      <top/>
      <bottom style="thick">
        <color indexed="64"/>
      </bottom>
      <diagonal/>
    </border>
    <border>
      <left style="dotted">
        <color indexed="64"/>
      </left>
      <right style="thick">
        <color indexed="64"/>
      </right>
      <top style="medium">
        <color indexed="64"/>
      </top>
      <bottom/>
      <diagonal/>
    </border>
    <border>
      <left style="medium">
        <color indexed="64"/>
      </left>
      <right style="dotted">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rgb="FF000000"/>
      </left>
      <right style="dotted">
        <color indexed="64"/>
      </right>
      <top style="medium">
        <color rgb="FF000000"/>
      </top>
      <bottom style="dotted">
        <color indexed="64"/>
      </bottom>
      <diagonal/>
    </border>
    <border>
      <left style="dotted">
        <color indexed="64"/>
      </left>
      <right/>
      <top style="medium">
        <color rgb="FF000000"/>
      </top>
      <bottom style="dotted">
        <color indexed="64"/>
      </bottom>
      <diagonal/>
    </border>
    <border>
      <left style="medium">
        <color indexed="64"/>
      </left>
      <right style="dotted">
        <color indexed="64"/>
      </right>
      <top style="medium">
        <color rgb="FF000000"/>
      </top>
      <bottom style="dotted">
        <color indexed="64"/>
      </bottom>
      <diagonal/>
    </border>
    <border>
      <left style="dotted">
        <color indexed="64"/>
      </left>
      <right style="dotted">
        <color indexed="64"/>
      </right>
      <top style="medium">
        <color rgb="FF000000"/>
      </top>
      <bottom style="dotted">
        <color indexed="64"/>
      </bottom>
      <diagonal/>
    </border>
    <border>
      <left style="dotted">
        <color indexed="64"/>
      </left>
      <right style="medium">
        <color indexed="64"/>
      </right>
      <top style="medium">
        <color rgb="FF000000"/>
      </top>
      <bottom style="dotted">
        <color indexed="64"/>
      </bottom>
      <diagonal/>
    </border>
    <border>
      <left/>
      <right style="dotted">
        <color indexed="64"/>
      </right>
      <top style="medium">
        <color rgb="FF000000"/>
      </top>
      <bottom style="dotted">
        <color indexed="64"/>
      </bottom>
      <diagonal/>
    </border>
    <border>
      <left style="dotted">
        <color indexed="64"/>
      </left>
      <right style="dotted">
        <color indexed="64"/>
      </right>
      <top style="medium">
        <color rgb="FF000000"/>
      </top>
      <bottom/>
      <diagonal/>
    </border>
    <border>
      <left style="dotted">
        <color indexed="64"/>
      </left>
      <right style="medium">
        <color rgb="FF000000"/>
      </right>
      <top style="medium">
        <color rgb="FF000000"/>
      </top>
      <bottom style="dotted">
        <color indexed="64"/>
      </bottom>
      <diagonal/>
    </border>
    <border>
      <left style="medium">
        <color rgb="FF000000"/>
      </left>
      <right style="dotted">
        <color indexed="64"/>
      </right>
      <top style="dotted">
        <color indexed="64"/>
      </top>
      <bottom style="dotted">
        <color indexed="64"/>
      </bottom>
      <diagonal/>
    </border>
    <border>
      <left style="dotted">
        <color indexed="64"/>
      </left>
      <right style="medium">
        <color rgb="FF000000"/>
      </right>
      <top style="dotted">
        <color indexed="64"/>
      </top>
      <bottom style="dotted">
        <color indexed="64"/>
      </bottom>
      <diagonal/>
    </border>
    <border>
      <left style="medium">
        <color rgb="FF000000"/>
      </left>
      <right style="dotted">
        <color indexed="64"/>
      </right>
      <top style="dotted">
        <color indexed="64"/>
      </top>
      <bottom style="medium">
        <color rgb="FF000000"/>
      </bottom>
      <diagonal/>
    </border>
    <border>
      <left style="dotted">
        <color indexed="64"/>
      </left>
      <right/>
      <top style="dotted">
        <color indexed="64"/>
      </top>
      <bottom style="medium">
        <color rgb="FF000000"/>
      </bottom>
      <diagonal/>
    </border>
    <border>
      <left style="medium">
        <color indexed="64"/>
      </left>
      <right style="dotted">
        <color indexed="64"/>
      </right>
      <top style="dotted">
        <color indexed="64"/>
      </top>
      <bottom style="medium">
        <color rgb="FF000000"/>
      </bottom>
      <diagonal/>
    </border>
    <border>
      <left style="dotted">
        <color indexed="64"/>
      </left>
      <right style="dotted">
        <color indexed="64"/>
      </right>
      <top style="dotted">
        <color indexed="64"/>
      </top>
      <bottom style="medium">
        <color rgb="FF000000"/>
      </bottom>
      <diagonal/>
    </border>
    <border>
      <left style="dotted">
        <color auto="1"/>
      </left>
      <right style="medium">
        <color auto="1"/>
      </right>
      <top style="dotted">
        <color auto="1"/>
      </top>
      <bottom style="medium">
        <color rgb="FF000000"/>
      </bottom>
      <diagonal/>
    </border>
    <border>
      <left/>
      <right style="dotted">
        <color indexed="64"/>
      </right>
      <top style="dotted">
        <color indexed="64"/>
      </top>
      <bottom style="medium">
        <color rgb="FF000000"/>
      </bottom>
      <diagonal/>
    </border>
    <border>
      <left style="dotted">
        <color indexed="64"/>
      </left>
      <right style="dotted">
        <color indexed="64"/>
      </right>
      <top/>
      <bottom style="medium">
        <color rgb="FF000000"/>
      </bottom>
      <diagonal/>
    </border>
    <border>
      <left style="dotted">
        <color indexed="64"/>
      </left>
      <right style="medium">
        <color rgb="FF000000"/>
      </right>
      <top style="dotted">
        <color indexed="64"/>
      </top>
      <bottom style="medium">
        <color rgb="FF000000"/>
      </bottom>
      <diagonal/>
    </border>
    <border>
      <left style="dotted">
        <color indexed="64"/>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dotted">
        <color indexed="64"/>
      </left>
      <right/>
      <top/>
      <bottom style="medium">
        <color rgb="FF000000"/>
      </bottom>
      <diagonal/>
    </border>
    <border>
      <left/>
      <right style="medium">
        <color rgb="FF000000"/>
      </right>
      <top/>
      <bottom style="medium">
        <color rgb="FF000000"/>
      </bottom>
      <diagonal/>
    </border>
    <border>
      <left style="dashed">
        <color auto="1"/>
      </left>
      <right style="dashed">
        <color auto="1"/>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dotted">
        <color indexed="64"/>
      </right>
      <top style="medium">
        <color rgb="FF000000"/>
      </top>
      <bottom style="dashed">
        <color indexed="64"/>
      </bottom>
      <diagonal/>
    </border>
    <border>
      <left style="dotted">
        <color indexed="64"/>
      </left>
      <right style="dotted">
        <color indexed="64"/>
      </right>
      <top style="medium">
        <color rgb="FF000000"/>
      </top>
      <bottom style="dashed">
        <color indexed="64"/>
      </bottom>
      <diagonal/>
    </border>
    <border>
      <left style="dotted">
        <color indexed="64"/>
      </left>
      <right style="dashed">
        <color indexed="64"/>
      </right>
      <top style="medium">
        <color rgb="FF000000"/>
      </top>
      <bottom style="dashed">
        <color indexed="64"/>
      </bottom>
      <diagonal/>
    </border>
    <border>
      <left style="dashed">
        <color auto="1"/>
      </left>
      <right style="dashed">
        <color auto="1"/>
      </right>
      <top style="medium">
        <color rgb="FF000000"/>
      </top>
      <bottom/>
      <diagonal/>
    </border>
    <border>
      <left style="medium">
        <color rgb="FF000000"/>
      </left>
      <right style="dotted">
        <color indexed="64"/>
      </right>
      <top/>
      <bottom style="medium">
        <color rgb="FF000000"/>
      </bottom>
      <diagonal/>
    </border>
    <border>
      <left style="dotted">
        <color auto="1"/>
      </left>
      <right style="medium">
        <color auto="1"/>
      </right>
      <top/>
      <bottom style="medium">
        <color rgb="FF000000"/>
      </bottom>
      <diagonal/>
    </border>
    <border>
      <left style="medium">
        <color indexed="64"/>
      </left>
      <right style="dotted">
        <color indexed="64"/>
      </right>
      <top/>
      <bottom style="medium">
        <color rgb="FF000000"/>
      </bottom>
      <diagonal/>
    </border>
    <border>
      <left style="dotted">
        <color indexed="64"/>
      </left>
      <right style="dashed">
        <color auto="1"/>
      </right>
      <top/>
      <bottom style="medium">
        <color rgb="FF000000"/>
      </bottom>
      <diagonal/>
    </border>
    <border>
      <left style="dashed">
        <color indexed="64"/>
      </left>
      <right style="dashed">
        <color indexed="64"/>
      </right>
      <top/>
      <bottom style="medium">
        <color rgb="FF000000"/>
      </bottom>
      <diagonal/>
    </border>
    <border>
      <left style="dotted">
        <color indexed="64"/>
      </left>
      <right style="dashed">
        <color auto="1"/>
      </right>
      <top style="medium">
        <color rgb="FF000000"/>
      </top>
      <bottom style="dotted">
        <color indexed="64"/>
      </bottom>
      <diagonal/>
    </border>
    <border>
      <left style="dashed">
        <color indexed="64"/>
      </left>
      <right/>
      <top style="medium">
        <color rgb="FF000000"/>
      </top>
      <bottom/>
      <diagonal/>
    </border>
    <border>
      <left style="medium">
        <color rgb="FF000000"/>
      </left>
      <right style="dotted">
        <color indexed="64"/>
      </right>
      <top/>
      <bottom style="dotted">
        <color indexed="64"/>
      </bottom>
      <diagonal/>
    </border>
    <border>
      <left style="dotted">
        <color indexed="64"/>
      </left>
      <right style="dashed">
        <color indexed="64"/>
      </right>
      <top style="dotted">
        <color indexed="64"/>
      </top>
      <bottom style="medium">
        <color rgb="FF000000"/>
      </bottom>
      <diagonal/>
    </border>
    <border>
      <left style="dashed">
        <color indexed="64"/>
      </left>
      <right/>
      <top/>
      <bottom style="medium">
        <color rgb="FF000000"/>
      </bottom>
      <diagonal/>
    </border>
    <border>
      <left style="medium">
        <color indexed="64"/>
      </left>
      <right style="dotted">
        <color indexed="64"/>
      </right>
      <top style="dashed">
        <color indexed="64"/>
      </top>
      <bottom style="medium">
        <color rgb="FF000000"/>
      </bottom>
      <diagonal/>
    </border>
    <border>
      <left style="medium">
        <color rgb="FF000000"/>
      </left>
      <right/>
      <top style="medium">
        <color rgb="FF000000"/>
      </top>
      <bottom style="medium">
        <color rgb="FF000000"/>
      </bottom>
      <diagonal/>
    </border>
    <border>
      <left style="thin">
        <color indexed="64"/>
      </left>
      <right/>
      <top style="medium">
        <color rgb="FF000000"/>
      </top>
      <bottom style="medium">
        <color rgb="FF000000"/>
      </bottom>
      <diagonal/>
    </border>
    <border>
      <left style="thin">
        <color indexed="64"/>
      </left>
      <right style="medium">
        <color auto="1"/>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right style="thin">
        <color auto="1"/>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indexed="64"/>
      </left>
      <right style="medium">
        <color indexed="64"/>
      </right>
      <top style="thick">
        <color indexed="64"/>
      </top>
      <bottom/>
      <diagonal/>
    </border>
    <border>
      <left style="medium">
        <color rgb="FF000000"/>
      </left>
      <right style="thin">
        <color indexed="64"/>
      </right>
      <top style="medium">
        <color rgb="FF000000"/>
      </top>
      <bottom style="medium">
        <color rgb="FF000000"/>
      </bottom>
      <diagonal/>
    </border>
    <border>
      <left style="medium">
        <color rgb="FF000000"/>
      </left>
      <right/>
      <top style="medium">
        <color rgb="FF000000"/>
      </top>
      <bottom style="dotted">
        <color indexed="64"/>
      </bottom>
      <diagonal/>
    </border>
    <border>
      <left style="dashed">
        <color indexed="64"/>
      </left>
      <right style="medium">
        <color indexed="64"/>
      </right>
      <top style="medium">
        <color rgb="FF000000"/>
      </top>
      <bottom style="dotted">
        <color indexed="64"/>
      </bottom>
      <diagonal/>
    </border>
    <border>
      <left style="medium">
        <color rgb="FF000000"/>
      </left>
      <right/>
      <top style="dotted">
        <color indexed="64"/>
      </top>
      <bottom style="dotted">
        <color indexed="64"/>
      </bottom>
      <diagonal/>
    </border>
    <border>
      <left style="medium">
        <color rgb="FF000000"/>
      </left>
      <right/>
      <top style="dotted">
        <color indexed="64"/>
      </top>
      <bottom style="medium">
        <color rgb="FF000000"/>
      </bottom>
      <diagonal/>
    </border>
    <border>
      <left style="dashed">
        <color indexed="64"/>
      </left>
      <right style="medium">
        <color indexed="64"/>
      </right>
      <top style="dotted">
        <color indexed="64"/>
      </top>
      <bottom style="medium">
        <color rgb="FF000000"/>
      </bottom>
      <diagonal/>
    </border>
    <border>
      <left style="dashed">
        <color indexed="64"/>
      </left>
      <right style="medium">
        <color indexed="64"/>
      </right>
      <top style="medium">
        <color rgb="FF000000"/>
      </top>
      <bottom style="medium">
        <color rgb="FF000000"/>
      </bottom>
      <diagonal/>
    </border>
    <border>
      <left style="medium">
        <color indexed="64"/>
      </left>
      <right style="dotted">
        <color indexed="64"/>
      </right>
      <top style="medium">
        <color rgb="FF000000"/>
      </top>
      <bottom style="medium">
        <color rgb="FF000000"/>
      </bottom>
      <diagonal/>
    </border>
    <border>
      <left style="dotted">
        <color indexed="64"/>
      </left>
      <right style="dotted">
        <color indexed="64"/>
      </right>
      <top style="medium">
        <color rgb="FF000000"/>
      </top>
      <bottom style="medium">
        <color rgb="FF000000"/>
      </bottom>
      <diagonal/>
    </border>
    <border>
      <left style="dotted">
        <color indexed="64"/>
      </left>
      <right style="medium">
        <color indexed="64"/>
      </right>
      <top style="medium">
        <color rgb="FF000000"/>
      </top>
      <bottom style="medium">
        <color rgb="FF000000"/>
      </bottom>
      <diagonal/>
    </border>
    <border>
      <left/>
      <right style="dotted">
        <color indexed="64"/>
      </right>
      <top style="medium">
        <color rgb="FF000000"/>
      </top>
      <bottom style="medium">
        <color rgb="FF000000"/>
      </bottom>
      <diagonal/>
    </border>
    <border>
      <left style="dotted">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dotted">
        <color indexed="64"/>
      </bottom>
      <diagonal/>
    </border>
    <border>
      <left style="medium">
        <color rgb="FF000000"/>
      </left>
      <right style="medium">
        <color auto="1"/>
      </right>
      <top style="dotted">
        <color auto="1"/>
      </top>
      <bottom style="medium">
        <color rgb="FF000000"/>
      </bottom>
      <diagonal/>
    </border>
    <border>
      <left style="medium">
        <color indexed="64"/>
      </left>
      <right/>
      <top style="medium">
        <color rgb="FF000000"/>
      </top>
      <bottom/>
      <diagonal/>
    </border>
    <border>
      <left style="medium">
        <color rgb="FF000000"/>
      </left>
      <right/>
      <top style="thick">
        <color indexed="64"/>
      </top>
      <bottom/>
      <diagonal/>
    </border>
    <border>
      <left style="medium">
        <color rgb="FF000000"/>
      </left>
      <right style="thin">
        <color indexed="64"/>
      </right>
      <top style="thick">
        <color indexed="64"/>
      </top>
      <bottom style="thick">
        <color indexed="64"/>
      </bottom>
      <diagonal/>
    </border>
    <border>
      <left/>
      <right style="medium">
        <color rgb="FF000000"/>
      </right>
      <top/>
      <bottom style="medium">
        <color auto="1"/>
      </bottom>
      <diagonal/>
    </border>
    <border>
      <left style="medium">
        <color rgb="FF000000"/>
      </left>
      <right/>
      <top style="thick">
        <color indexed="64"/>
      </top>
      <bottom style="medium">
        <color indexed="64"/>
      </bottom>
      <diagonal/>
    </border>
    <border>
      <left style="medium">
        <color indexed="64"/>
      </left>
      <right style="medium">
        <color rgb="FF000000"/>
      </right>
      <top style="thick">
        <color indexed="64"/>
      </top>
      <bottom style="medium">
        <color indexed="64"/>
      </bottom>
      <diagonal/>
    </border>
    <border>
      <left style="medium">
        <color rgb="FF000000"/>
      </left>
      <right style="thin">
        <color indexed="64"/>
      </right>
      <top style="medium">
        <color indexed="64"/>
      </top>
      <bottom style="medium">
        <color auto="1"/>
      </bottom>
      <diagonal/>
    </border>
    <border>
      <left style="thin">
        <color indexed="64"/>
      </left>
      <right style="medium">
        <color rgb="FF000000"/>
      </right>
      <top style="medium">
        <color auto="1"/>
      </top>
      <bottom style="medium">
        <color indexed="64"/>
      </bottom>
      <diagonal/>
    </border>
    <border>
      <left style="medium">
        <color rgb="FF000000"/>
      </left>
      <right/>
      <top style="medium">
        <color indexed="64"/>
      </top>
      <bottom/>
      <diagonal/>
    </border>
    <border>
      <left/>
      <right style="medium">
        <color rgb="FF000000"/>
      </right>
      <top style="medium">
        <color auto="1"/>
      </top>
      <bottom/>
      <diagonal/>
    </border>
    <border>
      <left style="medium">
        <color rgb="FF000000"/>
      </left>
      <right/>
      <top style="medium">
        <color indexed="64"/>
      </top>
      <bottom style="medium">
        <color indexed="64"/>
      </bottom>
      <diagonal/>
    </border>
    <border>
      <left style="medium">
        <color rgb="FF000000"/>
      </left>
      <right/>
      <top style="medium">
        <color indexed="64"/>
      </top>
      <bottom style="dotted">
        <color indexed="64"/>
      </bottom>
      <diagonal/>
    </border>
    <border>
      <left style="medium">
        <color rgb="FF000000"/>
      </left>
      <right/>
      <top style="dotted">
        <color indexed="64"/>
      </top>
      <bottom style="medium">
        <color indexed="64"/>
      </bottom>
      <diagonal/>
    </border>
    <border>
      <left style="medium">
        <color indexed="64"/>
      </left>
      <right style="medium">
        <color rgb="FF000000"/>
      </right>
      <top style="thick">
        <color indexed="64"/>
      </top>
      <bottom/>
      <diagonal/>
    </border>
    <border>
      <left style="medium">
        <color rgb="FF000000"/>
      </left>
      <right style="dotted">
        <color indexed="64"/>
      </right>
      <top style="medium">
        <color indexed="64"/>
      </top>
      <bottom style="dotted">
        <color indexed="64"/>
      </bottom>
      <diagonal/>
    </border>
    <border>
      <left style="dotted">
        <color indexed="64"/>
      </left>
      <right style="medium">
        <color rgb="FF000000"/>
      </right>
      <top style="medium">
        <color indexed="64"/>
      </top>
      <bottom style="dotted">
        <color indexed="64"/>
      </bottom>
      <diagonal/>
    </border>
    <border>
      <left style="medium">
        <color rgb="FF000000"/>
      </left>
      <right style="dotted">
        <color indexed="64"/>
      </right>
      <top style="dotted">
        <color indexed="64"/>
      </top>
      <bottom style="medium">
        <color indexed="64"/>
      </bottom>
      <diagonal/>
    </border>
    <border>
      <left style="dotted">
        <color indexed="64"/>
      </left>
      <right style="medium">
        <color rgb="FF000000"/>
      </right>
      <top style="dotted">
        <color indexed="64"/>
      </top>
      <bottom style="medium">
        <color indexed="64"/>
      </bottom>
      <diagonal/>
    </border>
    <border>
      <left style="medium">
        <color rgb="FF000000"/>
      </left>
      <right/>
      <top/>
      <bottom style="dotted">
        <color indexed="64"/>
      </bottom>
      <diagonal/>
    </border>
    <border>
      <left/>
      <right style="dashed">
        <color indexed="64"/>
      </right>
      <top style="medium">
        <color rgb="FF000000"/>
      </top>
      <bottom style="dashed">
        <color indexed="64"/>
      </bottom>
      <diagonal/>
    </border>
    <border>
      <left style="dashed">
        <color indexed="64"/>
      </left>
      <right style="dashed">
        <color indexed="64"/>
      </right>
      <top style="medium">
        <color rgb="FF000000"/>
      </top>
      <bottom style="dashed">
        <color indexed="64"/>
      </bottom>
      <diagonal/>
    </border>
    <border>
      <left style="dashed">
        <color indexed="64"/>
      </left>
      <right style="dotted">
        <color indexed="64"/>
      </right>
      <top style="medium">
        <color rgb="FF000000"/>
      </top>
      <bottom style="dashed">
        <color indexed="64"/>
      </bottom>
      <diagonal/>
    </border>
    <border>
      <left/>
      <right style="dashed">
        <color indexed="64"/>
      </right>
      <top style="dashed">
        <color indexed="64"/>
      </top>
      <bottom style="medium">
        <color rgb="FF000000"/>
      </bottom>
      <diagonal/>
    </border>
    <border>
      <left style="dashed">
        <color indexed="64"/>
      </left>
      <right style="dashed">
        <color indexed="64"/>
      </right>
      <top style="dashed">
        <color indexed="64"/>
      </top>
      <bottom style="medium">
        <color rgb="FF000000"/>
      </bottom>
      <diagonal/>
    </border>
    <border>
      <left style="dashed">
        <color indexed="64"/>
      </left>
      <right style="dotted">
        <color indexed="64"/>
      </right>
      <top style="dashed">
        <color indexed="64"/>
      </top>
      <bottom style="medium">
        <color rgb="FF000000"/>
      </bottom>
      <diagonal/>
    </border>
    <border>
      <left/>
      <right style="dotted">
        <color indexed="64"/>
      </right>
      <top/>
      <bottom style="medium">
        <color rgb="FF000000"/>
      </bottom>
      <diagonal/>
    </border>
    <border>
      <left/>
      <right style="thin">
        <color indexed="64"/>
      </right>
      <top style="dotted">
        <color indexed="64"/>
      </top>
      <bottom style="thin">
        <color indexed="64"/>
      </bottom>
      <diagonal/>
    </border>
    <border>
      <left style="dotted">
        <color rgb="FF000000"/>
      </left>
      <right style="medium">
        <color auto="1"/>
      </right>
      <top style="medium">
        <color rgb="FF000000"/>
      </top>
      <bottom style="dotted">
        <color indexed="64"/>
      </bottom>
      <diagonal/>
    </border>
    <border>
      <left style="dotted">
        <color rgb="FF000000"/>
      </left>
      <right style="medium">
        <color auto="1"/>
      </right>
      <top style="dotted">
        <color indexed="64"/>
      </top>
      <bottom style="medium">
        <color rgb="FF000000"/>
      </bottom>
      <diagonal/>
    </border>
    <border>
      <left/>
      <right style="thick">
        <color rgb="FF000000"/>
      </right>
      <top/>
      <bottom/>
      <diagonal/>
    </border>
    <border>
      <left/>
      <right style="thick">
        <color rgb="FF000000"/>
      </right>
      <top/>
      <bottom style="medium">
        <color rgb="FF000000"/>
      </bottom>
      <diagonal/>
    </border>
    <border>
      <left/>
      <right/>
      <top/>
      <bottom style="thin">
        <color indexed="64"/>
      </bottom>
      <diagonal/>
    </border>
    <border>
      <left style="thick">
        <color indexed="64"/>
      </left>
      <right/>
      <top style="medium">
        <color indexed="64"/>
      </top>
      <bottom style="thick">
        <color indexed="64"/>
      </bottom>
      <diagonal/>
    </border>
    <border>
      <left style="thick">
        <color rgb="FF000000"/>
      </left>
      <right/>
      <top style="thick">
        <color rgb="FF000000"/>
      </top>
      <bottom/>
      <diagonal/>
    </border>
    <border>
      <left/>
      <right/>
      <top style="thick">
        <color rgb="FF000000"/>
      </top>
      <bottom/>
      <diagonal/>
    </border>
    <border>
      <left style="medium">
        <color indexed="64"/>
      </left>
      <right/>
      <top style="thick">
        <color rgb="FF000000"/>
      </top>
      <bottom/>
      <diagonal/>
    </border>
    <border>
      <left/>
      <right style="thick">
        <color rgb="FF000000"/>
      </right>
      <top style="thick">
        <color rgb="FF000000"/>
      </top>
      <bottom/>
      <diagonal/>
    </border>
    <border>
      <left style="thick">
        <color rgb="FF000000"/>
      </left>
      <right/>
      <top style="thick">
        <color indexed="64"/>
      </top>
      <bottom/>
      <diagonal/>
    </border>
    <border>
      <left style="thick">
        <color rgb="FF000000"/>
      </left>
      <right style="thin">
        <color indexed="64"/>
      </right>
      <top style="thick">
        <color indexed="64"/>
      </top>
      <bottom style="thick">
        <color indexed="64"/>
      </bottom>
      <diagonal/>
    </border>
    <border>
      <left/>
      <right style="thick">
        <color rgb="FF000000"/>
      </right>
      <top/>
      <bottom style="medium">
        <color auto="1"/>
      </bottom>
      <diagonal/>
    </border>
    <border>
      <left style="thick">
        <color rgb="FF000000"/>
      </left>
      <right/>
      <top/>
      <bottom/>
      <diagonal/>
    </border>
    <border>
      <left style="medium">
        <color indexed="64"/>
      </left>
      <right style="thick">
        <color rgb="FF000000"/>
      </right>
      <top style="thick">
        <color indexed="64"/>
      </top>
      <bottom/>
      <diagonal/>
    </border>
    <border>
      <left style="thick">
        <color rgb="FF000000"/>
      </left>
      <right style="thin">
        <color indexed="64"/>
      </right>
      <top style="medium">
        <color rgb="FF000000"/>
      </top>
      <bottom style="medium">
        <color rgb="FF000000"/>
      </bottom>
      <diagonal/>
    </border>
    <border>
      <left style="thin">
        <color indexed="64"/>
      </left>
      <right style="thick">
        <color rgb="FF000000"/>
      </right>
      <top style="medium">
        <color rgb="FF000000"/>
      </top>
      <bottom style="medium">
        <color rgb="FF000000"/>
      </bottom>
      <diagonal/>
    </border>
    <border>
      <left style="thick">
        <color rgb="FF000000"/>
      </left>
      <right/>
      <top style="medium">
        <color indexed="64"/>
      </top>
      <bottom/>
      <diagonal/>
    </border>
    <border>
      <left/>
      <right style="thick">
        <color rgb="FF000000"/>
      </right>
      <top style="medium">
        <color auto="1"/>
      </top>
      <bottom/>
      <diagonal/>
    </border>
    <border>
      <left style="thick">
        <color rgb="FF000000"/>
      </left>
      <right style="dotted">
        <color indexed="64"/>
      </right>
      <top style="medium">
        <color rgb="FF000000"/>
      </top>
      <bottom style="dotted">
        <color indexed="64"/>
      </bottom>
      <diagonal/>
    </border>
    <border>
      <left style="dotted">
        <color indexed="64"/>
      </left>
      <right style="thick">
        <color rgb="FF000000"/>
      </right>
      <top style="medium">
        <color rgb="FF000000"/>
      </top>
      <bottom style="dotted">
        <color indexed="64"/>
      </bottom>
      <diagonal/>
    </border>
    <border>
      <left style="thick">
        <color rgb="FF000000"/>
      </left>
      <right style="dotted">
        <color indexed="64"/>
      </right>
      <top style="dotted">
        <color indexed="64"/>
      </top>
      <bottom style="medium">
        <color rgb="FF000000"/>
      </bottom>
      <diagonal/>
    </border>
    <border>
      <left style="dotted">
        <color indexed="64"/>
      </left>
      <right style="thick">
        <color rgb="FF000000"/>
      </right>
      <top style="dotted">
        <color indexed="64"/>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dotted">
        <color rgb="FF000000"/>
      </left>
      <right style="medium">
        <color auto="1"/>
      </right>
      <top style="dotted">
        <color indexed="64"/>
      </top>
      <bottom/>
      <diagonal/>
    </border>
    <border>
      <left style="dotted">
        <color rgb="FF000000"/>
      </left>
      <right style="medium">
        <color auto="1"/>
      </right>
      <top style="dotted">
        <color auto="1"/>
      </top>
      <bottom style="dotted">
        <color auto="1"/>
      </bottom>
      <diagonal/>
    </border>
    <border>
      <left style="dashed">
        <color indexed="64"/>
      </left>
      <right style="dotted">
        <color indexed="64"/>
      </right>
      <top style="medium">
        <color indexed="64"/>
      </top>
      <bottom style="dotted">
        <color indexed="64"/>
      </bottom>
      <diagonal/>
    </border>
    <border>
      <left style="dashed">
        <color indexed="64"/>
      </left>
      <right style="dotted">
        <color indexed="64"/>
      </right>
      <top style="dotted">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dotted">
        <color indexed="64"/>
      </right>
      <top style="medium">
        <color indexed="64"/>
      </top>
      <bottom style="medium">
        <color indexed="64"/>
      </bottom>
      <diagonal/>
    </border>
    <border>
      <left style="dashed">
        <color indexed="64"/>
      </left>
      <right style="dotted">
        <color indexed="64"/>
      </right>
      <top style="dotted">
        <color indexed="64"/>
      </top>
      <bottom style="dotted">
        <color indexed="64"/>
      </bottom>
      <diagonal/>
    </border>
    <border>
      <left style="medium">
        <color indexed="64"/>
      </left>
      <right style="thick">
        <color rgb="FF000000"/>
      </right>
      <top style="thick">
        <color indexed="64"/>
      </top>
      <bottom style="medium">
        <color indexed="64"/>
      </bottom>
      <diagonal/>
    </border>
    <border>
      <left style="medium">
        <color indexed="64"/>
      </left>
      <right style="thick">
        <color rgb="FF000000"/>
      </right>
      <top style="thick">
        <color indexed="64"/>
      </top>
      <bottom style="thick">
        <color indexed="64"/>
      </bottom>
      <diagonal/>
    </border>
    <border>
      <left style="medium">
        <color indexed="64"/>
      </left>
      <right style="thick">
        <color rgb="FF000000"/>
      </right>
      <top style="medium">
        <color indexed="64"/>
      </top>
      <bottom style="thick">
        <color indexed="64"/>
      </bottom>
      <diagonal/>
    </border>
    <border>
      <left/>
      <right style="thick">
        <color rgb="FF000000"/>
      </right>
      <top style="thick">
        <color indexed="64"/>
      </top>
      <bottom/>
      <diagonal/>
    </border>
    <border>
      <left style="thin">
        <color auto="1"/>
      </left>
      <right style="thin">
        <color auto="1"/>
      </right>
      <top/>
      <bottom/>
      <diagonal/>
    </border>
    <border>
      <left/>
      <right/>
      <top style="thin">
        <color auto="1"/>
      </top>
      <bottom style="thin">
        <color rgb="FF000000"/>
      </bottom>
      <diagonal/>
    </border>
    <border>
      <left style="thick">
        <color indexed="64"/>
      </left>
      <right/>
      <top/>
      <bottom style="medium">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medium">
        <color rgb="FF000000"/>
      </bottom>
      <diagonal/>
    </border>
    <border>
      <left style="medium">
        <color rgb="FF000000"/>
      </left>
      <right/>
      <top style="thick">
        <color indexed="64"/>
      </top>
      <bottom style="medium">
        <color rgb="FF000000"/>
      </bottom>
      <diagonal/>
    </border>
    <border>
      <left style="medium">
        <color rgb="FF000000"/>
      </left>
      <right style="thick">
        <color indexed="64"/>
      </right>
      <top style="thick">
        <color indexed="64"/>
      </top>
      <bottom style="medium">
        <color rgb="FF000000"/>
      </bottom>
      <diagonal/>
    </border>
    <border>
      <left style="medium">
        <color rgb="FF000000"/>
      </left>
      <right style="thick">
        <color indexed="64"/>
      </right>
      <top/>
      <bottom/>
      <diagonal/>
    </border>
    <border>
      <left style="thick">
        <color indexed="64"/>
      </left>
      <right/>
      <top/>
      <bottom style="medium">
        <color rgb="FF000000"/>
      </bottom>
      <diagonal/>
    </border>
    <border>
      <left/>
      <right style="thick">
        <color indexed="64"/>
      </right>
      <top/>
      <bottom style="medium">
        <color rgb="FF000000"/>
      </bottom>
      <diagonal/>
    </border>
    <border>
      <left style="medium">
        <color rgb="FF000000"/>
      </left>
      <right style="thick">
        <color indexed="64"/>
      </right>
      <top/>
      <bottom style="medium">
        <color rgb="FF000000"/>
      </bottom>
      <diagonal/>
    </border>
    <border>
      <left style="thick">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bottom style="thin">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auto="1"/>
      </top>
      <bottom style="thin">
        <color rgb="FF000000"/>
      </bottom>
      <diagonal/>
    </border>
    <border>
      <left/>
      <right style="thick">
        <color indexed="64"/>
      </right>
      <top style="thin">
        <color auto="1"/>
      </top>
      <bottom style="thin">
        <color rgb="FF000000"/>
      </bottom>
      <diagonal/>
    </border>
    <border>
      <left style="thick">
        <color indexed="64"/>
      </left>
      <right/>
      <top style="thin">
        <color indexed="64"/>
      </top>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dashed">
        <color indexed="64"/>
      </top>
      <bottom/>
      <diagonal/>
    </border>
    <border>
      <left style="thick">
        <color indexed="64"/>
      </left>
      <right style="thick">
        <color indexed="64"/>
      </right>
      <top style="dotted">
        <color indexed="64"/>
      </top>
      <bottom style="dotted">
        <color indexed="64"/>
      </bottom>
      <diagonal/>
    </border>
    <border>
      <left style="thick">
        <color indexed="64"/>
      </left>
      <right style="thick">
        <color indexed="64"/>
      </right>
      <top style="dotted">
        <color indexed="64"/>
      </top>
      <bottom/>
      <diagonal/>
    </border>
    <border>
      <left style="thin">
        <color indexed="64"/>
      </left>
      <right style="thick">
        <color indexed="64"/>
      </right>
      <top/>
      <bottom style="thick">
        <color indexed="64"/>
      </bottom>
      <diagonal/>
    </border>
    <border>
      <left style="double">
        <color indexed="64"/>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medium">
        <color indexed="64"/>
      </left>
      <right style="dashed">
        <color indexed="64"/>
      </right>
      <top style="thick">
        <color indexed="64"/>
      </top>
      <bottom style="thick">
        <color indexed="64"/>
      </bottom>
      <diagonal/>
    </border>
    <border>
      <left style="thick">
        <color indexed="64"/>
      </left>
      <right style="dotted">
        <color indexed="64"/>
      </right>
      <top style="medium">
        <color rgb="FF000000"/>
      </top>
      <bottom style="dotted">
        <color indexed="64"/>
      </bottom>
      <diagonal/>
    </border>
    <border>
      <left/>
      <right style="thick">
        <color indexed="64"/>
      </right>
      <top style="medium">
        <color rgb="FF000000"/>
      </top>
      <bottom/>
      <diagonal/>
    </border>
    <border>
      <left style="thick">
        <color indexed="64"/>
      </left>
      <right style="dotted">
        <color indexed="64"/>
      </right>
      <top style="dotted">
        <color indexed="64"/>
      </top>
      <bottom style="medium">
        <color rgb="FF000000"/>
      </bottom>
      <diagonal/>
    </border>
    <border>
      <left style="thick">
        <color rgb="FF000000"/>
      </left>
      <right/>
      <top style="thick">
        <color indexed="64"/>
      </top>
      <bottom style="medium">
        <color indexed="64"/>
      </bottom>
      <diagonal/>
    </border>
    <border>
      <left/>
      <right style="thick">
        <color rgb="FF000000"/>
      </right>
      <top style="thick">
        <color indexed="64"/>
      </top>
      <bottom style="medium">
        <color indexed="64"/>
      </bottom>
      <diagonal/>
    </border>
    <border>
      <left style="thick">
        <color rgb="FF000000"/>
      </left>
      <right style="thin">
        <color indexed="64"/>
      </right>
      <top style="medium">
        <color indexed="64"/>
      </top>
      <bottom style="medium">
        <color auto="1"/>
      </bottom>
      <diagonal/>
    </border>
    <border>
      <left style="thin">
        <color indexed="64"/>
      </left>
      <right style="thick">
        <color rgb="FF000000"/>
      </right>
      <top style="medium">
        <color auto="1"/>
      </top>
      <bottom style="medium">
        <color indexed="64"/>
      </bottom>
      <diagonal/>
    </border>
    <border>
      <left style="thick">
        <color rgb="FF000000"/>
      </left>
      <right style="dotted">
        <color indexed="64"/>
      </right>
      <top style="dotted">
        <color indexed="64"/>
      </top>
      <bottom style="dotted">
        <color indexed="64"/>
      </bottom>
      <diagonal/>
    </border>
    <border>
      <left style="dotted">
        <color indexed="64"/>
      </left>
      <right style="thick">
        <color rgb="FF000000"/>
      </right>
      <top style="dotted">
        <color indexed="64"/>
      </top>
      <bottom style="dotted">
        <color indexed="64"/>
      </bottom>
      <diagonal/>
    </border>
    <border>
      <left/>
      <right style="thick">
        <color rgb="FF000000"/>
      </right>
      <top style="medium">
        <color rgb="FF000000"/>
      </top>
      <bottom/>
      <diagonal/>
    </border>
    <border>
      <left style="thick">
        <color rgb="FF000000"/>
      </left>
      <right style="dotted">
        <color indexed="64"/>
      </right>
      <top style="dotted">
        <color indexed="64"/>
      </top>
      <bottom/>
      <diagonal/>
    </border>
    <border>
      <left style="thick">
        <color rgb="FF000000"/>
      </left>
      <right style="dotted">
        <color indexed="64"/>
      </right>
      <top/>
      <bottom style="dotted">
        <color indexed="64"/>
      </bottom>
      <diagonal/>
    </border>
    <border>
      <left style="thick">
        <color rgb="FF000000"/>
      </left>
      <right style="dotted">
        <color indexed="64"/>
      </right>
      <top/>
      <bottom style="medium">
        <color rgb="FF000000"/>
      </bottom>
      <diagonal/>
    </border>
    <border>
      <left style="thick">
        <color rgb="FF000000"/>
      </left>
      <right/>
      <top style="medium">
        <color indexed="64"/>
      </top>
      <bottom style="thick">
        <color indexed="64"/>
      </bottom>
      <diagonal/>
    </border>
    <border>
      <left/>
      <right style="thick">
        <color rgb="FF000000"/>
      </right>
      <top style="medium">
        <color auto="1"/>
      </top>
      <bottom style="thick">
        <color indexed="64"/>
      </bottom>
      <diagonal/>
    </border>
    <border>
      <left style="thick">
        <color rgb="FF000000"/>
      </left>
      <right style="medium">
        <color indexed="64"/>
      </right>
      <top style="thick">
        <color indexed="64"/>
      </top>
      <bottom style="thick">
        <color indexed="64"/>
      </bottom>
      <diagonal/>
    </border>
    <border>
      <left style="thick">
        <color rgb="FF000000"/>
      </left>
      <right style="medium">
        <color indexed="64"/>
      </right>
      <top style="thick">
        <color indexed="64"/>
      </top>
      <bottom style="medium">
        <color indexed="64"/>
      </bottom>
      <diagonal/>
    </border>
    <border>
      <left style="thick">
        <color rgb="FF000000"/>
      </left>
      <right style="medium">
        <color indexed="64"/>
      </right>
      <top style="medium">
        <color indexed="64"/>
      </top>
      <bottom style="thick">
        <color indexed="64"/>
      </bottom>
      <diagonal/>
    </border>
    <border>
      <left style="thick">
        <color rgb="FF000000"/>
      </left>
      <right style="thin">
        <color indexed="64"/>
      </right>
      <top style="thick">
        <color indexed="64"/>
      </top>
      <bottom/>
      <diagonal/>
    </border>
    <border>
      <left style="thin">
        <color indexed="64"/>
      </left>
      <right style="thick">
        <color rgb="FF000000"/>
      </right>
      <top style="thick">
        <color indexed="64"/>
      </top>
      <bottom/>
      <diagonal/>
    </border>
    <border>
      <left style="dotted">
        <color indexed="64"/>
      </left>
      <right style="thick">
        <color rgb="FF000000"/>
      </right>
      <top/>
      <bottom style="dotted">
        <color indexed="64"/>
      </bottom>
      <diagonal/>
    </border>
    <border>
      <left style="dotted">
        <color indexed="64"/>
      </left>
      <right style="thick">
        <color rgb="FF000000"/>
      </right>
      <top/>
      <bottom style="medium">
        <color rgb="FF000000"/>
      </bottom>
      <diagonal/>
    </border>
    <border>
      <left style="dotted">
        <color indexed="64"/>
      </left>
      <right style="thick">
        <color indexed="64"/>
      </right>
      <top style="medium">
        <color indexed="64"/>
      </top>
      <bottom style="medium">
        <color indexed="64"/>
      </bottom>
      <diagonal/>
    </border>
    <border>
      <left style="thick">
        <color indexed="64"/>
      </left>
      <right style="dashed">
        <color indexed="64"/>
      </right>
      <top style="medium">
        <color indexed="64"/>
      </top>
      <bottom style="dashed">
        <color indexed="64"/>
      </bottom>
      <diagonal/>
    </border>
    <border>
      <left style="thick">
        <color indexed="64"/>
      </left>
      <right style="dashed">
        <color indexed="64"/>
      </right>
      <top style="dashed">
        <color indexed="64"/>
      </top>
      <bottom style="dashed">
        <color indexed="64"/>
      </bottom>
      <diagonal/>
    </border>
    <border>
      <left style="thick">
        <color auto="1"/>
      </left>
      <right/>
      <top style="thin">
        <color indexed="64"/>
      </top>
      <bottom style="thick">
        <color auto="1"/>
      </bottom>
      <diagonal/>
    </border>
    <border>
      <left style="thick">
        <color indexed="64"/>
      </left>
      <right style="thin">
        <color indexed="64"/>
      </right>
      <top/>
      <bottom style="thick">
        <color auto="1"/>
      </bottom>
      <diagonal/>
    </border>
    <border>
      <left style="medium">
        <color rgb="FF000000"/>
      </left>
      <right/>
      <top/>
      <bottom style="thick">
        <color indexed="64"/>
      </bottom>
      <diagonal/>
    </border>
    <border>
      <left style="double">
        <color indexed="64"/>
      </left>
      <right style="double">
        <color indexed="64"/>
      </right>
      <top style="thick">
        <color indexed="64"/>
      </top>
      <bottom style="thick">
        <color indexed="64"/>
      </bottom>
      <diagonal/>
    </border>
    <border>
      <left style="double">
        <color indexed="64"/>
      </left>
      <right style="thick">
        <color indexed="64"/>
      </right>
      <top style="thick">
        <color indexed="64"/>
      </top>
      <bottom style="thick">
        <color indexed="64"/>
      </bottom>
      <diagonal/>
    </border>
    <border>
      <left style="thick">
        <color indexed="64"/>
      </left>
      <right style="medium">
        <color indexed="64"/>
      </right>
      <top/>
      <bottom/>
      <diagonal/>
    </border>
    <border>
      <left style="medium">
        <color auto="1"/>
      </left>
      <right style="medium">
        <color auto="1"/>
      </right>
      <top/>
      <bottom/>
      <diagonal/>
    </border>
    <border>
      <left style="medium">
        <color auto="1"/>
      </left>
      <right style="thick">
        <color indexed="64"/>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ck">
        <color indexed="64"/>
      </left>
      <right style="dashed">
        <color indexed="64"/>
      </right>
      <top style="dotted">
        <color indexed="64"/>
      </top>
      <bottom style="dashed">
        <color indexed="64"/>
      </bottom>
      <diagonal/>
    </border>
    <border>
      <left style="dashed">
        <color indexed="64"/>
      </left>
      <right style="dashed">
        <color indexed="64"/>
      </right>
      <top style="dotted">
        <color indexed="64"/>
      </top>
      <bottom style="dashed">
        <color indexed="64"/>
      </bottom>
      <diagonal/>
    </border>
    <border>
      <left style="dashed">
        <color indexed="64"/>
      </left>
      <right style="dotted">
        <color indexed="64"/>
      </right>
      <top style="dotted">
        <color indexed="64"/>
      </top>
      <bottom style="dashed">
        <color indexed="64"/>
      </bottom>
      <diagonal/>
    </border>
    <border>
      <left style="thick">
        <color indexed="64"/>
      </left>
      <right style="dashed">
        <color indexed="64"/>
      </right>
      <top style="dashed">
        <color indexed="64"/>
      </top>
      <bottom style="medium">
        <color indexed="64"/>
      </bottom>
      <diagonal/>
    </border>
    <border>
      <left style="dashed">
        <color indexed="64"/>
      </left>
      <right style="dotted">
        <color indexed="64"/>
      </right>
      <top style="dashed">
        <color indexed="64"/>
      </top>
      <bottom style="medium">
        <color indexed="64"/>
      </bottom>
      <diagonal/>
    </border>
    <border>
      <left style="dashed">
        <color indexed="64"/>
      </left>
      <right/>
      <top style="dotted">
        <color indexed="64"/>
      </top>
      <bottom style="dashed">
        <color indexed="64"/>
      </bottom>
      <diagonal/>
    </border>
    <border>
      <left style="dashed">
        <color indexed="64"/>
      </left>
      <right/>
      <top style="dashed">
        <color indexed="64"/>
      </top>
      <bottom style="medium">
        <color indexed="64"/>
      </bottom>
      <diagonal/>
    </border>
    <border>
      <left style="medium">
        <color indexed="64"/>
      </left>
      <right style="dashed">
        <color indexed="64"/>
      </right>
      <top style="dotted">
        <color indexed="64"/>
      </top>
      <bottom style="dashed">
        <color indexed="64"/>
      </bottom>
      <diagonal/>
    </border>
    <border>
      <left style="medium">
        <color indexed="64"/>
      </left>
      <right style="dashed">
        <color indexed="64"/>
      </right>
      <top style="dashed">
        <color indexed="64"/>
      </top>
      <bottom style="medium">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2" borderId="0" applyNumberFormat="0" applyBorder="0" applyAlignment="0" applyProtection="0"/>
    <xf numFmtId="0" fontId="7" fillId="0" borderId="0" applyNumberFormat="0" applyFill="0" applyBorder="0" applyAlignment="0" applyProtection="0"/>
    <xf numFmtId="166" fontId="43" fillId="0" borderId="0"/>
  </cellStyleXfs>
  <cellXfs count="1805">
    <xf numFmtId="0" fontId="0" fillId="0" borderId="0" xfId="0"/>
    <xf numFmtId="0" fontId="0" fillId="0" borderId="0" xfId="0" applyProtection="1">
      <protection hidden="1"/>
    </xf>
    <xf numFmtId="0" fontId="21" fillId="0" borderId="26" xfId="0" applyFont="1" applyBorder="1" applyAlignment="1" applyProtection="1">
      <alignment horizontal="center" vertical="center" wrapText="1"/>
      <protection hidden="1"/>
    </xf>
    <xf numFmtId="0" fontId="3" fillId="0" borderId="0" xfId="0" applyFont="1"/>
    <xf numFmtId="4" fontId="0" fillId="0" borderId="0" xfId="0" applyNumberFormat="1"/>
    <xf numFmtId="44" fontId="0" fillId="0" borderId="26" xfId="2" applyFont="1" applyBorder="1"/>
    <xf numFmtId="0" fontId="4" fillId="0" borderId="27" xfId="0" applyFont="1" applyBorder="1" applyAlignment="1">
      <alignment horizontal="right"/>
    </xf>
    <xf numFmtId="44" fontId="23" fillId="0" borderId="26" xfId="2" applyFont="1" applyBorder="1" applyAlignment="1">
      <alignment horizontal="center" vertical="center"/>
    </xf>
    <xf numFmtId="0" fontId="0" fillId="0" borderId="36" xfId="0" applyBorder="1"/>
    <xf numFmtId="0" fontId="0" fillId="0" borderId="36" xfId="0" applyBorder="1" applyAlignment="1">
      <alignment horizontal="center"/>
    </xf>
    <xf numFmtId="0" fontId="4" fillId="0" borderId="37" xfId="0" applyFont="1" applyBorder="1" applyAlignment="1">
      <alignment horizontal="right"/>
    </xf>
    <xf numFmtId="0" fontId="0" fillId="3" borderId="0" xfId="0" applyFill="1"/>
    <xf numFmtId="0" fontId="3" fillId="3" borderId="0" xfId="0" applyFont="1" applyFill="1"/>
    <xf numFmtId="2" fontId="0" fillId="0" borderId="0" xfId="0" applyNumberFormat="1" applyAlignment="1">
      <alignment horizontal="center"/>
    </xf>
    <xf numFmtId="2" fontId="0" fillId="3" borderId="0" xfId="0" applyNumberFormat="1" applyFill="1" applyAlignment="1">
      <alignment horizontal="center"/>
    </xf>
    <xf numFmtId="2" fontId="4" fillId="0" borderId="40" xfId="0" applyNumberFormat="1" applyFont="1" applyBorder="1" applyAlignment="1">
      <alignment horizontal="center"/>
    </xf>
    <xf numFmtId="2" fontId="4" fillId="0" borderId="41" xfId="0" applyNumberFormat="1" applyFont="1" applyBorder="1" applyAlignment="1">
      <alignment horizontal="center"/>
    </xf>
    <xf numFmtId="2" fontId="4" fillId="0" borderId="42" xfId="0" applyNumberFormat="1" applyFont="1" applyBorder="1" applyAlignment="1">
      <alignment horizontal="center"/>
    </xf>
    <xf numFmtId="0" fontId="4" fillId="0" borderId="42" xfId="0" applyFont="1" applyBorder="1" applyAlignment="1">
      <alignment horizontal="center"/>
    </xf>
    <xf numFmtId="44" fontId="4" fillId="0" borderId="42" xfId="2" applyFont="1" applyBorder="1" applyAlignment="1">
      <alignment horizontal="center"/>
    </xf>
    <xf numFmtId="0" fontId="4" fillId="0" borderId="0" xfId="0" applyFont="1" applyAlignment="1">
      <alignment horizontal="center"/>
    </xf>
    <xf numFmtId="0" fontId="4" fillId="3" borderId="0" xfId="0" applyFont="1" applyFill="1" applyAlignment="1">
      <alignment horizontal="center"/>
    </xf>
    <xf numFmtId="0" fontId="4" fillId="10" borderId="45" xfId="0" applyFont="1" applyFill="1" applyBorder="1" applyAlignment="1">
      <alignment horizontal="center"/>
    </xf>
    <xf numFmtId="0" fontId="4" fillId="10" borderId="46" xfId="0" applyFont="1" applyFill="1" applyBorder="1" applyAlignment="1">
      <alignment horizontal="center"/>
    </xf>
    <xf numFmtId="0" fontId="4" fillId="0" borderId="49" xfId="0" applyFont="1" applyBorder="1" applyAlignment="1">
      <alignment horizontal="center"/>
    </xf>
    <xf numFmtId="0" fontId="4" fillId="0" borderId="50" xfId="0" applyFont="1" applyBorder="1" applyAlignment="1">
      <alignment horizontal="center"/>
    </xf>
    <xf numFmtId="0" fontId="0" fillId="0" borderId="1" xfId="0" applyBorder="1" applyProtection="1">
      <protection hidden="1"/>
    </xf>
    <xf numFmtId="0" fontId="0" fillId="0" borderId="2" xfId="0" applyBorder="1" applyProtection="1">
      <protection hidden="1"/>
    </xf>
    <xf numFmtId="0" fontId="0" fillId="0" borderId="3" xfId="0" applyBorder="1" applyProtection="1">
      <protection hidden="1"/>
    </xf>
    <xf numFmtId="0" fontId="0" fillId="0" borderId="28" xfId="0" applyBorder="1" applyProtection="1">
      <protection hidden="1"/>
    </xf>
    <xf numFmtId="0" fontId="0" fillId="0" borderId="29" xfId="0" applyBorder="1" applyProtection="1">
      <protection hidden="1"/>
    </xf>
    <xf numFmtId="2" fontId="0" fillId="0" borderId="0" xfId="0" applyNumberFormat="1"/>
    <xf numFmtId="0" fontId="0" fillId="13" borderId="0" xfId="0" applyFill="1"/>
    <xf numFmtId="3" fontId="0" fillId="0" borderId="0" xfId="0" applyNumberFormat="1"/>
    <xf numFmtId="0" fontId="23" fillId="0" borderId="26" xfId="0" applyFont="1" applyBorder="1" applyAlignment="1" applyProtection="1">
      <alignment horizontal="center" vertical="center" wrapText="1"/>
      <protection hidden="1"/>
    </xf>
    <xf numFmtId="0" fontId="40" fillId="9" borderId="53" xfId="0" applyFont="1" applyFill="1" applyBorder="1" applyAlignment="1" applyProtection="1">
      <alignment horizontal="center"/>
      <protection hidden="1"/>
    </xf>
    <xf numFmtId="0" fontId="22" fillId="0" borderId="19" xfId="0" applyFont="1" applyBorder="1" applyAlignment="1" applyProtection="1">
      <alignment horizontal="center" vertical="center" wrapText="1"/>
      <protection hidden="1"/>
    </xf>
    <xf numFmtId="0" fontId="0" fillId="3" borderId="54" xfId="0" applyFill="1" applyBorder="1" applyProtection="1">
      <protection hidden="1"/>
    </xf>
    <xf numFmtId="0" fontId="0" fillId="3" borderId="13" xfId="0" applyFill="1" applyBorder="1" applyProtection="1">
      <protection hidden="1"/>
    </xf>
    <xf numFmtId="0" fontId="0" fillId="3" borderId="14" xfId="0" applyFill="1" applyBorder="1" applyProtection="1">
      <protection hidden="1"/>
    </xf>
    <xf numFmtId="0" fontId="35" fillId="6" borderId="55" xfId="0" applyFont="1" applyFill="1" applyBorder="1" applyProtection="1">
      <protection locked="0" hidden="1"/>
    </xf>
    <xf numFmtId="0" fontId="23" fillId="3" borderId="56" xfId="0" applyFont="1" applyFill="1" applyBorder="1" applyAlignment="1" applyProtection="1">
      <alignment vertical="center" wrapText="1"/>
      <protection hidden="1"/>
    </xf>
    <xf numFmtId="0" fontId="23" fillId="3" borderId="57" xfId="0" applyFont="1" applyFill="1" applyBorder="1" applyAlignment="1" applyProtection="1">
      <alignment vertical="center" wrapText="1"/>
      <protection hidden="1"/>
    </xf>
    <xf numFmtId="0" fontId="23" fillId="6" borderId="58" xfId="0" applyFont="1" applyFill="1" applyBorder="1" applyAlignment="1" applyProtection="1">
      <alignment vertical="center" wrapText="1"/>
      <protection locked="0" hidden="1"/>
    </xf>
    <xf numFmtId="164" fontId="4" fillId="6" borderId="59" xfId="2" applyNumberFormat="1" applyFont="1" applyFill="1" applyBorder="1" applyAlignment="1" applyProtection="1">
      <alignment horizontal="center" vertical="center"/>
      <protection locked="0" hidden="1"/>
    </xf>
    <xf numFmtId="0" fontId="23" fillId="0" borderId="60" xfId="0" applyFont="1" applyBorder="1" applyAlignment="1" applyProtection="1">
      <alignment horizontal="center" vertical="center"/>
      <protection hidden="1"/>
    </xf>
    <xf numFmtId="0" fontId="23" fillId="0" borderId="61" xfId="0" applyFont="1" applyBorder="1" applyAlignment="1" applyProtection="1">
      <alignment horizontal="center" vertical="center"/>
      <protection hidden="1"/>
    </xf>
    <xf numFmtId="0" fontId="23" fillId="0" borderId="62" xfId="0" applyFont="1" applyBorder="1" applyAlignment="1" applyProtection="1">
      <alignment horizontal="center" wrapText="1"/>
      <protection hidden="1"/>
    </xf>
    <xf numFmtId="0" fontId="0" fillId="0" borderId="0" xfId="0" applyProtection="1">
      <protection locked="0"/>
    </xf>
    <xf numFmtId="0" fontId="4" fillId="9" borderId="73" xfId="2" applyNumberFormat="1" applyFont="1" applyFill="1" applyBorder="1" applyAlignment="1" applyProtection="1">
      <alignment horizontal="center" vertical="center" wrapText="1"/>
    </xf>
    <xf numFmtId="0" fontId="42" fillId="6" borderId="75" xfId="0" applyFont="1" applyFill="1" applyBorder="1" applyAlignment="1" applyProtection="1">
      <alignment horizontal="center" vertical="center" wrapText="1"/>
      <protection locked="0"/>
    </xf>
    <xf numFmtId="0" fontId="42" fillId="6" borderId="73" xfId="0" applyFont="1" applyFill="1" applyBorder="1" applyAlignment="1" applyProtection="1">
      <alignment horizontal="center" vertical="center" wrapText="1"/>
      <protection locked="0"/>
    </xf>
    <xf numFmtId="0" fontId="42" fillId="6" borderId="76" xfId="0" applyFont="1" applyFill="1" applyBorder="1" applyAlignment="1" applyProtection="1">
      <alignment horizontal="center" vertical="center" wrapText="1"/>
      <protection locked="0"/>
    </xf>
    <xf numFmtId="0" fontId="4" fillId="9" borderId="80" xfId="2" applyNumberFormat="1" applyFont="1" applyFill="1" applyBorder="1" applyAlignment="1" applyProtection="1">
      <alignment horizontal="center" vertical="center" wrapText="1"/>
    </xf>
    <xf numFmtId="0" fontId="42" fillId="6" borderId="82" xfId="0" applyFont="1" applyFill="1" applyBorder="1" applyAlignment="1" applyProtection="1">
      <alignment horizontal="center" vertical="center" wrapText="1"/>
      <protection locked="0"/>
    </xf>
    <xf numFmtId="0" fontId="42" fillId="6" borderId="80" xfId="0" applyFont="1" applyFill="1" applyBorder="1" applyAlignment="1" applyProtection="1">
      <alignment horizontal="center" vertical="center" wrapText="1"/>
      <protection locked="0"/>
    </xf>
    <xf numFmtId="0" fontId="42" fillId="6" borderId="83" xfId="0" applyFont="1" applyFill="1" applyBorder="1" applyAlignment="1" applyProtection="1">
      <alignment horizontal="center" vertical="center" wrapText="1"/>
      <protection locked="0"/>
    </xf>
    <xf numFmtId="0" fontId="4" fillId="9" borderId="48" xfId="2" applyNumberFormat="1" applyFont="1" applyFill="1" applyBorder="1" applyAlignment="1" applyProtection="1">
      <alignment horizontal="center" vertical="center" wrapText="1"/>
    </xf>
    <xf numFmtId="0" fontId="42" fillId="6" borderId="87" xfId="0" applyFont="1" applyFill="1" applyBorder="1" applyAlignment="1" applyProtection="1">
      <alignment horizontal="center" vertical="center" wrapText="1"/>
      <protection locked="0"/>
    </xf>
    <xf numFmtId="0" fontId="42" fillId="6" borderId="48"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164" fontId="4" fillId="9" borderId="109" xfId="2" applyNumberFormat="1" applyFont="1" applyFill="1" applyBorder="1" applyAlignment="1" applyProtection="1">
      <alignment horizontal="center" vertical="center" wrapText="1"/>
    </xf>
    <xf numFmtId="164" fontId="4" fillId="9" borderId="110" xfId="2" applyNumberFormat="1" applyFont="1" applyFill="1" applyBorder="1" applyAlignment="1" applyProtection="1">
      <alignment horizontal="center" vertical="center" wrapText="1"/>
    </xf>
    <xf numFmtId="0" fontId="4" fillId="9" borderId="111" xfId="2" applyNumberFormat="1" applyFont="1" applyFill="1" applyBorder="1" applyAlignment="1" applyProtection="1">
      <alignment horizontal="center" vertical="center" wrapText="1"/>
    </xf>
    <xf numFmtId="0" fontId="42" fillId="6" borderId="113" xfId="0" applyFont="1" applyFill="1" applyBorder="1" applyAlignment="1" applyProtection="1">
      <alignment horizontal="center" vertical="center" wrapText="1"/>
      <protection locked="0"/>
    </xf>
    <xf numFmtId="0" fontId="42" fillId="6" borderId="111" xfId="0" applyFont="1" applyFill="1" applyBorder="1" applyAlignment="1" applyProtection="1">
      <alignment horizontal="center" vertical="center" wrapText="1"/>
      <protection locked="0"/>
    </xf>
    <xf numFmtId="0" fontId="42" fillId="6" borderId="114" xfId="0" applyFont="1" applyFill="1" applyBorder="1" applyAlignment="1" applyProtection="1">
      <alignment horizontal="center" vertical="center" wrapText="1"/>
      <protection locked="0"/>
    </xf>
    <xf numFmtId="164" fontId="35" fillId="19" borderId="113" xfId="1" applyNumberFormat="1" applyFont="1" applyFill="1" applyBorder="1" applyAlignment="1" applyProtection="1">
      <alignment horizontal="center" vertical="center"/>
    </xf>
    <xf numFmtId="0" fontId="4" fillId="9" borderId="116" xfId="2" applyNumberFormat="1" applyFont="1" applyFill="1" applyBorder="1" applyAlignment="1" applyProtection="1">
      <alignment horizontal="center" vertical="center" wrapText="1"/>
    </xf>
    <xf numFmtId="164" fontId="4" fillId="9" borderId="121" xfId="2" applyNumberFormat="1" applyFont="1" applyFill="1" applyBorder="1" applyAlignment="1" applyProtection="1">
      <alignment horizontal="center" vertical="center" wrapText="1"/>
    </xf>
    <xf numFmtId="0" fontId="4" fillId="9" borderId="114" xfId="2" applyNumberFormat="1" applyFont="1" applyFill="1" applyBorder="1" applyAlignment="1" applyProtection="1">
      <alignment horizontal="center" vertical="center" wrapText="1"/>
    </xf>
    <xf numFmtId="0" fontId="42" fillId="6" borderId="123" xfId="0" applyFont="1" applyFill="1" applyBorder="1" applyAlignment="1" applyProtection="1">
      <alignment horizontal="center" vertical="center" wrapText="1"/>
      <protection locked="0"/>
    </xf>
    <xf numFmtId="0" fontId="42" fillId="6" borderId="124" xfId="0" applyFont="1" applyFill="1" applyBorder="1" applyAlignment="1" applyProtection="1">
      <alignment horizontal="center" vertical="center" wrapText="1"/>
      <protection locked="0"/>
    </xf>
    <xf numFmtId="164" fontId="4" fillId="9" borderId="125" xfId="2" applyNumberFormat="1" applyFont="1" applyFill="1" applyBorder="1" applyAlignment="1" applyProtection="1">
      <alignment horizontal="center" vertical="center" wrapText="1"/>
    </xf>
    <xf numFmtId="164" fontId="4" fillId="9" borderId="127" xfId="2" applyNumberFormat="1" applyFont="1" applyFill="1" applyBorder="1" applyAlignment="1" applyProtection="1">
      <alignment horizontal="center" vertical="center" wrapText="1"/>
    </xf>
    <xf numFmtId="0" fontId="4" fillId="9" borderId="124" xfId="2" applyNumberFormat="1" applyFont="1" applyFill="1" applyBorder="1" applyAlignment="1" applyProtection="1">
      <alignment horizontal="center" vertical="center" wrapText="1"/>
    </xf>
    <xf numFmtId="164" fontId="4" fillId="9" borderId="84" xfId="2" applyNumberFormat="1" applyFont="1" applyFill="1" applyBorder="1" applyAlignment="1" applyProtection="1">
      <alignment horizontal="center" vertical="center" wrapText="1"/>
    </xf>
    <xf numFmtId="0" fontId="42" fillId="6" borderId="112" xfId="0" applyFont="1" applyFill="1" applyBorder="1" applyAlignment="1" applyProtection="1">
      <alignment horizontal="center" vertical="center" wrapText="1"/>
      <protection locked="0"/>
    </xf>
    <xf numFmtId="0" fontId="0" fillId="0" borderId="98" xfId="0" applyBorder="1" applyProtection="1">
      <protection locked="0"/>
    </xf>
    <xf numFmtId="0" fontId="0" fillId="0" borderId="53" xfId="0" applyBorder="1" applyProtection="1">
      <protection locked="0"/>
    </xf>
    <xf numFmtId="0" fontId="0" fillId="0" borderId="68" xfId="0" applyBorder="1" applyProtection="1">
      <protection locked="0"/>
    </xf>
    <xf numFmtId="0" fontId="0" fillId="0" borderId="38" xfId="0" applyBorder="1" applyProtection="1">
      <protection locked="0"/>
    </xf>
    <xf numFmtId="0" fontId="0" fillId="0" borderId="39" xfId="0" applyBorder="1" applyProtection="1">
      <protection locked="0"/>
    </xf>
    <xf numFmtId="164" fontId="35" fillId="19" borderId="87" xfId="2" applyNumberFormat="1" applyFont="1" applyFill="1" applyBorder="1" applyAlignment="1" applyProtection="1">
      <alignment horizontal="center" vertical="center"/>
    </xf>
    <xf numFmtId="2" fontId="0" fillId="0" borderId="33" xfId="2" applyNumberFormat="1" applyFont="1" applyFill="1" applyBorder="1" applyAlignment="1" applyProtection="1">
      <alignment horizontal="center" vertical="center"/>
    </xf>
    <xf numFmtId="0" fontId="48" fillId="0" borderId="0" xfId="0" applyFont="1" applyProtection="1">
      <protection hidden="1"/>
    </xf>
    <xf numFmtId="0" fontId="64" fillId="0" borderId="0" xfId="0" applyFont="1" applyProtection="1">
      <protection hidden="1"/>
    </xf>
    <xf numFmtId="0" fontId="65" fillId="0" borderId="98" xfId="0" applyFont="1" applyBorder="1" applyProtection="1">
      <protection locked="0"/>
    </xf>
    <xf numFmtId="0" fontId="65" fillId="0" borderId="38" xfId="0" applyFont="1" applyBorder="1" applyProtection="1">
      <protection locked="0"/>
    </xf>
    <xf numFmtId="4" fontId="65" fillId="0" borderId="0" xfId="3" applyNumberFormat="1" applyFont="1" applyFill="1" applyBorder="1" applyAlignment="1" applyProtection="1">
      <alignment horizontal="right"/>
    </xf>
    <xf numFmtId="2" fontId="0" fillId="0" borderId="0" xfId="3" applyNumberFormat="1" applyFont="1" applyBorder="1" applyAlignment="1" applyProtection="1">
      <alignment horizontal="right"/>
    </xf>
    <xf numFmtId="164" fontId="4" fillId="9" borderId="153" xfId="2" applyNumberFormat="1" applyFont="1" applyFill="1" applyBorder="1" applyAlignment="1" applyProtection="1">
      <alignment horizontal="center" vertical="center" wrapText="1"/>
    </xf>
    <xf numFmtId="0" fontId="4" fillId="9" borderId="154" xfId="2" applyNumberFormat="1" applyFont="1" applyFill="1" applyBorder="1" applyAlignment="1" applyProtection="1">
      <alignment horizontal="center" vertical="center" wrapText="1"/>
    </xf>
    <xf numFmtId="0" fontId="42" fillId="6" borderId="156" xfId="0" applyFont="1" applyFill="1" applyBorder="1" applyAlignment="1" applyProtection="1">
      <alignment horizontal="center" vertical="center" wrapText="1"/>
      <protection locked="0"/>
    </xf>
    <xf numFmtId="0" fontId="42" fillId="6" borderId="154" xfId="0" applyFont="1" applyFill="1" applyBorder="1" applyAlignment="1" applyProtection="1">
      <alignment horizontal="center" vertical="center" wrapText="1"/>
      <protection locked="0"/>
    </xf>
    <xf numFmtId="0" fontId="42" fillId="6" borderId="157" xfId="0" applyFont="1" applyFill="1" applyBorder="1" applyAlignment="1" applyProtection="1">
      <alignment horizontal="center" vertical="center" wrapText="1"/>
      <protection locked="0"/>
    </xf>
    <xf numFmtId="164" fontId="35" fillId="19" borderId="156" xfId="2" applyNumberFormat="1" applyFont="1" applyFill="1" applyBorder="1" applyAlignment="1" applyProtection="1">
      <alignment horizontal="center" vertical="center"/>
    </xf>
    <xf numFmtId="0" fontId="42" fillId="6" borderId="137" xfId="0" applyFont="1" applyFill="1" applyBorder="1" applyAlignment="1" applyProtection="1">
      <alignment horizontal="center" vertical="center" wrapText="1"/>
      <protection locked="0"/>
    </xf>
    <xf numFmtId="164" fontId="35" fillId="19" borderId="113" xfId="2" applyNumberFormat="1" applyFont="1" applyFill="1" applyBorder="1" applyAlignment="1" applyProtection="1">
      <alignment horizontal="center" vertical="center"/>
    </xf>
    <xf numFmtId="164" fontId="4" fillId="9" borderId="160" xfId="2" applyNumberFormat="1" applyFont="1" applyFill="1" applyBorder="1" applyAlignment="1" applyProtection="1">
      <alignment horizontal="center" vertical="center" wrapText="1"/>
    </xf>
    <xf numFmtId="0" fontId="42" fillId="6" borderId="49" xfId="0" applyFont="1" applyFill="1" applyBorder="1" applyAlignment="1" applyProtection="1">
      <alignment horizontal="center" vertical="center" wrapText="1"/>
      <protection locked="0"/>
    </xf>
    <xf numFmtId="164" fontId="4" fillId="9" borderId="144" xfId="2" applyNumberFormat="1" applyFont="1" applyFill="1" applyBorder="1" applyAlignment="1" applyProtection="1">
      <alignment horizontal="center" vertical="center" wrapText="1"/>
    </xf>
    <xf numFmtId="0" fontId="4" fillId="9" borderId="145" xfId="2" applyNumberFormat="1" applyFont="1" applyFill="1" applyBorder="1" applyAlignment="1" applyProtection="1">
      <alignment horizontal="center" vertical="center" wrapText="1"/>
    </xf>
    <xf numFmtId="164" fontId="35" fillId="19" borderId="130" xfId="2" applyNumberFormat="1" applyFont="1" applyFill="1" applyBorder="1" applyAlignment="1" applyProtection="1">
      <alignment horizontal="center" vertical="center"/>
    </xf>
    <xf numFmtId="164" fontId="4" fillId="9" borderId="147" xfId="2" applyNumberFormat="1" applyFont="1" applyFill="1" applyBorder="1" applyAlignment="1" applyProtection="1">
      <alignment horizontal="center" vertical="center" wrapText="1"/>
    </xf>
    <xf numFmtId="0" fontId="4" fillId="9" borderId="148" xfId="2" applyNumberFormat="1" applyFont="1" applyFill="1" applyBorder="1" applyAlignment="1" applyProtection="1">
      <alignment horizontal="center" vertical="center" wrapText="1"/>
    </xf>
    <xf numFmtId="164" fontId="4" fillId="9" borderId="166" xfId="2" applyNumberFormat="1" applyFont="1" applyFill="1" applyBorder="1" applyAlignment="1" applyProtection="1">
      <alignment horizontal="center" vertical="center" wrapText="1"/>
    </xf>
    <xf numFmtId="0" fontId="42" fillId="6" borderId="167" xfId="0" applyFont="1" applyFill="1" applyBorder="1" applyAlignment="1" applyProtection="1">
      <alignment horizontal="center" vertical="center" wrapText="1"/>
      <protection locked="0"/>
    </xf>
    <xf numFmtId="0" fontId="42" fillId="6" borderId="81" xfId="0" applyFont="1" applyFill="1" applyBorder="1" applyAlignment="1" applyProtection="1">
      <alignment horizontal="center" vertical="center" wrapText="1"/>
      <protection locked="0"/>
    </xf>
    <xf numFmtId="164" fontId="4" fillId="9" borderId="169" xfId="2" applyNumberFormat="1" applyFont="1" applyFill="1" applyBorder="1" applyAlignment="1" applyProtection="1">
      <alignment horizontal="center" vertical="center" wrapText="1"/>
    </xf>
    <xf numFmtId="0" fontId="4" fillId="9" borderId="170" xfId="2" applyNumberFormat="1" applyFont="1" applyFill="1" applyBorder="1" applyAlignment="1" applyProtection="1">
      <alignment horizontal="center" vertical="center" wrapText="1"/>
    </xf>
    <xf numFmtId="164" fontId="4" fillId="9" borderId="0" xfId="2" applyNumberFormat="1" applyFont="1" applyFill="1" applyBorder="1" applyAlignment="1" applyProtection="1">
      <alignment horizontal="center" vertical="center" wrapText="1"/>
    </xf>
    <xf numFmtId="164" fontId="4" fillId="9" borderId="68" xfId="2" applyNumberFormat="1" applyFont="1" applyFill="1" applyBorder="1" applyAlignment="1" applyProtection="1">
      <alignment horizontal="center" vertical="center" wrapText="1"/>
    </xf>
    <xf numFmtId="164" fontId="4" fillId="9" borderId="173" xfId="2" applyNumberFormat="1" applyFont="1" applyFill="1" applyBorder="1" applyAlignment="1" applyProtection="1">
      <alignment horizontal="center" vertical="center" wrapText="1"/>
    </xf>
    <xf numFmtId="0" fontId="42" fillId="6" borderId="122" xfId="0" applyFont="1" applyFill="1" applyBorder="1" applyAlignment="1" applyProtection="1">
      <alignment horizontal="center" vertical="center" wrapText="1"/>
      <protection locked="0"/>
    </xf>
    <xf numFmtId="164" fontId="4" fillId="9" borderId="88" xfId="2" applyNumberFormat="1" applyFont="1" applyFill="1" applyBorder="1" applyAlignment="1" applyProtection="1">
      <alignment horizontal="center" vertical="center" wrapText="1"/>
    </xf>
    <xf numFmtId="0" fontId="4" fillId="9" borderId="150" xfId="2" applyNumberFormat="1" applyFont="1" applyFill="1" applyBorder="1" applyAlignment="1" applyProtection="1">
      <alignment horizontal="center" vertical="center" wrapText="1"/>
    </xf>
    <xf numFmtId="0" fontId="42" fillId="6" borderId="175" xfId="0" applyFont="1" applyFill="1" applyBorder="1" applyAlignment="1" applyProtection="1">
      <alignment horizontal="center" vertical="center" wrapText="1"/>
      <protection locked="0"/>
    </xf>
    <xf numFmtId="0" fontId="42" fillId="6" borderId="150" xfId="0" applyFont="1" applyFill="1" applyBorder="1" applyAlignment="1" applyProtection="1">
      <alignment horizontal="center" vertical="center" wrapText="1"/>
      <protection locked="0"/>
    </xf>
    <xf numFmtId="0" fontId="42" fillId="6" borderId="176" xfId="0" applyFont="1" applyFill="1" applyBorder="1" applyAlignment="1" applyProtection="1">
      <alignment horizontal="center" vertical="center" wrapText="1"/>
      <protection locked="0"/>
    </xf>
    <xf numFmtId="164" fontId="35" fillId="19" borderId="175" xfId="2" applyNumberFormat="1" applyFont="1" applyFill="1" applyBorder="1" applyAlignment="1" applyProtection="1">
      <alignment horizontal="center" vertical="center"/>
    </xf>
    <xf numFmtId="164" fontId="35" fillId="19" borderId="177" xfId="2" applyNumberFormat="1" applyFont="1" applyFill="1" applyBorder="1" applyAlignment="1" applyProtection="1">
      <alignment horizontal="center" vertical="center"/>
    </xf>
    <xf numFmtId="0" fontId="42" fillId="6" borderId="182" xfId="0" applyFont="1" applyFill="1" applyBorder="1" applyAlignment="1" applyProtection="1">
      <alignment horizontal="center" vertical="center" wrapText="1"/>
      <protection locked="0"/>
    </xf>
    <xf numFmtId="0" fontId="42" fillId="6" borderId="183" xfId="0" applyFont="1" applyFill="1" applyBorder="1" applyAlignment="1" applyProtection="1">
      <alignment horizontal="center" vertical="center" wrapText="1"/>
      <protection locked="0"/>
    </xf>
    <xf numFmtId="164" fontId="35" fillId="19" borderId="182" xfId="2" applyNumberFormat="1" applyFont="1" applyFill="1" applyBorder="1" applyAlignment="1" applyProtection="1">
      <alignment horizontal="center" vertical="center"/>
    </xf>
    <xf numFmtId="44" fontId="35" fillId="19" borderId="82" xfId="0" applyNumberFormat="1" applyFont="1" applyFill="1" applyBorder="1" applyAlignment="1" applyProtection="1">
      <alignment horizontal="center" vertical="center"/>
    </xf>
    <xf numFmtId="164" fontId="35" fillId="19" borderId="82" xfId="2" applyNumberFormat="1" applyFont="1" applyFill="1" applyBorder="1" applyAlignment="1" applyProtection="1">
      <alignment horizontal="center" vertical="center"/>
    </xf>
    <xf numFmtId="0" fontId="42" fillId="6" borderId="198" xfId="0" applyFont="1" applyFill="1" applyBorder="1" applyAlignment="1" applyProtection="1">
      <alignment horizontal="center" vertical="center" wrapText="1"/>
      <protection locked="0"/>
    </xf>
    <xf numFmtId="0" fontId="42" fillId="6" borderId="199" xfId="0" applyFont="1" applyFill="1" applyBorder="1" applyAlignment="1" applyProtection="1">
      <alignment horizontal="center" vertical="center" wrapText="1"/>
      <protection locked="0"/>
    </xf>
    <xf numFmtId="0" fontId="42" fillId="6" borderId="200" xfId="0" applyFont="1" applyFill="1" applyBorder="1" applyAlignment="1" applyProtection="1">
      <alignment horizontal="center" vertical="center" wrapText="1"/>
      <protection locked="0"/>
    </xf>
    <xf numFmtId="0" fontId="4" fillId="9" borderId="199" xfId="2" applyNumberFormat="1" applyFont="1" applyFill="1" applyBorder="1" applyAlignment="1" applyProtection="1">
      <alignment horizontal="center" vertical="center" wrapText="1"/>
    </xf>
    <xf numFmtId="164" fontId="35" fillId="19" borderId="75" xfId="2" applyNumberFormat="1" applyFont="1" applyFill="1" applyBorder="1" applyAlignment="1" applyProtection="1">
      <alignment horizontal="center" vertical="center"/>
    </xf>
    <xf numFmtId="0" fontId="0" fillId="0" borderId="0" xfId="0" applyFill="1"/>
    <xf numFmtId="3" fontId="0" fillId="0" borderId="0" xfId="0" applyNumberFormat="1" applyFill="1"/>
    <xf numFmtId="0" fontId="0" fillId="0" borderId="0" xfId="0" quotePrefix="1"/>
    <xf numFmtId="0" fontId="73" fillId="3" borderId="0" xfId="0" applyFont="1" applyFill="1"/>
    <xf numFmtId="2" fontId="0" fillId="0" borderId="0" xfId="0" applyNumberFormat="1" applyFill="1" applyAlignment="1">
      <alignment horizontal="center"/>
    </xf>
    <xf numFmtId="2" fontId="0" fillId="0" borderId="0" xfId="0" applyNumberFormat="1" applyFill="1"/>
    <xf numFmtId="44" fontId="24" fillId="0" borderId="26" xfId="0" applyNumberFormat="1" applyFont="1" applyBorder="1" applyAlignment="1">
      <alignment horizontal="center" vertical="center"/>
    </xf>
    <xf numFmtId="0" fontId="0" fillId="0" borderId="97" xfId="0" applyBorder="1"/>
    <xf numFmtId="44" fontId="23" fillId="0" borderId="46" xfId="2" applyFont="1" applyBorder="1" applyAlignment="1">
      <alignment horizontal="center" vertical="center"/>
    </xf>
    <xf numFmtId="44" fontId="0" fillId="0" borderId="26" xfId="2" applyNumberFormat="1" applyFont="1" applyBorder="1"/>
    <xf numFmtId="44" fontId="0" fillId="0" borderId="46" xfId="2" applyFont="1" applyBorder="1"/>
    <xf numFmtId="0" fontId="35" fillId="0" borderId="206" xfId="0" applyFont="1" applyBorder="1" applyAlignment="1">
      <alignment horizontal="center"/>
    </xf>
    <xf numFmtId="0" fontId="35" fillId="0" borderId="207" xfId="0" applyFont="1" applyBorder="1" applyAlignment="1">
      <alignment horizontal="center"/>
    </xf>
    <xf numFmtId="0" fontId="35" fillId="0" borderId="209" xfId="0" applyFont="1" applyBorder="1" applyAlignment="1">
      <alignment horizontal="center"/>
    </xf>
    <xf numFmtId="0" fontId="35" fillId="0" borderId="210" xfId="0" applyFont="1" applyBorder="1" applyAlignment="1">
      <alignment horizontal="center"/>
    </xf>
    <xf numFmtId="2" fontId="0" fillId="3" borderId="0" xfId="0" applyNumberFormat="1" applyFill="1"/>
    <xf numFmtId="44" fontId="0" fillId="3" borderId="0" xfId="0" applyNumberFormat="1" applyFill="1"/>
    <xf numFmtId="0" fontId="78" fillId="3" borderId="0" xfId="0" quotePrefix="1" applyFont="1" applyFill="1" applyAlignment="1">
      <alignment vertical="center" textRotation="90" wrapText="1"/>
    </xf>
    <xf numFmtId="0" fontId="0" fillId="0" borderId="0" xfId="0" quotePrefix="1" applyAlignment="1"/>
    <xf numFmtId="44" fontId="0" fillId="0" borderId="47" xfId="0" applyNumberFormat="1" applyBorder="1"/>
    <xf numFmtId="44" fontId="0" fillId="0" borderId="103" xfId="2" applyNumberFormat="1" applyFont="1" applyBorder="1"/>
    <xf numFmtId="0" fontId="79" fillId="0" borderId="0" xfId="0" applyFont="1"/>
    <xf numFmtId="44" fontId="0" fillId="0" borderId="0" xfId="0" applyNumberFormat="1"/>
    <xf numFmtId="171" fontId="0" fillId="0" borderId="0" xfId="0" applyNumberFormat="1"/>
    <xf numFmtId="0" fontId="4" fillId="0" borderId="211" xfId="0" applyFont="1" applyBorder="1" applyAlignment="1">
      <alignment horizontal="right"/>
    </xf>
    <xf numFmtId="0" fontId="80" fillId="0" borderId="208" xfId="0" applyFont="1" applyBorder="1" applyAlignment="1">
      <alignment horizontal="center"/>
    </xf>
    <xf numFmtId="0" fontId="80" fillId="0" borderId="205" xfId="0" applyFont="1" applyBorder="1" applyAlignment="1">
      <alignment horizontal="center"/>
    </xf>
    <xf numFmtId="164" fontId="4" fillId="9" borderId="111" xfId="2" applyNumberFormat="1" applyFont="1" applyFill="1" applyBorder="1" applyAlignment="1" applyProtection="1">
      <alignment horizontal="center" vertical="center" wrapText="1"/>
      <protection hidden="1"/>
    </xf>
    <xf numFmtId="164" fontId="4" fillId="9" borderId="146" xfId="2" applyNumberFormat="1" applyFont="1" applyFill="1" applyBorder="1" applyAlignment="1" applyProtection="1">
      <alignment horizontal="center" vertical="center" wrapText="1"/>
      <protection hidden="1"/>
    </xf>
    <xf numFmtId="164" fontId="4" fillId="9" borderId="80" xfId="2" applyNumberFormat="1" applyFont="1" applyFill="1" applyBorder="1" applyAlignment="1" applyProtection="1">
      <alignment horizontal="center" vertical="center" wrapText="1"/>
      <protection hidden="1"/>
    </xf>
    <xf numFmtId="164" fontId="4" fillId="9" borderId="79" xfId="2" applyNumberFormat="1" applyFont="1" applyFill="1" applyBorder="1" applyAlignment="1" applyProtection="1">
      <alignment horizontal="center" vertical="center" wrapText="1"/>
      <protection hidden="1"/>
    </xf>
    <xf numFmtId="164" fontId="4" fillId="9" borderId="132" xfId="2" applyNumberFormat="1" applyFont="1" applyFill="1" applyBorder="1" applyAlignment="1" applyProtection="1">
      <alignment horizontal="center" vertical="center" wrapText="1"/>
      <protection hidden="1"/>
    </xf>
    <xf numFmtId="164" fontId="4" fillId="9" borderId="142" xfId="2" applyNumberFormat="1" applyFont="1" applyFill="1" applyBorder="1" applyAlignment="1" applyProtection="1">
      <alignment horizontal="center" vertical="center" wrapText="1"/>
      <protection hidden="1"/>
    </xf>
    <xf numFmtId="0" fontId="81" fillId="0" borderId="0" xfId="0" applyFont="1"/>
    <xf numFmtId="0" fontId="4" fillId="0" borderId="44" xfId="0" applyFont="1" applyBorder="1" applyAlignment="1">
      <alignment horizontal="right"/>
    </xf>
    <xf numFmtId="0" fontId="0" fillId="9" borderId="0" xfId="0" applyFill="1" applyProtection="1">
      <protection hidden="1"/>
    </xf>
    <xf numFmtId="0" fontId="48" fillId="0" borderId="0" xfId="0" applyFont="1" applyProtection="1"/>
    <xf numFmtId="0" fontId="0" fillId="0" borderId="0" xfId="0" applyProtection="1"/>
    <xf numFmtId="44" fontId="31" fillId="19" borderId="36" xfId="2" applyFont="1" applyFill="1" applyBorder="1" applyAlignment="1" applyProtection="1">
      <alignment horizontal="center" vertical="center" wrapText="1"/>
    </xf>
    <xf numFmtId="0" fontId="4" fillId="0" borderId="92" xfId="0" applyFont="1" applyBorder="1" applyAlignment="1" applyProtection="1">
      <alignment horizontal="center" vertical="center" wrapText="1"/>
    </xf>
    <xf numFmtId="0" fontId="4" fillId="0" borderId="42" xfId="0" applyFont="1" applyBorder="1" applyAlignment="1" applyProtection="1">
      <alignment horizontal="center" wrapText="1"/>
    </xf>
    <xf numFmtId="0" fontId="47" fillId="0" borderId="41" xfId="0" applyFont="1" applyBorder="1" applyAlignment="1" applyProtection="1">
      <alignment horizontal="center" vertical="center" wrapText="1"/>
    </xf>
    <xf numFmtId="0" fontId="0" fillId="0" borderId="41" xfId="0" applyBorder="1" applyAlignment="1" applyProtection="1">
      <alignment horizontal="center" vertical="center" wrapText="1"/>
    </xf>
    <xf numFmtId="164" fontId="0" fillId="0" borderId="40" xfId="0" applyNumberFormat="1" applyBorder="1" applyAlignment="1" applyProtection="1">
      <alignment horizontal="center" vertical="center" wrapText="1"/>
    </xf>
    <xf numFmtId="0" fontId="46" fillId="0" borderId="43" xfId="0" applyFont="1" applyBorder="1" applyAlignment="1" applyProtection="1">
      <alignment horizontal="center" vertical="center" wrapText="1"/>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0" fillId="0" borderId="91" xfId="0" applyBorder="1" applyAlignment="1" applyProtection="1">
      <alignment horizontal="center" vertical="center" wrapText="1"/>
    </xf>
    <xf numFmtId="0" fontId="0" fillId="0" borderId="42" xfId="0" applyBorder="1" applyAlignment="1" applyProtection="1">
      <alignment horizontal="center" vertical="center" wrapText="1"/>
    </xf>
    <xf numFmtId="0" fontId="0" fillId="0" borderId="90" xfId="0" applyBorder="1" applyAlignment="1" applyProtection="1">
      <alignment horizontal="center" vertical="center" wrapText="1"/>
    </xf>
    <xf numFmtId="0" fontId="4" fillId="0" borderId="52" xfId="0" applyFont="1" applyBorder="1" applyAlignment="1" applyProtection="1">
      <alignment horizontal="center" vertical="center" wrapText="1"/>
    </xf>
    <xf numFmtId="0" fontId="0" fillId="0" borderId="44" xfId="0" applyBorder="1" applyAlignment="1" applyProtection="1">
      <alignment horizontal="center" vertical="center" wrapText="1"/>
    </xf>
    <xf numFmtId="164" fontId="0" fillId="0" borderId="44" xfId="0" applyNumberFormat="1" applyBorder="1" applyAlignment="1" applyProtection="1">
      <alignment horizontal="center" vertical="center" wrapText="1"/>
    </xf>
    <xf numFmtId="3" fontId="45" fillId="0" borderId="44" xfId="0" applyNumberFormat="1" applyFont="1" applyBorder="1" applyAlignment="1" applyProtection="1">
      <alignment horizontal="center" vertical="center" wrapText="1"/>
    </xf>
    <xf numFmtId="0" fontId="0" fillId="0" borderId="51" xfId="0" applyBorder="1" applyAlignment="1" applyProtection="1">
      <alignment horizontal="center" vertical="center" wrapText="1"/>
    </xf>
    <xf numFmtId="1" fontId="23" fillId="19" borderId="89" xfId="0" applyNumberFormat="1" applyFont="1" applyFill="1" applyBorder="1" applyAlignment="1" applyProtection="1">
      <alignment horizontal="center" vertical="center"/>
    </xf>
    <xf numFmtId="0" fontId="0" fillId="19" borderId="88" xfId="0" applyFill="1" applyBorder="1" applyAlignment="1" applyProtection="1">
      <alignment horizontal="left" vertical="center"/>
    </xf>
    <xf numFmtId="2" fontId="35" fillId="19" borderId="50" xfId="0" applyNumberFormat="1" applyFont="1" applyFill="1" applyBorder="1" applyAlignment="1" applyProtection="1">
      <alignment horizontal="center" vertical="center"/>
    </xf>
    <xf numFmtId="0" fontId="35" fillId="19" borderId="48" xfId="0" applyFont="1" applyFill="1" applyBorder="1" applyAlignment="1" applyProtection="1">
      <alignment horizontal="center" vertical="center"/>
    </xf>
    <xf numFmtId="2" fontId="35" fillId="19" borderId="48" xfId="0" applyNumberFormat="1" applyFont="1" applyFill="1" applyBorder="1" applyAlignment="1" applyProtection="1">
      <alignment horizontal="center" vertical="center"/>
    </xf>
    <xf numFmtId="164" fontId="35" fillId="19" borderId="48" xfId="0" applyNumberFormat="1" applyFont="1" applyFill="1" applyBorder="1" applyAlignment="1" applyProtection="1">
      <alignment horizontal="center" vertical="center"/>
    </xf>
    <xf numFmtId="3" fontId="4" fillId="0" borderId="49" xfId="0" applyNumberFormat="1" applyFont="1" applyBorder="1" applyAlignment="1" applyProtection="1">
      <alignment horizontal="center" vertical="center" wrapText="1"/>
    </xf>
    <xf numFmtId="1" fontId="23" fillId="19" borderId="85" xfId="0" applyNumberFormat="1" applyFont="1" applyFill="1" applyBorder="1" applyAlignment="1" applyProtection="1">
      <alignment horizontal="center" vertical="center"/>
    </xf>
    <xf numFmtId="0" fontId="0" fillId="19" borderId="84" xfId="0" applyFill="1" applyBorder="1" applyAlignment="1" applyProtection="1">
      <alignment horizontal="left" vertical="center"/>
    </xf>
    <xf numFmtId="2" fontId="35" fillId="19" borderId="83" xfId="0" applyNumberFormat="1" applyFont="1" applyFill="1" applyBorder="1" applyAlignment="1" applyProtection="1">
      <alignment horizontal="center" vertical="center"/>
    </xf>
    <xf numFmtId="0" fontId="35" fillId="19" borderId="80" xfId="0" applyFont="1" applyFill="1" applyBorder="1" applyAlignment="1" applyProtection="1">
      <alignment horizontal="center" vertical="center"/>
    </xf>
    <xf numFmtId="2" fontId="35" fillId="19" borderId="80" xfId="0" applyNumberFormat="1" applyFont="1" applyFill="1" applyBorder="1" applyAlignment="1" applyProtection="1">
      <alignment horizontal="center" vertical="center"/>
    </xf>
    <xf numFmtId="164" fontId="35" fillId="19" borderId="80" xfId="0" applyNumberFormat="1" applyFont="1" applyFill="1" applyBorder="1" applyAlignment="1" applyProtection="1">
      <alignment horizontal="center" vertical="center"/>
    </xf>
    <xf numFmtId="3" fontId="4" fillId="0" borderId="81" xfId="0" applyNumberFormat="1" applyFont="1" applyBorder="1" applyAlignment="1" applyProtection="1">
      <alignment horizontal="center" vertical="center" wrapText="1"/>
    </xf>
    <xf numFmtId="1" fontId="23" fillId="19" borderId="78" xfId="0" applyNumberFormat="1" applyFont="1" applyFill="1" applyBorder="1" applyAlignment="1" applyProtection="1">
      <alignment horizontal="center" vertical="center"/>
    </xf>
    <xf numFmtId="0" fontId="0" fillId="19" borderId="77" xfId="0" applyFill="1" applyBorder="1" applyAlignment="1" applyProtection="1">
      <alignment horizontal="left" vertical="center"/>
    </xf>
    <xf numFmtId="2" fontId="35" fillId="19" borderId="76" xfId="0" applyNumberFormat="1" applyFont="1" applyFill="1" applyBorder="1" applyAlignment="1" applyProtection="1">
      <alignment horizontal="center" vertical="center"/>
    </xf>
    <xf numFmtId="0" fontId="35" fillId="19" borderId="73" xfId="0" applyFont="1" applyFill="1" applyBorder="1" applyAlignment="1" applyProtection="1">
      <alignment horizontal="center" vertical="center"/>
    </xf>
    <xf numFmtId="2" fontId="35" fillId="19" borderId="73" xfId="0" applyNumberFormat="1" applyFont="1" applyFill="1" applyBorder="1" applyAlignment="1" applyProtection="1">
      <alignment horizontal="center" vertical="center"/>
    </xf>
    <xf numFmtId="164" fontId="35" fillId="19" borderId="73" xfId="0" applyNumberFormat="1" applyFont="1" applyFill="1" applyBorder="1" applyAlignment="1" applyProtection="1">
      <alignment horizontal="center" vertical="center"/>
    </xf>
    <xf numFmtId="3" fontId="4" fillId="0" borderId="74" xfId="0" applyNumberFormat="1" applyFont="1" applyBorder="1" applyAlignment="1" applyProtection="1">
      <alignment horizontal="center" vertical="center" wrapText="1"/>
    </xf>
    <xf numFmtId="1" fontId="23" fillId="0" borderId="3" xfId="0" applyNumberFormat="1" applyFont="1" applyBorder="1" applyAlignment="1" applyProtection="1">
      <alignment horizontal="center" vertical="center" wrapText="1"/>
    </xf>
    <xf numFmtId="166" fontId="44" fillId="0" borderId="2" xfId="6" applyFont="1" applyBorder="1" applyAlignment="1" applyProtection="1">
      <alignment vertical="center"/>
    </xf>
    <xf numFmtId="0" fontId="35" fillId="0" borderId="2" xfId="0" applyFont="1" applyBorder="1" applyAlignment="1" applyProtection="1">
      <alignment horizontal="center" vertical="center"/>
    </xf>
    <xf numFmtId="164" fontId="35" fillId="0" borderId="2" xfId="1" applyNumberFormat="1" applyFont="1" applyFill="1" applyBorder="1" applyAlignment="1" applyProtection="1">
      <alignment horizontal="center" vertical="center"/>
    </xf>
    <xf numFmtId="0" fontId="42" fillId="0" borderId="2" xfId="0" applyFont="1" applyBorder="1" applyAlignment="1" applyProtection="1">
      <alignment horizontal="center" vertical="center" wrapText="1"/>
    </xf>
    <xf numFmtId="3" fontId="4" fillId="0" borderId="2" xfId="0" applyNumberFormat="1" applyFont="1" applyBorder="1" applyAlignment="1" applyProtection="1">
      <alignment horizontal="center" vertical="center" wrapText="1"/>
    </xf>
    <xf numFmtId="0" fontId="4" fillId="0" borderId="2" xfId="2" applyNumberFormat="1" applyFont="1" applyFill="1" applyBorder="1" applyAlignment="1" applyProtection="1">
      <alignment horizontal="center" vertical="center" wrapText="1"/>
    </xf>
    <xf numFmtId="164" fontId="4" fillId="0" borderId="2" xfId="2" applyNumberFormat="1" applyFont="1" applyFill="1" applyBorder="1" applyAlignment="1" applyProtection="1">
      <alignment horizontal="center" vertical="center" wrapText="1"/>
    </xf>
    <xf numFmtId="164" fontId="4" fillId="0" borderId="1" xfId="2" applyNumberFormat="1" applyFont="1" applyFill="1" applyBorder="1" applyAlignment="1" applyProtection="1">
      <alignment horizontal="center" vertical="center" wrapText="1"/>
    </xf>
    <xf numFmtId="164" fontId="0" fillId="0" borderId="0" xfId="0" applyNumberFormat="1" applyProtection="1"/>
    <xf numFmtId="3" fontId="5" fillId="0" borderId="0" xfId="0" applyNumberFormat="1" applyFont="1" applyProtection="1"/>
    <xf numFmtId="0" fontId="5" fillId="0" borderId="0" xfId="0" applyFont="1" applyProtection="1"/>
    <xf numFmtId="164" fontId="5" fillId="0" borderId="0" xfId="0" applyNumberFormat="1" applyFont="1" applyProtection="1"/>
    <xf numFmtId="44" fontId="31" fillId="19" borderId="136" xfId="2" applyFont="1" applyFill="1" applyBorder="1" applyAlignment="1" applyProtection="1">
      <alignment horizontal="center" vertical="center" wrapText="1"/>
    </xf>
    <xf numFmtId="2" fontId="23" fillId="0" borderId="36" xfId="0" applyNumberFormat="1" applyFont="1" applyBorder="1" applyAlignment="1" applyProtection="1">
      <alignment vertical="center" wrapText="1"/>
    </xf>
    <xf numFmtId="2" fontId="0" fillId="0" borderId="0" xfId="0" applyNumberFormat="1" applyProtection="1"/>
    <xf numFmtId="2" fontId="4" fillId="0" borderId="0" xfId="0" applyNumberFormat="1" applyFont="1" applyAlignment="1" applyProtection="1">
      <alignment horizontal="center" vertical="center"/>
    </xf>
    <xf numFmtId="2" fontId="63" fillId="0" borderId="33" xfId="0" applyNumberFormat="1" applyFont="1" applyBorder="1" applyAlignment="1" applyProtection="1">
      <alignment horizontal="center" vertical="center" wrapText="1"/>
    </xf>
    <xf numFmtId="0" fontId="4" fillId="0" borderId="0" xfId="0" applyFont="1" applyAlignment="1" applyProtection="1">
      <alignment horizontal="center" vertical="center"/>
    </xf>
    <xf numFmtId="0" fontId="32" fillId="0" borderId="3" xfId="0" applyFont="1" applyBorder="1" applyAlignment="1" applyProtection="1">
      <alignment horizontal="left" vertical="center" wrapText="1"/>
    </xf>
    <xf numFmtId="0" fontId="32" fillId="0" borderId="2" xfId="0" applyFont="1" applyBorder="1" applyAlignment="1" applyProtection="1">
      <alignment horizontal="left" vertical="center" wrapText="1"/>
    </xf>
    <xf numFmtId="3" fontId="61" fillId="0" borderId="2" xfId="0" applyNumberFormat="1" applyFont="1" applyBorder="1" applyAlignment="1" applyProtection="1">
      <alignment horizontal="left" vertical="center" wrapText="1"/>
    </xf>
    <xf numFmtId="0" fontId="32" fillId="0" borderId="1" xfId="0" applyFont="1" applyBorder="1" applyAlignment="1" applyProtection="1">
      <alignment horizontal="left" vertical="center" wrapText="1"/>
    </xf>
    <xf numFmtId="0" fontId="4" fillId="0" borderId="71" xfId="0" applyFont="1" applyBorder="1" applyAlignment="1" applyProtection="1">
      <alignment horizontal="center" vertical="center" wrapText="1"/>
    </xf>
    <xf numFmtId="0" fontId="4" fillId="0" borderId="70" xfId="0" applyFont="1" applyBorder="1" applyAlignment="1" applyProtection="1">
      <alignment horizontal="center" wrapText="1"/>
    </xf>
    <xf numFmtId="0" fontId="0" fillId="0" borderId="70" xfId="0" applyBorder="1" applyAlignment="1" applyProtection="1">
      <alignment horizontal="center" vertical="center" wrapText="1"/>
    </xf>
    <xf numFmtId="164" fontId="0" fillId="0" borderId="70" xfId="0" applyNumberFormat="1" applyBorder="1" applyAlignment="1" applyProtection="1">
      <alignment horizontal="center" vertical="center" wrapText="1"/>
    </xf>
    <xf numFmtId="0" fontId="46" fillId="0" borderId="70" xfId="0" applyFont="1" applyBorder="1" applyAlignment="1" applyProtection="1">
      <alignment horizontal="center" vertical="center" wrapText="1"/>
    </xf>
    <xf numFmtId="0" fontId="0" fillId="0" borderId="139" xfId="0" applyBorder="1" applyAlignment="1" applyProtection="1">
      <alignment horizontal="center" vertical="center" wrapText="1"/>
    </xf>
    <xf numFmtId="0" fontId="2" fillId="3" borderId="29"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164" fontId="2" fillId="3" borderId="0" xfId="0" applyNumberFormat="1" applyFont="1" applyFill="1" applyAlignment="1" applyProtection="1">
      <alignment horizontal="center" vertical="center" wrapText="1"/>
    </xf>
    <xf numFmtId="0" fontId="2" fillId="3" borderId="28" xfId="0" applyFont="1" applyFill="1" applyBorder="1" applyAlignment="1" applyProtection="1">
      <alignment horizontal="center" vertical="center" wrapText="1"/>
    </xf>
    <xf numFmtId="0" fontId="23" fillId="19" borderId="89" xfId="0" applyFont="1" applyFill="1" applyBorder="1" applyAlignment="1" applyProtection="1">
      <alignment horizontal="center" vertical="center" wrapText="1"/>
    </xf>
    <xf numFmtId="0" fontId="35" fillId="19" borderId="88" xfId="0" applyFont="1" applyFill="1" applyBorder="1" applyAlignment="1" applyProtection="1">
      <alignment horizontal="left" vertical="center" wrapText="1"/>
    </xf>
    <xf numFmtId="0" fontId="23" fillId="19" borderId="85" xfId="0" applyFont="1" applyFill="1" applyBorder="1" applyAlignment="1" applyProtection="1">
      <alignment horizontal="center" vertical="center" wrapText="1"/>
    </xf>
    <xf numFmtId="0" fontId="35" fillId="19" borderId="84" xfId="0" applyFont="1" applyFill="1" applyBorder="1" applyAlignment="1" applyProtection="1">
      <alignment horizontal="left" vertical="center" wrapText="1"/>
    </xf>
    <xf numFmtId="0" fontId="23" fillId="19" borderId="85" xfId="0" applyFont="1" applyFill="1" applyBorder="1" applyAlignment="1" applyProtection="1">
      <alignment horizontal="center" vertical="center"/>
    </xf>
    <xf numFmtId="0" fontId="23" fillId="19" borderId="78" xfId="0" applyFont="1" applyFill="1" applyBorder="1" applyAlignment="1" applyProtection="1">
      <alignment horizontal="center" vertical="center"/>
    </xf>
    <xf numFmtId="0" fontId="35" fillId="19" borderId="77" xfId="0" applyFont="1" applyFill="1" applyBorder="1" applyAlignment="1" applyProtection="1">
      <alignment horizontal="left" vertical="center" wrapText="1"/>
    </xf>
    <xf numFmtId="0" fontId="0" fillId="0" borderId="39" xfId="0" applyBorder="1" applyProtection="1"/>
    <xf numFmtId="0" fontId="0" fillId="0" borderId="38" xfId="0" applyBorder="1" applyProtection="1"/>
    <xf numFmtId="0" fontId="0" fillId="0" borderId="68" xfId="0" applyBorder="1" applyProtection="1"/>
    <xf numFmtId="0" fontId="0" fillId="0" borderId="53" xfId="0" applyBorder="1" applyProtection="1"/>
    <xf numFmtId="0" fontId="0" fillId="19" borderId="88" xfId="0" applyFill="1" applyBorder="1" applyAlignment="1" applyProtection="1">
      <alignment horizontal="left" vertical="center" wrapText="1"/>
    </xf>
    <xf numFmtId="0" fontId="0" fillId="19" borderId="84" xfId="0" applyFill="1" applyBorder="1" applyAlignment="1" applyProtection="1">
      <alignment horizontal="left" vertical="center" wrapText="1"/>
    </xf>
    <xf numFmtId="1" fontId="23" fillId="19" borderId="85" xfId="0" applyNumberFormat="1" applyFont="1" applyFill="1" applyBorder="1" applyAlignment="1" applyProtection="1">
      <alignment horizontal="center" vertical="center" wrapText="1"/>
    </xf>
    <xf numFmtId="0" fontId="0" fillId="19" borderId="77" xfId="0" applyFill="1" applyBorder="1" applyAlignment="1" applyProtection="1">
      <alignment horizontal="left" vertical="center" wrapText="1"/>
    </xf>
    <xf numFmtId="1" fontId="23" fillId="19" borderId="78" xfId="0" applyNumberFormat="1" applyFont="1" applyFill="1" applyBorder="1" applyAlignment="1" applyProtection="1">
      <alignment horizontal="center" vertical="center" wrapText="1"/>
    </xf>
    <xf numFmtId="0" fontId="32" fillId="0" borderId="29" xfId="0" applyFont="1" applyBorder="1" applyAlignment="1" applyProtection="1">
      <alignment horizontal="left" vertical="center" wrapText="1"/>
    </xf>
    <xf numFmtId="0" fontId="32" fillId="0" borderId="0" xfId="0" applyFont="1" applyAlignment="1" applyProtection="1">
      <alignment horizontal="left" vertical="center" wrapText="1"/>
    </xf>
    <xf numFmtId="0" fontId="61" fillId="0" borderId="0" xfId="0" applyFont="1" applyAlignment="1" applyProtection="1">
      <alignment horizontal="left" vertical="center" wrapText="1"/>
    </xf>
    <xf numFmtId="164" fontId="61" fillId="0" borderId="0" xfId="0" applyNumberFormat="1" applyFont="1" applyAlignment="1" applyProtection="1">
      <alignment horizontal="left" vertical="center" wrapText="1"/>
    </xf>
    <xf numFmtId="0" fontId="32" fillId="0" borderId="28" xfId="0" applyFont="1" applyBorder="1" applyAlignment="1" applyProtection="1">
      <alignment horizontal="left" vertical="center" wrapText="1"/>
    </xf>
    <xf numFmtId="0" fontId="4" fillId="0" borderId="165" xfId="0" applyFont="1" applyBorder="1" applyAlignment="1" applyProtection="1">
      <alignment horizontal="center" vertical="center" wrapText="1"/>
    </xf>
    <xf numFmtId="0" fontId="4" fillId="0" borderId="164" xfId="0" applyFont="1" applyBorder="1" applyAlignment="1" applyProtection="1">
      <alignment horizontal="center" wrapText="1"/>
    </xf>
    <xf numFmtId="0" fontId="0" fillId="0" borderId="164" xfId="0" applyBorder="1" applyAlignment="1" applyProtection="1">
      <alignment horizontal="center" vertical="center" wrapText="1"/>
    </xf>
    <xf numFmtId="164" fontId="0" fillId="0" borderId="164" xfId="0" applyNumberFormat="1" applyBorder="1" applyAlignment="1" applyProtection="1">
      <alignment horizontal="center" vertical="center" wrapText="1"/>
    </xf>
    <xf numFmtId="0" fontId="46" fillId="0" borderId="164" xfId="0" applyFont="1" applyBorder="1" applyAlignment="1" applyProtection="1">
      <alignment horizontal="center" vertical="center" wrapText="1"/>
    </xf>
    <xf numFmtId="0" fontId="0" fillId="0" borderId="163" xfId="0" applyBorder="1" applyAlignment="1" applyProtection="1">
      <alignment horizontal="center" vertical="center" wrapText="1"/>
    </xf>
    <xf numFmtId="1" fontId="23" fillId="19" borderId="115" xfId="0" applyNumberFormat="1" applyFont="1" applyFill="1" applyBorder="1" applyAlignment="1" applyProtection="1">
      <alignment horizontal="center" vertical="center" wrapText="1"/>
    </xf>
    <xf numFmtId="166" fontId="44" fillId="20" borderId="113" xfId="6" applyFont="1" applyFill="1" applyBorder="1" applyAlignment="1" applyProtection="1">
      <alignment vertical="center"/>
    </xf>
    <xf numFmtId="2" fontId="35" fillId="19" borderId="137" xfId="0" applyNumberFormat="1" applyFont="1" applyFill="1" applyBorder="1" applyAlignment="1" applyProtection="1">
      <alignment horizontal="center" vertical="center"/>
    </xf>
    <xf numFmtId="2" fontId="35" fillId="19" borderId="111" xfId="0" applyNumberFormat="1" applyFont="1" applyFill="1" applyBorder="1" applyAlignment="1" applyProtection="1">
      <alignment horizontal="center" vertical="center"/>
    </xf>
    <xf numFmtId="0" fontId="35" fillId="19" borderId="111" xfId="0" applyFont="1" applyFill="1" applyBorder="1" applyAlignment="1" applyProtection="1">
      <alignment horizontal="center" vertical="center"/>
    </xf>
    <xf numFmtId="3" fontId="4" fillId="0" borderId="162" xfId="0" applyNumberFormat="1" applyFont="1" applyBorder="1" applyAlignment="1" applyProtection="1">
      <alignment horizontal="center" vertical="center" wrapText="1"/>
    </xf>
    <xf numFmtId="3" fontId="4" fillId="0" borderId="161" xfId="0" applyNumberFormat="1" applyFont="1" applyBorder="1" applyAlignment="1" applyProtection="1">
      <alignment horizontal="center" vertical="center" wrapText="1"/>
    </xf>
    <xf numFmtId="0" fontId="4" fillId="10" borderId="20" xfId="0" applyFont="1" applyFill="1" applyBorder="1" applyProtection="1"/>
    <xf numFmtId="2" fontId="35" fillId="19" borderId="112" xfId="0" applyNumberFormat="1" applyFont="1" applyFill="1" applyBorder="1" applyAlignment="1" applyProtection="1">
      <alignment horizontal="center" vertical="center"/>
    </xf>
    <xf numFmtId="3" fontId="4" fillId="0" borderId="117" xfId="0" applyNumberFormat="1" applyFont="1" applyBorder="1" applyAlignment="1" applyProtection="1">
      <alignment horizontal="center" vertical="center" wrapText="1"/>
    </xf>
    <xf numFmtId="1" fontId="0" fillId="9" borderId="159" xfId="0" applyNumberFormat="1" applyFill="1" applyBorder="1" applyAlignment="1" applyProtection="1">
      <alignment horizontal="center"/>
    </xf>
    <xf numFmtId="3" fontId="4" fillId="0" borderId="83" xfId="0" applyNumberFormat="1" applyFont="1" applyBorder="1" applyAlignment="1" applyProtection="1">
      <alignment horizontal="center" vertical="center" wrapText="1"/>
    </xf>
    <xf numFmtId="1" fontId="0" fillId="10" borderId="20" xfId="0" applyNumberFormat="1" applyFill="1" applyBorder="1" applyAlignment="1" applyProtection="1">
      <alignment horizontal="center"/>
    </xf>
    <xf numFmtId="1" fontId="23" fillId="19" borderId="89" xfId="0" applyNumberFormat="1" applyFont="1" applyFill="1" applyBorder="1" applyAlignment="1" applyProtection="1">
      <alignment horizontal="center" vertical="center" wrapText="1"/>
    </xf>
    <xf numFmtId="166" fontId="44" fillId="20" borderId="87" xfId="6" applyFont="1" applyFill="1" applyBorder="1" applyAlignment="1" applyProtection="1">
      <alignment vertical="center"/>
    </xf>
    <xf numFmtId="3" fontId="4" fillId="0" borderId="50" xfId="0" applyNumberFormat="1" applyFont="1" applyBorder="1" applyAlignment="1" applyProtection="1">
      <alignment horizontal="center" vertical="center" wrapText="1"/>
    </xf>
    <xf numFmtId="3" fontId="4" fillId="0" borderId="112" xfId="0" applyNumberFormat="1" applyFont="1" applyBorder="1" applyAlignment="1" applyProtection="1">
      <alignment horizontal="center" vertical="center" wrapText="1"/>
    </xf>
    <xf numFmtId="1" fontId="23" fillId="19" borderId="158" xfId="0" applyNumberFormat="1" applyFont="1" applyFill="1" applyBorder="1" applyAlignment="1" applyProtection="1">
      <alignment horizontal="center" vertical="center" wrapText="1"/>
    </xf>
    <xf numFmtId="166" fontId="44" fillId="20" borderId="156" xfId="6" applyFont="1" applyFill="1" applyBorder="1" applyAlignment="1" applyProtection="1">
      <alignment vertical="center"/>
    </xf>
    <xf numFmtId="2" fontId="35" fillId="19" borderId="155" xfId="0" applyNumberFormat="1" applyFont="1" applyFill="1" applyBorder="1" applyAlignment="1" applyProtection="1">
      <alignment horizontal="center" vertical="center"/>
    </xf>
    <xf numFmtId="2" fontId="35" fillId="19" borderId="154" xfId="0" applyNumberFormat="1" applyFont="1" applyFill="1" applyBorder="1" applyAlignment="1" applyProtection="1">
      <alignment horizontal="center" vertical="center"/>
    </xf>
    <xf numFmtId="0" fontId="35" fillId="19" borderId="154" xfId="0" applyFont="1" applyFill="1" applyBorder="1" applyAlignment="1" applyProtection="1">
      <alignment horizontal="center" vertical="center"/>
    </xf>
    <xf numFmtId="3" fontId="4" fillId="0" borderId="155" xfId="0" applyNumberFormat="1" applyFont="1" applyBorder="1" applyAlignment="1" applyProtection="1">
      <alignment horizontal="center" vertical="center" wrapText="1"/>
    </xf>
    <xf numFmtId="1" fontId="0" fillId="9" borderId="152" xfId="0" applyNumberFormat="1" applyFill="1" applyBorder="1" applyAlignment="1" applyProtection="1">
      <alignment horizontal="center"/>
    </xf>
    <xf numFmtId="1" fontId="32" fillId="0" borderId="29" xfId="0" applyNumberFormat="1" applyFont="1" applyBorder="1" applyAlignment="1" applyProtection="1">
      <alignment vertical="center" wrapText="1"/>
    </xf>
    <xf numFmtId="1" fontId="32" fillId="0" borderId="0" xfId="0" applyNumberFormat="1" applyFont="1" applyAlignment="1" applyProtection="1">
      <alignment vertical="center" wrapText="1"/>
    </xf>
    <xf numFmtId="164" fontId="32" fillId="0" borderId="0" xfId="0" applyNumberFormat="1" applyFont="1" applyAlignment="1" applyProtection="1">
      <alignment vertical="center" wrapText="1"/>
    </xf>
    <xf numFmtId="1" fontId="32" fillId="0" borderId="28" xfId="0" applyNumberFormat="1" applyFont="1" applyBorder="1" applyAlignment="1" applyProtection="1">
      <alignment vertical="center" wrapText="1"/>
    </xf>
    <xf numFmtId="0" fontId="32" fillId="0" borderId="103" xfId="0" applyFont="1" applyBorder="1" applyAlignment="1" applyProtection="1">
      <alignment horizontal="left" vertical="center" wrapText="1"/>
    </xf>
    <xf numFmtId="0" fontId="32" fillId="0" borderId="44" xfId="0" applyFont="1" applyBorder="1" applyAlignment="1" applyProtection="1">
      <alignment horizontal="center" vertical="center" wrapText="1"/>
    </xf>
    <xf numFmtId="0" fontId="13" fillId="0" borderId="106" xfId="0" applyFont="1" applyBorder="1" applyProtection="1"/>
    <xf numFmtId="9" fontId="51" fillId="0" borderId="105" xfId="3" applyFont="1" applyFill="1" applyBorder="1" applyProtection="1"/>
    <xf numFmtId="10" fontId="13" fillId="0" borderId="105" xfId="0" applyNumberFormat="1" applyFont="1" applyBorder="1" applyProtection="1"/>
    <xf numFmtId="0" fontId="13" fillId="0" borderId="104" xfId="0" applyFont="1" applyBorder="1" applyProtection="1"/>
    <xf numFmtId="0" fontId="13" fillId="0" borderId="101" xfId="0" applyFont="1" applyBorder="1" applyProtection="1"/>
    <xf numFmtId="9" fontId="51" fillId="0" borderId="100" xfId="3" applyFont="1" applyFill="1" applyBorder="1" applyProtection="1"/>
    <xf numFmtId="10" fontId="13" fillId="0" borderId="53" xfId="0" applyNumberFormat="1" applyFont="1" applyBorder="1" applyProtection="1"/>
    <xf numFmtId="0" fontId="13" fillId="0" borderId="99" xfId="0" applyFont="1" applyBorder="1" applyProtection="1"/>
    <xf numFmtId="0" fontId="65" fillId="0" borderId="0" xfId="0" applyFont="1" applyProtection="1"/>
    <xf numFmtId="164" fontId="65" fillId="0" borderId="0" xfId="0" applyNumberFormat="1" applyFont="1" applyProtection="1"/>
    <xf numFmtId="0" fontId="0" fillId="0" borderId="0" xfId="0" applyAlignment="1" applyProtection="1">
      <alignment horizontal="right"/>
    </xf>
    <xf numFmtId="0" fontId="0" fillId="0" borderId="0" xfId="0" applyAlignment="1" applyProtection="1">
      <alignment horizontal="center"/>
    </xf>
    <xf numFmtId="0" fontId="65" fillId="0" borderId="0" xfId="0" applyFont="1" applyAlignment="1" applyProtection="1">
      <alignment horizontal="right"/>
    </xf>
    <xf numFmtId="0" fontId="65" fillId="0" borderId="0" xfId="0" applyFont="1" applyAlignment="1" applyProtection="1">
      <alignment horizontal="center"/>
    </xf>
    <xf numFmtId="0" fontId="3" fillId="0" borderId="0" xfId="0" applyFont="1" applyProtection="1"/>
    <xf numFmtId="164" fontId="3" fillId="0" borderId="0" xfId="0" applyNumberFormat="1" applyFont="1" applyProtection="1"/>
    <xf numFmtId="0" fontId="77" fillId="0" borderId="0" xfId="0" applyFont="1" applyProtection="1"/>
    <xf numFmtId="167" fontId="35" fillId="19" borderId="73" xfId="0" applyNumberFormat="1" applyFont="1" applyFill="1" applyBorder="1" applyAlignment="1" applyProtection="1">
      <alignment horizontal="center" vertical="center"/>
    </xf>
    <xf numFmtId="167" fontId="35" fillId="19" borderId="80" xfId="0" applyNumberFormat="1" applyFont="1" applyFill="1" applyBorder="1" applyAlignment="1" applyProtection="1">
      <alignment horizontal="center" vertical="center"/>
    </xf>
    <xf numFmtId="1" fontId="23" fillId="19" borderId="89" xfId="0" applyNumberFormat="1" applyFont="1" applyFill="1" applyBorder="1" applyAlignment="1" applyProtection="1">
      <alignment horizontal="left" vertical="center" wrapText="1"/>
      <protection hidden="1"/>
    </xf>
    <xf numFmtId="166" fontId="44" fillId="20" borderId="87" xfId="6" applyFont="1" applyFill="1" applyBorder="1" applyAlignment="1" applyProtection="1">
      <alignment vertical="center"/>
      <protection hidden="1"/>
    </xf>
    <xf numFmtId="0" fontId="35" fillId="19" borderId="48" xfId="0" applyFont="1" applyFill="1" applyBorder="1" applyAlignment="1" applyProtection="1">
      <alignment horizontal="center" vertical="center"/>
      <protection hidden="1"/>
    </xf>
    <xf numFmtId="1" fontId="23" fillId="19" borderId="85" xfId="0" applyNumberFormat="1" applyFont="1" applyFill="1" applyBorder="1" applyAlignment="1" applyProtection="1">
      <alignment horizontal="left" vertical="center" wrapText="1"/>
      <protection hidden="1"/>
    </xf>
    <xf numFmtId="166" fontId="44" fillId="20" borderId="82" xfId="6" applyFont="1" applyFill="1" applyBorder="1" applyAlignment="1" applyProtection="1">
      <alignment vertical="center"/>
      <protection hidden="1"/>
    </xf>
    <xf numFmtId="0" fontId="35" fillId="19" borderId="80" xfId="0" applyFont="1" applyFill="1" applyBorder="1" applyAlignment="1" applyProtection="1">
      <alignment horizontal="center" vertical="center"/>
      <protection hidden="1"/>
    </xf>
    <xf numFmtId="164" fontId="35" fillId="19" borderId="82" xfId="0" applyNumberFormat="1" applyFont="1" applyFill="1" applyBorder="1" applyAlignment="1" applyProtection="1">
      <alignment horizontal="center" vertical="center"/>
    </xf>
    <xf numFmtId="1" fontId="23" fillId="19" borderId="78" xfId="0" applyNumberFormat="1" applyFont="1" applyFill="1" applyBorder="1" applyAlignment="1" applyProtection="1">
      <alignment horizontal="left" vertical="center" wrapText="1"/>
      <protection hidden="1"/>
    </xf>
    <xf numFmtId="166" fontId="44" fillId="20" borderId="75" xfId="6" applyFont="1" applyFill="1" applyBorder="1" applyAlignment="1" applyProtection="1">
      <alignment vertical="center"/>
      <protection hidden="1"/>
    </xf>
    <xf numFmtId="0" fontId="35" fillId="19" borderId="73" xfId="0" applyFont="1" applyFill="1" applyBorder="1" applyAlignment="1" applyProtection="1">
      <alignment horizontal="center" vertical="center"/>
      <protection hidden="1"/>
    </xf>
    <xf numFmtId="164" fontId="35" fillId="19" borderId="75" xfId="0" applyNumberFormat="1" applyFont="1" applyFill="1" applyBorder="1" applyAlignment="1" applyProtection="1">
      <alignment horizontal="center" vertical="center"/>
    </xf>
    <xf numFmtId="1" fontId="23" fillId="19" borderId="50" xfId="0" applyNumberFormat="1" applyFont="1" applyFill="1" applyBorder="1" applyAlignment="1" applyProtection="1">
      <alignment horizontal="center" vertical="center"/>
    </xf>
    <xf numFmtId="1" fontId="23" fillId="19" borderId="76" xfId="0" applyNumberFormat="1" applyFont="1" applyFill="1" applyBorder="1" applyAlignment="1" applyProtection="1">
      <alignment horizontal="center" vertical="center"/>
    </xf>
    <xf numFmtId="0" fontId="23" fillId="19" borderId="78" xfId="0" applyFont="1" applyFill="1" applyBorder="1" applyAlignment="1" applyProtection="1">
      <alignment horizontal="center" vertical="center" wrapText="1"/>
    </xf>
    <xf numFmtId="166" fontId="44" fillId="20" borderId="82" xfId="6" applyFont="1" applyFill="1" applyBorder="1" applyAlignment="1" applyProtection="1">
      <alignment vertical="center"/>
    </xf>
    <xf numFmtId="2" fontId="35" fillId="19" borderId="81" xfId="0" applyNumberFormat="1" applyFont="1" applyFill="1" applyBorder="1" applyAlignment="1" applyProtection="1">
      <alignment horizontal="center" vertical="center"/>
    </xf>
    <xf numFmtId="2" fontId="35" fillId="19" borderId="49" xfId="0" applyNumberFormat="1" applyFont="1" applyFill="1" applyBorder="1" applyAlignment="1" applyProtection="1">
      <alignment horizontal="center" vertical="center"/>
    </xf>
    <xf numFmtId="2" fontId="35" fillId="19" borderId="157" xfId="0" applyNumberFormat="1" applyFont="1" applyFill="1" applyBorder="1" applyAlignment="1" applyProtection="1">
      <alignment horizontal="center" vertical="center"/>
    </xf>
    <xf numFmtId="7" fontId="31" fillId="19" borderId="36" xfId="2" applyNumberFormat="1" applyFont="1" applyFill="1" applyBorder="1" applyAlignment="1" applyProtection="1">
      <alignment horizontal="center" vertical="center" wrapText="1"/>
    </xf>
    <xf numFmtId="1" fontId="23" fillId="19" borderId="115" xfId="0" applyNumberFormat="1" applyFont="1" applyFill="1" applyBorder="1" applyAlignment="1" applyProtection="1">
      <alignment horizontal="center" vertical="center"/>
    </xf>
    <xf numFmtId="3" fontId="4" fillId="0" borderId="131" xfId="0" applyNumberFormat="1" applyFont="1" applyBorder="1" applyAlignment="1" applyProtection="1">
      <alignment horizontal="center" vertical="center" wrapText="1"/>
    </xf>
    <xf numFmtId="0" fontId="4" fillId="10" borderId="16" xfId="0" applyFont="1" applyFill="1" applyBorder="1" applyAlignment="1" applyProtection="1">
      <alignment wrapText="1"/>
    </xf>
    <xf numFmtId="1" fontId="0" fillId="9" borderId="108" xfId="0" applyNumberFormat="1" applyFill="1" applyBorder="1" applyAlignment="1" applyProtection="1">
      <alignment horizontal="center"/>
    </xf>
    <xf numFmtId="1" fontId="23" fillId="19" borderId="128" xfId="0" applyNumberFormat="1" applyFont="1" applyFill="1" applyBorder="1" applyAlignment="1" applyProtection="1">
      <alignment horizontal="center" vertical="center"/>
    </xf>
    <xf numFmtId="166" fontId="44" fillId="20" borderId="123" xfId="6" applyFont="1" applyFill="1" applyBorder="1" applyAlignment="1" applyProtection="1">
      <alignment vertical="center"/>
    </xf>
    <xf numFmtId="2" fontId="35" fillId="19" borderId="122" xfId="0" applyNumberFormat="1" applyFont="1" applyFill="1" applyBorder="1" applyAlignment="1" applyProtection="1">
      <alignment horizontal="center" vertical="center"/>
    </xf>
    <xf numFmtId="2" fontId="35" fillId="19" borderId="124" xfId="0" applyNumberFormat="1" applyFont="1" applyFill="1" applyBorder="1" applyAlignment="1" applyProtection="1">
      <alignment horizontal="center" vertical="center"/>
    </xf>
    <xf numFmtId="0" fontId="35" fillId="19" borderId="124" xfId="0" applyFont="1" applyFill="1" applyBorder="1" applyAlignment="1" applyProtection="1">
      <alignment horizontal="center" vertical="center"/>
    </xf>
    <xf numFmtId="1" fontId="23" fillId="19" borderId="128" xfId="0" applyNumberFormat="1" applyFont="1" applyFill="1" applyBorder="1" applyAlignment="1" applyProtection="1">
      <alignment horizontal="center" vertical="center" wrapText="1"/>
    </xf>
    <xf numFmtId="3" fontId="4" fillId="0" borderId="126" xfId="0" applyNumberFormat="1" applyFont="1" applyBorder="1" applyAlignment="1" applyProtection="1">
      <alignment horizontal="center" vertical="center" wrapText="1"/>
    </xf>
    <xf numFmtId="1" fontId="0" fillId="10" borderId="16" xfId="0" applyNumberFormat="1" applyFill="1" applyBorder="1" applyAlignment="1" applyProtection="1">
      <alignment horizontal="center"/>
    </xf>
    <xf numFmtId="0" fontId="7" fillId="0" borderId="0" xfId="5" applyProtection="1"/>
    <xf numFmtId="166" fontId="44" fillId="20" borderId="75" xfId="6" applyFont="1" applyFill="1" applyBorder="1" applyAlignment="1" applyProtection="1">
      <alignment vertical="center"/>
    </xf>
    <xf numFmtId="168" fontId="31" fillId="19" borderId="36" xfId="2" applyNumberFormat="1" applyFont="1" applyFill="1" applyBorder="1" applyAlignment="1" applyProtection="1">
      <alignment horizontal="center" vertical="center" wrapText="1"/>
    </xf>
    <xf numFmtId="0" fontId="4" fillId="10" borderId="16" xfId="0" applyFont="1" applyFill="1" applyBorder="1" applyProtection="1"/>
    <xf numFmtId="3" fontId="4" fillId="0" borderId="76" xfId="0" applyNumberFormat="1" applyFont="1" applyBorder="1" applyAlignment="1" applyProtection="1">
      <alignment horizontal="center" vertical="center" wrapText="1"/>
    </xf>
    <xf numFmtId="0" fontId="23" fillId="19" borderId="128" xfId="0" applyFont="1" applyFill="1" applyBorder="1" applyAlignment="1" applyProtection="1">
      <alignment horizontal="center" vertical="center"/>
    </xf>
    <xf numFmtId="0" fontId="0" fillId="19" borderId="173" xfId="0" applyFill="1" applyBorder="1" applyAlignment="1" applyProtection="1">
      <alignment horizontal="left" vertical="center" wrapText="1"/>
    </xf>
    <xf numFmtId="164" fontId="35" fillId="19" borderId="124" xfId="0" applyNumberFormat="1" applyFont="1" applyFill="1" applyBorder="1" applyAlignment="1" applyProtection="1">
      <alignment horizontal="center" vertical="center"/>
    </xf>
    <xf numFmtId="3" fontId="4" fillId="0" borderId="167" xfId="0" applyNumberFormat="1" applyFont="1" applyBorder="1" applyAlignment="1" applyProtection="1">
      <alignment horizontal="center" vertical="center" wrapText="1"/>
    </xf>
    <xf numFmtId="0" fontId="40" fillId="0" borderId="213" xfId="0" applyFont="1" applyBorder="1" applyAlignment="1" applyProtection="1">
      <alignment horizontal="center" vertical="center"/>
      <protection hidden="1"/>
    </xf>
    <xf numFmtId="0" fontId="82" fillId="6" borderId="217" xfId="0" applyFont="1" applyFill="1" applyBorder="1" applyAlignment="1" applyProtection="1">
      <alignment horizontal="center" vertical="center"/>
      <protection locked="0" hidden="1"/>
    </xf>
    <xf numFmtId="164" fontId="4" fillId="0" borderId="0" xfId="2" applyNumberFormat="1" applyFont="1" applyFill="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1" fontId="84" fillId="0" borderId="0" xfId="0" applyNumberFormat="1" applyFont="1" applyAlignment="1" applyProtection="1">
      <alignment horizontal="right" vertical="center"/>
      <protection hidden="1"/>
    </xf>
    <xf numFmtId="164" fontId="4" fillId="9" borderId="0" xfId="2" applyNumberFormat="1" applyFont="1" applyFill="1" applyBorder="1" applyAlignment="1" applyProtection="1">
      <alignment horizontal="center" vertical="center" wrapText="1"/>
      <protection hidden="1"/>
    </xf>
    <xf numFmtId="0" fontId="4" fillId="9" borderId="0" xfId="2" applyNumberFormat="1" applyFont="1" applyFill="1" applyBorder="1" applyAlignment="1" applyProtection="1">
      <alignment horizontal="center" vertical="center" wrapText="1"/>
      <protection hidden="1"/>
    </xf>
    <xf numFmtId="164" fontId="32"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166" fontId="85" fillId="26" borderId="0" xfId="6" applyFont="1" applyFill="1" applyAlignment="1" applyProtection="1">
      <alignment vertical="center"/>
      <protection hidden="1"/>
    </xf>
    <xf numFmtId="1" fontId="4" fillId="0" borderId="0" xfId="0" applyNumberFormat="1" applyFont="1" applyAlignment="1" applyProtection="1">
      <alignment horizontal="center" vertical="center"/>
      <protection hidden="1"/>
    </xf>
    <xf numFmtId="0" fontId="4" fillId="9" borderId="80" xfId="2" applyNumberFormat="1" applyFont="1" applyFill="1" applyBorder="1" applyAlignment="1" applyProtection="1">
      <alignment horizontal="center" vertical="center" wrapText="1"/>
      <protection hidden="1"/>
    </xf>
    <xf numFmtId="3" fontId="4" fillId="0" borderId="83" xfId="0" applyNumberFormat="1" applyFont="1" applyBorder="1" applyAlignment="1" applyProtection="1">
      <alignment horizontal="center" vertical="center" wrapText="1"/>
      <protection hidden="1"/>
    </xf>
    <xf numFmtId="0" fontId="42" fillId="6" borderId="80" xfId="0" applyFont="1" applyFill="1" applyBorder="1" applyAlignment="1" applyProtection="1">
      <alignment horizontal="center" vertical="center" wrapText="1"/>
      <protection locked="0" hidden="1"/>
    </xf>
    <xf numFmtId="0" fontId="42" fillId="6" borderId="81" xfId="0" applyFont="1" applyFill="1" applyBorder="1" applyAlignment="1" applyProtection="1">
      <alignment horizontal="center" vertical="center" wrapText="1"/>
      <protection locked="0" hidden="1"/>
    </xf>
    <xf numFmtId="0" fontId="0" fillId="0" borderId="80" xfId="0" applyBorder="1" applyAlignment="1" applyProtection="1">
      <alignment horizontal="center" vertical="center"/>
      <protection hidden="1"/>
    </xf>
    <xf numFmtId="0" fontId="4" fillId="9" borderId="111" xfId="2" applyNumberFormat="1" applyFont="1" applyFill="1" applyBorder="1" applyAlignment="1" applyProtection="1">
      <alignment horizontal="center" vertical="center" wrapText="1"/>
      <protection hidden="1"/>
    </xf>
    <xf numFmtId="3" fontId="4" fillId="0" borderId="112" xfId="0" applyNumberFormat="1" applyFont="1" applyBorder="1" applyAlignment="1" applyProtection="1">
      <alignment horizontal="center" vertical="center" wrapText="1"/>
      <protection hidden="1"/>
    </xf>
    <xf numFmtId="0" fontId="42" fillId="6" borderId="113" xfId="0" applyFont="1" applyFill="1" applyBorder="1" applyAlignment="1" applyProtection="1">
      <alignment horizontal="center" vertical="center" wrapText="1"/>
      <protection locked="0" hidden="1"/>
    </xf>
    <xf numFmtId="0" fontId="42" fillId="6" borderId="111" xfId="0" applyFont="1" applyFill="1" applyBorder="1" applyAlignment="1" applyProtection="1">
      <alignment horizontal="center" vertical="center" wrapText="1"/>
      <protection locked="0" hidden="1"/>
    </xf>
    <xf numFmtId="0" fontId="42" fillId="6" borderId="137" xfId="0" applyFont="1" applyFill="1" applyBorder="1" applyAlignment="1" applyProtection="1">
      <alignment horizontal="center" vertical="center" wrapText="1"/>
      <protection locked="0" hidden="1"/>
    </xf>
    <xf numFmtId="0" fontId="0" fillId="0" borderId="111" xfId="0" applyBorder="1" applyAlignment="1" applyProtection="1">
      <alignment horizontal="center" vertical="center"/>
      <protection hidden="1"/>
    </xf>
    <xf numFmtId="164" fontId="4" fillId="9" borderId="48" xfId="2" applyNumberFormat="1" applyFont="1" applyFill="1" applyBorder="1" applyAlignment="1" applyProtection="1">
      <alignment horizontal="center" vertical="center" wrapText="1"/>
      <protection hidden="1"/>
    </xf>
    <xf numFmtId="0" fontId="4" fillId="9" borderId="48" xfId="2" applyNumberFormat="1" applyFont="1" applyFill="1" applyBorder="1" applyAlignment="1" applyProtection="1">
      <alignment horizontal="center" vertical="center" wrapText="1"/>
      <protection hidden="1"/>
    </xf>
    <xf numFmtId="3" fontId="4" fillId="0" borderId="50" xfId="0" applyNumberFormat="1" applyFont="1" applyBorder="1" applyAlignment="1" applyProtection="1">
      <alignment horizontal="center" vertical="center" wrapText="1"/>
      <protection hidden="1"/>
    </xf>
    <xf numFmtId="0" fontId="42" fillId="6" borderId="87" xfId="0" applyFont="1" applyFill="1" applyBorder="1" applyAlignment="1" applyProtection="1">
      <alignment horizontal="center" vertical="center" wrapText="1"/>
      <protection locked="0" hidden="1"/>
    </xf>
    <xf numFmtId="0" fontId="42" fillId="6" borderId="48" xfId="0" applyFont="1" applyFill="1" applyBorder="1" applyAlignment="1" applyProtection="1">
      <alignment horizontal="center" vertical="center" wrapText="1"/>
      <protection locked="0" hidden="1"/>
    </xf>
    <xf numFmtId="0" fontId="42" fillId="6" borderId="49" xfId="0" applyFont="1" applyFill="1" applyBorder="1" applyAlignment="1" applyProtection="1">
      <alignment horizontal="center" vertical="center" wrapText="1"/>
      <protection locked="0" hidden="1"/>
    </xf>
    <xf numFmtId="0" fontId="0" fillId="0" borderId="48" xfId="0" applyBorder="1" applyAlignment="1" applyProtection="1">
      <alignment horizontal="center" vertical="center"/>
      <protection hidden="1"/>
    </xf>
    <xf numFmtId="164" fontId="4" fillId="9" borderId="143" xfId="2" applyNumberFormat="1" applyFont="1" applyFill="1" applyBorder="1" applyAlignment="1" applyProtection="1">
      <alignment horizontal="center" vertical="center" wrapText="1"/>
      <protection hidden="1"/>
    </xf>
    <xf numFmtId="0" fontId="4" fillId="9" borderId="132" xfId="2" applyNumberFormat="1" applyFont="1" applyFill="1" applyBorder="1" applyAlignment="1" applyProtection="1">
      <alignment horizontal="center" vertical="center" wrapText="1"/>
      <protection hidden="1"/>
    </xf>
    <xf numFmtId="3" fontId="4" fillId="0" borderId="133" xfId="0" applyNumberFormat="1" applyFont="1" applyBorder="1" applyAlignment="1" applyProtection="1">
      <alignment horizontal="center" vertical="center" wrapText="1"/>
      <protection hidden="1"/>
    </xf>
    <xf numFmtId="0" fontId="42" fillId="6" borderId="134" xfId="0" applyFont="1" applyFill="1" applyBorder="1" applyAlignment="1" applyProtection="1">
      <alignment horizontal="center" vertical="center" wrapText="1"/>
      <protection locked="0" hidden="1"/>
    </xf>
    <xf numFmtId="0" fontId="42" fillId="6" borderId="132" xfId="0" applyFont="1" applyFill="1" applyBorder="1" applyAlignment="1" applyProtection="1">
      <alignment horizontal="center" vertical="center" wrapText="1"/>
      <protection locked="0" hidden="1"/>
    </xf>
    <xf numFmtId="0" fontId="42" fillId="6" borderId="222" xfId="0" applyFont="1" applyFill="1" applyBorder="1" applyAlignment="1" applyProtection="1">
      <alignment horizontal="center" vertical="center" wrapText="1"/>
      <protection locked="0" hidden="1"/>
    </xf>
    <xf numFmtId="0" fontId="0" fillId="0" borderId="132" xfId="0" applyBorder="1" applyAlignment="1" applyProtection="1">
      <alignment horizontal="center" vertical="center"/>
      <protection hidden="1"/>
    </xf>
    <xf numFmtId="164" fontId="4" fillId="9" borderId="130" xfId="2" applyNumberFormat="1" applyFont="1" applyFill="1" applyBorder="1" applyAlignment="1" applyProtection="1">
      <alignment horizontal="center" vertical="center" wrapText="1"/>
      <protection hidden="1"/>
    </xf>
    <xf numFmtId="0" fontId="42" fillId="6" borderId="182" xfId="0" applyFont="1" applyFill="1" applyBorder="1" applyAlignment="1" applyProtection="1">
      <alignment horizontal="center" vertical="center" wrapText="1"/>
      <protection locked="0" hidden="1"/>
    </xf>
    <xf numFmtId="0" fontId="42" fillId="6" borderId="114" xfId="0" applyFont="1" applyFill="1" applyBorder="1" applyAlignment="1" applyProtection="1">
      <alignment horizontal="center" vertical="center" wrapText="1"/>
      <protection locked="0" hidden="1"/>
    </xf>
    <xf numFmtId="0" fontId="42" fillId="6" borderId="183" xfId="0" applyFont="1" applyFill="1" applyBorder="1" applyAlignment="1" applyProtection="1">
      <alignment horizontal="center" vertical="center" wrapText="1"/>
      <protection locked="0" hidden="1"/>
    </xf>
    <xf numFmtId="1" fontId="4" fillId="0" borderId="115" xfId="0" applyNumberFormat="1" applyFont="1" applyBorder="1" applyAlignment="1" applyProtection="1">
      <alignment horizontal="center" vertical="center"/>
      <protection hidden="1"/>
    </xf>
    <xf numFmtId="0" fontId="42" fillId="6" borderId="82" xfId="0" applyFont="1" applyFill="1" applyBorder="1" applyAlignment="1" applyProtection="1">
      <alignment horizontal="center" vertical="center" wrapText="1"/>
      <protection locked="0" hidden="1"/>
    </xf>
    <xf numFmtId="0" fontId="0" fillId="0" borderId="137" xfId="0" applyBorder="1" applyAlignment="1" applyProtection="1">
      <alignment horizontal="center" vertical="center"/>
      <protection hidden="1"/>
    </xf>
    <xf numFmtId="0" fontId="0" fillId="0" borderId="224" xfId="0" applyBorder="1" applyAlignment="1" applyProtection="1">
      <alignment horizontal="center" vertical="center"/>
      <protection hidden="1"/>
    </xf>
    <xf numFmtId="1" fontId="4" fillId="0" borderId="225" xfId="0" applyNumberFormat="1" applyFont="1" applyBorder="1" applyAlignment="1" applyProtection="1">
      <alignment horizontal="center" vertical="center" wrapText="1"/>
      <protection hidden="1"/>
    </xf>
    <xf numFmtId="164" fontId="4" fillId="9" borderId="84" xfId="2" applyNumberFormat="1" applyFont="1" applyFill="1" applyBorder="1" applyAlignment="1" applyProtection="1">
      <alignment horizontal="center" vertical="center" wrapText="1"/>
      <protection hidden="1"/>
    </xf>
    <xf numFmtId="0" fontId="42" fillId="6" borderId="123" xfId="0" applyFont="1" applyFill="1" applyBorder="1" applyAlignment="1" applyProtection="1">
      <alignment horizontal="center" vertical="center" wrapText="1"/>
      <protection locked="0" hidden="1"/>
    </xf>
    <xf numFmtId="0" fontId="42" fillId="6" borderId="124" xfId="0" applyFont="1" applyFill="1" applyBorder="1" applyAlignment="1" applyProtection="1">
      <alignment horizontal="center" vertical="center" wrapText="1"/>
      <protection locked="0" hidden="1"/>
    </xf>
    <xf numFmtId="1" fontId="4" fillId="0" borderId="85" xfId="0" applyNumberFormat="1" applyFont="1" applyBorder="1" applyAlignment="1" applyProtection="1">
      <alignment horizontal="center" vertical="center"/>
      <protection hidden="1"/>
    </xf>
    <xf numFmtId="1" fontId="31" fillId="0" borderId="85" xfId="0" applyNumberFormat="1" applyFont="1" applyBorder="1" applyAlignment="1" applyProtection="1">
      <alignment horizontal="center" vertical="center" wrapText="1"/>
      <protection hidden="1"/>
    </xf>
    <xf numFmtId="1" fontId="4" fillId="0" borderId="85" xfId="0" applyNumberFormat="1" applyFont="1" applyBorder="1" applyAlignment="1" applyProtection="1">
      <alignment horizontal="center" vertical="center" wrapText="1"/>
      <protection hidden="1"/>
    </xf>
    <xf numFmtId="1" fontId="31" fillId="0" borderId="85" xfId="0" applyNumberFormat="1" applyFont="1" applyBorder="1" applyAlignment="1" applyProtection="1">
      <alignment horizontal="center" vertical="center"/>
      <protection hidden="1"/>
    </xf>
    <xf numFmtId="0" fontId="18" fillId="0" borderId="80" xfId="0" applyFont="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24" xfId="0" applyBorder="1" applyAlignment="1" applyProtection="1">
      <alignment horizontal="center" vertical="center"/>
      <protection hidden="1"/>
    </xf>
    <xf numFmtId="1" fontId="4" fillId="0" borderId="128" xfId="0" applyNumberFormat="1" applyFont="1" applyBorder="1" applyAlignment="1" applyProtection="1">
      <alignment horizontal="center" vertical="center"/>
      <protection hidden="1"/>
    </xf>
    <xf numFmtId="164" fontId="4" fillId="9" borderId="86" xfId="2" applyNumberFormat="1" applyFont="1" applyFill="1" applyBorder="1" applyAlignment="1" applyProtection="1">
      <alignment horizontal="center" vertical="center" wrapText="1"/>
      <protection hidden="1"/>
    </xf>
    <xf numFmtId="164" fontId="4" fillId="9" borderId="88" xfId="2" applyNumberFormat="1" applyFont="1" applyFill="1" applyBorder="1" applyAlignment="1" applyProtection="1">
      <alignment horizontal="center" vertical="center" wrapText="1"/>
      <protection hidden="1"/>
    </xf>
    <xf numFmtId="1" fontId="4" fillId="0" borderId="89" xfId="0" applyNumberFormat="1" applyFont="1" applyBorder="1" applyAlignment="1" applyProtection="1">
      <alignment horizontal="center" vertical="center"/>
      <protection hidden="1"/>
    </xf>
    <xf numFmtId="1" fontId="4" fillId="0" borderId="135" xfId="0" applyNumberFormat="1" applyFont="1" applyBorder="1" applyAlignment="1" applyProtection="1">
      <alignment horizontal="center" vertical="center" wrapText="1"/>
      <protection hidden="1"/>
    </xf>
    <xf numFmtId="0" fontId="0" fillId="0" borderId="83" xfId="0" applyBorder="1" applyAlignment="1" applyProtection="1">
      <alignment horizontal="center" vertical="center"/>
      <protection hidden="1"/>
    </xf>
    <xf numFmtId="0" fontId="0" fillId="0" borderId="133" xfId="0" applyBorder="1" applyAlignment="1" applyProtection="1">
      <alignment horizontal="center" vertical="center"/>
      <protection hidden="1"/>
    </xf>
    <xf numFmtId="1" fontId="31" fillId="0" borderId="135" xfId="0" applyNumberFormat="1" applyFont="1" applyBorder="1" applyAlignment="1" applyProtection="1">
      <alignment horizontal="center" vertical="center"/>
      <protection hidden="1"/>
    </xf>
    <xf numFmtId="0" fontId="42" fillId="6" borderId="167" xfId="0" applyFont="1" applyFill="1" applyBorder="1" applyAlignment="1" applyProtection="1">
      <alignment horizontal="center" vertical="center" wrapText="1"/>
      <protection locked="0" hidden="1"/>
    </xf>
    <xf numFmtId="1" fontId="4" fillId="0" borderId="115" xfId="0" applyNumberFormat="1" applyFont="1" applyBorder="1" applyAlignment="1" applyProtection="1">
      <alignment horizontal="center" vertical="center" wrapText="1"/>
      <protection hidden="1"/>
    </xf>
    <xf numFmtId="1" fontId="4" fillId="0" borderId="135" xfId="0" applyNumberFormat="1" applyFont="1" applyBorder="1" applyAlignment="1" applyProtection="1">
      <alignment horizontal="center" vertical="center"/>
      <protection hidden="1"/>
    </xf>
    <xf numFmtId="0" fontId="0" fillId="0" borderId="183" xfId="0" applyBorder="1" applyAlignment="1" applyProtection="1">
      <alignment horizontal="center" vertical="center"/>
      <protection hidden="1"/>
    </xf>
    <xf numFmtId="1" fontId="4" fillId="0" borderId="184" xfId="0" applyNumberFormat="1" applyFont="1" applyBorder="1" applyAlignment="1" applyProtection="1">
      <alignment horizontal="center" vertical="center"/>
      <protection hidden="1"/>
    </xf>
    <xf numFmtId="164" fontId="23" fillId="9" borderId="28" xfId="2" applyNumberFormat="1" applyFont="1" applyFill="1" applyBorder="1" applyAlignment="1" applyProtection="1">
      <alignment horizontal="center" vertical="center" wrapText="1"/>
      <protection hidden="1"/>
    </xf>
    <xf numFmtId="164" fontId="23" fillId="9" borderId="0" xfId="2" applyNumberFormat="1" applyFont="1" applyFill="1" applyBorder="1" applyAlignment="1" applyProtection="1">
      <alignment horizontal="center" vertical="center" wrapText="1"/>
      <protection hidden="1"/>
    </xf>
    <xf numFmtId="0" fontId="23" fillId="9" borderId="0" xfId="2" applyNumberFormat="1" applyFont="1" applyFill="1" applyBorder="1" applyAlignment="1" applyProtection="1">
      <alignment horizontal="center" vertical="center" wrapText="1"/>
      <protection hidden="1"/>
    </xf>
    <xf numFmtId="1" fontId="35" fillId="0" borderId="0" xfId="1" applyNumberFormat="1" applyFont="1" applyBorder="1" applyAlignment="1" applyProtection="1">
      <alignment horizontal="center" vertical="center"/>
      <protection hidden="1"/>
    </xf>
    <xf numFmtId="1" fontId="4" fillId="0" borderId="29" xfId="0" applyNumberFormat="1" applyFont="1" applyBorder="1" applyAlignment="1" applyProtection="1">
      <alignment horizontal="center" vertical="center"/>
      <protection hidden="1"/>
    </xf>
    <xf numFmtId="164" fontId="23" fillId="0" borderId="8" xfId="2" applyNumberFormat="1" applyFont="1" applyFill="1" applyBorder="1" applyAlignment="1" applyProtection="1">
      <alignment horizontal="center" vertical="center" wrapText="1"/>
      <protection hidden="1"/>
    </xf>
    <xf numFmtId="164" fontId="23" fillId="0" borderId="9" xfId="2" applyNumberFormat="1" applyFont="1" applyFill="1" applyBorder="1" applyAlignment="1" applyProtection="1">
      <alignment horizontal="center" vertical="center" wrapText="1"/>
      <protection hidden="1"/>
    </xf>
    <xf numFmtId="0" fontId="23" fillId="0" borderId="9" xfId="2" applyNumberFormat="1" applyFont="1" applyFill="1" applyBorder="1" applyAlignment="1" applyProtection="1">
      <alignment horizontal="center" vertical="center" wrapText="1"/>
      <protection hidden="1"/>
    </xf>
    <xf numFmtId="3" fontId="23" fillId="0" borderId="9" xfId="0" applyNumberFormat="1" applyFont="1" applyBorder="1" applyAlignment="1" applyProtection="1">
      <alignment horizontal="center" vertical="center" wrapText="1"/>
      <protection hidden="1"/>
    </xf>
    <xf numFmtId="0" fontId="42" fillId="0" borderId="9" xfId="0" applyFont="1" applyBorder="1" applyAlignment="1" applyProtection="1">
      <alignment horizontal="center" vertical="center" wrapText="1"/>
      <protection hidden="1"/>
    </xf>
    <xf numFmtId="1" fontId="35" fillId="0" borderId="9" xfId="1" applyNumberFormat="1" applyFont="1" applyFill="1" applyBorder="1" applyAlignment="1" applyProtection="1">
      <alignment horizontal="center" vertical="center"/>
      <protection hidden="1"/>
    </xf>
    <xf numFmtId="0" fontId="0" fillId="0" borderId="9" xfId="0" applyBorder="1" applyAlignment="1" applyProtection="1">
      <alignment horizontal="center" vertical="center"/>
      <protection hidden="1"/>
    </xf>
    <xf numFmtId="166" fontId="85" fillId="0" borderId="9" xfId="6" applyFont="1" applyBorder="1" applyAlignment="1" applyProtection="1">
      <alignment vertical="center"/>
      <protection hidden="1"/>
    </xf>
    <xf numFmtId="1" fontId="4" fillId="0" borderId="10" xfId="0" applyNumberFormat="1" applyFont="1" applyBorder="1" applyAlignment="1" applyProtection="1">
      <alignment horizontal="center" vertical="center" wrapText="1"/>
      <protection hidden="1"/>
    </xf>
    <xf numFmtId="164" fontId="4" fillId="9" borderId="168" xfId="2" applyNumberFormat="1" applyFont="1" applyFill="1" applyBorder="1" applyAlignment="1" applyProtection="1">
      <alignment horizontal="center" vertical="center" wrapText="1"/>
      <protection hidden="1"/>
    </xf>
    <xf numFmtId="164" fontId="4" fillId="9" borderId="124" xfId="2" applyNumberFormat="1" applyFont="1" applyFill="1" applyBorder="1" applyAlignment="1" applyProtection="1">
      <alignment horizontal="center" vertical="center" wrapText="1"/>
      <protection hidden="1"/>
    </xf>
    <xf numFmtId="0" fontId="4" fillId="9" borderId="124" xfId="2" applyNumberFormat="1" applyFont="1" applyFill="1" applyBorder="1" applyAlignment="1" applyProtection="1">
      <alignment horizontal="center" vertical="center" wrapText="1"/>
      <protection hidden="1"/>
    </xf>
    <xf numFmtId="3" fontId="4" fillId="0" borderId="122" xfId="0" applyNumberFormat="1" applyFont="1" applyBorder="1" applyAlignment="1" applyProtection="1">
      <alignment horizontal="center" vertical="center" wrapText="1"/>
      <protection hidden="1"/>
    </xf>
    <xf numFmtId="164" fontId="4" fillId="9" borderId="226" xfId="2" applyNumberFormat="1" applyFont="1" applyFill="1" applyBorder="1" applyAlignment="1" applyProtection="1">
      <alignment horizontal="center" vertical="center" wrapText="1"/>
      <protection hidden="1"/>
    </xf>
    <xf numFmtId="0" fontId="4" fillId="9" borderId="212" xfId="2" applyNumberFormat="1" applyFont="1" applyFill="1" applyBorder="1" applyAlignment="1" applyProtection="1">
      <alignment horizontal="center" vertical="center" wrapText="1"/>
      <protection hidden="1"/>
    </xf>
    <xf numFmtId="3" fontId="4" fillId="0" borderId="227" xfId="0" applyNumberFormat="1" applyFont="1" applyBorder="1" applyAlignment="1" applyProtection="1">
      <alignment horizontal="center" vertical="center" wrapText="1"/>
      <protection hidden="1"/>
    </xf>
    <xf numFmtId="1" fontId="4" fillId="0" borderId="89" xfId="0" applyNumberFormat="1" applyFont="1" applyBorder="1" applyAlignment="1" applyProtection="1">
      <alignment horizontal="center" vertical="center" wrapText="1"/>
      <protection hidden="1"/>
    </xf>
    <xf numFmtId="0" fontId="0" fillId="0" borderId="51" xfId="0" applyBorder="1" applyAlignment="1" applyProtection="1">
      <alignment horizontal="center" vertical="center" wrapText="1"/>
      <protection hidden="1"/>
    </xf>
    <xf numFmtId="0" fontId="0" fillId="0" borderId="44" xfId="0" applyBorder="1" applyAlignment="1" applyProtection="1">
      <alignment horizontal="center" vertical="center" wrapText="1"/>
      <protection hidden="1"/>
    </xf>
    <xf numFmtId="0" fontId="23" fillId="0" borderId="44" xfId="0" applyFont="1" applyBorder="1" applyAlignment="1" applyProtection="1">
      <alignment horizontal="center" vertical="center" wrapText="1"/>
      <protection hidden="1"/>
    </xf>
    <xf numFmtId="0" fontId="21" fillId="0" borderId="44" xfId="0" applyFont="1" applyBorder="1" applyAlignment="1" applyProtection="1">
      <alignment horizontal="center" vertical="center" wrapText="1"/>
      <protection hidden="1"/>
    </xf>
    <xf numFmtId="1" fontId="0" fillId="0" borderId="44" xfId="0" applyNumberForma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4" fillId="0" borderId="52" xfId="0" applyFont="1" applyBorder="1" applyAlignment="1" applyProtection="1">
      <alignment horizontal="center" vertical="center" wrapText="1"/>
      <protection hidden="1"/>
    </xf>
    <xf numFmtId="0" fontId="0" fillId="0" borderId="90" xfId="0" applyBorder="1" applyAlignment="1" applyProtection="1">
      <alignment horizontal="center" vertical="center" wrapText="1"/>
      <protection hidden="1"/>
    </xf>
    <xf numFmtId="0" fontId="0" fillId="0" borderId="41" xfId="0" applyBorder="1" applyAlignment="1" applyProtection="1">
      <alignment horizontal="center" vertical="center" wrapText="1"/>
      <protection hidden="1"/>
    </xf>
    <xf numFmtId="0" fontId="0" fillId="0" borderId="42" xfId="0" applyBorder="1" applyAlignment="1" applyProtection="1">
      <alignment horizontal="center" vertical="center" wrapText="1"/>
      <protection hidden="1"/>
    </xf>
    <xf numFmtId="0" fontId="0" fillId="0" borderId="91" xfId="0" applyBorder="1" applyAlignment="1" applyProtection="1">
      <alignment horizontal="center" vertical="center" wrapText="1"/>
      <protection hidden="1"/>
    </xf>
    <xf numFmtId="0" fontId="46" fillId="15" borderId="40" xfId="0" applyFont="1" applyFill="1" applyBorder="1" applyAlignment="1" applyProtection="1">
      <alignment horizontal="center" vertical="center" wrapText="1"/>
      <protection hidden="1"/>
    </xf>
    <xf numFmtId="0" fontId="46" fillId="15" borderId="42" xfId="0" applyFont="1" applyFill="1" applyBorder="1" applyAlignment="1" applyProtection="1">
      <alignment horizontal="center" vertical="center" wrapText="1"/>
      <protection hidden="1"/>
    </xf>
    <xf numFmtId="0" fontId="46" fillId="25" borderId="42" xfId="0" applyFont="1" applyFill="1" applyBorder="1" applyAlignment="1" applyProtection="1">
      <alignment horizontal="center" vertical="center" wrapText="1"/>
      <protection hidden="1"/>
    </xf>
    <xf numFmtId="0" fontId="46" fillId="19" borderId="42" xfId="0" applyFont="1" applyFill="1" applyBorder="1" applyAlignment="1" applyProtection="1">
      <alignment horizontal="center" vertical="center" wrapText="1"/>
      <protection hidden="1"/>
    </xf>
    <xf numFmtId="0" fontId="46" fillId="19" borderId="43" xfId="0" applyFont="1" applyFill="1" applyBorder="1" applyAlignment="1" applyProtection="1">
      <alignment horizontal="center" vertical="center" wrapText="1"/>
      <protection hidden="1"/>
    </xf>
    <xf numFmtId="1" fontId="0" fillId="0" borderId="40" xfId="0" applyNumberFormat="1" applyBorder="1" applyAlignment="1" applyProtection="1">
      <alignment horizontal="center" vertical="center" wrapText="1"/>
      <protection hidden="1"/>
    </xf>
    <xf numFmtId="0" fontId="4" fillId="0" borderId="42" xfId="0" applyFont="1" applyBorder="1" applyAlignment="1" applyProtection="1">
      <alignment horizontal="center" wrapText="1"/>
      <protection hidden="1"/>
    </xf>
    <xf numFmtId="0" fontId="4" fillId="0" borderId="92" xfId="0" applyFont="1" applyBorder="1" applyAlignment="1" applyProtection="1">
      <alignment horizontal="center" vertical="center" wrapText="1"/>
      <protection hidden="1"/>
    </xf>
    <xf numFmtId="1" fontId="86" fillId="0" borderId="0" xfId="0" applyNumberFormat="1" applyFont="1" applyAlignment="1" applyProtection="1">
      <alignment vertical="center" wrapText="1"/>
      <protection hidden="1"/>
    </xf>
    <xf numFmtId="166" fontId="85" fillId="0" borderId="82" xfId="6" applyFont="1" applyFill="1" applyBorder="1" applyAlignment="1" applyProtection="1">
      <alignment vertical="center"/>
      <protection hidden="1"/>
    </xf>
    <xf numFmtId="166" fontId="85" fillId="0" borderId="87" xfId="6" applyFont="1" applyFill="1" applyBorder="1" applyAlignment="1" applyProtection="1">
      <alignment vertical="center"/>
      <protection hidden="1"/>
    </xf>
    <xf numFmtId="166" fontId="18" fillId="0" borderId="82" xfId="6" applyFont="1" applyFill="1" applyBorder="1" applyAlignment="1" applyProtection="1">
      <alignment vertical="center"/>
      <protection hidden="1"/>
    </xf>
    <xf numFmtId="166" fontId="18" fillId="0" borderId="143" xfId="6" applyFont="1" applyFill="1" applyBorder="1" applyAlignment="1" applyProtection="1">
      <alignment vertical="center"/>
      <protection hidden="1"/>
    </xf>
    <xf numFmtId="166" fontId="85" fillId="0" borderId="123" xfId="6" applyFont="1" applyFill="1" applyBorder="1" applyAlignment="1" applyProtection="1">
      <alignment vertical="center"/>
      <protection hidden="1"/>
    </xf>
    <xf numFmtId="166" fontId="85" fillId="0" borderId="113" xfId="6" applyFont="1" applyFill="1" applyBorder="1" applyAlignment="1" applyProtection="1">
      <alignment vertical="center"/>
      <protection hidden="1"/>
    </xf>
    <xf numFmtId="166" fontId="85" fillId="0" borderId="134" xfId="6" applyFont="1" applyFill="1" applyBorder="1" applyAlignment="1" applyProtection="1">
      <alignment vertical="center"/>
      <protection hidden="1"/>
    </xf>
    <xf numFmtId="9" fontId="85" fillId="0" borderId="82" xfId="3" applyFont="1" applyFill="1" applyBorder="1" applyAlignment="1" applyProtection="1">
      <alignment vertical="center"/>
      <protection hidden="1"/>
    </xf>
    <xf numFmtId="166" fontId="18" fillId="0" borderId="134" xfId="6" applyFont="1" applyFill="1" applyBorder="1" applyAlignment="1" applyProtection="1">
      <alignment vertical="center"/>
      <protection hidden="1"/>
    </xf>
    <xf numFmtId="166" fontId="18" fillId="0" borderId="123" xfId="6" applyFont="1" applyFill="1" applyBorder="1" applyAlignment="1" applyProtection="1">
      <alignment vertical="center"/>
      <protection hidden="1"/>
    </xf>
    <xf numFmtId="166" fontId="18" fillId="0" borderId="223" xfId="6" applyFont="1" applyFill="1" applyBorder="1" applyAlignment="1" applyProtection="1">
      <alignment vertical="center"/>
      <protection hidden="1"/>
    </xf>
    <xf numFmtId="166" fontId="18" fillId="0" borderId="113" xfId="6" applyFont="1" applyFill="1" applyBorder="1" applyAlignment="1" applyProtection="1">
      <alignment vertical="center"/>
      <protection hidden="1"/>
    </xf>
    <xf numFmtId="164" fontId="87" fillId="0" borderId="87" xfId="2" applyNumberFormat="1" applyFont="1" applyFill="1" applyBorder="1" applyAlignment="1" applyProtection="1">
      <alignment horizontal="center" vertical="center" wrapText="1"/>
      <protection hidden="1"/>
    </xf>
    <xf numFmtId="164" fontId="87" fillId="0" borderId="82" xfId="2" applyNumberFormat="1" applyFont="1" applyFill="1" applyBorder="1" applyAlignment="1" applyProtection="1">
      <alignment horizontal="center" vertical="center" wrapText="1"/>
      <protection hidden="1"/>
    </xf>
    <xf numFmtId="164" fontId="87" fillId="0" borderId="82" xfId="2" applyNumberFormat="1" applyFont="1" applyFill="1" applyBorder="1" applyAlignment="1" applyProtection="1">
      <alignment horizontal="center" vertical="center"/>
      <protection hidden="1"/>
    </xf>
    <xf numFmtId="164" fontId="87" fillId="0" borderId="123" xfId="2" applyNumberFormat="1" applyFont="1" applyFill="1" applyBorder="1" applyAlignment="1" applyProtection="1">
      <alignment horizontal="center" vertical="center" wrapText="1"/>
      <protection hidden="1"/>
    </xf>
    <xf numFmtId="164" fontId="87" fillId="0" borderId="134" xfId="2" applyNumberFormat="1" applyFont="1" applyFill="1" applyBorder="1" applyAlignment="1" applyProtection="1">
      <alignment horizontal="center" vertical="center" wrapText="1"/>
      <protection hidden="1"/>
    </xf>
    <xf numFmtId="164" fontId="87" fillId="0" borderId="87" xfId="0" applyNumberFormat="1" applyFont="1" applyFill="1" applyBorder="1" applyAlignment="1" applyProtection="1">
      <alignment horizontal="center" vertical="center"/>
      <protection hidden="1"/>
    </xf>
    <xf numFmtId="164" fontId="87" fillId="0" borderId="82" xfId="0" applyNumberFormat="1" applyFont="1" applyFill="1" applyBorder="1" applyAlignment="1" applyProtection="1">
      <alignment horizontal="center" vertical="center"/>
      <protection hidden="1"/>
    </xf>
    <xf numFmtId="164" fontId="87" fillId="0" borderId="134" xfId="0" applyNumberFormat="1" applyFont="1" applyFill="1" applyBorder="1" applyAlignment="1" applyProtection="1">
      <alignment horizontal="center" vertical="center"/>
      <protection hidden="1"/>
    </xf>
    <xf numFmtId="164" fontId="87" fillId="0" borderId="182" xfId="0" applyNumberFormat="1" applyFont="1" applyFill="1" applyBorder="1" applyAlignment="1" applyProtection="1">
      <alignment horizontal="center" vertical="center"/>
      <protection hidden="1"/>
    </xf>
    <xf numFmtId="164" fontId="87" fillId="0" borderId="123" xfId="0" applyNumberFormat="1" applyFont="1" applyFill="1" applyBorder="1" applyAlignment="1" applyProtection="1">
      <alignment horizontal="center" vertical="center"/>
      <protection hidden="1"/>
    </xf>
    <xf numFmtId="164" fontId="87" fillId="0" borderId="223" xfId="0" applyNumberFormat="1" applyFont="1" applyFill="1" applyBorder="1" applyAlignment="1" applyProtection="1">
      <alignment horizontal="center" vertical="center"/>
      <protection hidden="1"/>
    </xf>
    <xf numFmtId="164" fontId="87" fillId="0" borderId="113" xfId="0" applyNumberFormat="1" applyFont="1" applyFill="1" applyBorder="1" applyAlignment="1" applyProtection="1">
      <alignment horizontal="center" vertical="center"/>
      <protection hidden="1"/>
    </xf>
    <xf numFmtId="2" fontId="74" fillId="0" borderId="0" xfId="0" applyNumberFormat="1" applyFont="1" applyFill="1" applyAlignment="1">
      <alignment horizontal="center"/>
    </xf>
    <xf numFmtId="44" fontId="30" fillId="0" borderId="42" xfId="2" applyFont="1" applyFill="1" applyBorder="1" applyAlignment="1">
      <alignment horizontal="center"/>
    </xf>
    <xf numFmtId="0" fontId="30" fillId="0" borderId="103" xfId="0" applyFont="1" applyFill="1" applyBorder="1" applyAlignment="1">
      <alignment horizontal="left"/>
    </xf>
    <xf numFmtId="0" fontId="73" fillId="0" borderId="102" xfId="0" applyFont="1" applyBorder="1"/>
    <xf numFmtId="0" fontId="30" fillId="0" borderId="228" xfId="0" applyFont="1" applyFill="1" applyBorder="1" applyAlignment="1">
      <alignment horizontal="left"/>
    </xf>
    <xf numFmtId="0" fontId="30" fillId="0" borderId="101" xfId="0" applyFont="1" applyFill="1" applyBorder="1" applyAlignment="1">
      <alignment horizontal="left"/>
    </xf>
    <xf numFmtId="44" fontId="73" fillId="24" borderId="58" xfId="2" applyFont="1" applyFill="1" applyBorder="1"/>
    <xf numFmtId="44" fontId="73" fillId="24" borderId="229" xfId="2" applyFont="1" applyFill="1" applyBorder="1"/>
    <xf numFmtId="0" fontId="30" fillId="24" borderId="107" xfId="0" applyFont="1" applyFill="1" applyBorder="1"/>
    <xf numFmtId="2" fontId="30" fillId="0" borderId="46" xfId="0" applyNumberFormat="1" applyFont="1" applyFill="1" applyBorder="1" applyAlignment="1">
      <alignment horizontal="right"/>
    </xf>
    <xf numFmtId="0" fontId="0" fillId="0" borderId="26" xfId="0" applyBorder="1"/>
    <xf numFmtId="2" fontId="0" fillId="0" borderId="26" xfId="2" applyNumberFormat="1" applyFont="1" applyBorder="1"/>
    <xf numFmtId="2" fontId="0" fillId="0" borderId="46" xfId="2" applyNumberFormat="1" applyFont="1" applyBorder="1"/>
    <xf numFmtId="2" fontId="28" fillId="0" borderId="26" xfId="2" applyNumberFormat="1" applyFont="1" applyBorder="1"/>
    <xf numFmtId="1" fontId="28" fillId="0" borderId="26" xfId="0" applyNumberFormat="1" applyFont="1" applyBorder="1"/>
    <xf numFmtId="1" fontId="0" fillId="0" borderId="26" xfId="2" applyNumberFormat="1" applyFont="1" applyBorder="1"/>
    <xf numFmtId="1" fontId="0" fillId="0" borderId="46" xfId="2" applyNumberFormat="1" applyFont="1" applyBorder="1"/>
    <xf numFmtId="0" fontId="42" fillId="3" borderId="81" xfId="0" applyFont="1" applyFill="1" applyBorder="1" applyAlignment="1" applyProtection="1">
      <alignment horizontal="center" vertical="center" wrapText="1"/>
    </xf>
    <xf numFmtId="0" fontId="42" fillId="3" borderId="80" xfId="0" applyFont="1" applyFill="1" applyBorder="1" applyAlignment="1" applyProtection="1">
      <alignment horizontal="center" vertical="center" wrapText="1"/>
    </xf>
    <xf numFmtId="0" fontId="42" fillId="3" borderId="82" xfId="0" applyFont="1" applyFill="1" applyBorder="1" applyAlignment="1" applyProtection="1">
      <alignment horizontal="center" vertical="center" wrapText="1"/>
    </xf>
    <xf numFmtId="0" fontId="42" fillId="3" borderId="167" xfId="0" applyFont="1" applyFill="1" applyBorder="1" applyAlignment="1" applyProtection="1">
      <alignment horizontal="center" vertical="center" wrapText="1"/>
    </xf>
    <xf numFmtId="0" fontId="42" fillId="3" borderId="124" xfId="0" applyFont="1" applyFill="1" applyBorder="1" applyAlignment="1" applyProtection="1">
      <alignment horizontal="center" vertical="center" wrapText="1"/>
    </xf>
    <xf numFmtId="0" fontId="42" fillId="3" borderId="111" xfId="0" applyFont="1" applyFill="1" applyBorder="1" applyAlignment="1" applyProtection="1">
      <alignment horizontal="center" vertical="center" wrapText="1"/>
    </xf>
    <xf numFmtId="0" fontId="42" fillId="3" borderId="113" xfId="0" applyFont="1" applyFill="1" applyBorder="1" applyAlignment="1" applyProtection="1">
      <alignment horizontal="center" vertical="center" wrapText="1"/>
    </xf>
    <xf numFmtId="0" fontId="42" fillId="3" borderId="222" xfId="0" applyFont="1" applyFill="1" applyBorder="1" applyAlignment="1" applyProtection="1">
      <alignment horizontal="center" vertical="center" wrapText="1"/>
    </xf>
    <xf numFmtId="0" fontId="42" fillId="3" borderId="132" xfId="0" applyFont="1" applyFill="1" applyBorder="1" applyAlignment="1" applyProtection="1">
      <alignment horizontal="center" vertical="center" wrapText="1"/>
    </xf>
    <xf numFmtId="0" fontId="42" fillId="3" borderId="134" xfId="0" applyFont="1" applyFill="1" applyBorder="1" applyAlignment="1" applyProtection="1">
      <alignment horizontal="center" vertical="center" wrapText="1"/>
    </xf>
    <xf numFmtId="0" fontId="42" fillId="3" borderId="49" xfId="0" applyFont="1" applyFill="1" applyBorder="1" applyAlignment="1" applyProtection="1">
      <alignment horizontal="center" vertical="center" wrapText="1"/>
    </xf>
    <xf numFmtId="0" fontId="42" fillId="3" borderId="48" xfId="0" applyFont="1" applyFill="1" applyBorder="1" applyAlignment="1" applyProtection="1">
      <alignment horizontal="center" vertical="center" wrapText="1"/>
    </xf>
    <xf numFmtId="0" fontId="42" fillId="3" borderId="87" xfId="0" applyFont="1" applyFill="1" applyBorder="1" applyAlignment="1" applyProtection="1">
      <alignment horizontal="center" vertical="center" wrapText="1"/>
    </xf>
    <xf numFmtId="0" fontId="18" fillId="0" borderId="82" xfId="0" applyFont="1" applyFill="1" applyBorder="1" applyProtection="1"/>
    <xf numFmtId="0" fontId="54" fillId="6" borderId="81" xfId="0" applyFont="1" applyFill="1" applyBorder="1" applyAlignment="1" applyProtection="1">
      <alignment horizontal="center" vertical="center" wrapText="1"/>
      <protection locked="0"/>
    </xf>
    <xf numFmtId="0" fontId="54" fillId="6" borderId="80" xfId="0" applyFont="1" applyFill="1" applyBorder="1" applyAlignment="1" applyProtection="1">
      <alignment horizontal="center" vertical="center" wrapText="1"/>
      <protection locked="0"/>
    </xf>
    <xf numFmtId="1" fontId="23" fillId="19" borderId="230" xfId="0" applyNumberFormat="1" applyFont="1" applyFill="1" applyBorder="1" applyAlignment="1" applyProtection="1">
      <alignment horizontal="center" vertical="center"/>
    </xf>
    <xf numFmtId="0" fontId="0" fillId="19" borderId="231" xfId="0" applyFill="1" applyBorder="1" applyAlignment="1" applyProtection="1">
      <alignment horizontal="left" vertical="center" wrapText="1"/>
    </xf>
    <xf numFmtId="2" fontId="35" fillId="19" borderId="232" xfId="0" applyNumberFormat="1" applyFont="1" applyFill="1" applyBorder="1" applyAlignment="1" applyProtection="1">
      <alignment horizontal="center" vertical="center"/>
    </xf>
    <xf numFmtId="0" fontId="35" fillId="19" borderId="233" xfId="0" applyFont="1" applyFill="1" applyBorder="1" applyAlignment="1" applyProtection="1">
      <alignment horizontal="center" vertical="center"/>
    </xf>
    <xf numFmtId="2" fontId="35" fillId="19" borderId="233" xfId="0" applyNumberFormat="1" applyFont="1" applyFill="1" applyBorder="1" applyAlignment="1" applyProtection="1">
      <alignment horizontal="center" vertical="center"/>
    </xf>
    <xf numFmtId="164" fontId="35" fillId="19" borderId="233" xfId="0" applyNumberFormat="1" applyFont="1" applyFill="1" applyBorder="1" applyAlignment="1" applyProtection="1">
      <alignment horizontal="center" vertical="center"/>
    </xf>
    <xf numFmtId="0" fontId="42" fillId="6" borderId="232" xfId="0" applyFont="1" applyFill="1" applyBorder="1" applyAlignment="1" applyProtection="1">
      <alignment horizontal="center" vertical="center" wrapText="1"/>
      <protection locked="0"/>
    </xf>
    <xf numFmtId="0" fontId="42" fillId="6" borderId="233" xfId="0" applyFont="1" applyFill="1" applyBorder="1" applyAlignment="1" applyProtection="1">
      <alignment horizontal="center" vertical="center" wrapText="1"/>
      <protection locked="0"/>
    </xf>
    <xf numFmtId="0" fontId="42" fillId="6" borderId="234" xfId="0" applyFont="1" applyFill="1" applyBorder="1" applyAlignment="1" applyProtection="1">
      <alignment horizontal="center" vertical="center" wrapText="1"/>
      <protection locked="0"/>
    </xf>
    <xf numFmtId="3" fontId="4" fillId="0" borderId="235" xfId="0" applyNumberFormat="1" applyFont="1" applyBorder="1" applyAlignment="1" applyProtection="1">
      <alignment horizontal="center" vertical="center" wrapText="1"/>
    </xf>
    <xf numFmtId="0" fontId="4" fillId="9" borderId="233" xfId="2" applyNumberFormat="1" applyFont="1" applyFill="1" applyBorder="1" applyAlignment="1" applyProtection="1">
      <alignment horizontal="center" vertical="center" wrapText="1"/>
    </xf>
    <xf numFmtId="1" fontId="23" fillId="19" borderId="238" xfId="0" applyNumberFormat="1" applyFont="1" applyFill="1" applyBorder="1" applyAlignment="1" applyProtection="1">
      <alignment horizontal="center" vertical="center"/>
    </xf>
    <xf numFmtId="1" fontId="23" fillId="19" borderId="238" xfId="0" applyNumberFormat="1" applyFont="1" applyFill="1" applyBorder="1" applyAlignment="1" applyProtection="1">
      <alignment horizontal="center" vertical="center" wrapText="1"/>
    </xf>
    <xf numFmtId="1" fontId="23" fillId="19" borderId="240" xfId="0" applyNumberFormat="1" applyFont="1" applyFill="1" applyBorder="1" applyAlignment="1" applyProtection="1">
      <alignment horizontal="center" vertical="center" wrapText="1"/>
    </xf>
    <xf numFmtId="0" fontId="0" fillId="19" borderId="241" xfId="0" applyFill="1" applyBorder="1" applyAlignment="1" applyProtection="1">
      <alignment horizontal="left" vertical="center" wrapText="1"/>
    </xf>
    <xf numFmtId="2" fontId="35" fillId="19" borderId="242" xfId="0" applyNumberFormat="1" applyFont="1" applyFill="1" applyBorder="1" applyAlignment="1" applyProtection="1">
      <alignment horizontal="center" vertical="center"/>
    </xf>
    <xf numFmtId="0" fontId="35" fillId="19" borderId="243" xfId="0" applyFont="1" applyFill="1" applyBorder="1" applyAlignment="1" applyProtection="1">
      <alignment horizontal="center" vertical="center"/>
    </xf>
    <xf numFmtId="2" fontId="35" fillId="19" borderId="243" xfId="0" applyNumberFormat="1" applyFont="1" applyFill="1" applyBorder="1" applyAlignment="1" applyProtection="1">
      <alignment horizontal="center" vertical="center"/>
    </xf>
    <xf numFmtId="164" fontId="35" fillId="19" borderId="243" xfId="0" applyNumberFormat="1" applyFont="1" applyFill="1" applyBorder="1" applyAlignment="1" applyProtection="1">
      <alignment horizontal="center" vertical="center"/>
    </xf>
    <xf numFmtId="0" fontId="42" fillId="6" borderId="242" xfId="0" applyFont="1" applyFill="1" applyBorder="1" applyAlignment="1" applyProtection="1">
      <alignment horizontal="center" vertical="center" wrapText="1"/>
      <protection locked="0"/>
    </xf>
    <xf numFmtId="0" fontId="42" fillId="6" borderId="243" xfId="0" applyFont="1" applyFill="1" applyBorder="1" applyAlignment="1" applyProtection="1">
      <alignment horizontal="center" vertical="center" wrapText="1"/>
      <protection locked="0"/>
    </xf>
    <xf numFmtId="0" fontId="42" fillId="6" borderId="244" xfId="0" applyFont="1" applyFill="1" applyBorder="1" applyAlignment="1" applyProtection="1">
      <alignment horizontal="center" vertical="center" wrapText="1"/>
      <protection locked="0"/>
    </xf>
    <xf numFmtId="3" fontId="4" fillId="0" borderId="245" xfId="0" applyNumberFormat="1" applyFont="1" applyBorder="1" applyAlignment="1" applyProtection="1">
      <alignment horizontal="center" vertical="center" wrapText="1"/>
    </xf>
    <xf numFmtId="0" fontId="4" fillId="9" borderId="243" xfId="2" applyNumberFormat="1" applyFont="1" applyFill="1" applyBorder="1" applyAlignment="1" applyProtection="1">
      <alignment horizontal="center" vertical="center" wrapText="1"/>
    </xf>
    <xf numFmtId="1" fontId="23" fillId="19" borderId="240" xfId="0" applyNumberFormat="1" applyFont="1" applyFill="1" applyBorder="1" applyAlignment="1" applyProtection="1">
      <alignment horizontal="center" vertical="center"/>
    </xf>
    <xf numFmtId="169" fontId="31" fillId="19" borderId="36" xfId="2" applyNumberFormat="1" applyFont="1" applyFill="1" applyBorder="1" applyAlignment="1" applyProtection="1">
      <alignment horizontal="center" vertical="center" wrapText="1"/>
    </xf>
    <xf numFmtId="0" fontId="31" fillId="19" borderId="136" xfId="0" applyFont="1" applyFill="1" applyBorder="1" applyAlignment="1" applyProtection="1">
      <alignment horizontal="center" vertical="center" wrapText="1"/>
      <protection hidden="1"/>
    </xf>
    <xf numFmtId="0" fontId="2" fillId="3" borderId="6" xfId="0"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164" fontId="2" fillId="3" borderId="5" xfId="0" applyNumberFormat="1"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8" fontId="31" fillId="19" borderId="136" xfId="2" applyNumberFormat="1" applyFont="1" applyFill="1" applyBorder="1" applyAlignment="1" applyProtection="1">
      <alignment horizontal="center" vertical="center" wrapText="1"/>
    </xf>
    <xf numFmtId="1" fontId="23" fillId="19" borderId="151" xfId="0" applyNumberFormat="1" applyFont="1" applyFill="1" applyBorder="1" applyAlignment="1" applyProtection="1">
      <alignment horizontal="center" vertical="center" wrapText="1"/>
      <protection hidden="1"/>
    </xf>
    <xf numFmtId="166" fontId="44" fillId="20" borderId="150" xfId="6" applyFont="1" applyFill="1" applyBorder="1" applyAlignment="1" applyProtection="1">
      <alignment vertical="center"/>
      <protection hidden="1"/>
    </xf>
    <xf numFmtId="1" fontId="23" fillId="19" borderId="85" xfId="0" applyNumberFormat="1" applyFont="1" applyFill="1" applyBorder="1" applyAlignment="1" applyProtection="1">
      <alignment horizontal="center" vertical="center"/>
      <protection hidden="1"/>
    </xf>
    <xf numFmtId="166" fontId="44" fillId="20" borderId="80" xfId="6" applyFont="1" applyFill="1" applyBorder="1" applyAlignment="1" applyProtection="1">
      <alignment vertical="center"/>
      <protection hidden="1"/>
    </xf>
    <xf numFmtId="1" fontId="23" fillId="19" borderId="85" xfId="0" applyNumberFormat="1" applyFont="1" applyFill="1" applyBorder="1" applyAlignment="1" applyProtection="1">
      <alignment horizontal="center" vertical="center" wrapText="1"/>
      <protection hidden="1"/>
    </xf>
    <xf numFmtId="8" fontId="31" fillId="19" borderId="36" xfId="2" applyNumberFormat="1" applyFont="1" applyFill="1" applyBorder="1" applyAlignment="1" applyProtection="1">
      <alignment horizontal="center" vertical="center" wrapText="1"/>
    </xf>
    <xf numFmtId="2" fontId="32" fillId="0" borderId="2" xfId="0" applyNumberFormat="1" applyFont="1" applyBorder="1" applyAlignment="1" applyProtection="1">
      <alignment horizontal="left" vertical="center" wrapText="1"/>
    </xf>
    <xf numFmtId="2" fontId="0" fillId="0" borderId="70" xfId="0" applyNumberFormat="1" applyBorder="1" applyAlignment="1" applyProtection="1">
      <alignment horizontal="center" vertical="center" wrapText="1"/>
    </xf>
    <xf numFmtId="0" fontId="23" fillId="19" borderId="115" xfId="0" applyFont="1" applyFill="1" applyBorder="1" applyAlignment="1" applyProtection="1">
      <alignment horizontal="center" vertical="center"/>
    </xf>
    <xf numFmtId="0" fontId="0" fillId="19" borderId="130" xfId="0" applyFill="1" applyBorder="1" applyAlignment="1" applyProtection="1">
      <alignment horizontal="left" vertical="center" wrapText="1"/>
    </xf>
    <xf numFmtId="1" fontId="35" fillId="19" borderId="111" xfId="0" applyNumberFormat="1" applyFont="1" applyFill="1" applyBorder="1" applyAlignment="1" applyProtection="1">
      <alignment horizontal="center" vertical="center"/>
    </xf>
    <xf numFmtId="1" fontId="35" fillId="19" borderId="80" xfId="0" applyNumberFormat="1" applyFont="1" applyFill="1" applyBorder="1" applyAlignment="1" applyProtection="1">
      <alignment horizontal="center" vertical="center"/>
    </xf>
    <xf numFmtId="0" fontId="4" fillId="0" borderId="43" xfId="0" applyFont="1" applyBorder="1" applyAlignment="1" applyProtection="1">
      <alignment horizontal="center" vertical="center" wrapText="1"/>
    </xf>
    <xf numFmtId="0" fontId="0" fillId="0" borderId="40" xfId="0" applyBorder="1" applyAlignment="1" applyProtection="1">
      <alignment horizontal="center" vertical="center" wrapText="1"/>
    </xf>
    <xf numFmtId="0" fontId="4" fillId="0" borderId="103" xfId="0" applyFont="1" applyBorder="1" applyAlignment="1" applyProtection="1">
      <alignment horizontal="center" vertical="center" wrapText="1"/>
    </xf>
    <xf numFmtId="0" fontId="0" fillId="0" borderId="102" xfId="0" applyBorder="1" applyAlignment="1" applyProtection="1">
      <alignment horizontal="center" vertical="center" wrapText="1"/>
    </xf>
    <xf numFmtId="1" fontId="23" fillId="19" borderId="50" xfId="0" applyNumberFormat="1" applyFont="1" applyFill="1" applyBorder="1" applyAlignment="1" applyProtection="1">
      <alignment horizontal="center" vertical="center" wrapText="1"/>
      <protection hidden="1"/>
    </xf>
    <xf numFmtId="166" fontId="44" fillId="20" borderId="88" xfId="6" applyFont="1" applyFill="1" applyBorder="1" applyAlignment="1" applyProtection="1">
      <alignment vertical="center"/>
      <protection hidden="1"/>
    </xf>
    <xf numFmtId="0" fontId="35" fillId="19" borderId="50" xfId="0" applyFont="1" applyFill="1" applyBorder="1" applyAlignment="1" applyProtection="1">
      <alignment horizontal="center" vertical="center"/>
      <protection hidden="1"/>
    </xf>
    <xf numFmtId="1" fontId="23" fillId="19" borderId="83" xfId="0" applyNumberFormat="1" applyFont="1" applyFill="1" applyBorder="1" applyAlignment="1" applyProtection="1">
      <alignment horizontal="center" vertical="center"/>
      <protection hidden="1"/>
    </xf>
    <xf numFmtId="0" fontId="35" fillId="19" borderId="81" xfId="0" applyFont="1" applyFill="1" applyBorder="1" applyAlignment="1" applyProtection="1">
      <alignment horizontal="center" vertical="center"/>
      <protection hidden="1"/>
    </xf>
    <xf numFmtId="1" fontId="23" fillId="19" borderId="83" xfId="0" applyNumberFormat="1" applyFont="1" applyFill="1" applyBorder="1" applyAlignment="1" applyProtection="1">
      <alignment horizontal="center" vertical="center" wrapText="1"/>
      <protection hidden="1"/>
    </xf>
    <xf numFmtId="0" fontId="35" fillId="19" borderId="80" xfId="0" quotePrefix="1" applyFont="1" applyFill="1" applyBorder="1" applyAlignment="1" applyProtection="1">
      <alignment horizontal="center" vertical="center"/>
      <protection hidden="1"/>
    </xf>
    <xf numFmtId="1" fontId="23" fillId="19" borderId="76" xfId="0" applyNumberFormat="1" applyFont="1" applyFill="1" applyBorder="1" applyAlignment="1" applyProtection="1">
      <alignment horizontal="center" vertical="center"/>
      <protection hidden="1"/>
    </xf>
    <xf numFmtId="0" fontId="35" fillId="19" borderId="74" xfId="0" applyFont="1" applyFill="1" applyBorder="1" applyAlignment="1" applyProtection="1">
      <alignment horizontal="center" vertical="center"/>
      <protection hidden="1"/>
    </xf>
    <xf numFmtId="1" fontId="23" fillId="0" borderId="68" xfId="0" applyNumberFormat="1" applyFont="1" applyBorder="1" applyAlignment="1" applyProtection="1">
      <alignment horizontal="center" vertical="center" wrapText="1"/>
    </xf>
    <xf numFmtId="166" fontId="44" fillId="0" borderId="53" xfId="6" applyFont="1" applyBorder="1" applyAlignment="1" applyProtection="1">
      <alignment vertical="center"/>
    </xf>
    <xf numFmtId="0" fontId="35" fillId="0" borderId="53" xfId="0" applyFont="1" applyBorder="1" applyAlignment="1" applyProtection="1">
      <alignment horizontal="center" vertical="center"/>
    </xf>
    <xf numFmtId="164" fontId="35" fillId="0" borderId="53" xfId="1" applyNumberFormat="1" applyFont="1" applyFill="1" applyBorder="1" applyAlignment="1" applyProtection="1">
      <alignment horizontal="center" vertical="center"/>
    </xf>
    <xf numFmtId="0" fontId="42" fillId="0" borderId="53" xfId="0" applyFont="1" applyBorder="1" applyAlignment="1" applyProtection="1">
      <alignment horizontal="center" vertical="center" wrapText="1"/>
    </xf>
    <xf numFmtId="3" fontId="4" fillId="0" borderId="53" xfId="0" applyNumberFormat="1" applyFont="1" applyBorder="1" applyAlignment="1" applyProtection="1">
      <alignment horizontal="center" vertical="center" wrapText="1"/>
    </xf>
    <xf numFmtId="0" fontId="4" fillId="0" borderId="53" xfId="2" applyNumberFormat="1" applyFont="1" applyFill="1" applyBorder="1" applyAlignment="1" applyProtection="1">
      <alignment horizontal="center" vertical="center" wrapText="1"/>
    </xf>
    <xf numFmtId="164" fontId="4" fillId="0" borderId="53" xfId="2" applyNumberFormat="1" applyFont="1" applyFill="1" applyBorder="1" applyAlignment="1" applyProtection="1">
      <alignment horizontal="center" vertical="center" wrapText="1"/>
    </xf>
    <xf numFmtId="164" fontId="4" fillId="0" borderId="98" xfId="2" applyNumberFormat="1" applyFont="1" applyFill="1" applyBorder="1" applyAlignment="1" applyProtection="1">
      <alignment horizontal="center" vertical="center" wrapText="1"/>
    </xf>
    <xf numFmtId="166" fontId="44" fillId="20" borderId="188" xfId="6" applyFont="1" applyFill="1" applyBorder="1" applyAlignment="1" applyProtection="1">
      <alignment vertical="center"/>
      <protection hidden="1"/>
    </xf>
    <xf numFmtId="0" fontId="35" fillId="19" borderId="186" xfId="0" applyFont="1" applyFill="1" applyBorder="1" applyAlignment="1" applyProtection="1">
      <alignment horizontal="center" vertical="center"/>
      <protection hidden="1"/>
    </xf>
    <xf numFmtId="0" fontId="35" fillId="19" borderId="187" xfId="0" applyFont="1" applyFill="1" applyBorder="1" applyAlignment="1" applyProtection="1">
      <alignment horizontal="center" vertical="center"/>
      <protection hidden="1"/>
    </xf>
    <xf numFmtId="0" fontId="47" fillId="19" borderId="187" xfId="0" applyFont="1" applyFill="1" applyBorder="1" applyAlignment="1" applyProtection="1">
      <alignment horizontal="center" vertical="center"/>
      <protection hidden="1"/>
    </xf>
    <xf numFmtId="166" fontId="44" fillId="20" borderId="189" xfId="6" applyFont="1" applyFill="1" applyBorder="1" applyAlignment="1" applyProtection="1">
      <alignment vertical="center"/>
      <protection hidden="1"/>
    </xf>
    <xf numFmtId="0" fontId="35" fillId="19" borderId="172" xfId="0" applyFont="1" applyFill="1" applyBorder="1" applyAlignment="1" applyProtection="1">
      <alignment horizontal="center" vertical="center"/>
      <protection hidden="1"/>
    </xf>
    <xf numFmtId="0" fontId="35" fillId="19" borderId="145" xfId="0" applyFont="1" applyFill="1" applyBorder="1" applyAlignment="1" applyProtection="1">
      <alignment horizontal="center" vertical="center"/>
      <protection hidden="1"/>
    </xf>
    <xf numFmtId="0" fontId="47" fillId="19" borderId="145" xfId="0" applyFont="1" applyFill="1" applyBorder="1" applyAlignment="1" applyProtection="1">
      <alignment horizontal="center" vertical="center"/>
      <protection hidden="1"/>
    </xf>
    <xf numFmtId="0" fontId="47" fillId="19" borderId="145" xfId="0" quotePrefix="1" applyFont="1" applyFill="1" applyBorder="1" applyAlignment="1" applyProtection="1">
      <alignment horizontal="center" vertical="center"/>
      <protection hidden="1"/>
    </xf>
    <xf numFmtId="0" fontId="0" fillId="19" borderId="82" xfId="0" applyFill="1" applyBorder="1" applyAlignment="1" applyProtection="1">
      <alignment horizontal="left" vertical="center" wrapText="1"/>
    </xf>
    <xf numFmtId="1" fontId="35" fillId="19" borderId="83" xfId="0" applyNumberFormat="1" applyFont="1" applyFill="1" applyBorder="1" applyAlignment="1" applyProtection="1">
      <alignment horizontal="center" vertical="center"/>
    </xf>
    <xf numFmtId="0" fontId="0" fillId="19" borderId="75" xfId="0" applyFill="1" applyBorder="1" applyAlignment="1" applyProtection="1">
      <alignment horizontal="left" vertical="center" wrapText="1"/>
    </xf>
    <xf numFmtId="1" fontId="35" fillId="19" borderId="76" xfId="0" applyNumberFormat="1" applyFont="1" applyFill="1" applyBorder="1" applyAlignment="1" applyProtection="1">
      <alignment horizontal="center" vertical="center"/>
    </xf>
    <xf numFmtId="0" fontId="47" fillId="19" borderId="185" xfId="0" applyFont="1" applyFill="1" applyBorder="1" applyAlignment="1" applyProtection="1">
      <alignment horizontal="center" vertical="center"/>
      <protection hidden="1"/>
    </xf>
    <xf numFmtId="1" fontId="23" fillId="19" borderId="50" xfId="0" applyNumberFormat="1" applyFont="1" applyFill="1" applyBorder="1" applyAlignment="1" applyProtection="1">
      <alignment horizontal="center" vertical="center" wrapText="1"/>
    </xf>
    <xf numFmtId="164" fontId="35" fillId="19" borderId="87" xfId="0" applyNumberFormat="1" applyFont="1" applyFill="1" applyBorder="1" applyAlignment="1" applyProtection="1">
      <alignment horizontal="center" vertical="center"/>
    </xf>
    <xf numFmtId="1" fontId="23" fillId="19" borderId="83" xfId="0" applyNumberFormat="1" applyFont="1" applyFill="1" applyBorder="1" applyAlignment="1" applyProtection="1">
      <alignment horizontal="center" vertical="center"/>
    </xf>
    <xf numFmtId="1" fontId="23" fillId="19" borderId="83" xfId="0" applyNumberFormat="1" applyFont="1" applyFill="1" applyBorder="1" applyAlignment="1" applyProtection="1">
      <alignment horizontal="center" vertical="center" wrapText="1"/>
    </xf>
    <xf numFmtId="1" fontId="23" fillId="19" borderId="76" xfId="0" applyNumberFormat="1" applyFont="1" applyFill="1" applyBorder="1" applyAlignment="1" applyProtection="1">
      <alignment horizontal="center" vertical="center" wrapText="1"/>
    </xf>
    <xf numFmtId="0" fontId="42" fillId="3" borderId="73" xfId="0" applyFont="1" applyFill="1" applyBorder="1" applyAlignment="1" applyProtection="1">
      <alignment horizontal="center" vertical="center" wrapText="1"/>
    </xf>
    <xf numFmtId="0" fontId="42" fillId="3" borderId="75" xfId="0" applyFont="1" applyFill="1" applyBorder="1" applyAlignment="1" applyProtection="1">
      <alignment horizontal="center" vertical="center" wrapText="1"/>
    </xf>
    <xf numFmtId="0" fontId="49" fillId="0" borderId="0" xfId="0" applyFont="1" applyAlignment="1" applyProtection="1">
      <alignment vertical="center"/>
    </xf>
    <xf numFmtId="0" fontId="49" fillId="0" borderId="39" xfId="0" applyFont="1" applyBorder="1" applyAlignment="1" applyProtection="1">
      <alignment vertical="center"/>
    </xf>
    <xf numFmtId="0" fontId="49" fillId="0" borderId="28" xfId="0" applyFont="1" applyBorder="1" applyAlignment="1" applyProtection="1">
      <alignment vertical="center"/>
    </xf>
    <xf numFmtId="0" fontId="49" fillId="0" borderId="68" xfId="0" applyFont="1" applyBorder="1" applyAlignment="1" applyProtection="1">
      <alignment vertical="center"/>
    </xf>
    <xf numFmtId="0" fontId="49" fillId="0" borderId="53" xfId="0" applyFont="1" applyBorder="1" applyAlignment="1" applyProtection="1">
      <alignment vertical="center"/>
    </xf>
    <xf numFmtId="0" fontId="49" fillId="0" borderId="67" xfId="0" applyFont="1" applyBorder="1" applyAlignment="1" applyProtection="1">
      <alignment vertical="center"/>
    </xf>
    <xf numFmtId="164" fontId="4" fillId="9" borderId="28" xfId="2" applyNumberFormat="1" applyFont="1" applyFill="1" applyBorder="1" applyAlignment="1" applyProtection="1">
      <alignment horizontal="center" vertical="center" wrapText="1"/>
    </xf>
    <xf numFmtId="0" fontId="3" fillId="0" borderId="0" xfId="0" applyFont="1" applyProtection="1">
      <protection hidden="1"/>
    </xf>
    <xf numFmtId="164" fontId="35" fillId="19" borderId="234" xfId="1" applyNumberFormat="1" applyFont="1" applyFill="1" applyBorder="1" applyAlignment="1" applyProtection="1">
      <alignment horizontal="center" vertical="center"/>
    </xf>
    <xf numFmtId="0" fontId="4" fillId="9" borderId="262" xfId="2" applyNumberFormat="1" applyFont="1" applyFill="1" applyBorder="1" applyAlignment="1" applyProtection="1">
      <alignment horizontal="center" vertical="center" wrapText="1"/>
    </xf>
    <xf numFmtId="164" fontId="4" fillId="9" borderId="263" xfId="2" applyNumberFormat="1" applyFont="1" applyFill="1" applyBorder="1" applyAlignment="1" applyProtection="1">
      <alignment horizontal="center" vertical="center" wrapText="1"/>
    </xf>
    <xf numFmtId="164" fontId="35" fillId="19" borderId="266" xfId="1" applyNumberFormat="1" applyFont="1" applyFill="1" applyBorder="1" applyAlignment="1" applyProtection="1">
      <alignment horizontal="center" vertical="center"/>
    </xf>
    <xf numFmtId="0" fontId="42" fillId="6" borderId="246" xfId="0" applyFont="1" applyFill="1" applyBorder="1" applyAlignment="1" applyProtection="1">
      <alignment horizontal="center" vertical="center" wrapText="1"/>
      <protection locked="0"/>
    </xf>
    <xf numFmtId="0" fontId="42" fillId="6" borderId="266" xfId="0" applyFont="1" applyFill="1" applyBorder="1" applyAlignment="1" applyProtection="1">
      <alignment horizontal="center" vertical="center" wrapText="1"/>
      <protection locked="0"/>
    </xf>
    <xf numFmtId="0" fontId="4" fillId="9" borderId="246" xfId="2" applyNumberFormat="1" applyFont="1" applyFill="1" applyBorder="1" applyAlignment="1" applyProtection="1">
      <alignment horizontal="center" vertical="center" wrapText="1"/>
    </xf>
    <xf numFmtId="164" fontId="4" fillId="9" borderId="268" xfId="2" applyNumberFormat="1" applyFont="1" applyFill="1" applyBorder="1" applyAlignment="1" applyProtection="1">
      <alignment horizontal="center" vertical="center" wrapText="1"/>
    </xf>
    <xf numFmtId="0" fontId="4" fillId="9" borderId="236" xfId="2" applyNumberFormat="1" applyFont="1" applyFill="1" applyBorder="1" applyAlignment="1" applyProtection="1">
      <alignment horizontal="center" vertical="center" wrapText="1"/>
    </xf>
    <xf numFmtId="164" fontId="4" fillId="9" borderId="270" xfId="2" applyNumberFormat="1" applyFont="1" applyFill="1" applyBorder="1" applyAlignment="1" applyProtection="1">
      <alignment horizontal="center" vertical="center" wrapText="1"/>
    </xf>
    <xf numFmtId="164" fontId="4" fillId="9" borderId="273" xfId="2" applyNumberFormat="1" applyFont="1" applyFill="1" applyBorder="1" applyAlignment="1" applyProtection="1">
      <alignment horizontal="center" vertical="center" wrapText="1"/>
    </xf>
    <xf numFmtId="164" fontId="4" fillId="9" borderId="231" xfId="2" applyNumberFormat="1" applyFont="1" applyFill="1" applyBorder="1" applyAlignment="1" applyProtection="1">
      <alignment horizontal="center" vertical="center" wrapText="1"/>
    </xf>
    <xf numFmtId="164" fontId="4" fillId="9" borderId="241" xfId="2" applyNumberFormat="1" applyFont="1" applyFill="1" applyBorder="1" applyAlignment="1" applyProtection="1">
      <alignment horizontal="center" vertical="center" wrapText="1"/>
    </xf>
    <xf numFmtId="0" fontId="42" fillId="6" borderId="291" xfId="0" applyFont="1" applyFill="1" applyBorder="1" applyAlignment="1" applyProtection="1">
      <alignment horizontal="center" vertical="center" wrapText="1"/>
      <protection locked="0"/>
    </xf>
    <xf numFmtId="0" fontId="42" fillId="6" borderId="292" xfId="0" applyFont="1" applyFill="1" applyBorder="1" applyAlignment="1" applyProtection="1">
      <alignment horizontal="center" vertical="center" wrapText="1"/>
      <protection locked="0"/>
    </xf>
    <xf numFmtId="0" fontId="4" fillId="9" borderId="292" xfId="2" applyNumberFormat="1" applyFont="1" applyFill="1" applyBorder="1" applyAlignment="1" applyProtection="1">
      <alignment horizontal="center" vertical="center" wrapText="1"/>
    </xf>
    <xf numFmtId="4" fontId="0" fillId="0" borderId="0" xfId="3" applyNumberFormat="1" applyFont="1" applyFill="1" applyBorder="1" applyAlignment="1" applyProtection="1">
      <alignment horizontal="right"/>
    </xf>
    <xf numFmtId="0" fontId="4" fillId="0" borderId="304" xfId="0" applyFont="1" applyBorder="1" applyAlignment="1" applyProtection="1">
      <alignment horizontal="center" vertical="center" wrapText="1"/>
    </xf>
    <xf numFmtId="0" fontId="0" fillId="0" borderId="305" xfId="0" applyBorder="1" applyAlignment="1" applyProtection="1">
      <alignment horizontal="center" vertical="center" wrapText="1"/>
    </xf>
    <xf numFmtId="0" fontId="4" fillId="0" borderId="306" xfId="0" applyFont="1" applyBorder="1" applyAlignment="1" applyProtection="1">
      <alignment horizontal="center" vertical="center" wrapText="1"/>
    </xf>
    <xf numFmtId="0" fontId="0" fillId="0" borderId="307" xfId="0" applyBorder="1" applyAlignment="1" applyProtection="1">
      <alignment horizontal="center" vertical="center" wrapText="1"/>
    </xf>
    <xf numFmtId="1" fontId="23" fillId="0" borderId="257" xfId="0" applyNumberFormat="1" applyFont="1" applyBorder="1" applyAlignment="1" applyProtection="1">
      <alignment horizontal="center" vertical="center" wrapText="1"/>
    </xf>
    <xf numFmtId="166" fontId="44" fillId="0" borderId="258" xfId="6" applyFont="1" applyBorder="1" applyAlignment="1" applyProtection="1">
      <alignment vertical="center"/>
    </xf>
    <xf numFmtId="0" fontId="35" fillId="0" borderId="258" xfId="0" applyFont="1" applyBorder="1" applyAlignment="1" applyProtection="1">
      <alignment horizontal="center" vertical="center"/>
    </xf>
    <xf numFmtId="164" fontId="35" fillId="0" borderId="258" xfId="1" applyNumberFormat="1" applyFont="1" applyFill="1" applyBorder="1" applyAlignment="1" applyProtection="1">
      <alignment horizontal="center" vertical="center"/>
    </xf>
    <xf numFmtId="0" fontId="42" fillId="0" borderId="258" xfId="0" applyFont="1" applyBorder="1" applyAlignment="1" applyProtection="1">
      <alignment horizontal="center" vertical="center" wrapText="1"/>
    </xf>
    <xf numFmtId="3" fontId="4" fillId="0" borderId="258" xfId="0" applyNumberFormat="1" applyFont="1" applyBorder="1" applyAlignment="1" applyProtection="1">
      <alignment horizontal="center" vertical="center" wrapText="1"/>
    </xf>
    <xf numFmtId="0" fontId="4" fillId="0" borderId="258" xfId="2" applyNumberFormat="1" applyFont="1" applyFill="1" applyBorder="1" applyAlignment="1" applyProtection="1">
      <alignment horizontal="center" vertical="center" wrapText="1"/>
    </xf>
    <xf numFmtId="164" fontId="4" fillId="0" borderId="258" xfId="2" applyNumberFormat="1" applyFont="1" applyFill="1" applyBorder="1" applyAlignment="1" applyProtection="1">
      <alignment horizontal="center" vertical="center" wrapText="1"/>
    </xf>
    <xf numFmtId="164" fontId="4" fillId="0" borderId="252" xfId="2" applyNumberFormat="1" applyFont="1" applyFill="1" applyBorder="1" applyAlignment="1" applyProtection="1">
      <alignment horizontal="center" vertical="center" wrapText="1"/>
    </xf>
    <xf numFmtId="166" fontId="44" fillId="20" borderId="234" xfId="6" applyFont="1" applyFill="1" applyBorder="1" applyAlignment="1" applyProtection="1">
      <alignment vertical="center"/>
    </xf>
    <xf numFmtId="3" fontId="4" fillId="0" borderId="261" xfId="0" applyNumberFormat="1" applyFont="1" applyBorder="1" applyAlignment="1" applyProtection="1">
      <alignment horizontal="center" vertical="center" wrapText="1"/>
    </xf>
    <xf numFmtId="166" fontId="44" fillId="20" borderId="244" xfId="6" applyFont="1" applyFill="1" applyBorder="1" applyAlignment="1" applyProtection="1">
      <alignment vertical="center"/>
    </xf>
    <xf numFmtId="3" fontId="4" fillId="0" borderId="275" xfId="0" applyNumberFormat="1" applyFont="1" applyBorder="1" applyAlignment="1" applyProtection="1">
      <alignment horizontal="center" vertical="center" wrapText="1"/>
    </xf>
    <xf numFmtId="3" fontId="4" fillId="0" borderId="232" xfId="0" applyNumberFormat="1" applyFont="1" applyBorder="1" applyAlignment="1" applyProtection="1">
      <alignment horizontal="center" vertical="center" wrapText="1"/>
    </xf>
    <xf numFmtId="1" fontId="23" fillId="19" borderId="272" xfId="0" applyNumberFormat="1" applyFont="1" applyFill="1" applyBorder="1" applyAlignment="1" applyProtection="1">
      <alignment horizontal="center" vertical="center" wrapText="1"/>
    </xf>
    <xf numFmtId="1" fontId="23" fillId="19" borderId="265" xfId="0" applyNumberFormat="1" applyFont="1" applyFill="1" applyBorder="1" applyAlignment="1" applyProtection="1">
      <alignment horizontal="center" vertical="center" wrapText="1"/>
    </xf>
    <xf numFmtId="166" fontId="44" fillId="20" borderId="266" xfId="6" applyFont="1" applyFill="1" applyBorder="1" applyAlignment="1" applyProtection="1">
      <alignment vertical="center"/>
    </xf>
    <xf numFmtId="2" fontId="35" fillId="19" borderId="267" xfId="0" applyNumberFormat="1" applyFont="1" applyFill="1" applyBorder="1" applyAlignment="1" applyProtection="1">
      <alignment horizontal="center" vertical="center"/>
    </xf>
    <xf numFmtId="2" fontId="35" fillId="19" borderId="246" xfId="0" applyNumberFormat="1" applyFont="1" applyFill="1" applyBorder="1" applyAlignment="1" applyProtection="1">
      <alignment horizontal="center" vertical="center"/>
    </xf>
    <xf numFmtId="0" fontId="35" fillId="19" borderId="246" xfId="0" applyFont="1" applyFill="1" applyBorder="1" applyAlignment="1" applyProtection="1">
      <alignment horizontal="center" vertical="center"/>
    </xf>
    <xf numFmtId="3" fontId="4" fillId="0" borderId="242" xfId="0" applyNumberFormat="1" applyFont="1" applyBorder="1" applyAlignment="1" applyProtection="1">
      <alignment horizontal="center" vertical="center" wrapText="1"/>
    </xf>
    <xf numFmtId="1" fontId="23" fillId="19" borderId="272" xfId="0" applyNumberFormat="1" applyFont="1" applyFill="1" applyBorder="1" applyAlignment="1" applyProtection="1">
      <alignment horizontal="center" vertical="center"/>
    </xf>
    <xf numFmtId="3" fontId="4" fillId="0" borderId="267" xfId="0" applyNumberFormat="1" applyFont="1" applyBorder="1" applyAlignment="1" applyProtection="1">
      <alignment horizontal="center" vertical="center" wrapText="1"/>
    </xf>
    <xf numFmtId="0" fontId="0" fillId="0" borderId="0" xfId="0" applyBorder="1" applyProtection="1"/>
    <xf numFmtId="164" fontId="0" fillId="0" borderId="0" xfId="0" applyNumberFormat="1" applyBorder="1" applyProtection="1"/>
    <xf numFmtId="0" fontId="0" fillId="0" borderId="256" xfId="0" applyBorder="1" applyProtection="1"/>
    <xf numFmtId="0" fontId="0" fillId="0" borderId="250" xfId="0" applyBorder="1" applyProtection="1"/>
    <xf numFmtId="0" fontId="0" fillId="0" borderId="0" xfId="0" applyBorder="1" applyAlignment="1" applyProtection="1">
      <alignment horizontal="right"/>
    </xf>
    <xf numFmtId="0" fontId="0" fillId="0" borderId="0" xfId="0" applyBorder="1" applyAlignment="1" applyProtection="1">
      <alignment horizontal="center"/>
    </xf>
    <xf numFmtId="3" fontId="5" fillId="0" borderId="0" xfId="0" applyNumberFormat="1" applyFont="1" applyBorder="1" applyProtection="1"/>
    <xf numFmtId="0" fontId="5" fillId="0" borderId="0" xfId="0" applyFont="1" applyBorder="1" applyProtection="1"/>
    <xf numFmtId="164" fontId="5" fillId="0" borderId="0" xfId="0" applyNumberFormat="1" applyFont="1" applyBorder="1" applyProtection="1"/>
    <xf numFmtId="0" fontId="0" fillId="0" borderId="257" xfId="0" applyBorder="1" applyProtection="1"/>
    <xf numFmtId="0" fontId="0" fillId="0" borderId="258" xfId="0" applyBorder="1" applyProtection="1"/>
    <xf numFmtId="164" fontId="0" fillId="0" borderId="258" xfId="0" applyNumberFormat="1" applyBorder="1" applyProtection="1"/>
    <xf numFmtId="0" fontId="0" fillId="0" borderId="252" xfId="0" applyBorder="1" applyProtection="1"/>
    <xf numFmtId="1" fontId="0" fillId="9" borderId="30" xfId="0" applyNumberFormat="1" applyFill="1" applyBorder="1" applyAlignment="1" applyProtection="1">
      <alignment horizontal="center"/>
    </xf>
    <xf numFmtId="1" fontId="0" fillId="9" borderId="0" xfId="0" applyNumberFormat="1" applyFill="1" applyBorder="1" applyAlignment="1" applyProtection="1">
      <alignment horizontal="center"/>
    </xf>
    <xf numFmtId="1" fontId="23" fillId="19" borderId="230" xfId="0" applyNumberFormat="1" applyFont="1" applyFill="1" applyBorder="1" applyAlignment="1" applyProtection="1">
      <alignment horizontal="center" vertical="center" wrapText="1"/>
    </xf>
    <xf numFmtId="164" fontId="35" fillId="19" borderId="231" xfId="2" applyNumberFormat="1" applyFont="1" applyFill="1" applyBorder="1" applyAlignment="1" applyProtection="1">
      <alignment horizontal="center" vertical="center"/>
    </xf>
    <xf numFmtId="3" fontId="4" fillId="0" borderId="317" xfId="0" applyNumberFormat="1" applyFont="1" applyBorder="1" applyAlignment="1" applyProtection="1">
      <alignment horizontal="center" vertical="center" wrapText="1"/>
    </xf>
    <xf numFmtId="0" fontId="4" fillId="9" borderId="318" xfId="2" applyNumberFormat="1" applyFont="1" applyFill="1" applyBorder="1" applyAlignment="1" applyProtection="1">
      <alignment horizontal="center" vertical="center" wrapText="1"/>
    </xf>
    <xf numFmtId="164" fontId="4" fillId="9" borderId="319" xfId="2" applyNumberFormat="1" applyFont="1" applyFill="1" applyBorder="1" applyAlignment="1" applyProtection="1">
      <alignment horizontal="center" vertical="center" wrapText="1"/>
    </xf>
    <xf numFmtId="164" fontId="35" fillId="19" borderId="251" xfId="2" applyNumberFormat="1" applyFont="1" applyFill="1" applyBorder="1" applyAlignment="1" applyProtection="1">
      <alignment horizontal="center" vertical="center"/>
    </xf>
    <xf numFmtId="0" fontId="42" fillId="6" borderId="267" xfId="0" applyFont="1" applyFill="1" applyBorder="1" applyAlignment="1" applyProtection="1">
      <alignment horizontal="center" vertical="center" wrapText="1"/>
      <protection locked="0"/>
    </xf>
    <xf numFmtId="3" fontId="4" fillId="0" borderId="320" xfId="0" applyNumberFormat="1" applyFont="1" applyBorder="1" applyAlignment="1" applyProtection="1">
      <alignment horizontal="center" vertical="center" wrapText="1"/>
    </xf>
    <xf numFmtId="0" fontId="4" fillId="9" borderId="321" xfId="2" applyNumberFormat="1" applyFont="1" applyFill="1" applyBorder="1" applyAlignment="1" applyProtection="1">
      <alignment horizontal="center" vertical="center" wrapText="1"/>
    </xf>
    <xf numFmtId="164" fontId="4" fillId="9" borderId="322" xfId="2" applyNumberFormat="1" applyFont="1" applyFill="1" applyBorder="1" applyAlignment="1" applyProtection="1">
      <alignment horizontal="center" vertical="center" wrapText="1"/>
    </xf>
    <xf numFmtId="164" fontId="35" fillId="19" borderId="234" xfId="2" applyNumberFormat="1" applyFont="1" applyFill="1" applyBorder="1" applyAlignment="1" applyProtection="1">
      <alignment horizontal="center" vertical="center"/>
    </xf>
    <xf numFmtId="0" fontId="42" fillId="6" borderId="235" xfId="0" applyFont="1" applyFill="1" applyBorder="1" applyAlignment="1" applyProtection="1">
      <alignment horizontal="center" vertical="center" wrapText="1"/>
      <protection locked="0"/>
    </xf>
    <xf numFmtId="164" fontId="35" fillId="19" borderId="266" xfId="2" applyNumberFormat="1" applyFont="1" applyFill="1" applyBorder="1" applyAlignment="1" applyProtection="1">
      <alignment horizontal="center" vertical="center"/>
    </xf>
    <xf numFmtId="0" fontId="42" fillId="6" borderId="323" xfId="0" applyFont="1" applyFill="1" applyBorder="1" applyAlignment="1" applyProtection="1">
      <alignment horizontal="center" vertical="center" wrapText="1"/>
      <protection locked="0"/>
    </xf>
    <xf numFmtId="1" fontId="0" fillId="9" borderId="324" xfId="0" applyNumberFormat="1" applyFill="1" applyBorder="1" applyAlignment="1" applyProtection="1">
      <alignment horizontal="center"/>
    </xf>
    <xf numFmtId="0" fontId="32"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164" fontId="61" fillId="0" borderId="0" xfId="0" applyNumberFormat="1" applyFont="1" applyBorder="1" applyAlignment="1" applyProtection="1">
      <alignment horizontal="left" vertical="center" wrapText="1"/>
    </xf>
    <xf numFmtId="1" fontId="32" fillId="0" borderId="0" xfId="0" applyNumberFormat="1" applyFont="1" applyBorder="1" applyAlignment="1" applyProtection="1">
      <alignment vertical="center" wrapText="1"/>
    </xf>
    <xf numFmtId="164" fontId="32" fillId="0" borderId="0" xfId="0" applyNumberFormat="1" applyFont="1" applyBorder="1" applyAlignment="1" applyProtection="1">
      <alignment vertical="center" wrapText="1"/>
    </xf>
    <xf numFmtId="0" fontId="46" fillId="0" borderId="42" xfId="0" applyFont="1" applyFill="1" applyBorder="1" applyAlignment="1" applyProtection="1">
      <alignment horizontal="center" vertical="center" wrapText="1"/>
    </xf>
    <xf numFmtId="0" fontId="46" fillId="0" borderId="40" xfId="0" applyFont="1" applyFill="1" applyBorder="1" applyAlignment="1" applyProtection="1">
      <alignment horizontal="center" vertical="center" wrapText="1"/>
    </xf>
    <xf numFmtId="1" fontId="23" fillId="19" borderId="309" xfId="0" applyNumberFormat="1" applyFont="1" applyFill="1" applyBorder="1" applyAlignment="1" applyProtection="1">
      <alignment horizontal="center" vertical="center" wrapText="1"/>
    </xf>
    <xf numFmtId="0" fontId="0" fillId="19" borderId="296" xfId="0" applyFill="1" applyBorder="1" applyAlignment="1" applyProtection="1">
      <alignment horizontal="left" vertical="center" wrapText="1"/>
    </xf>
    <xf numFmtId="164" fontId="35" fillId="19" borderId="234" xfId="0" applyNumberFormat="1" applyFont="1" applyFill="1" applyBorder="1" applyAlignment="1" applyProtection="1">
      <alignment horizontal="center" vertical="center"/>
    </xf>
    <xf numFmtId="0" fontId="42" fillId="3" borderId="233" xfId="0" applyFont="1" applyFill="1" applyBorder="1" applyAlignment="1" applyProtection="1">
      <alignment horizontal="center" vertical="center" wrapText="1"/>
    </xf>
    <xf numFmtId="0" fontId="42" fillId="3" borderId="234" xfId="0" applyFont="1" applyFill="1" applyBorder="1" applyAlignment="1" applyProtection="1">
      <alignment horizontal="center" vertical="center" wrapText="1"/>
    </xf>
    <xf numFmtId="1" fontId="23" fillId="19" borderId="310" xfId="0" applyNumberFormat="1" applyFont="1" applyFill="1" applyBorder="1" applyAlignment="1" applyProtection="1">
      <alignment horizontal="center" vertical="center" wrapText="1"/>
    </xf>
    <xf numFmtId="0" fontId="0" fillId="19" borderId="297" xfId="0" applyFill="1" applyBorder="1" applyAlignment="1" applyProtection="1">
      <alignment horizontal="left" vertical="center" wrapText="1"/>
    </xf>
    <xf numFmtId="164" fontId="35" fillId="19" borderId="244" xfId="0" applyNumberFormat="1" applyFont="1" applyFill="1" applyBorder="1" applyAlignment="1" applyProtection="1">
      <alignment horizontal="center" vertical="center"/>
    </xf>
    <xf numFmtId="0" fontId="42" fillId="3" borderId="243" xfId="0" applyFont="1" applyFill="1" applyBorder="1" applyAlignment="1" applyProtection="1">
      <alignment horizontal="center" vertical="center" wrapText="1"/>
    </xf>
    <xf numFmtId="0" fontId="42" fillId="3" borderId="244" xfId="0" applyFont="1" applyFill="1" applyBorder="1" applyAlignment="1" applyProtection="1">
      <alignment horizontal="center" vertical="center" wrapText="1"/>
    </xf>
    <xf numFmtId="0" fontId="0" fillId="19" borderId="202" xfId="0" applyFill="1" applyBorder="1" applyAlignment="1" applyProtection="1">
      <alignment horizontal="left" vertical="center" wrapText="1"/>
    </xf>
    <xf numFmtId="0" fontId="0" fillId="19" borderId="203" xfId="0" applyFill="1" applyBorder="1" applyAlignment="1" applyProtection="1">
      <alignment horizontal="left" vertical="center" wrapText="1"/>
    </xf>
    <xf numFmtId="44" fontId="31" fillId="19" borderId="283" xfId="2" applyFont="1" applyFill="1" applyBorder="1" applyAlignment="1" applyProtection="1">
      <alignment horizontal="center" vertical="center" wrapText="1"/>
    </xf>
    <xf numFmtId="0" fontId="4" fillId="0" borderId="284" xfId="0" applyFont="1" applyBorder="1" applyAlignment="1" applyProtection="1">
      <alignment horizontal="center" vertical="center" wrapText="1"/>
    </xf>
    <xf numFmtId="0" fontId="4" fillId="0" borderId="280" xfId="0" applyFont="1" applyBorder="1" applyAlignment="1" applyProtection="1">
      <alignment horizontal="center" wrapText="1"/>
    </xf>
    <xf numFmtId="0" fontId="47" fillId="0" borderId="277" xfId="0" applyFont="1" applyBorder="1" applyAlignment="1" applyProtection="1">
      <alignment horizontal="center" vertical="center" wrapText="1"/>
    </xf>
    <xf numFmtId="0" fontId="0" fillId="0" borderId="277" xfId="0" applyBorder="1" applyAlignment="1" applyProtection="1">
      <alignment horizontal="center" vertical="center" wrapText="1"/>
    </xf>
    <xf numFmtId="164" fontId="0" fillId="0" borderId="278" xfId="0" applyNumberFormat="1" applyBorder="1" applyAlignment="1" applyProtection="1">
      <alignment horizontal="center" vertical="center" wrapText="1"/>
    </xf>
    <xf numFmtId="0" fontId="46" fillId="0" borderId="279" xfId="0" applyFont="1" applyBorder="1" applyAlignment="1" applyProtection="1">
      <alignment horizontal="center" vertical="center" wrapText="1"/>
    </xf>
    <xf numFmtId="0" fontId="46" fillId="0" borderId="280" xfId="0" applyFont="1" applyFill="1" applyBorder="1" applyAlignment="1" applyProtection="1">
      <alignment horizontal="center" vertical="center" wrapText="1"/>
    </xf>
    <xf numFmtId="0" fontId="46" fillId="0" borderId="280" xfId="0" applyFont="1" applyBorder="1" applyAlignment="1" applyProtection="1">
      <alignment horizontal="center" vertical="center" wrapText="1"/>
    </xf>
    <xf numFmtId="0" fontId="46" fillId="0" borderId="278" xfId="0" applyFont="1" applyFill="1" applyBorder="1" applyAlignment="1" applyProtection="1">
      <alignment horizontal="center" vertical="center" wrapText="1"/>
    </xf>
    <xf numFmtId="0" fontId="0" fillId="0" borderId="281" xfId="0" applyBorder="1" applyAlignment="1" applyProtection="1">
      <alignment horizontal="center" vertical="center" wrapText="1"/>
    </xf>
    <xf numFmtId="0" fontId="0" fillId="0" borderId="280" xfId="0" applyBorder="1" applyAlignment="1" applyProtection="1">
      <alignment horizontal="center" vertical="center" wrapText="1"/>
    </xf>
    <xf numFmtId="0" fontId="0" fillId="0" borderId="282" xfId="0" applyBorder="1" applyAlignment="1" applyProtection="1">
      <alignment horizontal="center" vertical="center" wrapText="1"/>
    </xf>
    <xf numFmtId="0" fontId="4" fillId="0" borderId="256" xfId="0" applyFont="1" applyBorder="1" applyAlignment="1" applyProtection="1">
      <alignment horizontal="center" vertical="center" wrapText="1"/>
    </xf>
    <xf numFmtId="0" fontId="0" fillId="0" borderId="0" xfId="0" applyBorder="1" applyAlignment="1" applyProtection="1">
      <alignment horizontal="center" vertical="center" wrapText="1"/>
    </xf>
    <xf numFmtId="164" fontId="0" fillId="0" borderId="0" xfId="0" applyNumberFormat="1" applyBorder="1" applyAlignment="1" applyProtection="1">
      <alignment horizontal="center" vertical="center" wrapText="1"/>
    </xf>
    <xf numFmtId="3" fontId="45" fillId="0" borderId="0" xfId="0" applyNumberFormat="1" applyFont="1" applyBorder="1" applyAlignment="1" applyProtection="1">
      <alignment horizontal="center" vertical="center" wrapText="1"/>
    </xf>
    <xf numFmtId="0" fontId="0" fillId="0" borderId="250" xfId="0" applyBorder="1" applyAlignment="1" applyProtection="1">
      <alignment horizontal="center" vertical="center" wrapText="1"/>
    </xf>
    <xf numFmtId="0" fontId="23" fillId="19" borderId="276" xfId="0" applyFont="1" applyFill="1" applyBorder="1" applyAlignment="1" applyProtection="1">
      <alignment horizontal="center" vertical="center"/>
    </xf>
    <xf numFmtId="0" fontId="0" fillId="19" borderId="290" xfId="0" applyFill="1" applyBorder="1" applyAlignment="1" applyProtection="1">
      <alignment horizontal="left" vertical="center" wrapText="1"/>
    </xf>
    <xf numFmtId="2" fontId="35" fillId="19" borderId="291" xfId="0" applyNumberFormat="1" applyFont="1" applyFill="1" applyBorder="1" applyAlignment="1" applyProtection="1">
      <alignment horizontal="center" vertical="center"/>
    </xf>
    <xf numFmtId="0" fontId="35" fillId="19" borderId="292" xfId="0" applyFont="1" applyFill="1" applyBorder="1" applyAlignment="1" applyProtection="1">
      <alignment horizontal="center" vertical="center"/>
    </xf>
    <xf numFmtId="2" fontId="35" fillId="19" borderId="292" xfId="0" applyNumberFormat="1" applyFont="1" applyFill="1" applyBorder="1" applyAlignment="1" applyProtection="1">
      <alignment horizontal="center" vertical="center"/>
    </xf>
    <xf numFmtId="164" fontId="35" fillId="19" borderId="293" xfId="0" applyNumberFormat="1" applyFont="1" applyFill="1" applyBorder="1" applyAlignment="1" applyProtection="1">
      <alignment horizontal="center" vertical="center"/>
    </xf>
    <xf numFmtId="0" fontId="42" fillId="3" borderId="292" xfId="0" applyFont="1" applyFill="1" applyBorder="1" applyAlignment="1" applyProtection="1">
      <alignment horizontal="center" vertical="center" wrapText="1"/>
    </xf>
    <xf numFmtId="0" fontId="42" fillId="3" borderId="293" xfId="0" applyFont="1" applyFill="1" applyBorder="1" applyAlignment="1" applyProtection="1">
      <alignment horizontal="center" vertical="center" wrapText="1"/>
    </xf>
    <xf numFmtId="3" fontId="4" fillId="0" borderId="294" xfId="0" applyNumberFormat="1" applyFont="1" applyBorder="1" applyAlignment="1" applyProtection="1">
      <alignment horizontal="center" vertical="center" wrapText="1"/>
    </xf>
    <xf numFmtId="0" fontId="0" fillId="19" borderId="201" xfId="0" applyFill="1" applyBorder="1" applyAlignment="1" applyProtection="1">
      <alignment horizontal="left" vertical="center" wrapText="1"/>
    </xf>
    <xf numFmtId="2" fontId="35" fillId="19" borderId="198" xfId="0" applyNumberFormat="1" applyFont="1" applyFill="1" applyBorder="1" applyAlignment="1" applyProtection="1">
      <alignment horizontal="center" vertical="center"/>
    </xf>
    <xf numFmtId="0" fontId="35" fillId="19" borderId="199" xfId="0" applyFont="1" applyFill="1" applyBorder="1" applyAlignment="1" applyProtection="1">
      <alignment horizontal="center" vertical="center"/>
    </xf>
    <xf numFmtId="2" fontId="35" fillId="19" borderId="199" xfId="0" applyNumberFormat="1" applyFont="1" applyFill="1" applyBorder="1" applyAlignment="1" applyProtection="1">
      <alignment horizontal="center" vertical="center"/>
    </xf>
    <xf numFmtId="164" fontId="35" fillId="19" borderId="199" xfId="0" applyNumberFormat="1" applyFont="1" applyFill="1" applyBorder="1" applyAlignment="1" applyProtection="1">
      <alignment horizontal="center" vertical="center"/>
    </xf>
    <xf numFmtId="3" fontId="4" fillId="0" borderId="198" xfId="0" applyNumberFormat="1" applyFont="1" applyBorder="1" applyAlignment="1" applyProtection="1">
      <alignment horizontal="center" vertical="center" wrapText="1"/>
    </xf>
    <xf numFmtId="0" fontId="23" fillId="19" borderId="285" xfId="0" applyFont="1" applyFill="1" applyBorder="1" applyAlignment="1" applyProtection="1">
      <alignment horizontal="center" vertical="center"/>
    </xf>
    <xf numFmtId="0" fontId="0" fillId="19" borderId="286" xfId="0" applyFill="1" applyBorder="1" applyAlignment="1" applyProtection="1">
      <alignment horizontal="left" vertical="center" wrapText="1"/>
    </xf>
    <xf numFmtId="0" fontId="23" fillId="19" borderId="287" xfId="0" applyFont="1" applyFill="1" applyBorder="1" applyAlignment="1" applyProtection="1">
      <alignment horizontal="center" vertical="center" wrapText="1"/>
    </xf>
    <xf numFmtId="0" fontId="0" fillId="19" borderId="204" xfId="0" applyFill="1" applyBorder="1" applyAlignment="1" applyProtection="1">
      <alignment horizontal="left" vertical="center" wrapText="1"/>
    </xf>
    <xf numFmtId="0" fontId="23" fillId="19" borderId="287" xfId="0" applyFont="1" applyFill="1" applyBorder="1" applyAlignment="1" applyProtection="1">
      <alignment horizontal="center" vertical="center"/>
    </xf>
    <xf numFmtId="0" fontId="23" fillId="19" borderId="288" xfId="0" applyFont="1" applyFill="1" applyBorder="1" applyAlignment="1" applyProtection="1">
      <alignment horizontal="center" vertical="center"/>
    </xf>
    <xf numFmtId="0" fontId="0" fillId="19" borderId="289" xfId="0" applyFill="1" applyBorder="1" applyAlignment="1" applyProtection="1">
      <alignment horizontal="left" vertical="center" wrapText="1"/>
    </xf>
    <xf numFmtId="0" fontId="23" fillId="19" borderId="197" xfId="0" applyFont="1" applyFill="1" applyBorder="1" applyAlignment="1" applyProtection="1">
      <alignment horizontal="center" vertical="center"/>
    </xf>
    <xf numFmtId="0" fontId="23" fillId="19" borderId="196" xfId="0" applyFont="1" applyFill="1" applyBorder="1" applyAlignment="1" applyProtection="1">
      <alignment horizontal="center" vertical="center" wrapText="1"/>
    </xf>
    <xf numFmtId="0" fontId="23" fillId="19" borderId="196" xfId="0" applyFont="1" applyFill="1" applyBorder="1" applyAlignment="1" applyProtection="1">
      <alignment horizontal="center" vertical="center"/>
    </xf>
    <xf numFmtId="0" fontId="23" fillId="19" borderId="195" xfId="0" applyFont="1" applyFill="1" applyBorder="1" applyAlignment="1" applyProtection="1">
      <alignment horizontal="center" vertical="center"/>
    </xf>
    <xf numFmtId="170" fontId="31" fillId="19" borderId="136" xfId="2" applyNumberFormat="1" applyFont="1" applyFill="1" applyBorder="1" applyAlignment="1" applyProtection="1">
      <alignment horizontal="center" vertical="center" wrapText="1"/>
    </xf>
    <xf numFmtId="169" fontId="31" fillId="19" borderId="283" xfId="2" applyNumberFormat="1" applyFont="1" applyFill="1" applyBorder="1" applyAlignment="1" applyProtection="1">
      <alignment horizontal="center" vertical="center" wrapText="1"/>
    </xf>
    <xf numFmtId="0" fontId="0" fillId="0" borderId="276" xfId="0" applyBorder="1" applyAlignment="1" applyProtection="1">
      <alignment horizontal="center" vertical="center" wrapText="1"/>
    </xf>
    <xf numFmtId="0" fontId="46" fillId="0" borderId="278" xfId="0" applyFont="1" applyBorder="1" applyAlignment="1" applyProtection="1">
      <alignment horizontal="center" vertical="center" wrapText="1"/>
    </xf>
    <xf numFmtId="166" fontId="44" fillId="20" borderId="234" xfId="6" applyFont="1" applyFill="1" applyBorder="1" applyAlignment="1" applyProtection="1">
      <alignment vertical="center" wrapText="1"/>
    </xf>
    <xf numFmtId="166" fontId="44" fillId="20" borderId="113" xfId="6" applyFont="1" applyFill="1" applyBorder="1" applyAlignment="1" applyProtection="1">
      <alignment vertical="center" wrapText="1"/>
    </xf>
    <xf numFmtId="166" fontId="44" fillId="20" borderId="82" xfId="6" applyFont="1" applyFill="1" applyBorder="1" applyAlignment="1" applyProtection="1">
      <alignment vertical="center" wrapText="1"/>
    </xf>
    <xf numFmtId="166" fontId="44" fillId="20" borderId="244" xfId="6" applyFont="1" applyFill="1" applyBorder="1" applyAlignment="1" applyProtection="1">
      <alignment vertical="center" wrapText="1"/>
    </xf>
    <xf numFmtId="1" fontId="23" fillId="19" borderId="265" xfId="0" applyNumberFormat="1" applyFont="1" applyFill="1" applyBorder="1" applyAlignment="1" applyProtection="1">
      <alignment horizontal="center" vertical="center"/>
    </xf>
    <xf numFmtId="1" fontId="23" fillId="19" borderId="184" xfId="0" applyNumberFormat="1" applyFont="1" applyFill="1" applyBorder="1" applyAlignment="1" applyProtection="1">
      <alignment horizontal="center" vertical="center" wrapText="1"/>
    </xf>
    <xf numFmtId="2" fontId="35" fillId="19" borderId="126" xfId="0" applyNumberFormat="1" applyFont="1" applyFill="1" applyBorder="1" applyAlignment="1" applyProtection="1">
      <alignment horizontal="center" vertical="center"/>
    </xf>
    <xf numFmtId="2" fontId="35" fillId="19" borderId="114" xfId="0" applyNumberFormat="1" applyFont="1" applyFill="1" applyBorder="1" applyAlignment="1" applyProtection="1">
      <alignment horizontal="center" vertical="center"/>
    </xf>
    <xf numFmtId="0" fontId="35" fillId="19" borderId="114" xfId="0" applyFont="1" applyFill="1" applyBorder="1" applyAlignment="1" applyProtection="1">
      <alignment horizontal="center" vertical="center"/>
    </xf>
    <xf numFmtId="1" fontId="23" fillId="19" borderId="312" xfId="0" applyNumberFormat="1" applyFont="1" applyFill="1" applyBorder="1" applyAlignment="1" applyProtection="1">
      <alignment horizontal="center" vertical="center"/>
    </xf>
    <xf numFmtId="1" fontId="23" fillId="19" borderId="314" xfId="0" applyNumberFormat="1" applyFont="1" applyFill="1" applyBorder="1" applyAlignment="1" applyProtection="1">
      <alignment horizontal="center" vertical="center"/>
    </xf>
    <xf numFmtId="1" fontId="23" fillId="19" borderId="316" xfId="0" applyNumberFormat="1" applyFont="1" applyFill="1" applyBorder="1" applyAlignment="1" applyProtection="1">
      <alignment horizontal="center" vertical="center"/>
    </xf>
    <xf numFmtId="166" fontId="44" fillId="20" borderId="325" xfId="6" applyFont="1" applyFill="1" applyBorder="1" applyAlignment="1" applyProtection="1">
      <alignment vertical="center"/>
    </xf>
    <xf numFmtId="1" fontId="23" fillId="19" borderId="287" xfId="0" applyNumberFormat="1" applyFont="1" applyFill="1" applyBorder="1" applyAlignment="1" applyProtection="1">
      <alignment horizontal="center" vertical="center"/>
    </xf>
    <xf numFmtId="166" fontId="44" fillId="20" borderId="326" xfId="6" applyFont="1" applyFill="1" applyBorder="1" applyAlignment="1" applyProtection="1">
      <alignment vertical="center"/>
    </xf>
    <xf numFmtId="0" fontId="42" fillId="3" borderId="246" xfId="0" applyFont="1" applyFill="1" applyBorder="1" applyAlignment="1" applyProtection="1">
      <alignment horizontal="center" vertical="center" wrapText="1"/>
    </xf>
    <xf numFmtId="0" fontId="42" fillId="3" borderId="266" xfId="0" applyFont="1" applyFill="1" applyBorder="1" applyAlignment="1" applyProtection="1">
      <alignment horizontal="center" vertical="center" wrapText="1"/>
    </xf>
    <xf numFmtId="0" fontId="75" fillId="0" borderId="0" xfId="0" applyFont="1" applyBorder="1" applyProtection="1"/>
    <xf numFmtId="0" fontId="23" fillId="19" borderId="181" xfId="0" applyFont="1" applyFill="1" applyBorder="1" applyAlignment="1" applyProtection="1">
      <alignment horizontal="center" vertical="center" wrapText="1"/>
    </xf>
    <xf numFmtId="0" fontId="0" fillId="19" borderId="180" xfId="0" applyFill="1" applyBorder="1" applyAlignment="1" applyProtection="1">
      <alignment horizontal="left" vertical="center" wrapText="1"/>
    </xf>
    <xf numFmtId="2" fontId="35" fillId="19" borderId="179" xfId="0" applyNumberFormat="1" applyFont="1" applyFill="1" applyBorder="1" applyAlignment="1" applyProtection="1">
      <alignment horizontal="center" vertical="center"/>
    </xf>
    <xf numFmtId="0" fontId="35" fillId="19" borderId="178" xfId="0" applyFont="1" applyFill="1" applyBorder="1" applyAlignment="1" applyProtection="1">
      <alignment horizontal="center" vertical="center"/>
    </xf>
    <xf numFmtId="2" fontId="35" fillId="19" borderId="178" xfId="0" applyNumberFormat="1" applyFont="1" applyFill="1" applyBorder="1" applyAlignment="1" applyProtection="1">
      <alignment horizontal="center" vertical="center"/>
    </xf>
    <xf numFmtId="0" fontId="2" fillId="3" borderId="10"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164" fontId="2" fillId="3" borderId="9" xfId="0" applyNumberFormat="1"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35" fillId="19" borderId="175" xfId="0" applyFont="1" applyFill="1" applyBorder="1" applyAlignment="1" applyProtection="1">
      <alignment horizontal="left" vertical="center"/>
      <protection hidden="1"/>
    </xf>
    <xf numFmtId="2" fontId="35" fillId="19" borderId="176" xfId="0" applyNumberFormat="1" applyFont="1" applyFill="1" applyBorder="1" applyAlignment="1" applyProtection="1">
      <alignment horizontal="center" vertical="center"/>
    </xf>
    <xf numFmtId="0" fontId="35" fillId="19" borderId="150" xfId="0" applyFont="1" applyFill="1" applyBorder="1" applyAlignment="1" applyProtection="1">
      <alignment horizontal="center" vertical="center"/>
      <protection hidden="1"/>
    </xf>
    <xf numFmtId="2" fontId="35" fillId="19" borderId="150" xfId="0" applyNumberFormat="1" applyFont="1" applyFill="1" applyBorder="1" applyAlignment="1" applyProtection="1">
      <alignment horizontal="center" vertical="center"/>
      <protection hidden="1"/>
    </xf>
    <xf numFmtId="3" fontId="4" fillId="0" borderId="174" xfId="0" applyNumberFormat="1" applyFont="1" applyBorder="1" applyAlignment="1" applyProtection="1">
      <alignment horizontal="center" vertical="center" wrapText="1"/>
    </xf>
    <xf numFmtId="2" fontId="35" fillId="19" borderId="80" xfId="0" applyNumberFormat="1" applyFont="1" applyFill="1" applyBorder="1" applyAlignment="1" applyProtection="1">
      <alignment horizontal="center" vertical="center"/>
      <protection hidden="1"/>
    </xf>
    <xf numFmtId="2" fontId="35" fillId="19" borderId="73" xfId="0" applyNumberFormat="1" applyFont="1" applyFill="1" applyBorder="1" applyAlignment="1" applyProtection="1">
      <alignment horizontal="center" vertical="center"/>
      <protection hidden="1"/>
    </xf>
    <xf numFmtId="0" fontId="0" fillId="19" borderId="231" xfId="0" applyFill="1" applyBorder="1" applyAlignment="1" applyProtection="1">
      <alignment horizontal="left" vertical="center"/>
    </xf>
    <xf numFmtId="0" fontId="0" fillId="19" borderId="241" xfId="0" applyFill="1" applyBorder="1" applyAlignment="1" applyProtection="1">
      <alignment horizontal="left" vertical="center"/>
    </xf>
    <xf numFmtId="1" fontId="23" fillId="19" borderId="190" xfId="0" applyNumberFormat="1" applyFont="1" applyFill="1" applyBorder="1" applyAlignment="1" applyProtection="1">
      <alignment horizontal="center" vertical="center"/>
    </xf>
    <xf numFmtId="0" fontId="0" fillId="19" borderId="191" xfId="0" applyFill="1" applyBorder="1" applyAlignment="1" applyProtection="1">
      <alignment horizontal="left" vertical="center" wrapText="1"/>
    </xf>
    <xf numFmtId="2" fontId="35" fillId="19" borderId="192" xfId="0" applyNumberFormat="1" applyFont="1" applyFill="1" applyBorder="1" applyAlignment="1" applyProtection="1">
      <alignment horizontal="center" vertical="center"/>
    </xf>
    <xf numFmtId="2" fontId="35" fillId="19" borderId="193" xfId="0" applyNumberFormat="1" applyFont="1" applyFill="1" applyBorder="1" applyAlignment="1" applyProtection="1">
      <alignment horizontal="center" vertical="center"/>
    </xf>
    <xf numFmtId="0" fontId="35" fillId="19" borderId="193" xfId="0" applyFont="1" applyFill="1" applyBorder="1" applyAlignment="1" applyProtection="1">
      <alignment horizontal="center" vertical="center"/>
    </xf>
    <xf numFmtId="2" fontId="35" fillId="19" borderId="194" xfId="0" applyNumberFormat="1" applyFont="1" applyFill="1" applyBorder="1" applyAlignment="1" applyProtection="1">
      <alignment horizontal="center" vertical="center"/>
    </xf>
    <xf numFmtId="164" fontId="35" fillId="19" borderId="74" xfId="0" applyNumberFormat="1" applyFont="1" applyFill="1" applyBorder="1" applyAlignment="1" applyProtection="1">
      <alignment horizontal="center" vertical="center"/>
    </xf>
    <xf numFmtId="3" fontId="4" fillId="0" borderId="122" xfId="0" applyNumberFormat="1" applyFont="1" applyBorder="1" applyAlignment="1" applyProtection="1">
      <alignment horizontal="center" vertical="center" wrapText="1"/>
    </xf>
    <xf numFmtId="3" fontId="4" fillId="0" borderId="171" xfId="0" applyNumberFormat="1" applyFont="1" applyBorder="1" applyAlignment="1" applyProtection="1">
      <alignment horizontal="center" vertical="center" wrapText="1"/>
    </xf>
    <xf numFmtId="166" fontId="44" fillId="20" borderId="123" xfId="6" applyFont="1" applyFill="1" applyBorder="1" applyAlignment="1" applyProtection="1">
      <alignment vertical="center" wrapText="1"/>
    </xf>
    <xf numFmtId="1" fontId="23" fillId="19" borderId="309" xfId="0" applyNumberFormat="1" applyFont="1" applyFill="1" applyBorder="1" applyAlignment="1" applyProtection="1">
      <alignment horizontal="center" vertical="center" wrapText="1"/>
      <protection hidden="1"/>
    </xf>
    <xf numFmtId="2" fontId="35" fillId="19" borderId="232" xfId="0" applyNumberFormat="1" applyFont="1" applyFill="1" applyBorder="1" applyAlignment="1" applyProtection="1">
      <alignment horizontal="center" vertical="center"/>
      <protection hidden="1"/>
    </xf>
    <xf numFmtId="0" fontId="35" fillId="19" borderId="233" xfId="0" applyFont="1" applyFill="1" applyBorder="1" applyAlignment="1" applyProtection="1">
      <alignment horizontal="center" vertical="center"/>
      <protection hidden="1"/>
    </xf>
    <xf numFmtId="2" fontId="35" fillId="19" borderId="233" xfId="0" applyNumberFormat="1" applyFont="1" applyFill="1" applyBorder="1" applyAlignment="1" applyProtection="1">
      <alignment horizontal="center" vertical="center"/>
      <protection hidden="1"/>
    </xf>
    <xf numFmtId="1" fontId="23" fillId="19" borderId="287" xfId="0" applyNumberFormat="1" applyFont="1" applyFill="1" applyBorder="1" applyAlignment="1" applyProtection="1">
      <alignment horizontal="center" vertical="center" wrapText="1"/>
      <protection hidden="1"/>
    </xf>
    <xf numFmtId="2" fontId="35" fillId="19" borderId="122" xfId="0" applyNumberFormat="1" applyFont="1" applyFill="1" applyBorder="1" applyAlignment="1" applyProtection="1">
      <alignment horizontal="center" vertical="center"/>
      <protection hidden="1"/>
    </xf>
    <xf numFmtId="0" fontId="35" fillId="19" borderId="124" xfId="0" applyFont="1" applyFill="1" applyBorder="1" applyAlignment="1" applyProtection="1">
      <alignment horizontal="center" vertical="center"/>
      <protection hidden="1"/>
    </xf>
    <xf numFmtId="2" fontId="35" fillId="19" borderId="124" xfId="0" applyNumberFormat="1" applyFont="1" applyFill="1" applyBorder="1" applyAlignment="1" applyProtection="1">
      <alignment horizontal="center" vertical="center"/>
      <protection hidden="1"/>
    </xf>
    <xf numFmtId="2" fontId="35" fillId="19" borderId="83" xfId="0" applyNumberFormat="1" applyFont="1" applyFill="1" applyBorder="1" applyAlignment="1" applyProtection="1">
      <alignment horizontal="center" vertical="center"/>
      <protection hidden="1"/>
    </xf>
    <xf numFmtId="0" fontId="55" fillId="19" borderId="80" xfId="0" applyFont="1" applyFill="1" applyBorder="1" applyAlignment="1" applyProtection="1">
      <alignment horizontal="center" vertical="center"/>
      <protection hidden="1"/>
    </xf>
    <xf numFmtId="1" fontId="23" fillId="19" borderId="310" xfId="0" applyNumberFormat="1" applyFont="1" applyFill="1" applyBorder="1" applyAlignment="1" applyProtection="1">
      <alignment horizontal="center" vertical="center" wrapText="1"/>
      <protection hidden="1"/>
    </xf>
    <xf numFmtId="2" fontId="35" fillId="19" borderId="242" xfId="0" applyNumberFormat="1" applyFont="1" applyFill="1" applyBorder="1" applyAlignment="1" applyProtection="1">
      <alignment horizontal="center" vertical="center"/>
      <protection hidden="1"/>
    </xf>
    <xf numFmtId="0" fontId="35" fillId="19" borderId="243" xfId="0" applyFont="1" applyFill="1" applyBorder="1" applyAlignment="1" applyProtection="1">
      <alignment horizontal="center" vertical="center"/>
      <protection hidden="1"/>
    </xf>
    <xf numFmtId="2" fontId="35" fillId="19" borderId="243" xfId="0" applyNumberFormat="1" applyFont="1" applyFill="1" applyBorder="1" applyAlignment="1" applyProtection="1">
      <alignment horizontal="center" vertical="center"/>
      <protection hidden="1"/>
    </xf>
    <xf numFmtId="166" fontId="44" fillId="20" borderId="113" xfId="6" applyFont="1" applyFill="1" applyBorder="1" applyAlignment="1" applyProtection="1">
      <alignment vertical="center"/>
      <protection hidden="1"/>
    </xf>
    <xf numFmtId="0" fontId="0" fillId="0" borderId="0" xfId="0" applyNumberFormat="1" applyProtection="1"/>
    <xf numFmtId="0" fontId="0" fillId="9" borderId="29" xfId="0" applyNumberFormat="1" applyFill="1" applyBorder="1" applyAlignment="1" applyProtection="1">
      <alignment horizontal="center" vertical="center"/>
    </xf>
    <xf numFmtId="0" fontId="0" fillId="9" borderId="0" xfId="0" applyNumberFormat="1" applyFill="1" applyProtection="1"/>
    <xf numFmtId="0" fontId="0" fillId="0" borderId="0" xfId="0" applyNumberFormat="1" applyProtection="1">
      <protection hidden="1"/>
    </xf>
    <xf numFmtId="0" fontId="0" fillId="9" borderId="29" xfId="0" applyNumberFormat="1" applyFill="1" applyBorder="1" applyProtection="1"/>
    <xf numFmtId="0" fontId="23" fillId="9" borderId="0" xfId="0" applyNumberFormat="1" applyFont="1" applyFill="1" applyAlignment="1" applyProtection="1">
      <alignment horizontal="center" vertical="center" wrapText="1"/>
    </xf>
    <xf numFmtId="0" fontId="4" fillId="0" borderId="11" xfId="1" applyNumberFormat="1" applyFont="1" applyFill="1" applyBorder="1" applyAlignment="1" applyProtection="1">
      <alignment horizontal="center" vertical="center"/>
      <protection hidden="1"/>
    </xf>
    <xf numFmtId="0" fontId="23" fillId="9" borderId="0" xfId="0" applyNumberFormat="1" applyFont="1" applyFill="1" applyAlignment="1" applyProtection="1">
      <alignment horizontal="center" vertical="center"/>
    </xf>
    <xf numFmtId="0" fontId="0" fillId="9" borderId="0" xfId="0" applyNumberFormat="1" applyFill="1" applyAlignment="1" applyProtection="1">
      <alignment horizontal="center" vertical="center"/>
    </xf>
    <xf numFmtId="0" fontId="0" fillId="9" borderId="0" xfId="0" applyNumberFormat="1" applyFill="1" applyAlignment="1" applyProtection="1">
      <alignment horizontal="center" vertical="center" wrapText="1"/>
    </xf>
    <xf numFmtId="0" fontId="0" fillId="0" borderId="0" xfId="0" applyNumberFormat="1" applyFill="1" applyAlignment="1" applyProtection="1">
      <alignment horizontal="center" vertical="center"/>
    </xf>
    <xf numFmtId="0" fontId="0" fillId="9" borderId="0" xfId="0" applyNumberFormat="1" applyFill="1" applyAlignment="1" applyProtection="1">
      <alignment horizontal="left" vertical="center"/>
    </xf>
    <xf numFmtId="0" fontId="15" fillId="9" borderId="0" xfId="0" applyNumberFormat="1" applyFont="1" applyFill="1" applyAlignment="1" applyProtection="1">
      <alignment horizontal="center" vertical="center"/>
    </xf>
    <xf numFmtId="0" fontId="11" fillId="8" borderId="17" xfId="0" applyNumberFormat="1" applyFont="1" applyFill="1" applyBorder="1" applyAlignment="1" applyProtection="1">
      <alignment horizontal="center" vertical="center" wrapText="1"/>
      <protection hidden="1"/>
    </xf>
    <xf numFmtId="0" fontId="0" fillId="3" borderId="9" xfId="0" applyNumberFormat="1" applyFill="1" applyBorder="1" applyAlignment="1" applyProtection="1">
      <alignment horizontal="center"/>
      <protection hidden="1"/>
    </xf>
    <xf numFmtId="0" fontId="0" fillId="9" borderId="0" xfId="0" applyNumberFormat="1" applyFill="1" applyProtection="1">
      <protection hidden="1"/>
    </xf>
    <xf numFmtId="2" fontId="76" fillId="23" borderId="0" xfId="0" applyNumberFormat="1" applyFont="1" applyFill="1" applyAlignment="1">
      <alignment horizontal="right" vertical="center" textRotation="90"/>
    </xf>
    <xf numFmtId="2" fontId="76" fillId="23" borderId="0" xfId="0" applyNumberFormat="1" applyFont="1" applyFill="1" applyAlignment="1">
      <alignment horizontal="center" vertical="center" textRotation="90"/>
    </xf>
    <xf numFmtId="0" fontId="78" fillId="23" borderId="0" xfId="0" quotePrefix="1" applyFont="1" applyFill="1" applyAlignment="1">
      <alignment horizontal="center" vertical="center" textRotation="90" wrapText="1"/>
    </xf>
    <xf numFmtId="0" fontId="82" fillId="0" borderId="17" xfId="0" applyFont="1" applyBorder="1" applyAlignment="1" applyProtection="1">
      <alignment horizontal="center" vertical="center"/>
      <protection hidden="1"/>
    </xf>
    <xf numFmtId="0" fontId="82" fillId="0" borderId="215" xfId="0" applyFont="1" applyBorder="1" applyAlignment="1" applyProtection="1">
      <alignment horizontal="center" vertical="center"/>
      <protection hidden="1"/>
    </xf>
    <xf numFmtId="164" fontId="4" fillId="9" borderId="48"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0" fontId="31" fillId="19" borderId="36" xfId="0" applyFont="1" applyFill="1" applyBorder="1" applyAlignment="1" applyProtection="1">
      <alignment horizontal="center" vertical="center" wrapText="1"/>
    </xf>
    <xf numFmtId="0" fontId="31" fillId="19" borderId="136" xfId="0" applyFont="1" applyFill="1" applyBorder="1" applyAlignment="1" applyProtection="1">
      <alignment horizontal="center" vertical="center" wrapText="1"/>
    </xf>
    <xf numFmtId="2" fontId="23" fillId="0" borderId="36" xfId="0" applyNumberFormat="1" applyFont="1" applyBorder="1" applyAlignment="1" applyProtection="1">
      <alignment horizontal="center" vertical="center" wrapText="1"/>
    </xf>
    <xf numFmtId="164" fontId="4" fillId="9" borderId="124" xfId="2" applyNumberFormat="1" applyFont="1" applyFill="1" applyBorder="1" applyAlignment="1" applyProtection="1">
      <alignment horizontal="center" vertical="center" wrapText="1"/>
    </xf>
    <xf numFmtId="164" fontId="4" fillId="9" borderId="233" xfId="2" applyNumberFormat="1" applyFont="1" applyFill="1" applyBorder="1" applyAlignment="1" applyProtection="1">
      <alignment horizontal="center" vertical="center" wrapText="1"/>
    </xf>
    <xf numFmtId="164" fontId="4" fillId="9" borderId="243" xfId="2" applyNumberFormat="1"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164" fontId="4" fillId="9" borderId="292" xfId="2" applyNumberFormat="1" applyFont="1" applyFill="1" applyBorder="1" applyAlignment="1" applyProtection="1">
      <alignment horizontal="center" vertical="center" wrapText="1"/>
    </xf>
    <xf numFmtId="0" fontId="31" fillId="19" borderId="283" xfId="0" applyFont="1" applyFill="1" applyBorder="1" applyAlignment="1" applyProtection="1">
      <alignment horizontal="center" vertical="center" wrapText="1"/>
    </xf>
    <xf numFmtId="1" fontId="31" fillId="0" borderId="85" xfId="0" applyNumberFormat="1" applyFont="1" applyFill="1" applyBorder="1" applyAlignment="1" applyProtection="1">
      <alignment horizontal="center" vertical="center"/>
      <protection hidden="1"/>
    </xf>
    <xf numFmtId="1" fontId="4" fillId="0" borderId="135" xfId="0" applyNumberFormat="1" applyFont="1" applyFill="1" applyBorder="1" applyAlignment="1" applyProtection="1">
      <alignment horizontal="center" vertical="center"/>
      <protection hidden="1"/>
    </xf>
    <xf numFmtId="164" fontId="4" fillId="9" borderId="48"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42" fillId="3" borderId="137" xfId="0" applyFont="1" applyFill="1" applyBorder="1" applyAlignment="1" applyProtection="1">
      <alignment horizontal="center" vertical="center" wrapText="1"/>
    </xf>
    <xf numFmtId="0" fontId="90" fillId="0" borderId="0" xfId="0" applyFont="1"/>
    <xf numFmtId="0" fontId="91" fillId="0" borderId="0" xfId="0" applyFont="1" applyAlignment="1">
      <alignment horizontal="center" vertical="center" wrapText="1"/>
    </xf>
    <xf numFmtId="44" fontId="91" fillId="19" borderId="0" xfId="2" applyFont="1" applyFill="1" applyAlignment="1">
      <alignment horizontal="center" vertical="center"/>
    </xf>
    <xf numFmtId="44" fontId="90" fillId="19" borderId="0" xfId="2" applyFont="1" applyFill="1"/>
    <xf numFmtId="44" fontId="90" fillId="0" borderId="0" xfId="0" applyNumberFormat="1" applyFont="1"/>
    <xf numFmtId="0" fontId="92" fillId="0" borderId="0" xfId="0" applyFont="1" applyAlignment="1">
      <alignment horizontal="center" vertical="top" wrapText="1" readingOrder="1"/>
    </xf>
    <xf numFmtId="0" fontId="91" fillId="0" borderId="0" xfId="0" applyFont="1"/>
    <xf numFmtId="44" fontId="91" fillId="0" borderId="0" xfId="2" applyFont="1"/>
    <xf numFmtId="44" fontId="90" fillId="0" borderId="0" xfId="2" applyFont="1"/>
    <xf numFmtId="0" fontId="89" fillId="0" borderId="0" xfId="0" applyFont="1" applyAlignment="1">
      <alignment wrapText="1" readingOrder="1"/>
    </xf>
    <xf numFmtId="0" fontId="89" fillId="0" borderId="0" xfId="0" applyFont="1" applyAlignment="1">
      <alignment horizontal="right" wrapText="1" readingOrder="1"/>
    </xf>
    <xf numFmtId="0" fontId="90" fillId="0" borderId="0" xfId="0" applyFont="1" applyAlignment="1">
      <alignment wrapText="1"/>
    </xf>
    <xf numFmtId="0" fontId="90" fillId="0" borderId="17" xfId="0" applyFont="1" applyBorder="1" applyAlignment="1">
      <alignment vertical="top" wrapText="1"/>
    </xf>
    <xf numFmtId="0" fontId="90" fillId="0" borderId="17" xfId="0" applyFont="1" applyBorder="1"/>
    <xf numFmtId="44" fontId="90" fillId="19" borderId="17" xfId="2" applyFont="1" applyFill="1" applyBorder="1"/>
    <xf numFmtId="0" fontId="91" fillId="34" borderId="0" xfId="0" applyFont="1" applyFill="1"/>
    <xf numFmtId="44" fontId="91" fillId="34" borderId="0" xfId="0" applyNumberFormat="1" applyFont="1" applyFill="1"/>
    <xf numFmtId="44" fontId="91" fillId="34" borderId="0" xfId="2" applyFont="1" applyFill="1"/>
    <xf numFmtId="0" fontId="90" fillId="6" borderId="0" xfId="0" applyFont="1" applyFill="1"/>
    <xf numFmtId="44" fontId="90" fillId="6" borderId="0" xfId="0" applyNumberFormat="1" applyFont="1" applyFill="1"/>
    <xf numFmtId="0" fontId="37" fillId="0" borderId="0" xfId="0" applyFont="1" applyAlignment="1">
      <alignment vertical="top" wrapText="1" readingOrder="1"/>
    </xf>
    <xf numFmtId="165" fontId="37" fillId="0" borderId="0" xfId="0" applyNumberFormat="1" applyFont="1" applyAlignment="1">
      <alignment horizontal="right" vertical="top" wrapText="1" readingOrder="1"/>
    </xf>
    <xf numFmtId="44" fontId="90" fillId="19" borderId="0" xfId="2" applyFont="1" applyFill="1" applyBorder="1"/>
    <xf numFmtId="0" fontId="39" fillId="35" borderId="0" xfId="0" applyFont="1" applyFill="1" applyAlignment="1">
      <alignment vertical="top" wrapText="1" readingOrder="1"/>
    </xf>
    <xf numFmtId="165" fontId="39" fillId="35" borderId="0" xfId="0" applyNumberFormat="1" applyFont="1" applyFill="1" applyAlignment="1">
      <alignment horizontal="right" vertical="top" wrapText="1" readingOrder="1"/>
    </xf>
    <xf numFmtId="0" fontId="37" fillId="35" borderId="0" xfId="0" applyFont="1" applyFill="1"/>
    <xf numFmtId="44" fontId="37" fillId="35" borderId="0" xfId="0" applyNumberFormat="1" applyFont="1" applyFill="1"/>
    <xf numFmtId="44" fontId="37" fillId="19" borderId="0" xfId="2" applyFont="1" applyFill="1" applyBorder="1"/>
    <xf numFmtId="0" fontId="38" fillId="35" borderId="0" xfId="0" applyFont="1" applyFill="1"/>
    <xf numFmtId="0" fontId="93" fillId="35" borderId="0" xfId="0" applyFont="1" applyFill="1"/>
    <xf numFmtId="44" fontId="18" fillId="35" borderId="0" xfId="0" applyNumberFormat="1" applyFont="1" applyFill="1"/>
    <xf numFmtId="44" fontId="18" fillId="19" borderId="0" xfId="2" applyFont="1" applyFill="1" applyBorder="1"/>
    <xf numFmtId="0" fontId="31" fillId="36" borderId="0" xfId="0" applyFont="1" applyFill="1"/>
    <xf numFmtId="44" fontId="31" fillId="36" borderId="0" xfId="0" applyNumberFormat="1" applyFont="1" applyFill="1"/>
    <xf numFmtId="44" fontId="31" fillId="19" borderId="0" xfId="2" applyFont="1" applyFill="1" applyBorder="1"/>
    <xf numFmtId="0" fontId="38" fillId="36" borderId="0" xfId="0" applyFont="1" applyFill="1" applyAlignment="1">
      <alignment vertical="top"/>
    </xf>
    <xf numFmtId="165" fontId="39" fillId="36" borderId="0" xfId="0" applyNumberFormat="1" applyFont="1" applyFill="1" applyAlignment="1">
      <alignment horizontal="right" vertical="top" wrapText="1" readingOrder="1"/>
    </xf>
    <xf numFmtId="0" fontId="94" fillId="36" borderId="0" xfId="0" applyFont="1" applyFill="1" applyAlignment="1">
      <alignment vertical="top"/>
    </xf>
    <xf numFmtId="0" fontId="18" fillId="36" borderId="0" xfId="0" applyFont="1" applyFill="1"/>
    <xf numFmtId="44" fontId="18" fillId="36" borderId="0" xfId="0" applyNumberFormat="1" applyFont="1" applyFill="1"/>
    <xf numFmtId="0" fontId="90" fillId="14" borderId="0" xfId="0" applyFont="1" applyFill="1"/>
    <xf numFmtId="44" fontId="90" fillId="14" borderId="0" xfId="0" applyNumberFormat="1" applyFont="1" applyFill="1"/>
    <xf numFmtId="0" fontId="90" fillId="36" borderId="0" xfId="0" applyFont="1" applyFill="1"/>
    <xf numFmtId="44" fontId="90" fillId="36" borderId="0" xfId="0" applyNumberFormat="1" applyFont="1" applyFill="1"/>
    <xf numFmtId="0" fontId="90" fillId="6" borderId="329" xfId="0" applyFont="1" applyFill="1" applyBorder="1"/>
    <xf numFmtId="44" fontId="90" fillId="6" borderId="329" xfId="0" applyNumberFormat="1" applyFont="1" applyFill="1" applyBorder="1"/>
    <xf numFmtId="44" fontId="90" fillId="19" borderId="329" xfId="2" applyFont="1" applyFill="1" applyBorder="1"/>
    <xf numFmtId="0" fontId="95" fillId="0" borderId="0" xfId="0" applyFont="1" applyAlignment="1">
      <alignment horizontal="right" vertical="top" wrapText="1" readingOrder="1"/>
    </xf>
    <xf numFmtId="0" fontId="90" fillId="0" borderId="0" xfId="0" applyFont="1" applyAlignment="1">
      <alignment vertical="top" wrapText="1"/>
    </xf>
    <xf numFmtId="165" fontId="96" fillId="0" borderId="0" xfId="0" applyNumberFormat="1" applyFont="1" applyAlignment="1">
      <alignment horizontal="right" vertical="top" wrapText="1" readingOrder="1"/>
    </xf>
    <xf numFmtId="0" fontId="18" fillId="0" borderId="0" xfId="0" applyFont="1"/>
    <xf numFmtId="44" fontId="31" fillId="0" borderId="0" xfId="0" applyNumberFormat="1" applyFont="1"/>
    <xf numFmtId="44" fontId="91" fillId="19" borderId="0" xfId="2" applyFont="1" applyFill="1"/>
    <xf numFmtId="0" fontId="90" fillId="0" borderId="329" xfId="0" applyFont="1" applyBorder="1"/>
    <xf numFmtId="44" fontId="90" fillId="0" borderId="329" xfId="2" applyFont="1" applyBorder="1"/>
    <xf numFmtId="3" fontId="90" fillId="0" borderId="0" xfId="0" applyNumberFormat="1" applyFont="1"/>
    <xf numFmtId="165" fontId="90" fillId="0" borderId="0" xfId="0" applyNumberFormat="1" applyFont="1"/>
    <xf numFmtId="0" fontId="78" fillId="23" borderId="0" xfId="0" quotePrefix="1" applyFont="1" applyFill="1" applyAlignment="1">
      <alignment horizontal="center" vertical="center" textRotation="90" wrapText="1"/>
    </xf>
    <xf numFmtId="164" fontId="4" fillId="9" borderId="48"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0" fontId="31" fillId="19" borderId="36" xfId="0" applyFont="1" applyFill="1" applyBorder="1" applyAlignment="1" applyProtection="1">
      <alignment horizontal="center" vertical="center" wrapText="1"/>
    </xf>
    <xf numFmtId="164" fontId="4" fillId="9" borderId="233" xfId="2" applyNumberFormat="1" applyFont="1" applyFill="1" applyBorder="1" applyAlignment="1" applyProtection="1">
      <alignment horizontal="center" vertical="center" wrapText="1"/>
    </xf>
    <xf numFmtId="164" fontId="4" fillId="9" borderId="243" xfId="2" applyNumberFormat="1"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31" fillId="19" borderId="283" xfId="0" applyFont="1" applyFill="1" applyBorder="1" applyAlignment="1" applyProtection="1">
      <alignment horizontal="center" vertical="center" wrapText="1"/>
    </xf>
    <xf numFmtId="44" fontId="4" fillId="0" borderId="11" xfId="2" applyFont="1" applyBorder="1" applyAlignment="1" applyProtection="1">
      <alignment vertical="center"/>
      <protection hidden="1"/>
    </xf>
    <xf numFmtId="44" fontId="0" fillId="9" borderId="0" xfId="2" applyFont="1" applyFill="1" applyAlignment="1" applyProtection="1">
      <alignment horizontal="center" vertical="center"/>
    </xf>
    <xf numFmtId="0" fontId="0" fillId="9" borderId="29" xfId="0" applyNumberFormat="1" applyFill="1" applyBorder="1" applyAlignment="1" applyProtection="1">
      <alignment horizontal="center" vertical="center" wrapText="1"/>
    </xf>
    <xf numFmtId="0" fontId="39" fillId="0" borderId="0" xfId="0" applyFont="1" applyAlignment="1">
      <alignment vertical="top" wrapText="1" readingOrder="1"/>
    </xf>
    <xf numFmtId="0" fontId="15" fillId="3" borderId="29" xfId="0" applyNumberFormat="1" applyFont="1" applyFill="1" applyBorder="1" applyAlignment="1" applyProtection="1">
      <alignment vertical="center"/>
      <protection hidden="1"/>
    </xf>
    <xf numFmtId="0" fontId="15" fillId="3" borderId="0" xfId="0" applyNumberFormat="1" applyFont="1" applyFill="1" applyBorder="1" applyAlignment="1" applyProtection="1">
      <alignment vertical="center"/>
      <protection hidden="1"/>
    </xf>
    <xf numFmtId="44" fontId="30" fillId="3" borderId="0" xfId="0" applyNumberFormat="1" applyFont="1" applyFill="1" applyBorder="1" applyAlignment="1" applyProtection="1">
      <alignment horizontal="center" vertical="center"/>
      <protection hidden="1"/>
    </xf>
    <xf numFmtId="0" fontId="13" fillId="3" borderId="0" xfId="0" applyNumberFormat="1" applyFont="1" applyFill="1" applyBorder="1" applyAlignment="1" applyProtection="1">
      <alignment horizontal="center" vertical="center"/>
      <protection hidden="1"/>
    </xf>
    <xf numFmtId="0" fontId="90" fillId="35" borderId="0" xfId="0" applyFont="1" applyFill="1"/>
    <xf numFmtId="166" fontId="44" fillId="20" borderId="87" xfId="6" applyFont="1" applyFill="1" applyBorder="1" applyAlignment="1" applyProtection="1">
      <alignment vertical="center" wrapText="1"/>
    </xf>
    <xf numFmtId="0" fontId="49" fillId="0" borderId="65" xfId="0" applyFont="1" applyBorder="1" applyAlignment="1" applyProtection="1">
      <alignment vertical="center"/>
    </xf>
    <xf numFmtId="0" fontId="49" fillId="0" borderId="5" xfId="0" applyFont="1" applyBorder="1" applyAlignment="1" applyProtection="1">
      <alignment vertical="center"/>
    </xf>
    <xf numFmtId="0" fontId="49" fillId="0" borderId="4" xfId="0" applyFont="1" applyBorder="1" applyAlignment="1" applyProtection="1">
      <alignment vertical="center"/>
    </xf>
    <xf numFmtId="0" fontId="49" fillId="0" borderId="0" xfId="0" applyFont="1" applyBorder="1" applyAlignment="1" applyProtection="1">
      <alignment vertical="center"/>
    </xf>
    <xf numFmtId="0" fontId="2" fillId="3" borderId="0" xfId="0" applyFont="1" applyFill="1" applyBorder="1" applyAlignment="1" applyProtection="1">
      <alignment horizontal="center" vertical="center" wrapText="1"/>
    </xf>
    <xf numFmtId="164" fontId="2" fillId="3" borderId="0" xfId="0" applyNumberFormat="1" applyFont="1" applyFill="1" applyBorder="1" applyAlignment="1" applyProtection="1">
      <alignment horizontal="center" vertical="center" wrapText="1"/>
    </xf>
    <xf numFmtId="0" fontId="4" fillId="0" borderId="340" xfId="0" applyFont="1" applyBorder="1" applyAlignment="1" applyProtection="1">
      <alignment horizontal="center" vertical="center" wrapText="1"/>
    </xf>
    <xf numFmtId="0" fontId="0" fillId="0" borderId="341" xfId="0" applyBorder="1" applyAlignment="1" applyProtection="1">
      <alignment horizontal="center" vertical="center" wrapText="1"/>
    </xf>
    <xf numFmtId="0" fontId="4" fillId="0" borderId="338" xfId="0" applyFont="1" applyBorder="1" applyAlignment="1" applyProtection="1">
      <alignment horizontal="center" vertical="center" wrapText="1"/>
    </xf>
    <xf numFmtId="0" fontId="0" fillId="0" borderId="327" xfId="0" applyBorder="1" applyAlignment="1" applyProtection="1">
      <alignment horizontal="center" vertical="center" wrapText="1"/>
    </xf>
    <xf numFmtId="0" fontId="23" fillId="19" borderId="344" xfId="0" applyFont="1" applyFill="1" applyBorder="1" applyAlignment="1" applyProtection="1">
      <alignment horizontal="center" vertical="center" wrapText="1"/>
    </xf>
    <xf numFmtId="0" fontId="23" fillId="19" borderId="346" xfId="0" applyFont="1" applyFill="1" applyBorder="1" applyAlignment="1" applyProtection="1">
      <alignment horizontal="center" vertical="center"/>
    </xf>
    <xf numFmtId="1" fontId="23" fillId="0" borderId="348" xfId="0" applyNumberFormat="1" applyFont="1" applyBorder="1" applyAlignment="1" applyProtection="1">
      <alignment horizontal="center" vertical="center" wrapText="1"/>
    </xf>
    <xf numFmtId="166" fontId="44" fillId="0" borderId="349" xfId="6" applyFont="1" applyBorder="1" applyAlignment="1" applyProtection="1">
      <alignment vertical="center"/>
    </xf>
    <xf numFmtId="0" fontId="35" fillId="0" borderId="349" xfId="0" applyFont="1" applyBorder="1" applyAlignment="1" applyProtection="1">
      <alignment horizontal="center" vertical="center"/>
    </xf>
    <xf numFmtId="164" fontId="35" fillId="0" borderId="349" xfId="1" applyNumberFormat="1" applyFont="1" applyFill="1" applyBorder="1" applyAlignment="1" applyProtection="1">
      <alignment horizontal="center" vertical="center"/>
    </xf>
    <xf numFmtId="0" fontId="42" fillId="0" borderId="349" xfId="0" applyFont="1" applyBorder="1" applyAlignment="1" applyProtection="1">
      <alignment horizontal="center" vertical="center" wrapText="1"/>
    </xf>
    <xf numFmtId="3" fontId="4" fillId="0" borderId="349" xfId="0" applyNumberFormat="1" applyFont="1" applyBorder="1" applyAlignment="1" applyProtection="1">
      <alignment horizontal="center" vertical="center" wrapText="1"/>
    </xf>
    <xf numFmtId="0" fontId="4" fillId="0" borderId="349" xfId="2" applyNumberFormat="1" applyFont="1" applyFill="1" applyBorder="1" applyAlignment="1" applyProtection="1">
      <alignment horizontal="center" vertical="center" wrapText="1"/>
    </xf>
    <xf numFmtId="164" fontId="4" fillId="0" borderId="349" xfId="2" applyNumberFormat="1" applyFont="1" applyFill="1" applyBorder="1" applyAlignment="1" applyProtection="1">
      <alignment horizontal="center" vertical="center" wrapText="1"/>
    </xf>
    <xf numFmtId="164" fontId="4" fillId="0" borderId="350" xfId="2" applyNumberFormat="1" applyFont="1" applyFill="1" applyBorder="1" applyAlignment="1" applyProtection="1">
      <alignment horizontal="center" vertical="center" wrapText="1"/>
    </xf>
    <xf numFmtId="0" fontId="0" fillId="0" borderId="28" xfId="0" applyBorder="1" applyProtection="1"/>
    <xf numFmtId="0" fontId="0" fillId="0" borderId="65" xfId="0" applyBorder="1" applyProtection="1"/>
    <xf numFmtId="0" fontId="0" fillId="0" borderId="5" xfId="0" applyBorder="1" applyProtection="1"/>
    <xf numFmtId="0" fontId="0" fillId="0" borderId="4" xfId="0" applyBorder="1" applyProtection="1"/>
    <xf numFmtId="0" fontId="0" fillId="0" borderId="67" xfId="0" applyBorder="1" applyProtection="1"/>
    <xf numFmtId="164" fontId="13" fillId="0" borderId="136" xfId="2" applyNumberFormat="1" applyFont="1" applyBorder="1" applyAlignment="1" applyProtection="1">
      <alignment horizontal="center" vertical="center"/>
      <protection hidden="1"/>
    </xf>
    <xf numFmtId="0" fontId="78" fillId="3" borderId="0" xfId="0" quotePrefix="1" applyFont="1" applyFill="1" applyAlignment="1">
      <alignment horizontal="center" vertical="center" textRotation="90" wrapText="1"/>
    </xf>
    <xf numFmtId="0" fontId="31" fillId="19" borderId="136" xfId="0" applyFont="1" applyFill="1" applyBorder="1" applyAlignment="1" applyProtection="1">
      <alignment horizontal="center" vertical="center" wrapText="1"/>
    </xf>
    <xf numFmtId="166" fontId="44" fillId="20" borderId="266" xfId="6" applyFont="1" applyFill="1" applyBorder="1" applyAlignment="1" applyProtection="1">
      <alignment vertical="center" wrapText="1"/>
    </xf>
    <xf numFmtId="166" fontId="44" fillId="20" borderId="182" xfId="6" applyFont="1" applyFill="1" applyBorder="1" applyAlignment="1" applyProtection="1">
      <alignment vertical="center" wrapText="1"/>
    </xf>
    <xf numFmtId="166" fontId="44" fillId="20" borderId="325" xfId="6" applyFont="1" applyFill="1" applyBorder="1" applyAlignment="1" applyProtection="1">
      <alignment vertical="center"/>
      <protection hidden="1"/>
    </xf>
    <xf numFmtId="166" fontId="44" fillId="20" borderId="354" xfId="6" applyFont="1" applyFill="1" applyBorder="1" applyAlignment="1" applyProtection="1">
      <alignment vertical="center"/>
      <protection hidden="1"/>
    </xf>
    <xf numFmtId="166" fontId="44" fillId="20" borderId="355" xfId="6" applyFont="1" applyFill="1" applyBorder="1" applyAlignment="1" applyProtection="1">
      <alignment vertical="center"/>
      <protection hidden="1"/>
    </xf>
    <xf numFmtId="166" fontId="44" fillId="20" borderId="326" xfId="6" applyFont="1" applyFill="1" applyBorder="1" applyAlignment="1" applyProtection="1">
      <alignment vertical="center"/>
      <protection hidden="1"/>
    </xf>
    <xf numFmtId="0" fontId="23" fillId="19" borderId="115" xfId="0" applyFont="1" applyFill="1" applyBorder="1" applyAlignment="1" applyProtection="1">
      <alignment horizontal="center" vertical="center" wrapText="1"/>
    </xf>
    <xf numFmtId="0" fontId="2" fillId="3" borderId="95" xfId="0" applyFont="1" applyFill="1" applyBorder="1" applyAlignment="1" applyProtection="1">
      <alignment horizontal="center" vertical="center" wrapText="1"/>
    </xf>
    <xf numFmtId="0" fontId="2" fillId="3" borderId="94" xfId="0" applyFont="1" applyFill="1" applyBorder="1" applyAlignment="1" applyProtection="1">
      <alignment horizontal="center" vertical="center" wrapText="1"/>
    </xf>
    <xf numFmtId="1" fontId="29" fillId="0" borderId="26" xfId="0" applyNumberFormat="1" applyFont="1" applyBorder="1" applyAlignment="1">
      <alignment horizontal="right" vertical="center"/>
    </xf>
    <xf numFmtId="1" fontId="23" fillId="0" borderId="26" xfId="2" applyNumberFormat="1" applyFont="1" applyBorder="1" applyAlignment="1">
      <alignment horizontal="right" vertical="center"/>
    </xf>
    <xf numFmtId="1" fontId="23" fillId="0" borderId="46" xfId="2" applyNumberFormat="1" applyFont="1" applyBorder="1" applyAlignment="1">
      <alignment horizontal="right" vertical="center"/>
    </xf>
    <xf numFmtId="166" fontId="44" fillId="20" borderId="156" xfId="6" applyFont="1" applyFill="1" applyBorder="1" applyAlignment="1" applyProtection="1">
      <alignment vertical="center" wrapText="1"/>
    </xf>
    <xf numFmtId="164" fontId="5" fillId="0" borderId="44" xfId="0" applyNumberFormat="1" applyFont="1" applyBorder="1" applyAlignment="1" applyProtection="1">
      <alignment horizontal="center" vertical="center" wrapText="1"/>
    </xf>
    <xf numFmtId="164" fontId="5" fillId="0" borderId="0" xfId="0" applyNumberFormat="1" applyFont="1" applyBorder="1" applyAlignment="1" applyProtection="1">
      <alignment horizontal="center" vertical="center" wrapText="1"/>
    </xf>
    <xf numFmtId="0" fontId="5" fillId="0" borderId="44" xfId="0" applyFont="1" applyBorder="1" applyAlignment="1" applyProtection="1">
      <alignment horizontal="center" vertical="center" wrapText="1"/>
    </xf>
    <xf numFmtId="0" fontId="5" fillId="0" borderId="51" xfId="0" applyFont="1" applyBorder="1" applyAlignment="1" applyProtection="1">
      <alignment horizontal="center" vertical="center" wrapText="1"/>
    </xf>
    <xf numFmtId="164" fontId="4" fillId="9" borderId="77" xfId="2"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164" fontId="4" fillId="9" borderId="358" xfId="2" applyNumberFormat="1" applyFont="1" applyFill="1" applyBorder="1" applyAlignment="1" applyProtection="1">
      <alignment horizontal="center" vertical="center" wrapText="1"/>
    </xf>
    <xf numFmtId="0" fontId="97" fillId="9" borderId="0" xfId="0" applyNumberFormat="1" applyFont="1" applyFill="1" applyAlignment="1" applyProtection="1">
      <alignment horizontal="center" vertical="center"/>
    </xf>
    <xf numFmtId="0" fontId="78" fillId="23" borderId="0" xfId="0" quotePrefix="1" applyFont="1" applyFill="1" applyAlignment="1">
      <alignment horizontal="center" vertical="center" textRotation="90" wrapText="1"/>
    </xf>
    <xf numFmtId="172" fontId="31" fillId="19" borderId="36" xfId="2" applyNumberFormat="1" applyFont="1" applyFill="1" applyBorder="1" applyAlignment="1" applyProtection="1">
      <alignment horizontal="center" vertical="center" wrapText="1"/>
    </xf>
    <xf numFmtId="0" fontId="76" fillId="23" borderId="0" xfId="0" applyFont="1" applyFill="1" applyAlignment="1">
      <alignment horizontal="center" vertical="center" textRotation="90" wrapText="1"/>
    </xf>
    <xf numFmtId="164" fontId="4" fillId="9" borderId="48"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2" fontId="74" fillId="0" borderId="0" xfId="0" applyNumberFormat="1" applyFont="1" applyAlignment="1">
      <alignment horizontal="center"/>
    </xf>
    <xf numFmtId="1" fontId="30" fillId="0" borderId="42" xfId="0" applyNumberFormat="1" applyFont="1" applyBorder="1" applyAlignment="1">
      <alignment horizontal="center"/>
    </xf>
    <xf numFmtId="1" fontId="0" fillId="0" borderId="0" xfId="0" applyNumberFormat="1" applyAlignment="1">
      <alignment horizontal="center"/>
    </xf>
    <xf numFmtId="1" fontId="0" fillId="3" borderId="26" xfId="0" applyNumberFormat="1" applyFill="1" applyBorder="1" applyAlignment="1">
      <alignment horizontal="center"/>
    </xf>
    <xf numFmtId="1" fontId="0" fillId="3" borderId="0" xfId="0" applyNumberFormat="1" applyFill="1" applyAlignment="1">
      <alignment horizontal="center"/>
    </xf>
    <xf numFmtId="1" fontId="0" fillId="0" borderId="0" xfId="0" applyNumberFormat="1"/>
    <xf numFmtId="1" fontId="18" fillId="0" borderId="0" xfId="0" applyNumberFormat="1" applyFont="1" applyAlignment="1">
      <alignment horizontal="center"/>
    </xf>
    <xf numFmtId="2" fontId="23" fillId="0" borderId="33" xfId="2" applyNumberFormat="1" applyFont="1" applyFill="1" applyBorder="1" applyAlignment="1" applyProtection="1">
      <alignment horizontal="center" vertical="center"/>
    </xf>
    <xf numFmtId="2" fontId="35" fillId="0" borderId="33" xfId="2" applyNumberFormat="1" applyFont="1" applyFill="1" applyBorder="1" applyAlignment="1" applyProtection="1">
      <alignment horizontal="center" vertical="center"/>
    </xf>
    <xf numFmtId="0" fontId="99" fillId="8" borderId="17" xfId="0" applyNumberFormat="1" applyFont="1" applyFill="1" applyBorder="1" applyAlignment="1" applyProtection="1">
      <alignment vertical="center" wrapText="1"/>
      <protection hidden="1"/>
    </xf>
    <xf numFmtId="0" fontId="40" fillId="8" borderId="17" xfId="0" applyNumberFormat="1" applyFont="1" applyFill="1" applyBorder="1" applyAlignment="1" applyProtection="1">
      <alignment horizontal="center" vertical="center" wrapText="1"/>
      <protection hidden="1"/>
    </xf>
    <xf numFmtId="0" fontId="40" fillId="8" borderId="17" xfId="0" applyNumberFormat="1" applyFont="1" applyFill="1" applyBorder="1" applyAlignment="1" applyProtection="1">
      <alignment horizontal="center" vertical="center"/>
      <protection hidden="1"/>
    </xf>
    <xf numFmtId="0" fontId="100" fillId="8" borderId="17" xfId="0" applyNumberFormat="1" applyFont="1" applyFill="1" applyBorder="1" applyAlignment="1" applyProtection="1">
      <alignment horizontal="center" vertical="center"/>
      <protection hidden="1"/>
    </xf>
    <xf numFmtId="0" fontId="0" fillId="9" borderId="0" xfId="0" applyFill="1"/>
    <xf numFmtId="0" fontId="0" fillId="9" borderId="0" xfId="0" applyFill="1" applyAlignment="1">
      <alignment horizontal="center" vertical="center"/>
    </xf>
    <xf numFmtId="0" fontId="15" fillId="9" borderId="0" xfId="0" applyFont="1" applyFill="1"/>
    <xf numFmtId="0" fontId="0" fillId="0" borderId="28" xfId="0" applyNumberFormat="1" applyBorder="1" applyProtection="1">
      <protection hidden="1"/>
    </xf>
    <xf numFmtId="0" fontId="0" fillId="3" borderId="0" xfId="0" applyNumberFormat="1" applyFill="1" applyBorder="1" applyProtection="1">
      <protection hidden="1"/>
    </xf>
    <xf numFmtId="165" fontId="39" fillId="0" borderId="0" xfId="0" applyNumberFormat="1" applyFont="1" applyAlignment="1">
      <alignment horizontal="right" vertical="top" wrapText="1" readingOrder="1"/>
    </xf>
    <xf numFmtId="0" fontId="89" fillId="34" borderId="0" xfId="0" applyFont="1" applyFill="1" applyAlignment="1">
      <alignment vertical="top" wrapText="1" readingOrder="1"/>
    </xf>
    <xf numFmtId="165" fontId="89" fillId="34" borderId="0" xfId="0" applyNumberFormat="1" applyFont="1" applyFill="1" applyAlignment="1">
      <alignment horizontal="right" vertical="top" wrapText="1" readingOrder="1"/>
    </xf>
    <xf numFmtId="0" fontId="39" fillId="6" borderId="0" xfId="0" applyFont="1" applyFill="1" applyAlignment="1">
      <alignment vertical="top" wrapText="1" readingOrder="1"/>
    </xf>
    <xf numFmtId="165" fontId="39" fillId="6" borderId="0" xfId="0" applyNumberFormat="1" applyFont="1" applyFill="1" applyAlignment="1">
      <alignment horizontal="right" vertical="top" wrapText="1" readingOrder="1"/>
    </xf>
    <xf numFmtId="165" fontId="89" fillId="35" borderId="0" xfId="0" quotePrefix="1" applyNumberFormat="1" applyFont="1" applyFill="1" applyAlignment="1">
      <alignment horizontal="right" vertical="top" wrapText="1" readingOrder="1"/>
    </xf>
    <xf numFmtId="0" fontId="89" fillId="36" borderId="0" xfId="0" applyFont="1" applyFill="1" applyAlignment="1">
      <alignment vertical="top" wrapText="1" readingOrder="1"/>
    </xf>
    <xf numFmtId="165" fontId="89" fillId="36" borderId="0" xfId="0" applyNumberFormat="1" applyFont="1" applyFill="1" applyAlignment="1">
      <alignment horizontal="right" vertical="top" wrapText="1" readingOrder="1"/>
    </xf>
    <xf numFmtId="165" fontId="89" fillId="36" borderId="0" xfId="0" quotePrefix="1" applyNumberFormat="1" applyFont="1" applyFill="1" applyAlignment="1">
      <alignment horizontal="right" vertical="top" wrapText="1" readingOrder="1"/>
    </xf>
    <xf numFmtId="0" fontId="39" fillId="14" borderId="0" xfId="0" applyFont="1" applyFill="1" applyAlignment="1">
      <alignment vertical="top" wrapText="1" readingOrder="1"/>
    </xf>
    <xf numFmtId="165" fontId="39" fillId="14" borderId="0" xfId="0" applyNumberFormat="1" applyFont="1" applyFill="1" applyAlignment="1">
      <alignment horizontal="right" vertical="top" wrapText="1" readingOrder="1"/>
    </xf>
    <xf numFmtId="0" fontId="39" fillId="10" borderId="0" xfId="0" applyFont="1" applyFill="1" applyAlignment="1">
      <alignment vertical="top" wrapText="1" readingOrder="1"/>
    </xf>
    <xf numFmtId="0" fontId="39" fillId="36" borderId="0" xfId="0" applyFont="1" applyFill="1" applyAlignment="1">
      <alignment vertical="top" wrapText="1" readingOrder="1"/>
    </xf>
    <xf numFmtId="0" fontId="39" fillId="6" borderId="329" xfId="0" applyFont="1" applyFill="1" applyBorder="1" applyAlignment="1">
      <alignment vertical="top" wrapText="1" readingOrder="1"/>
    </xf>
    <xf numFmtId="165" fontId="39" fillId="6" borderId="329" xfId="0" applyNumberFormat="1" applyFont="1" applyFill="1" applyBorder="1" applyAlignment="1">
      <alignment horizontal="right" vertical="top" wrapText="1" readingOrder="1"/>
    </xf>
    <xf numFmtId="165" fontId="90" fillId="0" borderId="0" xfId="0" applyNumberFormat="1" applyFont="1" applyAlignment="1">
      <alignment horizontal="right"/>
    </xf>
    <xf numFmtId="0" fontId="90" fillId="18" borderId="0" xfId="0" applyFont="1" applyFill="1"/>
    <xf numFmtId="0" fontId="40" fillId="8" borderId="366" xfId="0" applyNumberFormat="1" applyFont="1" applyFill="1" applyBorder="1" applyAlignment="1" applyProtection="1">
      <alignment horizontal="center" vertical="center"/>
      <protection hidden="1"/>
    </xf>
    <xf numFmtId="2" fontId="23" fillId="0" borderId="28" xfId="0" applyNumberFormat="1" applyFont="1" applyBorder="1" applyAlignment="1" applyProtection="1">
      <alignment wrapText="1"/>
    </xf>
    <xf numFmtId="164" fontId="4" fillId="9" borderId="212" xfId="2" applyNumberFormat="1" applyFont="1" applyFill="1" applyBorder="1" applyAlignment="1" applyProtection="1">
      <alignment horizontal="center" vertical="center" wrapText="1"/>
      <protection hidden="1"/>
    </xf>
    <xf numFmtId="164" fontId="4" fillId="9" borderId="48"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0" fontId="31" fillId="19" borderId="36" xfId="0" applyFont="1" applyFill="1" applyBorder="1" applyAlignment="1" applyProtection="1">
      <alignment horizontal="center" vertical="center" wrapText="1"/>
    </xf>
    <xf numFmtId="0" fontId="31" fillId="19" borderId="136" xfId="0" applyFont="1" applyFill="1" applyBorder="1" applyAlignment="1" applyProtection="1">
      <alignment horizontal="center" vertical="center" wrapText="1"/>
    </xf>
    <xf numFmtId="2" fontId="23" fillId="0" borderId="36" xfId="0" applyNumberFormat="1" applyFont="1" applyBorder="1" applyAlignment="1" applyProtection="1">
      <alignment horizontal="center" vertical="center" wrapText="1"/>
    </xf>
    <xf numFmtId="164" fontId="4" fillId="9" borderId="233" xfId="2" applyNumberFormat="1" applyFont="1" applyFill="1" applyBorder="1" applyAlignment="1" applyProtection="1">
      <alignment horizontal="center" vertical="center" wrapText="1"/>
    </xf>
    <xf numFmtId="164" fontId="4" fillId="9" borderId="243" xfId="2" applyNumberFormat="1"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164" fontId="4" fillId="9" borderId="75" xfId="2" applyNumberFormat="1" applyFont="1" applyFill="1" applyBorder="1" applyAlignment="1" applyProtection="1">
      <alignment horizontal="center" vertical="center" wrapText="1"/>
    </xf>
    <xf numFmtId="164" fontId="4" fillId="9" borderId="82" xfId="2" applyNumberFormat="1" applyFont="1" applyFill="1" applyBorder="1" applyAlignment="1" applyProtection="1">
      <alignment horizontal="center" vertical="center" wrapText="1"/>
    </xf>
    <xf numFmtId="164" fontId="4" fillId="9" borderId="150" xfId="2" applyNumberFormat="1" applyFont="1" applyFill="1" applyBorder="1" applyAlignment="1" applyProtection="1">
      <alignment horizontal="center" vertical="center" wrapText="1"/>
    </xf>
    <xf numFmtId="44" fontId="4" fillId="0" borderId="380" xfId="2" applyFont="1" applyBorder="1" applyAlignment="1" applyProtection="1">
      <alignment horizontal="center" vertical="center"/>
      <protection hidden="1"/>
    </xf>
    <xf numFmtId="0" fontId="0" fillId="3" borderId="29" xfId="0" applyNumberFormat="1" applyFill="1" applyBorder="1" applyProtection="1">
      <protection hidden="1"/>
    </xf>
    <xf numFmtId="0" fontId="4" fillId="6" borderId="380" xfId="0" applyNumberFormat="1" applyFont="1" applyFill="1" applyBorder="1" applyAlignment="1" applyProtection="1">
      <alignment horizontal="right"/>
      <protection locked="0" hidden="1"/>
    </xf>
    <xf numFmtId="0" fontId="0" fillId="3" borderId="28" xfId="0" applyNumberFormat="1" applyFill="1" applyBorder="1" applyProtection="1">
      <protection hidden="1"/>
    </xf>
    <xf numFmtId="0" fontId="23" fillId="10" borderId="10" xfId="0" applyFont="1" applyFill="1" applyBorder="1" applyAlignment="1" applyProtection="1">
      <alignment horizontal="center" vertical="center" wrapText="1"/>
      <protection hidden="1"/>
    </xf>
    <xf numFmtId="164" fontId="13" fillId="0" borderId="140" xfId="2" applyNumberFormat="1" applyFont="1" applyBorder="1" applyAlignment="1" applyProtection="1">
      <alignment horizontal="center" vertical="center"/>
      <protection hidden="1"/>
    </xf>
    <xf numFmtId="0" fontId="23" fillId="3" borderId="385" xfId="0" applyNumberFormat="1" applyFont="1" applyFill="1" applyBorder="1" applyAlignment="1" applyProtection="1">
      <alignment horizontal="center" vertical="center" wrapText="1"/>
      <protection hidden="1"/>
    </xf>
    <xf numFmtId="164" fontId="30" fillId="37" borderId="67" xfId="0" applyNumberFormat="1" applyFont="1" applyFill="1" applyBorder="1" applyAlignment="1" applyProtection="1">
      <alignment horizontal="center" vertical="center"/>
      <protection hidden="1"/>
    </xf>
    <xf numFmtId="0" fontId="17" fillId="8" borderId="18" xfId="0" applyNumberFormat="1" applyFont="1" applyFill="1" applyBorder="1" applyAlignment="1" applyProtection="1">
      <alignment vertical="center" wrapText="1"/>
      <protection hidden="1"/>
    </xf>
    <xf numFmtId="0" fontId="16" fillId="8" borderId="18" xfId="0" applyNumberFormat="1" applyFont="1" applyFill="1" applyBorder="1" applyAlignment="1" applyProtection="1">
      <alignment horizontal="center" vertical="center" wrapText="1"/>
      <protection hidden="1"/>
    </xf>
    <xf numFmtId="0" fontId="16" fillId="8" borderId="18" xfId="0" applyNumberFormat="1" applyFont="1" applyFill="1" applyBorder="1" applyAlignment="1" applyProtection="1">
      <alignment horizontal="center"/>
      <protection hidden="1"/>
    </xf>
    <xf numFmtId="0" fontId="16" fillId="8" borderId="391" xfId="0" applyNumberFormat="1" applyFont="1" applyFill="1" applyBorder="1" applyAlignment="1" applyProtection="1">
      <alignment horizontal="center" vertical="center"/>
      <protection hidden="1"/>
    </xf>
    <xf numFmtId="0" fontId="4" fillId="7" borderId="386" xfId="0" applyNumberFormat="1" applyFont="1" applyFill="1" applyBorder="1" applyAlignment="1" applyProtection="1">
      <alignment vertical="center" wrapText="1"/>
      <protection hidden="1"/>
    </xf>
    <xf numFmtId="0" fontId="11" fillId="8" borderId="18" xfId="0" applyNumberFormat="1" applyFont="1" applyFill="1" applyBorder="1" applyAlignment="1" applyProtection="1">
      <alignment horizontal="center" vertical="center" wrapText="1"/>
      <protection hidden="1"/>
    </xf>
    <xf numFmtId="0" fontId="10" fillId="8" borderId="18" xfId="0" applyNumberFormat="1" applyFont="1" applyFill="1" applyBorder="1" applyAlignment="1" applyProtection="1">
      <alignment horizontal="center"/>
      <protection hidden="1"/>
    </xf>
    <xf numFmtId="0" fontId="9" fillId="7" borderId="395" xfId="0" applyNumberFormat="1" applyFont="1" applyFill="1" applyBorder="1" applyAlignment="1" applyProtection="1">
      <alignment horizontal="center" vertical="center" wrapText="1"/>
      <protection hidden="1"/>
    </xf>
    <xf numFmtId="0" fontId="9" fillId="7" borderId="398" xfId="0" applyNumberFormat="1" applyFont="1" applyFill="1" applyBorder="1" applyAlignment="1" applyProtection="1">
      <alignment horizontal="center" vertical="center" wrapText="1"/>
      <protection hidden="1"/>
    </xf>
    <xf numFmtId="0" fontId="8" fillId="7" borderId="387" xfId="0" applyNumberFormat="1" applyFont="1" applyFill="1" applyBorder="1" applyAlignment="1" applyProtection="1">
      <alignment horizontal="center" vertical="center" wrapText="1"/>
      <protection hidden="1"/>
    </xf>
    <xf numFmtId="0" fontId="0" fillId="3" borderId="10" xfId="0" applyNumberFormat="1" applyFill="1" applyBorder="1" applyAlignment="1" applyProtection="1">
      <alignment horizontal="center"/>
      <protection hidden="1"/>
    </xf>
    <xf numFmtId="0" fontId="0" fillId="3" borderId="8" xfId="0" applyNumberFormat="1" applyFill="1" applyBorder="1" applyAlignment="1" applyProtection="1">
      <alignment horizontal="center"/>
      <protection hidden="1"/>
    </xf>
    <xf numFmtId="0" fontId="0" fillId="3" borderId="3" xfId="0" applyNumberFormat="1" applyFill="1" applyBorder="1" applyProtection="1">
      <protection hidden="1"/>
    </xf>
    <xf numFmtId="0" fontId="0" fillId="3" borderId="2" xfId="0" applyNumberFormat="1" applyFill="1" applyBorder="1" applyProtection="1">
      <protection hidden="1"/>
    </xf>
    <xf numFmtId="0" fontId="0" fillId="3" borderId="1" xfId="0" applyNumberFormat="1" applyFill="1" applyBorder="1" applyProtection="1">
      <protection hidden="1"/>
    </xf>
    <xf numFmtId="0" fontId="0" fillId="0" borderId="8" xfId="0" applyBorder="1" applyProtection="1">
      <protection hidden="1"/>
    </xf>
    <xf numFmtId="166" fontId="85" fillId="26" borderId="0" xfId="6" applyFont="1" applyFill="1" applyBorder="1" applyAlignment="1" applyProtection="1">
      <alignment vertical="center"/>
      <protection hidden="1"/>
    </xf>
    <xf numFmtId="0" fontId="0" fillId="0" borderId="0" xfId="0" applyBorder="1" applyAlignment="1" applyProtection="1">
      <alignment horizontal="center" vertical="center"/>
      <protection hidden="1"/>
    </xf>
    <xf numFmtId="0" fontId="42" fillId="0" borderId="0" xfId="0" applyFont="1" applyBorder="1" applyAlignment="1" applyProtection="1">
      <alignment horizontal="center" vertical="center" wrapText="1"/>
      <protection hidden="1"/>
    </xf>
    <xf numFmtId="3" fontId="23" fillId="0" borderId="0" xfId="0" applyNumberFormat="1" applyFont="1" applyBorder="1" applyAlignment="1" applyProtection="1">
      <alignment horizontal="center" vertical="center" wrapText="1"/>
      <protection hidden="1"/>
    </xf>
    <xf numFmtId="0" fontId="0" fillId="0" borderId="0" xfId="0" applyBorder="1" applyProtection="1">
      <protection hidden="1"/>
    </xf>
    <xf numFmtId="0" fontId="18" fillId="0" borderId="0" xfId="0" applyFont="1" applyFill="1" applyBorder="1" applyProtection="1"/>
    <xf numFmtId="3" fontId="4" fillId="0" borderId="0" xfId="0" applyNumberFormat="1" applyFont="1" applyBorder="1" applyAlignment="1" applyProtection="1">
      <alignment horizontal="center" vertical="center" wrapText="1"/>
      <protection hidden="1"/>
    </xf>
    <xf numFmtId="0" fontId="42" fillId="19" borderId="403" xfId="0" applyFont="1" applyFill="1" applyBorder="1" applyAlignment="1" applyProtection="1">
      <alignment horizontal="center" vertical="center" wrapText="1"/>
      <protection hidden="1"/>
    </xf>
    <xf numFmtId="0" fontId="42" fillId="25" borderId="403" xfId="0" applyFont="1" applyFill="1" applyBorder="1" applyAlignment="1" applyProtection="1">
      <alignment horizontal="center" vertical="center" wrapText="1"/>
      <protection hidden="1"/>
    </xf>
    <xf numFmtId="0" fontId="42" fillId="15" borderId="403" xfId="0" applyFont="1" applyFill="1" applyBorder="1" applyAlignment="1" applyProtection="1">
      <alignment horizontal="center" vertical="center" wrapText="1"/>
      <protection hidden="1"/>
    </xf>
    <xf numFmtId="0" fontId="42" fillId="0" borderId="403" xfId="0" applyFont="1" applyBorder="1" applyAlignment="1" applyProtection="1">
      <alignment horizontal="center" vertical="center" wrapText="1"/>
      <protection hidden="1"/>
    </xf>
    <xf numFmtId="164" fontId="42" fillId="0" borderId="403" xfId="0" applyNumberFormat="1" applyFont="1" applyBorder="1" applyAlignment="1" applyProtection="1">
      <alignment horizontal="center" vertical="center" wrapText="1"/>
      <protection hidden="1"/>
    </xf>
    <xf numFmtId="164" fontId="42" fillId="0" borderId="368" xfId="0" applyNumberFormat="1" applyFont="1" applyBorder="1" applyAlignment="1" applyProtection="1">
      <alignment horizontal="center" vertical="center" wrapText="1"/>
      <protection hidden="1"/>
    </xf>
    <xf numFmtId="164" fontId="42" fillId="3" borderId="140" xfId="0" applyNumberFormat="1" applyFont="1" applyFill="1" applyBorder="1" applyAlignment="1" applyProtection="1">
      <alignment horizontal="center" vertical="center" wrapText="1"/>
      <protection hidden="1"/>
    </xf>
    <xf numFmtId="0" fontId="0" fillId="0" borderId="0" xfId="0" applyBorder="1" applyProtection="1">
      <protection locked="0"/>
    </xf>
    <xf numFmtId="1" fontId="23" fillId="19" borderId="404" xfId="0" applyNumberFormat="1" applyFont="1" applyFill="1" applyBorder="1" applyAlignment="1" applyProtection="1">
      <alignment horizontal="center" vertical="center"/>
    </xf>
    <xf numFmtId="1" fontId="23" fillId="19" borderId="406" xfId="0" applyNumberFormat="1" applyFont="1" applyFill="1" applyBorder="1" applyAlignment="1" applyProtection="1">
      <alignment horizontal="center" vertical="center"/>
    </xf>
    <xf numFmtId="0" fontId="4" fillId="0" borderId="409" xfId="0" applyFont="1" applyBorder="1" applyAlignment="1" applyProtection="1">
      <alignment horizontal="center" vertical="center" wrapText="1"/>
    </xf>
    <xf numFmtId="0" fontId="0" fillId="0" borderId="410" xfId="0" applyBorder="1" applyAlignment="1" applyProtection="1">
      <alignment horizontal="center" vertical="center" wrapText="1"/>
    </xf>
    <xf numFmtId="0" fontId="4" fillId="0" borderId="342" xfId="0" applyFont="1" applyBorder="1" applyAlignment="1" applyProtection="1">
      <alignment horizontal="center" vertical="center" wrapText="1"/>
    </xf>
    <xf numFmtId="0" fontId="0" fillId="0" borderId="343" xfId="0" applyBorder="1" applyAlignment="1" applyProtection="1">
      <alignment horizontal="center" vertical="center" wrapText="1"/>
    </xf>
    <xf numFmtId="1" fontId="23" fillId="19" borderId="344" xfId="0" applyNumberFormat="1" applyFont="1" applyFill="1" applyBorder="1" applyAlignment="1" applyProtection="1">
      <alignment horizontal="center" vertical="center"/>
    </xf>
    <xf numFmtId="1" fontId="23" fillId="19" borderId="411" xfId="0" applyNumberFormat="1" applyFont="1" applyFill="1" applyBorder="1" applyAlignment="1" applyProtection="1">
      <alignment horizontal="center" vertical="center"/>
    </xf>
    <xf numFmtId="1" fontId="23" fillId="19" borderId="411" xfId="0" applyNumberFormat="1" applyFont="1" applyFill="1" applyBorder="1" applyAlignment="1" applyProtection="1">
      <alignment horizontal="center" vertical="center" wrapText="1"/>
    </xf>
    <xf numFmtId="1" fontId="23" fillId="19" borderId="346" xfId="0" applyNumberFormat="1" applyFont="1" applyFill="1" applyBorder="1" applyAlignment="1" applyProtection="1">
      <alignment horizontal="center" vertical="center" wrapText="1"/>
    </xf>
    <xf numFmtId="2" fontId="23" fillId="0" borderId="0" xfId="0" applyNumberFormat="1" applyFont="1" applyBorder="1" applyAlignment="1" applyProtection="1">
      <alignment wrapText="1"/>
    </xf>
    <xf numFmtId="1" fontId="23" fillId="19" borderId="346" xfId="0" applyNumberFormat="1" applyFont="1" applyFill="1" applyBorder="1" applyAlignment="1" applyProtection="1">
      <alignment horizontal="center" vertical="center"/>
    </xf>
    <xf numFmtId="1" fontId="23" fillId="19" borderId="414" xfId="0" applyNumberFormat="1" applyFont="1" applyFill="1" applyBorder="1" applyAlignment="1" applyProtection="1">
      <alignment horizontal="center" vertical="center"/>
    </xf>
    <xf numFmtId="1" fontId="23" fillId="19" borderId="414" xfId="0" applyNumberFormat="1" applyFont="1" applyFill="1" applyBorder="1" applyAlignment="1" applyProtection="1">
      <alignment horizontal="center" vertical="center" wrapText="1"/>
    </xf>
    <xf numFmtId="1" fontId="23" fillId="19" borderId="415" xfId="0" applyNumberFormat="1" applyFont="1" applyFill="1" applyBorder="1" applyAlignment="1" applyProtection="1">
      <alignment horizontal="center" vertical="center" wrapText="1"/>
    </xf>
    <xf numFmtId="1" fontId="23" fillId="19" borderId="416" xfId="0" applyNumberFormat="1" applyFont="1" applyFill="1" applyBorder="1" applyAlignment="1" applyProtection="1">
      <alignment horizontal="center" vertical="center" wrapText="1"/>
    </xf>
    <xf numFmtId="1" fontId="23" fillId="19" borderId="415" xfId="0" applyNumberFormat="1" applyFont="1" applyFill="1" applyBorder="1" applyAlignment="1" applyProtection="1">
      <alignment horizontal="center" vertical="center"/>
    </xf>
    <xf numFmtId="0" fontId="0" fillId="0" borderId="338" xfId="0" applyBorder="1" applyProtection="1"/>
    <xf numFmtId="0" fontId="0" fillId="0" borderId="327" xfId="0" applyBorder="1" applyProtection="1"/>
    <xf numFmtId="0" fontId="0" fillId="0" borderId="348" xfId="0" applyBorder="1" applyProtection="1"/>
    <xf numFmtId="0" fontId="0" fillId="0" borderId="349" xfId="0" applyBorder="1" applyProtection="1"/>
    <xf numFmtId="164" fontId="0" fillId="0" borderId="349" xfId="0" applyNumberFormat="1" applyBorder="1" applyProtection="1"/>
    <xf numFmtId="0" fontId="0" fillId="0" borderId="350" xfId="0" applyBorder="1" applyProtection="1"/>
    <xf numFmtId="1" fontId="23" fillId="19" borderId="344" xfId="0" applyNumberFormat="1" applyFont="1" applyFill="1" applyBorder="1" applyAlignment="1" applyProtection="1">
      <alignment horizontal="center" vertical="center" wrapText="1"/>
    </xf>
    <xf numFmtId="0" fontId="32" fillId="0" borderId="338" xfId="0" applyFont="1" applyBorder="1" applyAlignment="1" applyProtection="1">
      <alignment horizontal="left" vertical="center" wrapText="1"/>
    </xf>
    <xf numFmtId="0" fontId="32" fillId="0" borderId="327" xfId="0" applyFont="1" applyBorder="1" applyAlignment="1" applyProtection="1">
      <alignment horizontal="left" vertical="center" wrapText="1"/>
    </xf>
    <xf numFmtId="0" fontId="4" fillId="0" borderId="422" xfId="0" applyFont="1" applyBorder="1" applyAlignment="1" applyProtection="1">
      <alignment horizontal="center" vertical="center" wrapText="1"/>
    </xf>
    <xf numFmtId="0" fontId="0" fillId="0" borderId="423" xfId="0" applyBorder="1" applyAlignment="1" applyProtection="1">
      <alignment horizontal="center" vertical="center" wrapText="1"/>
    </xf>
    <xf numFmtId="1" fontId="32" fillId="0" borderId="338" xfId="0" applyNumberFormat="1" applyFont="1" applyBorder="1" applyAlignment="1" applyProtection="1">
      <alignment vertical="center" wrapText="1"/>
    </xf>
    <xf numFmtId="1" fontId="32" fillId="0" borderId="327" xfId="0" applyNumberFormat="1" applyFont="1" applyBorder="1" applyAlignment="1" applyProtection="1">
      <alignment vertical="center" wrapText="1"/>
    </xf>
    <xf numFmtId="2" fontId="2" fillId="3" borderId="0" xfId="0" applyNumberFormat="1" applyFont="1" applyFill="1" applyBorder="1" applyAlignment="1" applyProtection="1">
      <alignment horizontal="center" vertical="center" wrapText="1"/>
    </xf>
    <xf numFmtId="1" fontId="23" fillId="19" borderId="197" xfId="0" applyNumberFormat="1" applyFont="1" applyFill="1" applyBorder="1" applyAlignment="1" applyProtection="1">
      <alignment horizontal="center" vertical="center" wrapText="1"/>
    </xf>
    <xf numFmtId="1" fontId="23" fillId="19" borderId="195" xfId="0" applyNumberFormat="1" applyFont="1" applyFill="1" applyBorder="1" applyAlignment="1" applyProtection="1">
      <alignment horizontal="center" vertical="center" wrapText="1"/>
    </xf>
    <xf numFmtId="0" fontId="23" fillId="19" borderId="119" xfId="0" applyFont="1" applyFill="1" applyBorder="1" applyAlignment="1" applyProtection="1">
      <alignment horizontal="center" vertical="center"/>
    </xf>
    <xf numFmtId="1" fontId="23" fillId="19" borderId="427" xfId="0" applyNumberFormat="1" applyFont="1" applyFill="1" applyBorder="1" applyAlignment="1" applyProtection="1">
      <alignment horizontal="center" vertical="center" wrapText="1"/>
      <protection hidden="1"/>
    </xf>
    <xf numFmtId="1" fontId="23" fillId="19" borderId="428" xfId="0" applyNumberFormat="1" applyFont="1" applyFill="1" applyBorder="1" applyAlignment="1" applyProtection="1">
      <alignment horizontal="center" vertical="center"/>
      <protection hidden="1"/>
    </xf>
    <xf numFmtId="1" fontId="23" fillId="19" borderId="428" xfId="0" applyNumberFormat="1" applyFont="1" applyFill="1" applyBorder="1" applyAlignment="1" applyProtection="1">
      <alignment horizontal="center" vertical="center" wrapText="1"/>
      <protection hidden="1"/>
    </xf>
    <xf numFmtId="0" fontId="23" fillId="19" borderId="367" xfId="0" applyFont="1" applyFill="1" applyBorder="1" applyAlignment="1" applyProtection="1">
      <alignment horizontal="center" vertical="center" wrapText="1"/>
    </xf>
    <xf numFmtId="164" fontId="4" fillId="9" borderId="67" xfId="2" applyNumberFormat="1" applyFont="1" applyFill="1" applyBorder="1" applyAlignment="1" applyProtection="1">
      <alignment horizontal="center" vertical="center" wrapText="1"/>
    </xf>
    <xf numFmtId="0" fontId="4" fillId="6" borderId="11" xfId="0" applyNumberFormat="1" applyFont="1" applyFill="1" applyBorder="1" applyAlignment="1" applyProtection="1">
      <alignment horizontal="right"/>
      <protection locked="0" hidden="1"/>
    </xf>
    <xf numFmtId="0" fontId="11" fillId="7" borderId="383" xfId="0" applyNumberFormat="1" applyFont="1" applyFill="1" applyBorder="1" applyAlignment="1" applyProtection="1">
      <alignment horizontal="center" vertical="center" wrapText="1"/>
      <protection hidden="1"/>
    </xf>
    <xf numFmtId="0" fontId="9" fillId="7" borderId="396" xfId="0" applyNumberFormat="1" applyFont="1" applyFill="1" applyBorder="1" applyAlignment="1" applyProtection="1">
      <alignment horizontal="center" vertical="center" wrapText="1"/>
      <protection hidden="1"/>
    </xf>
    <xf numFmtId="164" fontId="4" fillId="9" borderId="48"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0" fontId="31" fillId="19" borderId="36" xfId="0"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0" fillId="6" borderId="50" xfId="0" applyFont="1" applyFill="1" applyBorder="1" applyAlignment="1" applyProtection="1">
      <alignment horizontal="center" vertical="center" wrapText="1"/>
      <protection locked="0"/>
    </xf>
    <xf numFmtId="0" fontId="0" fillId="6" borderId="233" xfId="0" applyFont="1" applyFill="1" applyBorder="1" applyAlignment="1" applyProtection="1">
      <alignment horizontal="center" vertical="center" wrapText="1"/>
      <protection locked="0"/>
    </xf>
    <xf numFmtId="0" fontId="65" fillId="0" borderId="0" xfId="0" applyFont="1" applyAlignment="1">
      <alignment horizontal="right"/>
    </xf>
    <xf numFmtId="0" fontId="65" fillId="0" borderId="0" xfId="0" applyFont="1"/>
    <xf numFmtId="4" fontId="65" fillId="0" borderId="0" xfId="3" applyNumberFormat="1" applyFont="1" applyAlignment="1">
      <alignment horizontal="right"/>
    </xf>
    <xf numFmtId="0" fontId="65" fillId="0" borderId="0" xfId="0" applyFont="1" applyAlignment="1">
      <alignment horizontal="center"/>
    </xf>
    <xf numFmtId="1" fontId="0" fillId="9" borderId="61" xfId="0" applyNumberFormat="1" applyFill="1" applyBorder="1" applyAlignment="1" applyProtection="1">
      <alignment horizontal="center"/>
    </xf>
    <xf numFmtId="1" fontId="0" fillId="9" borderId="152" xfId="0" applyNumberFormat="1" applyFill="1" applyBorder="1" applyAlignment="1">
      <alignment horizontal="center"/>
    </xf>
    <xf numFmtId="0" fontId="23" fillId="7" borderId="388" xfId="0" applyNumberFormat="1" applyFont="1" applyFill="1" applyBorder="1" applyAlignment="1" applyProtection="1">
      <alignment horizontal="center"/>
      <protection hidden="1"/>
    </xf>
    <xf numFmtId="0" fontId="40" fillId="8" borderId="17" xfId="0" applyNumberFormat="1" applyFont="1" applyFill="1" applyBorder="1" applyAlignment="1" applyProtection="1">
      <alignment horizontal="center"/>
      <protection hidden="1"/>
    </xf>
    <xf numFmtId="0" fontId="23" fillId="8" borderId="17" xfId="0" applyNumberFormat="1" applyFont="1" applyFill="1" applyBorder="1" applyAlignment="1" applyProtection="1">
      <alignment horizontal="center" vertical="center"/>
      <protection hidden="1"/>
    </xf>
    <xf numFmtId="0" fontId="105" fillId="8" borderId="17" xfId="0" applyNumberFormat="1" applyFont="1" applyFill="1" applyBorder="1" applyAlignment="1" applyProtection="1">
      <alignment horizontal="center" vertical="center"/>
      <protection hidden="1"/>
    </xf>
    <xf numFmtId="4" fontId="105" fillId="8" borderId="17" xfId="0" applyNumberFormat="1" applyFont="1" applyFill="1" applyBorder="1" applyAlignment="1" applyProtection="1">
      <alignment horizontal="center" vertical="center"/>
      <protection hidden="1"/>
    </xf>
    <xf numFmtId="0" fontId="99" fillId="8" borderId="390" xfId="0" applyNumberFormat="1" applyFont="1" applyFill="1" applyBorder="1" applyAlignment="1" applyProtection="1">
      <alignment vertical="center" wrapText="1"/>
      <protection hidden="1"/>
    </xf>
    <xf numFmtId="0" fontId="40" fillId="8" borderId="390" xfId="0" applyNumberFormat="1" applyFont="1" applyFill="1" applyBorder="1" applyAlignment="1" applyProtection="1">
      <alignment horizontal="center" vertical="center" wrapText="1"/>
      <protection hidden="1"/>
    </xf>
    <xf numFmtId="0" fontId="40" fillId="8" borderId="390" xfId="0" applyNumberFormat="1" applyFont="1" applyFill="1" applyBorder="1" applyAlignment="1" applyProtection="1">
      <alignment horizontal="center"/>
      <protection hidden="1"/>
    </xf>
    <xf numFmtId="0" fontId="40" fillId="8" borderId="392" xfId="0" applyNumberFormat="1" applyFont="1" applyFill="1" applyBorder="1" applyAlignment="1" applyProtection="1">
      <alignment horizontal="center" vertical="center"/>
      <protection hidden="1"/>
    </xf>
    <xf numFmtId="0" fontId="23" fillId="8" borderId="390" xfId="0" applyNumberFormat="1" applyFont="1" applyFill="1" applyBorder="1" applyAlignment="1" applyProtection="1">
      <alignment horizontal="center" vertical="center"/>
      <protection hidden="1"/>
    </xf>
    <xf numFmtId="0" fontId="105" fillId="8" borderId="17" xfId="0" applyNumberFormat="1" applyFont="1" applyFill="1" applyBorder="1" applyAlignment="1" applyProtection="1">
      <alignment horizontal="center"/>
      <protection hidden="1"/>
    </xf>
    <xf numFmtId="0" fontId="105" fillId="8" borderId="390" xfId="0" applyNumberFormat="1" applyFont="1" applyFill="1" applyBorder="1" applyAlignment="1" applyProtection="1">
      <alignment horizontal="center"/>
      <protection hidden="1"/>
    </xf>
    <xf numFmtId="0" fontId="0" fillId="3" borderId="6" xfId="0" applyNumberFormat="1" applyFill="1" applyBorder="1" applyAlignment="1" applyProtection="1">
      <alignment horizontal="center" wrapText="1"/>
      <protection hidden="1"/>
    </xf>
    <xf numFmtId="0" fontId="0" fillId="3" borderId="5" xfId="0" applyNumberFormat="1" applyFill="1" applyBorder="1" applyAlignment="1" applyProtection="1">
      <alignment horizontal="center" wrapText="1"/>
      <protection hidden="1"/>
    </xf>
    <xf numFmtId="0" fontId="0" fillId="3" borderId="4" xfId="0" applyNumberFormat="1" applyFill="1" applyBorder="1" applyAlignment="1" applyProtection="1">
      <alignment horizontal="center" wrapText="1"/>
      <protection hidden="1"/>
    </xf>
    <xf numFmtId="0" fontId="14" fillId="3" borderId="10" xfId="0" applyNumberFormat="1" applyFont="1" applyFill="1" applyBorder="1" applyAlignment="1" applyProtection="1">
      <alignment horizontal="center" vertical="center" wrapText="1"/>
      <protection hidden="1"/>
    </xf>
    <xf numFmtId="0" fontId="13" fillId="3" borderId="9" xfId="0" applyNumberFormat="1" applyFont="1" applyFill="1" applyBorder="1" applyAlignment="1" applyProtection="1">
      <alignment horizontal="center" vertical="center"/>
      <protection hidden="1"/>
    </xf>
    <xf numFmtId="0" fontId="13" fillId="3" borderId="8" xfId="0" applyNumberFormat="1" applyFont="1" applyFill="1" applyBorder="1" applyAlignment="1" applyProtection="1">
      <alignment horizontal="center" vertical="center"/>
      <protection hidden="1"/>
    </xf>
    <xf numFmtId="0" fontId="0" fillId="10" borderId="10" xfId="0" applyNumberFormat="1" applyFill="1" applyBorder="1" applyProtection="1">
      <protection hidden="1"/>
    </xf>
    <xf numFmtId="0" fontId="22" fillId="14" borderId="141" xfId="0" quotePrefix="1" applyNumberFormat="1" applyFont="1" applyFill="1" applyBorder="1" applyAlignment="1" applyProtection="1">
      <alignment horizontal="center" vertical="center" wrapText="1"/>
      <protection hidden="1"/>
    </xf>
    <xf numFmtId="0" fontId="22" fillId="14" borderId="136" xfId="0" quotePrefix="1" applyNumberFormat="1" applyFont="1" applyFill="1" applyBorder="1" applyAlignment="1" applyProtection="1">
      <alignment horizontal="center" vertical="center" wrapText="1"/>
      <protection hidden="1"/>
    </xf>
    <xf numFmtId="0" fontId="22" fillId="14" borderId="140" xfId="0" quotePrefix="1" applyNumberFormat="1" applyFont="1" applyFill="1" applyBorder="1" applyAlignment="1" applyProtection="1">
      <alignment horizontal="center" vertical="center" wrapText="1"/>
      <protection hidden="1"/>
    </xf>
    <xf numFmtId="0" fontId="23" fillId="10" borderId="378" xfId="0" applyNumberFormat="1" applyFont="1" applyFill="1" applyBorder="1" applyAlignment="1" applyProtection="1">
      <alignment horizontal="center" vertical="center"/>
      <protection hidden="1"/>
    </xf>
    <xf numFmtId="0" fontId="21" fillId="0" borderId="434" xfId="0" applyNumberFormat="1" applyFont="1" applyBorder="1" applyAlignment="1" applyProtection="1">
      <alignment horizontal="center" vertical="center" wrapText="1"/>
      <protection hidden="1"/>
    </xf>
    <xf numFmtId="0" fontId="21" fillId="0" borderId="435" xfId="0" applyNumberFormat="1" applyFont="1" applyBorder="1" applyAlignment="1" applyProtection="1">
      <alignment horizontal="center" vertical="center" wrapText="1"/>
      <protection hidden="1"/>
    </xf>
    <xf numFmtId="0" fontId="21" fillId="0" borderId="436" xfId="0" applyNumberFormat="1" applyFont="1" applyBorder="1" applyAlignment="1" applyProtection="1">
      <alignment horizontal="center" vertical="center" wrapText="1"/>
      <protection hidden="1"/>
    </xf>
    <xf numFmtId="0" fontId="35" fillId="10" borderId="370" xfId="0" applyFont="1" applyFill="1" applyBorder="1" applyAlignment="1" applyProtection="1">
      <alignment horizontal="center" vertical="center" wrapText="1"/>
      <protection hidden="1"/>
    </xf>
    <xf numFmtId="0" fontId="13" fillId="0" borderId="141" xfId="0" applyFont="1" applyBorder="1" applyAlignment="1" applyProtection="1">
      <alignment horizontal="center" vertical="center"/>
      <protection hidden="1"/>
    </xf>
    <xf numFmtId="0" fontId="13" fillId="0" borderId="136" xfId="0" applyFont="1" applyBorder="1" applyAlignment="1" applyProtection="1">
      <alignment horizontal="center" vertical="center"/>
      <protection hidden="1"/>
    </xf>
    <xf numFmtId="0" fontId="13" fillId="0" borderId="140" xfId="0" applyFont="1" applyBorder="1" applyAlignment="1" applyProtection="1">
      <alignment horizontal="center" vertical="center"/>
      <protection hidden="1"/>
    </xf>
    <xf numFmtId="0" fontId="23" fillId="0" borderId="21" xfId="0" applyNumberFormat="1" applyFont="1" applyBorder="1" applyAlignment="1" applyProtection="1">
      <alignment horizontal="right"/>
      <protection hidden="1"/>
    </xf>
    <xf numFmtId="0" fontId="23" fillId="0" borderId="11" xfId="0" applyNumberFormat="1" applyFont="1" applyBorder="1" applyAlignment="1" applyProtection="1">
      <alignment horizontal="right"/>
      <protection hidden="1"/>
    </xf>
    <xf numFmtId="0" fontId="23" fillId="0" borderId="260" xfId="0" applyNumberFormat="1" applyFont="1" applyBorder="1" applyAlignment="1" applyProtection="1">
      <alignment horizontal="right"/>
      <protection hidden="1"/>
    </xf>
    <xf numFmtId="1" fontId="106" fillId="0" borderId="85" xfId="0" applyNumberFormat="1" applyFont="1" applyBorder="1" applyAlignment="1" applyProtection="1">
      <alignment horizontal="center" vertical="center"/>
      <protection hidden="1"/>
    </xf>
    <xf numFmtId="1" fontId="106" fillId="0" borderId="135" xfId="0" applyNumberFormat="1" applyFont="1" applyBorder="1" applyAlignment="1" applyProtection="1">
      <alignment horizontal="center" vertical="center"/>
      <protection hidden="1"/>
    </xf>
    <xf numFmtId="1" fontId="106" fillId="0" borderId="115" xfId="0" applyNumberFormat="1" applyFont="1" applyBorder="1" applyAlignment="1" applyProtection="1">
      <alignment horizontal="center" vertical="center"/>
      <protection hidden="1"/>
    </xf>
    <xf numFmtId="1" fontId="106" fillId="0" borderId="128" xfId="0" applyNumberFormat="1" applyFont="1" applyBorder="1" applyAlignment="1" applyProtection="1">
      <alignment horizontal="center" vertical="center" wrapText="1"/>
      <protection hidden="1"/>
    </xf>
    <xf numFmtId="2" fontId="76" fillId="23" borderId="0" xfId="0" applyNumberFormat="1" applyFont="1" applyFill="1" applyAlignment="1">
      <alignment horizontal="center" vertical="center" textRotation="90" wrapText="1"/>
    </xf>
    <xf numFmtId="2" fontId="76" fillId="23" borderId="0" xfId="0" applyNumberFormat="1" applyFont="1" applyFill="1" applyAlignment="1">
      <alignment horizontal="center" vertical="center" textRotation="90"/>
    </xf>
    <xf numFmtId="0" fontId="78" fillId="23" borderId="0" xfId="0" quotePrefix="1" applyFont="1" applyFill="1" applyAlignment="1">
      <alignment horizontal="center" vertical="center" textRotation="90" wrapText="1"/>
    </xf>
    <xf numFmtId="0" fontId="76" fillId="23" borderId="0" xfId="0" applyFont="1" applyFill="1" applyAlignment="1">
      <alignment horizontal="center" vertical="center" textRotation="90" wrapText="1"/>
    </xf>
    <xf numFmtId="0" fontId="78" fillId="23" borderId="0" xfId="0" applyFont="1" applyFill="1" applyAlignment="1">
      <alignment horizontal="center" vertical="center" textRotation="90" wrapText="1"/>
    </xf>
    <xf numFmtId="0" fontId="32" fillId="0" borderId="6" xfId="0" applyFont="1" applyBorder="1" applyAlignment="1" applyProtection="1">
      <alignment horizontal="center" vertical="top" wrapText="1"/>
      <protection hidden="1"/>
    </xf>
    <xf numFmtId="0" fontId="0" fillId="0" borderId="5" xfId="0" applyBorder="1" applyAlignment="1" applyProtection="1">
      <alignment horizontal="center" vertical="top" wrapText="1"/>
      <protection hidden="1"/>
    </xf>
    <xf numFmtId="0" fontId="0" fillId="0" borderId="4" xfId="0" applyBorder="1" applyAlignment="1" applyProtection="1">
      <alignment horizontal="center" vertical="top" wrapText="1"/>
      <protection hidden="1"/>
    </xf>
    <xf numFmtId="0" fontId="0" fillId="0" borderId="29" xfId="0" applyBorder="1" applyAlignment="1" applyProtection="1">
      <alignment horizontal="center" vertical="top" wrapText="1"/>
      <protection hidden="1"/>
    </xf>
    <xf numFmtId="0" fontId="0" fillId="0" borderId="0" xfId="0" applyAlignment="1" applyProtection="1">
      <alignment horizontal="center" vertical="top" wrapText="1"/>
      <protection hidden="1"/>
    </xf>
    <xf numFmtId="0" fontId="0" fillId="0" borderId="28" xfId="0" applyBorder="1" applyAlignment="1" applyProtection="1">
      <alignment horizontal="center" vertical="top" wrapText="1"/>
      <protection hidden="1"/>
    </xf>
    <xf numFmtId="0" fontId="0" fillId="0" borderId="3" xfId="0" applyBorder="1" applyAlignment="1" applyProtection="1">
      <alignment horizontal="center" vertical="top" wrapText="1"/>
      <protection hidden="1"/>
    </xf>
    <xf numFmtId="0" fontId="0" fillId="0" borderId="2" xfId="0"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32" fillId="0" borderId="6"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36" fillId="0" borderId="6" xfId="0" applyFont="1" applyBorder="1" applyAlignment="1" applyProtection="1">
      <alignment horizontal="center"/>
      <protection hidden="1"/>
    </xf>
    <xf numFmtId="0" fontId="36" fillId="0" borderId="5" xfId="0" applyFont="1" applyBorder="1" applyAlignment="1" applyProtection="1">
      <alignment horizontal="center"/>
      <protection hidden="1"/>
    </xf>
    <xf numFmtId="0" fontId="36" fillId="0" borderId="4" xfId="0" applyFont="1" applyBorder="1" applyAlignment="1" applyProtection="1">
      <alignment horizontal="center"/>
      <protection hidden="1"/>
    </xf>
    <xf numFmtId="0" fontId="35" fillId="0" borderId="29" xfId="0" applyFont="1" applyBorder="1" applyAlignment="1" applyProtection="1">
      <alignment horizontal="center" wrapText="1"/>
      <protection hidden="1"/>
    </xf>
    <xf numFmtId="0" fontId="35" fillId="0" borderId="0" xfId="0" applyFont="1" applyAlignment="1" applyProtection="1">
      <alignment horizontal="center" wrapText="1"/>
      <protection hidden="1"/>
    </xf>
    <xf numFmtId="0" fontId="35" fillId="0" borderId="28" xfId="0" applyFont="1" applyBorder="1" applyAlignment="1" applyProtection="1">
      <alignment horizontal="center" wrapText="1"/>
      <protection hidden="1"/>
    </xf>
    <xf numFmtId="0" fontId="71" fillId="22" borderId="29" xfId="5" applyFont="1" applyFill="1" applyBorder="1" applyAlignment="1" applyProtection="1">
      <alignment horizontal="center"/>
      <protection hidden="1"/>
    </xf>
    <xf numFmtId="0" fontId="71" fillId="22" borderId="0" xfId="5" applyFont="1" applyFill="1" applyBorder="1" applyAlignment="1" applyProtection="1">
      <alignment horizontal="center"/>
      <protection hidden="1"/>
    </xf>
    <xf numFmtId="0" fontId="71" fillId="22" borderId="28" xfId="5" applyFont="1" applyFill="1" applyBorder="1" applyAlignment="1" applyProtection="1">
      <alignment horizontal="center"/>
      <protection hidden="1"/>
    </xf>
    <xf numFmtId="0" fontId="34" fillId="16" borderId="52" xfId="0" applyFont="1" applyFill="1" applyBorder="1" applyAlignment="1" applyProtection="1">
      <alignment horizontal="center"/>
      <protection hidden="1"/>
    </xf>
    <xf numFmtId="0" fontId="34" fillId="16" borderId="44" xfId="0" applyFont="1" applyFill="1" applyBorder="1" applyAlignment="1" applyProtection="1">
      <alignment horizontal="center"/>
      <protection hidden="1"/>
    </xf>
    <xf numFmtId="0" fontId="34" fillId="16" borderId="51" xfId="0" applyFont="1" applyFill="1" applyBorder="1" applyAlignment="1" applyProtection="1">
      <alignment horizontal="center"/>
      <protection hidden="1"/>
    </xf>
    <xf numFmtId="0" fontId="33" fillId="16" borderId="29" xfId="0" applyFont="1" applyFill="1" applyBorder="1" applyAlignment="1" applyProtection="1">
      <alignment horizontal="left" wrapText="1"/>
      <protection hidden="1"/>
    </xf>
    <xf numFmtId="0" fontId="33" fillId="16" borderId="0" xfId="0" applyFont="1" applyFill="1" applyAlignment="1" applyProtection="1">
      <alignment horizontal="left" wrapText="1"/>
      <protection hidden="1"/>
    </xf>
    <xf numFmtId="0" fontId="33" fillId="16" borderId="28" xfId="0" applyFont="1" applyFill="1" applyBorder="1" applyAlignment="1" applyProtection="1">
      <alignment horizontal="left" wrapText="1"/>
      <protection hidden="1"/>
    </xf>
    <xf numFmtId="0" fontId="101" fillId="35" borderId="0" xfId="0" applyFont="1" applyFill="1" applyAlignment="1">
      <alignment horizontal="center" vertical="top" wrapText="1" readingOrder="1"/>
    </xf>
    <xf numFmtId="0" fontId="101" fillId="36" borderId="0" xfId="0" applyFont="1" applyFill="1" applyAlignment="1">
      <alignment horizontal="center" vertical="top" wrapText="1" readingOrder="1"/>
    </xf>
    <xf numFmtId="0" fontId="8" fillId="7" borderId="399" xfId="0" applyFont="1" applyFill="1" applyBorder="1" applyAlignment="1" applyProtection="1">
      <alignment horizontal="center" vertical="center" wrapText="1"/>
      <protection hidden="1"/>
    </xf>
    <xf numFmtId="0" fontId="9" fillId="7" borderId="397" xfId="0" applyNumberFormat="1" applyFont="1" applyFill="1" applyBorder="1" applyAlignment="1" applyProtection="1">
      <alignment horizontal="center" vertical="center" wrapText="1"/>
      <protection hidden="1"/>
    </xf>
    <xf numFmtId="164" fontId="23" fillId="0" borderId="19" xfId="2" applyNumberFormat="1" applyFont="1" applyFill="1" applyBorder="1" applyAlignment="1" applyProtection="1">
      <alignment horizontal="center"/>
      <protection hidden="1"/>
    </xf>
    <xf numFmtId="164" fontId="23" fillId="0" borderId="389" xfId="2" applyNumberFormat="1" applyFont="1" applyFill="1" applyBorder="1" applyAlignment="1" applyProtection="1">
      <alignment horizontal="center"/>
      <protection hidden="1"/>
    </xf>
    <xf numFmtId="0" fontId="98" fillId="6" borderId="17" xfId="5" applyNumberFormat="1" applyFont="1" applyFill="1" applyBorder="1" applyAlignment="1" applyProtection="1">
      <alignment horizontal="center" vertical="center"/>
      <protection hidden="1"/>
    </xf>
    <xf numFmtId="164" fontId="23" fillId="0" borderId="15" xfId="2" applyNumberFormat="1" applyFont="1" applyFill="1" applyBorder="1" applyAlignment="1" applyProtection="1">
      <alignment horizontal="center"/>
      <protection hidden="1"/>
    </xf>
    <xf numFmtId="4" fontId="23" fillId="0" borderId="16" xfId="2" applyNumberFormat="1" applyFont="1" applyFill="1" applyBorder="1" applyAlignment="1" applyProtection="1">
      <alignment horizontal="center" vertical="center"/>
      <protection hidden="1"/>
    </xf>
    <xf numFmtId="0" fontId="98" fillId="6" borderId="15" xfId="5" applyNumberFormat="1" applyFont="1" applyFill="1" applyBorder="1" applyAlignment="1" applyProtection="1">
      <alignment horizontal="center" vertical="center"/>
      <protection hidden="1"/>
    </xf>
    <xf numFmtId="4" fontId="23" fillId="0" borderId="16" xfId="2" applyNumberFormat="1" applyFont="1" applyBorder="1" applyAlignment="1" applyProtection="1">
      <alignment horizontal="center" vertical="center"/>
      <protection hidden="1"/>
    </xf>
    <xf numFmtId="164" fontId="23" fillId="0" borderId="19" xfId="2" applyNumberFormat="1" applyFont="1" applyBorder="1" applyAlignment="1" applyProtection="1">
      <alignment horizontal="center"/>
      <protection hidden="1"/>
    </xf>
    <xf numFmtId="164" fontId="23" fillId="0" borderId="389" xfId="2" applyNumberFormat="1" applyFont="1" applyBorder="1" applyAlignment="1" applyProtection="1">
      <alignment horizontal="center"/>
      <protection hidden="1"/>
    </xf>
    <xf numFmtId="0" fontId="70" fillId="21" borderId="371" xfId="0" applyNumberFormat="1" applyFont="1" applyFill="1" applyBorder="1" applyAlignment="1" applyProtection="1">
      <alignment horizontal="center" vertical="center" wrapText="1"/>
    </xf>
    <xf numFmtId="0" fontId="70" fillId="21" borderId="372" xfId="0" applyNumberFormat="1" applyFont="1" applyFill="1" applyBorder="1" applyAlignment="1" applyProtection="1">
      <alignment horizontal="center" vertical="center" wrapText="1"/>
    </xf>
    <xf numFmtId="0" fontId="70" fillId="21" borderId="373" xfId="0" applyNumberFormat="1" applyFont="1" applyFill="1" applyBorder="1" applyAlignment="1" applyProtection="1">
      <alignment horizontal="center" vertical="center" wrapText="1"/>
    </xf>
    <xf numFmtId="0" fontId="103" fillId="5" borderId="6" xfId="0" applyFont="1" applyFill="1" applyBorder="1" applyAlignment="1" applyProtection="1">
      <alignment horizontal="right"/>
      <protection hidden="1"/>
    </xf>
    <xf numFmtId="0" fontId="103" fillId="5" borderId="10" xfId="0" applyFont="1" applyFill="1" applyBorder="1" applyAlignment="1" applyProtection="1">
      <alignment horizontal="right"/>
      <protection hidden="1"/>
    </xf>
    <xf numFmtId="164" fontId="23" fillId="0" borderId="7" xfId="0" applyNumberFormat="1" applyFont="1" applyBorder="1" applyAlignment="1" applyProtection="1">
      <alignment horizontal="center" vertical="center"/>
      <protection hidden="1"/>
    </xf>
    <xf numFmtId="164" fontId="23" fillId="0" borderId="401" xfId="0" applyNumberFormat="1" applyFont="1" applyBorder="1" applyAlignment="1" applyProtection="1">
      <alignment horizontal="center" vertical="center"/>
      <protection hidden="1"/>
    </xf>
    <xf numFmtId="164" fontId="23" fillId="0" borderId="432" xfId="0" applyNumberFormat="1" applyFont="1" applyBorder="1" applyAlignment="1" applyProtection="1">
      <alignment horizontal="center" vertical="center"/>
      <protection hidden="1"/>
    </xf>
    <xf numFmtId="164" fontId="23" fillId="0" borderId="433" xfId="0" applyNumberFormat="1" applyFont="1" applyBorder="1" applyAlignment="1" applyProtection="1">
      <alignment horizontal="center" vertical="center"/>
      <protection hidden="1"/>
    </xf>
    <xf numFmtId="0" fontId="4" fillId="4" borderId="10" xfId="0" applyNumberFormat="1" applyFont="1" applyFill="1" applyBorder="1" applyAlignment="1" applyProtection="1">
      <alignment horizontal="center" wrapText="1"/>
      <protection hidden="1"/>
    </xf>
    <xf numFmtId="0" fontId="4" fillId="4" borderId="370" xfId="0" applyNumberFormat="1" applyFont="1" applyFill="1" applyBorder="1" applyAlignment="1" applyProtection="1">
      <alignment horizontal="center" wrapText="1"/>
      <protection hidden="1"/>
    </xf>
    <xf numFmtId="0" fontId="4" fillId="11" borderId="27" xfId="0" applyNumberFormat="1" applyFont="1" applyFill="1" applyBorder="1" applyAlignment="1" applyProtection="1">
      <alignment horizontal="center" vertical="center" wrapText="1"/>
      <protection hidden="1"/>
    </xf>
    <xf numFmtId="0" fontId="4" fillId="11" borderId="394" xfId="0" applyNumberFormat="1" applyFont="1" applyFill="1" applyBorder="1" applyAlignment="1" applyProtection="1">
      <alignment horizontal="center" vertical="center" wrapText="1"/>
      <protection hidden="1"/>
    </xf>
    <xf numFmtId="4" fontId="23" fillId="0" borderId="17" xfId="2" applyNumberFormat="1" applyFont="1" applyBorder="1" applyAlignment="1" applyProtection="1">
      <alignment horizontal="center" vertical="center"/>
      <protection hidden="1"/>
    </xf>
    <xf numFmtId="0" fontId="98" fillId="6" borderId="19" xfId="5" applyNumberFormat="1" applyFont="1" applyFill="1" applyBorder="1" applyAlignment="1" applyProtection="1">
      <alignment horizontal="center" vertical="center"/>
      <protection hidden="1"/>
    </xf>
    <xf numFmtId="0" fontId="9" fillId="7" borderId="396" xfId="0" applyNumberFormat="1" applyFont="1" applyFill="1" applyBorder="1" applyAlignment="1" applyProtection="1">
      <alignment horizontal="center" vertical="center" wrapText="1"/>
      <protection hidden="1"/>
    </xf>
    <xf numFmtId="0" fontId="20" fillId="0" borderId="10" xfId="0" applyNumberFormat="1" applyFont="1" applyBorder="1" applyAlignment="1" applyProtection="1">
      <alignment horizontal="center" vertical="center"/>
      <protection hidden="1"/>
    </xf>
    <xf numFmtId="0" fontId="55" fillId="9" borderId="10" xfId="0" applyNumberFormat="1" applyFont="1" applyFill="1" applyBorder="1" applyAlignment="1" applyProtection="1">
      <alignment horizontal="center" vertical="center" wrapText="1"/>
      <protection hidden="1"/>
    </xf>
    <xf numFmtId="0" fontId="55" fillId="9" borderId="370" xfId="0" applyNumberFormat="1" applyFont="1" applyFill="1" applyBorder="1" applyAlignment="1" applyProtection="1">
      <alignment horizontal="center" vertical="center" wrapText="1"/>
      <protection hidden="1"/>
    </xf>
    <xf numFmtId="164" fontId="23" fillId="0" borderId="15" xfId="2" applyNumberFormat="1" applyFont="1" applyBorder="1" applyAlignment="1" applyProtection="1">
      <alignment horizontal="center"/>
      <protection hidden="1"/>
    </xf>
    <xf numFmtId="4" fontId="23" fillId="0" borderId="351" xfId="2" applyNumberFormat="1" applyFont="1" applyBorder="1" applyAlignment="1" applyProtection="1">
      <alignment horizontal="center" vertical="center"/>
      <protection hidden="1"/>
    </xf>
    <xf numFmtId="0" fontId="98" fillId="6" borderId="353" xfId="5" applyNumberFormat="1" applyFont="1" applyFill="1" applyBorder="1" applyAlignment="1" applyProtection="1">
      <alignment horizontal="center" vertical="center"/>
      <protection hidden="1"/>
    </xf>
    <xf numFmtId="164" fontId="23" fillId="0" borderId="352" xfId="2" applyNumberFormat="1" applyFont="1" applyBorder="1" applyAlignment="1" applyProtection="1">
      <alignment horizontal="center"/>
      <protection hidden="1"/>
    </xf>
    <xf numFmtId="164" fontId="23" fillId="0" borderId="400" xfId="2" applyNumberFormat="1" applyFont="1" applyBorder="1" applyAlignment="1" applyProtection="1">
      <alignment horizontal="center"/>
      <protection hidden="1"/>
    </xf>
    <xf numFmtId="4" fontId="23" fillId="0" borderId="18" xfId="2" applyNumberFormat="1" applyFont="1" applyBorder="1" applyAlignment="1" applyProtection="1">
      <alignment horizontal="center" vertical="center"/>
      <protection hidden="1"/>
    </xf>
    <xf numFmtId="0" fontId="98" fillId="6" borderId="15" xfId="5" applyFont="1" applyFill="1" applyBorder="1" applyAlignment="1" applyProtection="1">
      <alignment horizontal="center" vertical="center"/>
      <protection hidden="1"/>
    </xf>
    <xf numFmtId="0" fontId="11" fillId="7" borderId="383" xfId="0" applyNumberFormat="1" applyFont="1" applyFill="1" applyBorder="1" applyAlignment="1" applyProtection="1">
      <alignment horizontal="center" vertical="center" wrapText="1"/>
      <protection hidden="1"/>
    </xf>
    <xf numFmtId="4" fontId="23" fillId="0" borderId="16" xfId="2" applyNumberFormat="1" applyFont="1" applyBorder="1" applyAlignment="1" applyProtection="1">
      <alignment horizontal="center"/>
      <protection hidden="1"/>
    </xf>
    <xf numFmtId="0" fontId="98" fillId="6" borderId="0" xfId="5" applyNumberFormat="1" applyFont="1" applyFill="1" applyBorder="1" applyAlignment="1" applyProtection="1">
      <alignment horizontal="center" vertical="center"/>
      <protection hidden="1"/>
    </xf>
    <xf numFmtId="0" fontId="11" fillId="7" borderId="384" xfId="0" applyNumberFormat="1" applyFont="1" applyFill="1" applyBorder="1" applyAlignment="1" applyProtection="1">
      <alignment horizontal="center" vertical="center" wrapText="1"/>
      <protection hidden="1"/>
    </xf>
    <xf numFmtId="4" fontId="23" fillId="0" borderId="18" xfId="2" applyNumberFormat="1" applyFont="1" applyFill="1" applyBorder="1" applyAlignment="1" applyProtection="1">
      <alignment horizontal="center" vertical="center"/>
      <protection hidden="1"/>
    </xf>
    <xf numFmtId="164" fontId="23" fillId="0" borderId="17" xfId="2" applyNumberFormat="1" applyFont="1" applyFill="1" applyBorder="1" applyAlignment="1" applyProtection="1">
      <alignment horizontal="center" vertical="center"/>
      <protection hidden="1"/>
    </xf>
    <xf numFmtId="164" fontId="23" fillId="0" borderId="390" xfId="2" applyNumberFormat="1" applyFont="1" applyFill="1" applyBorder="1" applyAlignment="1" applyProtection="1">
      <alignment horizontal="center" vertical="center"/>
      <protection hidden="1"/>
    </xf>
    <xf numFmtId="0" fontId="12" fillId="7" borderId="384" xfId="0" applyNumberFormat="1" applyFont="1" applyFill="1" applyBorder="1" applyAlignment="1" applyProtection="1">
      <alignment horizontal="center" vertical="center" wrapText="1"/>
      <protection hidden="1"/>
    </xf>
    <xf numFmtId="4" fontId="42" fillId="0" borderId="20" xfId="0" applyNumberFormat="1" applyFont="1" applyBorder="1" applyAlignment="1" applyProtection="1">
      <alignment horizontal="center" vertical="center"/>
      <protection hidden="1"/>
    </xf>
    <xf numFmtId="164" fontId="42" fillId="0" borderId="19" xfId="0" applyNumberFormat="1" applyFont="1" applyBorder="1" applyAlignment="1" applyProtection="1">
      <alignment horizontal="center"/>
      <protection hidden="1"/>
    </xf>
    <xf numFmtId="164" fontId="42" fillId="0" borderId="389" xfId="0" applyNumberFormat="1" applyFont="1" applyBorder="1" applyAlignment="1" applyProtection="1">
      <alignment horizontal="center"/>
      <protection hidden="1"/>
    </xf>
    <xf numFmtId="4" fontId="42" fillId="0" borderId="18" xfId="0" applyNumberFormat="1" applyFont="1" applyBorder="1" applyAlignment="1" applyProtection="1">
      <alignment horizontal="center" vertical="center"/>
      <protection hidden="1"/>
    </xf>
    <xf numFmtId="164" fontId="42" fillId="0" borderId="15" xfId="0" applyNumberFormat="1" applyFont="1" applyBorder="1" applyAlignment="1" applyProtection="1">
      <alignment horizontal="center"/>
      <protection hidden="1"/>
    </xf>
    <xf numFmtId="0" fontId="0" fillId="12" borderId="3" xfId="0" applyNumberFormat="1" applyFill="1" applyBorder="1" applyAlignment="1" applyProtection="1">
      <alignment horizontal="center" wrapText="1"/>
      <protection hidden="1"/>
    </xf>
    <xf numFmtId="0" fontId="0" fillId="12" borderId="387" xfId="0" applyNumberFormat="1" applyFill="1" applyBorder="1" applyAlignment="1" applyProtection="1">
      <alignment horizontal="center" wrapText="1"/>
      <protection hidden="1"/>
    </xf>
    <xf numFmtId="0" fontId="8" fillId="9" borderId="22" xfId="0" applyNumberFormat="1" applyFont="1" applyFill="1" applyBorder="1" applyAlignment="1" applyProtection="1">
      <alignment horizontal="center"/>
      <protection hidden="1"/>
    </xf>
    <xf numFmtId="0" fontId="8" fillId="9" borderId="21" xfId="0" applyNumberFormat="1" applyFont="1" applyFill="1" applyBorder="1" applyAlignment="1" applyProtection="1">
      <alignment horizontal="center"/>
      <protection hidden="1"/>
    </xf>
    <xf numFmtId="0" fontId="9" fillId="0" borderId="21" xfId="0" applyNumberFormat="1" applyFont="1" applyBorder="1" applyAlignment="1" applyProtection="1">
      <alignment horizontal="center"/>
      <protection hidden="1"/>
    </xf>
    <xf numFmtId="0" fontId="9" fillId="0" borderId="382" xfId="0" applyNumberFormat="1" applyFont="1" applyBorder="1" applyAlignment="1" applyProtection="1">
      <alignment horizontal="center"/>
      <protection hidden="1"/>
    </xf>
    <xf numFmtId="4" fontId="23" fillId="0" borderId="61" xfId="2" applyNumberFormat="1" applyFont="1" applyBorder="1" applyAlignment="1" applyProtection="1">
      <alignment horizontal="center"/>
      <protection hidden="1"/>
    </xf>
    <xf numFmtId="4" fontId="23" fillId="0" borderId="365" xfId="2" applyNumberFormat="1" applyFont="1" applyBorder="1" applyAlignment="1" applyProtection="1">
      <alignment horizontal="center"/>
      <protection hidden="1"/>
    </xf>
    <xf numFmtId="0" fontId="11" fillId="7" borderId="29" xfId="0" applyNumberFormat="1" applyFont="1" applyFill="1" applyBorder="1" applyAlignment="1" applyProtection="1">
      <alignment horizontal="center" vertical="center" wrapText="1"/>
      <protection hidden="1"/>
    </xf>
    <xf numFmtId="0" fontId="11" fillId="7" borderId="393" xfId="0" applyNumberFormat="1" applyFont="1" applyFill="1" applyBorder="1" applyAlignment="1" applyProtection="1">
      <alignment horizontal="center" vertical="center" wrapText="1"/>
      <protection hidden="1"/>
    </xf>
    <xf numFmtId="0" fontId="11" fillId="7" borderId="429" xfId="0" applyNumberFormat="1" applyFont="1" applyFill="1" applyBorder="1" applyAlignment="1" applyProtection="1">
      <alignment horizontal="center" vertical="center" wrapText="1"/>
      <protection hidden="1"/>
    </xf>
    <xf numFmtId="4" fontId="23" fillId="0" borderId="61" xfId="2" applyNumberFormat="1" applyFont="1" applyFill="1" applyBorder="1" applyAlignment="1" applyProtection="1">
      <alignment horizontal="center"/>
      <protection hidden="1"/>
    </xf>
    <xf numFmtId="4" fontId="23" fillId="0" borderId="365" xfId="2" applyNumberFormat="1" applyFont="1" applyFill="1" applyBorder="1" applyAlignment="1" applyProtection="1">
      <alignment horizontal="center"/>
      <protection hidden="1"/>
    </xf>
    <xf numFmtId="0" fontId="98" fillId="6" borderId="260" xfId="5" applyNumberFormat="1" applyFont="1" applyFill="1" applyBorder="1" applyAlignment="1" applyProtection="1">
      <alignment horizontal="center" vertical="center"/>
      <protection hidden="1"/>
    </xf>
    <xf numFmtId="164" fontId="23" fillId="0" borderId="260" xfId="2" applyNumberFormat="1" applyFont="1" applyFill="1" applyBorder="1" applyAlignment="1" applyProtection="1">
      <alignment horizontal="center"/>
      <protection hidden="1"/>
    </xf>
    <xf numFmtId="164" fontId="23" fillId="0" borderId="379" xfId="2" applyNumberFormat="1" applyFont="1" applyFill="1" applyBorder="1" applyAlignment="1" applyProtection="1">
      <alignment horizontal="center"/>
      <protection hidden="1"/>
    </xf>
    <xf numFmtId="4" fontId="23" fillId="0" borderId="430" xfId="2" applyNumberFormat="1" applyFont="1" applyBorder="1" applyAlignment="1" applyProtection="1">
      <alignment horizontal="center"/>
      <protection hidden="1"/>
    </xf>
    <xf numFmtId="4" fontId="23" fillId="0" borderId="352" xfId="2" applyNumberFormat="1" applyFont="1" applyBorder="1" applyAlignment="1" applyProtection="1">
      <alignment horizontal="center"/>
      <protection hidden="1"/>
    </xf>
    <xf numFmtId="0" fontId="98" fillId="6" borderId="11" xfId="5" applyNumberFormat="1" applyFont="1" applyFill="1" applyBorder="1" applyAlignment="1" applyProtection="1">
      <alignment horizontal="center" vertical="center"/>
      <protection hidden="1"/>
    </xf>
    <xf numFmtId="164" fontId="23" fillId="0" borderId="11" xfId="2" applyNumberFormat="1" applyFont="1" applyBorder="1" applyAlignment="1" applyProtection="1">
      <alignment horizontal="center"/>
      <protection hidden="1"/>
    </xf>
    <xf numFmtId="164" fontId="23" fillId="0" borderId="380" xfId="2" applyNumberFormat="1" applyFont="1" applyBorder="1" applyAlignment="1" applyProtection="1">
      <alignment horizontal="center"/>
      <protection hidden="1"/>
    </xf>
    <xf numFmtId="0" fontId="103" fillId="12" borderId="6" xfId="0" applyNumberFormat="1" applyFont="1" applyFill="1" applyBorder="1" applyAlignment="1" applyProtection="1">
      <alignment horizontal="center"/>
      <protection hidden="1"/>
    </xf>
    <xf numFmtId="0" fontId="103" fillId="12" borderId="381" xfId="0" applyNumberFormat="1" applyFont="1" applyFill="1" applyBorder="1" applyAlignment="1" applyProtection="1">
      <alignment horizontal="center"/>
      <protection hidden="1"/>
    </xf>
    <xf numFmtId="4" fontId="23" fillId="0" borderId="18" xfId="2" applyNumberFormat="1" applyFont="1" applyBorder="1" applyAlignment="1" applyProtection="1">
      <alignment horizontal="center"/>
      <protection hidden="1"/>
    </xf>
    <xf numFmtId="4" fontId="23" fillId="0" borderId="20" xfId="2" applyNumberFormat="1" applyFont="1" applyBorder="1" applyAlignment="1" applyProtection="1">
      <alignment horizontal="center"/>
      <protection hidden="1"/>
    </xf>
    <xf numFmtId="4" fontId="23" fillId="0" borderId="19" xfId="2" applyNumberFormat="1" applyFont="1" applyBorder="1" applyAlignment="1" applyProtection="1">
      <alignment horizontal="center"/>
      <protection hidden="1"/>
    </xf>
    <xf numFmtId="0" fontId="102" fillId="6" borderId="19" xfId="5" applyNumberFormat="1" applyFont="1" applyFill="1" applyBorder="1" applyAlignment="1" applyProtection="1">
      <alignment horizontal="center" vertical="center"/>
      <protection hidden="1"/>
    </xf>
    <xf numFmtId="4" fontId="42" fillId="0" borderId="18" xfId="2" applyNumberFormat="1" applyFont="1" applyFill="1" applyBorder="1" applyAlignment="1" applyProtection="1">
      <alignment horizontal="center"/>
      <protection hidden="1"/>
    </xf>
    <xf numFmtId="0" fontId="98" fillId="6" borderId="19" xfId="5" applyNumberFormat="1" applyFont="1" applyFill="1" applyBorder="1" applyAlignment="1" applyProtection="1">
      <alignment horizontal="center" vertical="center" wrapText="1"/>
      <protection hidden="1"/>
    </xf>
    <xf numFmtId="0" fontId="25" fillId="21" borderId="29" xfId="0" applyNumberFormat="1" applyFont="1" applyFill="1" applyBorder="1" applyAlignment="1" applyProtection="1">
      <alignment horizontal="center"/>
      <protection hidden="1"/>
    </xf>
    <xf numFmtId="0" fontId="25" fillId="21" borderId="256" xfId="0" applyNumberFormat="1" applyFont="1" applyFill="1" applyBorder="1" applyAlignment="1" applyProtection="1">
      <alignment horizontal="center"/>
      <protection hidden="1"/>
    </xf>
    <xf numFmtId="0" fontId="25" fillId="21" borderId="374" xfId="0" applyNumberFormat="1" applyFont="1" applyFill="1" applyBorder="1" applyAlignment="1" applyProtection="1">
      <alignment horizontal="center"/>
      <protection hidden="1"/>
    </xf>
    <xf numFmtId="0" fontId="24" fillId="9" borderId="29" xfId="0" applyNumberFormat="1" applyFont="1" applyFill="1" applyBorder="1" applyAlignment="1" applyProtection="1">
      <alignment wrapText="1"/>
    </xf>
    <xf numFmtId="0" fontId="24" fillId="9" borderId="256" xfId="0" applyNumberFormat="1" applyFont="1" applyFill="1" applyBorder="1" applyAlignment="1" applyProtection="1">
      <alignment wrapText="1"/>
    </xf>
    <xf numFmtId="0" fontId="24" fillId="9" borderId="374" xfId="0" applyNumberFormat="1" applyFont="1" applyFill="1" applyBorder="1" applyAlignment="1" applyProtection="1">
      <alignment wrapText="1"/>
    </xf>
    <xf numFmtId="0" fontId="7" fillId="0" borderId="375" xfId="5" applyNumberFormat="1" applyFill="1" applyBorder="1" applyAlignment="1" applyProtection="1">
      <alignment horizontal="center"/>
      <protection hidden="1"/>
    </xf>
    <xf numFmtId="0" fontId="7" fillId="0" borderId="257" xfId="5" applyNumberFormat="1" applyFill="1" applyBorder="1" applyAlignment="1" applyProtection="1">
      <alignment horizontal="center"/>
      <protection hidden="1"/>
    </xf>
    <xf numFmtId="0" fontId="7" fillId="0" borderId="377" xfId="5" applyNumberFormat="1" applyFill="1" applyBorder="1" applyAlignment="1" applyProtection="1">
      <alignment horizontal="center"/>
      <protection hidden="1"/>
    </xf>
    <xf numFmtId="0" fontId="20" fillId="0" borderId="378" xfId="0" applyNumberFormat="1" applyFont="1" applyBorder="1" applyAlignment="1" applyProtection="1">
      <alignment horizontal="center" vertical="center"/>
      <protection hidden="1"/>
    </xf>
    <xf numFmtId="0" fontId="23" fillId="0" borderId="259" xfId="0" applyNumberFormat="1" applyFont="1" applyBorder="1" applyAlignment="1" applyProtection="1">
      <alignment horizontal="right" vertical="center"/>
      <protection hidden="1"/>
    </xf>
    <xf numFmtId="0" fontId="4" fillId="6" borderId="260" xfId="0" applyNumberFormat="1" applyFont="1" applyFill="1" applyBorder="1" applyAlignment="1" applyProtection="1">
      <alignment horizontal="center" vertical="center"/>
      <protection locked="0" hidden="1"/>
    </xf>
    <xf numFmtId="0" fontId="23" fillId="0" borderId="260" xfId="0" applyNumberFormat="1" applyFont="1" applyBorder="1" applyAlignment="1" applyProtection="1">
      <alignment horizontal="right" vertical="center" wrapText="1"/>
      <protection hidden="1"/>
    </xf>
    <xf numFmtId="44" fontId="4" fillId="0" borderId="260" xfId="2" applyFont="1" applyBorder="1" applyAlignment="1" applyProtection="1">
      <alignment horizontal="center" vertical="center"/>
      <protection hidden="1"/>
    </xf>
    <xf numFmtId="44" fontId="4" fillId="0" borderId="379" xfId="2" applyFont="1" applyBorder="1" applyAlignment="1" applyProtection="1">
      <alignment horizontal="center" vertical="center"/>
      <protection hidden="1"/>
    </xf>
    <xf numFmtId="0" fontId="23" fillId="0" borderId="31" xfId="0" applyNumberFormat="1" applyFont="1" applyBorder="1" applyAlignment="1" applyProtection="1">
      <alignment horizontal="right" vertical="center"/>
      <protection hidden="1"/>
    </xf>
    <xf numFmtId="0" fontId="23" fillId="0" borderId="11" xfId="0" applyNumberFormat="1" applyFont="1" applyBorder="1" applyAlignment="1" applyProtection="1">
      <alignment horizontal="right" vertical="center"/>
      <protection hidden="1"/>
    </xf>
    <xf numFmtId="0" fontId="18" fillId="9" borderId="0" xfId="0" applyNumberFormat="1" applyFont="1" applyFill="1" applyBorder="1" applyAlignment="1" applyProtection="1">
      <alignment wrapText="1"/>
    </xf>
    <xf numFmtId="0" fontId="18" fillId="9" borderId="28" xfId="0" applyNumberFormat="1" applyFont="1" applyFill="1" applyBorder="1" applyAlignment="1" applyProtection="1">
      <alignment wrapText="1"/>
    </xf>
    <xf numFmtId="0" fontId="18" fillId="9" borderId="29" xfId="0" applyNumberFormat="1" applyFont="1" applyFill="1" applyBorder="1" applyAlignment="1" applyProtection="1">
      <alignment wrapText="1"/>
    </xf>
    <xf numFmtId="0" fontId="18" fillId="9" borderId="256" xfId="0" applyNumberFormat="1" applyFont="1" applyFill="1" applyBorder="1" applyAlignment="1" applyProtection="1">
      <alignment wrapText="1"/>
    </xf>
    <xf numFmtId="0" fontId="18" fillId="9" borderId="0" xfId="0" applyNumberFormat="1" applyFont="1" applyFill="1" applyBorder="1" applyAlignment="1" applyProtection="1">
      <alignment horizontal="left" wrapText="1"/>
    </xf>
    <xf numFmtId="0" fontId="18" fillId="9" borderId="28" xfId="0" applyNumberFormat="1" applyFont="1" applyFill="1" applyBorder="1" applyAlignment="1" applyProtection="1">
      <alignment horizontal="left" wrapText="1"/>
    </xf>
    <xf numFmtId="0" fontId="18" fillId="9" borderId="3" xfId="0" applyNumberFormat="1" applyFont="1" applyFill="1" applyBorder="1" applyAlignment="1" applyProtection="1">
      <alignment horizontal="left" wrapText="1"/>
    </xf>
    <xf numFmtId="0" fontId="18" fillId="9" borderId="431" xfId="0" applyNumberFormat="1" applyFont="1" applyFill="1" applyBorder="1" applyAlignment="1" applyProtection="1">
      <alignment horizontal="left" wrapText="1"/>
    </xf>
    <xf numFmtId="0" fontId="18" fillId="9" borderId="2" xfId="0" applyNumberFormat="1" applyFont="1" applyFill="1" applyBorder="1" applyAlignment="1" applyProtection="1">
      <alignment horizontal="left" wrapText="1"/>
      <protection hidden="1"/>
    </xf>
    <xf numFmtId="0" fontId="18" fillId="9" borderId="1" xfId="0" applyNumberFormat="1" applyFont="1" applyFill="1" applyBorder="1" applyAlignment="1" applyProtection="1">
      <alignment horizontal="left" wrapText="1"/>
      <protection hidden="1"/>
    </xf>
    <xf numFmtId="0" fontId="13" fillId="9" borderId="0" xfId="0" applyNumberFormat="1" applyFont="1" applyFill="1" applyAlignment="1" applyProtection="1">
      <alignment horizontal="center" vertical="center" wrapText="1"/>
    </xf>
    <xf numFmtId="0" fontId="18" fillId="9" borderId="29" xfId="0" applyNumberFormat="1" applyFont="1" applyFill="1" applyBorder="1" applyAlignment="1" applyProtection="1">
      <alignment horizontal="left" wrapText="1"/>
    </xf>
    <xf numFmtId="0" fontId="18" fillId="9" borderId="256" xfId="0" applyNumberFormat="1" applyFont="1" applyFill="1" applyBorder="1" applyAlignment="1" applyProtection="1">
      <alignment horizontal="left" wrapText="1"/>
    </xf>
    <xf numFmtId="0" fontId="104" fillId="12" borderId="6" xfId="0" applyNumberFormat="1" applyFont="1" applyFill="1" applyBorder="1" applyAlignment="1" applyProtection="1">
      <alignment horizontal="center" vertical="center"/>
      <protection hidden="1"/>
    </xf>
    <xf numFmtId="0" fontId="104" fillId="12" borderId="381" xfId="0" applyNumberFormat="1" applyFont="1" applyFill="1" applyBorder="1" applyAlignment="1" applyProtection="1">
      <alignment horizontal="center" vertical="center"/>
      <protection hidden="1"/>
    </xf>
    <xf numFmtId="0" fontId="18" fillId="12" borderId="3" xfId="0" applyNumberFormat="1" applyFont="1" applyFill="1" applyBorder="1" applyAlignment="1" applyProtection="1">
      <alignment horizontal="center" vertical="center" wrapText="1"/>
      <protection hidden="1"/>
    </xf>
    <xf numFmtId="0" fontId="18" fillId="12" borderId="387" xfId="0" applyNumberFormat="1" applyFont="1" applyFill="1" applyBorder="1" applyAlignment="1" applyProtection="1">
      <alignment horizontal="center" vertical="center" wrapText="1"/>
      <protection hidden="1"/>
    </xf>
    <xf numFmtId="0" fontId="23" fillId="0" borderId="31" xfId="0" applyNumberFormat="1" applyFont="1" applyFill="1" applyBorder="1" applyAlignment="1" applyProtection="1">
      <alignment horizontal="center" vertical="center"/>
      <protection hidden="1"/>
    </xf>
    <xf numFmtId="164" fontId="23" fillId="0" borderId="11" xfId="2" applyNumberFormat="1" applyFont="1" applyFill="1" applyBorder="1" applyAlignment="1" applyProtection="1">
      <alignment horizontal="center" vertical="center"/>
      <protection hidden="1"/>
    </xf>
    <xf numFmtId="164" fontId="23" fillId="0" borderId="380" xfId="2" applyNumberFormat="1" applyFont="1" applyFill="1" applyBorder="1" applyAlignment="1" applyProtection="1">
      <alignment horizontal="center" vertical="center"/>
      <protection hidden="1"/>
    </xf>
    <xf numFmtId="0" fontId="23" fillId="0" borderId="259" xfId="0" applyNumberFormat="1" applyFont="1" applyBorder="1" applyAlignment="1" applyProtection="1">
      <alignment horizontal="right"/>
      <protection hidden="1"/>
    </xf>
    <xf numFmtId="0" fontId="4" fillId="6" borderId="260" xfId="0" applyNumberFormat="1" applyFont="1" applyFill="1" applyBorder="1" applyAlignment="1" applyProtection="1">
      <alignment horizontal="right"/>
      <protection locked="0" hidden="1"/>
    </xf>
    <xf numFmtId="0" fontId="4" fillId="6" borderId="379" xfId="0" applyNumberFormat="1" applyFont="1" applyFill="1" applyBorder="1" applyAlignment="1" applyProtection="1">
      <alignment horizontal="right"/>
      <protection locked="0" hidden="1"/>
    </xf>
    <xf numFmtId="0" fontId="23" fillId="0" borderId="31" xfId="0" applyNumberFormat="1" applyFont="1" applyBorder="1" applyAlignment="1" applyProtection="1">
      <alignment horizontal="right"/>
      <protection hidden="1"/>
    </xf>
    <xf numFmtId="0" fontId="4" fillId="6" borderId="11" xfId="0" applyNumberFormat="1" applyFont="1" applyFill="1" applyBorder="1" applyAlignment="1" applyProtection="1">
      <alignment horizontal="right"/>
      <protection locked="0" hidden="1"/>
    </xf>
    <xf numFmtId="0" fontId="4" fillId="3" borderId="29" xfId="0" applyNumberFormat="1" applyFont="1" applyFill="1" applyBorder="1" applyAlignment="1" applyProtection="1">
      <alignment horizontal="right"/>
      <protection hidden="1"/>
    </xf>
    <xf numFmtId="0" fontId="4" fillId="3" borderId="378" xfId="0" applyNumberFormat="1" applyFont="1" applyFill="1" applyBorder="1" applyAlignment="1" applyProtection="1">
      <alignment horizontal="right"/>
      <protection hidden="1"/>
    </xf>
    <xf numFmtId="0" fontId="20" fillId="0" borderId="381" xfId="0" applyNumberFormat="1" applyFont="1" applyBorder="1" applyAlignment="1" applyProtection="1">
      <alignment horizontal="center" vertical="center"/>
      <protection hidden="1"/>
    </xf>
    <xf numFmtId="0" fontId="20" fillId="0" borderId="370" xfId="0" applyNumberFormat="1" applyFont="1" applyBorder="1" applyAlignment="1" applyProtection="1">
      <alignment horizontal="center" vertical="center"/>
      <protection hidden="1"/>
    </xf>
    <xf numFmtId="0" fontId="23" fillId="0" borderId="11" xfId="0" applyNumberFormat="1" applyFont="1" applyBorder="1" applyAlignment="1" applyProtection="1">
      <alignment horizontal="right" vertical="center" wrapText="1"/>
      <protection hidden="1"/>
    </xf>
    <xf numFmtId="0" fontId="4" fillId="6" borderId="21" xfId="0" applyNumberFormat="1" applyFont="1" applyFill="1" applyBorder="1" applyAlignment="1" applyProtection="1">
      <alignment horizontal="right"/>
      <protection locked="0" hidden="1"/>
    </xf>
    <xf numFmtId="0" fontId="4" fillId="6" borderId="382" xfId="0" applyNumberFormat="1" applyFont="1" applyFill="1" applyBorder="1" applyAlignment="1" applyProtection="1">
      <alignment horizontal="right"/>
      <protection locked="0" hidden="1"/>
    </xf>
    <xf numFmtId="0" fontId="7" fillId="6" borderId="11" xfId="5" applyNumberFormat="1" applyFill="1" applyBorder="1" applyAlignment="1" applyProtection="1">
      <alignment horizontal="right"/>
      <protection locked="0" hidden="1"/>
    </xf>
    <xf numFmtId="0" fontId="23" fillId="0" borderId="22" xfId="0" applyNumberFormat="1" applyFont="1" applyBorder="1" applyAlignment="1" applyProtection="1">
      <alignment horizontal="right"/>
      <protection hidden="1"/>
    </xf>
    <xf numFmtId="164" fontId="42" fillId="0" borderId="19" xfId="2" applyNumberFormat="1" applyFont="1" applyFill="1" applyBorder="1" applyAlignment="1" applyProtection="1">
      <alignment horizontal="center"/>
      <protection hidden="1"/>
    </xf>
    <xf numFmtId="164" fontId="42" fillId="0" borderId="389" xfId="2" applyNumberFormat="1" applyFont="1" applyFill="1" applyBorder="1" applyAlignment="1" applyProtection="1">
      <alignment horizontal="center"/>
      <protection hidden="1"/>
    </xf>
    <xf numFmtId="0" fontId="103" fillId="13" borderId="95" xfId="0" applyNumberFormat="1" applyFont="1" applyFill="1" applyBorder="1" applyAlignment="1" applyProtection="1">
      <alignment horizontal="center"/>
      <protection hidden="1"/>
    </xf>
    <xf numFmtId="0" fontId="103" fillId="13" borderId="402" xfId="0" applyNumberFormat="1" applyFont="1" applyFill="1" applyBorder="1" applyAlignment="1" applyProtection="1">
      <alignment horizontal="center"/>
      <protection hidden="1"/>
    </xf>
    <xf numFmtId="0" fontId="103" fillId="13" borderId="6" xfId="0" applyNumberFormat="1" applyFont="1" applyFill="1" applyBorder="1" applyAlignment="1" applyProtection="1">
      <alignment horizontal="center"/>
      <protection hidden="1"/>
    </xf>
    <xf numFmtId="0" fontId="103" fillId="13" borderId="381" xfId="0" applyNumberFormat="1" applyFont="1" applyFill="1" applyBorder="1" applyAlignment="1" applyProtection="1">
      <alignment horizontal="center"/>
      <protection hidden="1"/>
    </xf>
    <xf numFmtId="0" fontId="0" fillId="13" borderId="3" xfId="0" applyNumberFormat="1" applyFill="1" applyBorder="1" applyAlignment="1" applyProtection="1">
      <alignment horizontal="center" vertical="center" wrapText="1"/>
      <protection hidden="1"/>
    </xf>
    <xf numFmtId="0" fontId="0" fillId="13" borderId="387" xfId="0" applyNumberFormat="1" applyFill="1" applyBorder="1" applyAlignment="1" applyProtection="1">
      <alignment horizontal="center" vertical="center" wrapText="1"/>
      <protection hidden="1"/>
    </xf>
    <xf numFmtId="0" fontId="11" fillId="13" borderId="6" xfId="0" applyNumberFormat="1" applyFont="1" applyFill="1" applyBorder="1" applyAlignment="1" applyProtection="1">
      <alignment horizontal="center" vertical="center" wrapText="1"/>
      <protection hidden="1"/>
    </xf>
    <xf numFmtId="0" fontId="11" fillId="13" borderId="3" xfId="0" applyNumberFormat="1" applyFont="1" applyFill="1" applyBorder="1" applyAlignment="1" applyProtection="1">
      <alignment horizontal="center" vertical="center" wrapText="1"/>
      <protection hidden="1"/>
    </xf>
    <xf numFmtId="0" fontId="0" fillId="13" borderId="330" xfId="0" applyNumberFormat="1" applyFill="1" applyBorder="1" applyAlignment="1" applyProtection="1">
      <alignment horizontal="center" vertical="center" wrapText="1"/>
      <protection hidden="1"/>
    </xf>
    <xf numFmtId="0" fontId="0" fillId="13" borderId="386" xfId="0" applyNumberFormat="1" applyFill="1" applyBorder="1" applyAlignment="1" applyProtection="1">
      <alignment horizontal="center" vertical="center" wrapText="1"/>
      <protection hidden="1"/>
    </xf>
    <xf numFmtId="0" fontId="11" fillId="13" borderId="29" xfId="0" applyNumberFormat="1" applyFont="1" applyFill="1" applyBorder="1" applyAlignment="1" applyProtection="1">
      <alignment horizontal="center" vertical="center" wrapText="1"/>
      <protection hidden="1"/>
    </xf>
    <xf numFmtId="0" fontId="15" fillId="37" borderId="68" xfId="0" applyNumberFormat="1" applyFont="1" applyFill="1" applyBorder="1" applyAlignment="1" applyProtection="1">
      <alignment horizontal="right" vertical="center"/>
      <protection hidden="1"/>
    </xf>
    <xf numFmtId="0" fontId="4" fillId="2" borderId="10" xfId="4" applyNumberFormat="1" applyFont="1" applyBorder="1" applyAlignment="1" applyProtection="1">
      <alignment horizontal="center" wrapText="1"/>
      <protection hidden="1"/>
    </xf>
    <xf numFmtId="0" fontId="4" fillId="2" borderId="370" xfId="4" applyNumberFormat="1" applyFont="1" applyBorder="1" applyAlignment="1" applyProtection="1">
      <alignment horizontal="center" wrapText="1"/>
      <protection hidden="1"/>
    </xf>
    <xf numFmtId="0" fontId="0" fillId="3" borderId="6" xfId="0" applyNumberFormat="1" applyFill="1" applyBorder="1" applyAlignment="1" applyProtection="1">
      <alignment horizontal="center" vertical="center"/>
      <protection hidden="1"/>
    </xf>
    <xf numFmtId="0" fontId="0" fillId="3" borderId="381" xfId="0" applyNumberFormat="1" applyFill="1" applyBorder="1" applyAlignment="1" applyProtection="1">
      <alignment horizontal="center" vertical="center"/>
      <protection hidden="1"/>
    </xf>
    <xf numFmtId="0" fontId="6" fillId="9" borderId="10" xfId="0" applyNumberFormat="1" applyFont="1" applyFill="1" applyBorder="1" applyAlignment="1" applyProtection="1">
      <alignment horizontal="center" vertical="center"/>
      <protection hidden="1"/>
    </xf>
    <xf numFmtId="0" fontId="6" fillId="9" borderId="370" xfId="0" applyNumberFormat="1" applyFont="1" applyFill="1" applyBorder="1" applyAlignment="1" applyProtection="1">
      <alignment horizontal="center" vertical="center"/>
      <protection hidden="1"/>
    </xf>
    <xf numFmtId="0" fontId="0" fillId="9" borderId="10" xfId="0" applyNumberFormat="1" applyFill="1" applyBorder="1" applyAlignment="1" applyProtection="1">
      <alignment horizontal="center" vertical="center" wrapText="1"/>
      <protection hidden="1"/>
    </xf>
    <xf numFmtId="0" fontId="0" fillId="9" borderId="370" xfId="0" applyNumberFormat="1" applyFill="1" applyBorder="1" applyAlignment="1" applyProtection="1">
      <alignment horizontal="center" vertical="center" wrapText="1"/>
      <protection hidden="1"/>
    </xf>
    <xf numFmtId="0" fontId="19" fillId="3" borderId="31" xfId="0" applyNumberFormat="1" applyFont="1" applyFill="1" applyBorder="1" applyAlignment="1" applyProtection="1">
      <alignment horizontal="center" vertical="center"/>
      <protection hidden="1"/>
    </xf>
    <xf numFmtId="0" fontId="98" fillId="6" borderId="2" xfId="5" applyNumberFormat="1" applyFont="1" applyFill="1" applyBorder="1" applyAlignment="1" applyProtection="1">
      <alignment horizontal="center" vertical="center"/>
      <protection hidden="1"/>
    </xf>
    <xf numFmtId="0" fontId="4" fillId="6" borderId="25" xfId="0" applyNumberFormat="1" applyFont="1" applyFill="1" applyBorder="1" applyAlignment="1" applyProtection="1">
      <alignment horizontal="left" vertical="center"/>
      <protection locked="0" hidden="1"/>
    </xf>
    <xf numFmtId="0" fontId="4" fillId="6" borderId="32" xfId="0" applyNumberFormat="1" applyFont="1" applyFill="1" applyBorder="1" applyAlignment="1" applyProtection="1">
      <alignment horizontal="left" vertical="center"/>
      <protection locked="0" hidden="1"/>
    </xf>
    <xf numFmtId="0" fontId="4" fillId="10" borderId="24" xfId="0" applyNumberFormat="1" applyFont="1" applyFill="1" applyBorder="1" applyAlignment="1" applyProtection="1">
      <alignment horizontal="center" vertical="center" wrapText="1"/>
      <protection hidden="1"/>
    </xf>
    <xf numFmtId="164" fontId="4" fillId="9" borderId="212" xfId="2" applyNumberFormat="1" applyFont="1" applyFill="1" applyBorder="1" applyAlignment="1" applyProtection="1">
      <alignment horizontal="center" vertical="center" wrapText="1"/>
      <protection hidden="1"/>
    </xf>
    <xf numFmtId="164" fontId="4" fillId="9" borderId="114" xfId="2" applyNumberFormat="1" applyFont="1" applyFill="1" applyBorder="1" applyAlignment="1" applyProtection="1">
      <alignment horizontal="center" vertical="center" wrapText="1"/>
      <protection hidden="1"/>
    </xf>
    <xf numFmtId="164" fontId="4" fillId="9" borderId="224" xfId="2" applyNumberFormat="1" applyFont="1" applyFill="1" applyBorder="1" applyAlignment="1" applyProtection="1">
      <alignment horizontal="center" vertical="center" wrapText="1"/>
      <protection hidden="1"/>
    </xf>
    <xf numFmtId="0" fontId="0" fillId="3" borderId="29" xfId="0" applyFill="1" applyBorder="1" applyAlignment="1" applyProtection="1">
      <alignment horizontal="center"/>
      <protection hidden="1"/>
    </xf>
    <xf numFmtId="0" fontId="0" fillId="3" borderId="0" xfId="0" applyFill="1" applyBorder="1" applyAlignment="1" applyProtection="1">
      <alignment horizontal="center"/>
      <protection hidden="1"/>
    </xf>
    <xf numFmtId="0" fontId="0" fillId="3" borderId="28" xfId="0" applyFill="1" applyBorder="1" applyAlignment="1" applyProtection="1">
      <alignment horizontal="center"/>
      <protection hidden="1"/>
    </xf>
    <xf numFmtId="0" fontId="7" fillId="0" borderId="95" xfId="5" applyBorder="1" applyAlignment="1" applyProtection="1">
      <alignment horizontal="center" vertical="center"/>
      <protection hidden="1"/>
    </xf>
    <xf numFmtId="0" fontId="7" fillId="0" borderId="94" xfId="5" applyBorder="1" applyAlignment="1" applyProtection="1">
      <alignment horizontal="center" vertical="center"/>
      <protection hidden="1"/>
    </xf>
    <xf numFmtId="0" fontId="7" fillId="0" borderId="93" xfId="5" applyBorder="1" applyAlignment="1" applyProtection="1">
      <alignment horizontal="center" vertical="center"/>
      <protection hidden="1"/>
    </xf>
    <xf numFmtId="0" fontId="2" fillId="30" borderId="95" xfId="0" applyFont="1" applyFill="1" applyBorder="1" applyAlignment="1" applyProtection="1">
      <alignment horizontal="center"/>
      <protection hidden="1"/>
    </xf>
    <xf numFmtId="0" fontId="2" fillId="30" borderId="94" xfId="0" applyFont="1" applyFill="1" applyBorder="1" applyAlignment="1" applyProtection="1">
      <alignment horizontal="center"/>
      <protection hidden="1"/>
    </xf>
    <xf numFmtId="0" fontId="2" fillId="30" borderId="96" xfId="0" applyFont="1" applyFill="1" applyBorder="1" applyAlignment="1" applyProtection="1">
      <alignment horizontal="center"/>
      <protection hidden="1"/>
    </xf>
    <xf numFmtId="0" fontId="50" fillId="13" borderId="10" xfId="0" applyFont="1" applyFill="1" applyBorder="1" applyAlignment="1" applyProtection="1">
      <alignment horizontal="center" vertical="center"/>
      <protection hidden="1"/>
    </xf>
    <xf numFmtId="0" fontId="5" fillId="13" borderId="9" xfId="0" applyFont="1" applyFill="1" applyBorder="1" applyAlignment="1" applyProtection="1">
      <alignment horizontal="center" vertical="center"/>
      <protection hidden="1"/>
    </xf>
    <xf numFmtId="0" fontId="41" fillId="38" borderId="65" xfId="0" applyFont="1" applyFill="1" applyBorder="1" applyAlignment="1" applyProtection="1">
      <alignment horizontal="center" vertical="center"/>
      <protection hidden="1"/>
    </xf>
    <xf numFmtId="0" fontId="41" fillId="38" borderId="5" xfId="0" applyFont="1" applyFill="1" applyBorder="1" applyAlignment="1" applyProtection="1">
      <alignment horizontal="center" vertical="center"/>
      <protection hidden="1"/>
    </xf>
    <xf numFmtId="0" fontId="41" fillId="38" borderId="4" xfId="0" applyFont="1" applyFill="1" applyBorder="1" applyAlignment="1" applyProtection="1">
      <alignment horizontal="center" vertical="center"/>
      <protection hidden="1"/>
    </xf>
    <xf numFmtId="0" fontId="41" fillId="38" borderId="39" xfId="0" applyFont="1" applyFill="1" applyBorder="1" applyAlignment="1" applyProtection="1">
      <alignment horizontal="center" vertical="center"/>
      <protection hidden="1"/>
    </xf>
    <xf numFmtId="0" fontId="41" fillId="38" borderId="0" xfId="0" applyFont="1" applyFill="1" applyBorder="1" applyAlignment="1" applyProtection="1">
      <alignment horizontal="center" vertical="center"/>
      <protection hidden="1"/>
    </xf>
    <xf numFmtId="0" fontId="41" fillId="38" borderId="28" xfId="0" applyFont="1" applyFill="1" applyBorder="1" applyAlignment="1" applyProtection="1">
      <alignment horizontal="center" vertical="center"/>
      <protection hidden="1"/>
    </xf>
    <xf numFmtId="0" fontId="41" fillId="38" borderId="68" xfId="0" applyFont="1" applyFill="1" applyBorder="1" applyAlignment="1" applyProtection="1">
      <alignment horizontal="center" vertical="center"/>
      <protection hidden="1"/>
    </xf>
    <xf numFmtId="0" fontId="41" fillId="38" borderId="53" xfId="0" applyFont="1" applyFill="1" applyBorder="1" applyAlignment="1" applyProtection="1">
      <alignment horizontal="center" vertical="center"/>
      <protection hidden="1"/>
    </xf>
    <xf numFmtId="0" fontId="41" fillId="38" borderId="67" xfId="0" applyFont="1" applyFill="1" applyBorder="1" applyAlignment="1" applyProtection="1">
      <alignment horizontal="center" vertical="center"/>
      <protection hidden="1"/>
    </xf>
    <xf numFmtId="0" fontId="7" fillId="0" borderId="6" xfId="5" applyFill="1" applyBorder="1" applyAlignment="1" applyProtection="1">
      <alignment horizontal="center"/>
      <protection hidden="1"/>
    </xf>
    <xf numFmtId="0" fontId="7" fillId="0" borderId="5" xfId="5" applyFill="1" applyBorder="1" applyAlignment="1" applyProtection="1">
      <alignment horizontal="center"/>
      <protection hidden="1"/>
    </xf>
    <xf numFmtId="0" fontId="4" fillId="8" borderId="71" xfId="0" applyFont="1" applyFill="1" applyBorder="1" applyAlignment="1" applyProtection="1">
      <alignment horizontal="right"/>
      <protection hidden="1"/>
    </xf>
    <xf numFmtId="0" fontId="4" fillId="8" borderId="70" xfId="0" applyFont="1" applyFill="1" applyBorder="1" applyAlignment="1" applyProtection="1">
      <alignment horizontal="right"/>
      <protection hidden="1"/>
    </xf>
    <xf numFmtId="44" fontId="15" fillId="8" borderId="70" xfId="0" applyNumberFormat="1" applyFont="1" applyFill="1" applyBorder="1" applyAlignment="1" applyProtection="1">
      <alignment horizontal="center" vertical="center"/>
      <protection hidden="1"/>
    </xf>
    <xf numFmtId="0" fontId="15" fillId="8" borderId="70" xfId="0" applyFont="1" applyFill="1" applyBorder="1" applyAlignment="1" applyProtection="1">
      <alignment horizontal="center" vertical="center"/>
      <protection hidden="1"/>
    </xf>
    <xf numFmtId="0" fontId="4" fillId="8" borderId="70" xfId="0" applyFont="1" applyFill="1" applyBorder="1" applyAlignment="1" applyProtection="1">
      <alignment horizontal="right" wrapText="1"/>
      <protection hidden="1"/>
    </xf>
    <xf numFmtId="44" fontId="15" fillId="8" borderId="69" xfId="0" applyNumberFormat="1" applyFont="1" applyFill="1" applyBorder="1" applyAlignment="1" applyProtection="1">
      <alignment horizontal="center"/>
      <protection hidden="1"/>
    </xf>
    <xf numFmtId="0" fontId="15" fillId="8" borderId="9" xfId="0" applyFont="1" applyFill="1" applyBorder="1" applyAlignment="1" applyProtection="1">
      <alignment horizontal="center"/>
      <protection hidden="1"/>
    </xf>
    <xf numFmtId="0" fontId="82" fillId="0" borderId="218" xfId="0" applyFont="1" applyBorder="1" applyAlignment="1" applyProtection="1">
      <alignment horizontal="center" vertical="center"/>
      <protection hidden="1"/>
    </xf>
    <xf numFmtId="0" fontId="82" fillId="0" borderId="17" xfId="0" applyFont="1" applyBorder="1" applyAlignment="1" applyProtection="1">
      <alignment horizontal="center" vertical="center"/>
      <protection hidden="1"/>
    </xf>
    <xf numFmtId="0" fontId="82" fillId="0" borderId="16" xfId="0" applyFont="1" applyBorder="1" applyAlignment="1" applyProtection="1">
      <alignment horizontal="center" vertical="center"/>
      <protection hidden="1"/>
    </xf>
    <xf numFmtId="0" fontId="82" fillId="0" borderId="216" xfId="0" applyFont="1" applyBorder="1" applyAlignment="1" applyProtection="1">
      <alignment horizontal="center" vertical="center"/>
      <protection hidden="1"/>
    </xf>
    <xf numFmtId="0" fontId="82" fillId="0" borderId="215" xfId="0" applyFont="1" applyBorder="1" applyAlignment="1" applyProtection="1">
      <alignment horizontal="center" vertical="center"/>
      <protection hidden="1"/>
    </xf>
    <xf numFmtId="0" fontId="82" fillId="0" borderId="214" xfId="0" applyFont="1" applyBorder="1" applyAlignment="1" applyProtection="1">
      <alignment horizontal="center" vertical="center"/>
      <protection hidden="1"/>
    </xf>
    <xf numFmtId="1" fontId="107" fillId="0" borderId="437" xfId="0" applyNumberFormat="1" applyFont="1" applyBorder="1" applyAlignment="1" applyProtection="1">
      <alignment horizontal="left" vertical="center" wrapText="1"/>
      <protection hidden="1"/>
    </xf>
    <xf numFmtId="1" fontId="108" fillId="0" borderId="438" xfId="0" applyNumberFormat="1" applyFont="1" applyBorder="1" applyAlignment="1" applyProtection="1">
      <alignment horizontal="left" vertical="center" wrapText="1"/>
      <protection hidden="1"/>
    </xf>
    <xf numFmtId="1" fontId="108" fillId="0" borderId="439" xfId="0" applyNumberFormat="1" applyFont="1" applyBorder="1" applyAlignment="1" applyProtection="1">
      <alignment horizontal="left" vertical="center" wrapText="1"/>
      <protection hidden="1"/>
    </xf>
    <xf numFmtId="1" fontId="108" fillId="0" borderId="440" xfId="0" applyNumberFormat="1" applyFont="1" applyBorder="1" applyAlignment="1" applyProtection="1">
      <alignment horizontal="left" vertical="center" wrapText="1"/>
      <protection hidden="1"/>
    </xf>
    <xf numFmtId="1" fontId="108" fillId="0" borderId="0" xfId="0" applyNumberFormat="1" applyFont="1" applyBorder="1" applyAlignment="1" applyProtection="1">
      <alignment horizontal="left" vertical="center" wrapText="1"/>
      <protection hidden="1"/>
    </xf>
    <xf numFmtId="1" fontId="108" fillId="0" borderId="441" xfId="0" applyNumberFormat="1" applyFont="1" applyBorder="1" applyAlignment="1" applyProtection="1">
      <alignment horizontal="left" vertical="center" wrapText="1"/>
      <protection hidden="1"/>
    </xf>
    <xf numFmtId="1" fontId="108" fillId="0" borderId="442" xfId="0" applyNumberFormat="1" applyFont="1" applyBorder="1" applyAlignment="1" applyProtection="1">
      <alignment horizontal="left" vertical="center" wrapText="1"/>
      <protection hidden="1"/>
    </xf>
    <xf numFmtId="1" fontId="108" fillId="0" borderId="443" xfId="0" applyNumberFormat="1" applyFont="1" applyBorder="1" applyAlignment="1" applyProtection="1">
      <alignment horizontal="left" vertical="center" wrapText="1"/>
      <protection hidden="1"/>
    </xf>
    <xf numFmtId="1" fontId="108" fillId="0" borderId="444" xfId="0" applyNumberFormat="1" applyFont="1" applyBorder="1" applyAlignment="1" applyProtection="1">
      <alignment horizontal="left" vertical="center" wrapText="1"/>
      <protection hidden="1"/>
    </xf>
    <xf numFmtId="0" fontId="31" fillId="7" borderId="95" xfId="0" applyFont="1" applyFill="1" applyBorder="1" applyAlignment="1" applyProtection="1">
      <alignment horizontal="center"/>
      <protection hidden="1"/>
    </xf>
    <xf numFmtId="0" fontId="31" fillId="7" borderId="94" xfId="0" applyFont="1" applyFill="1" applyBorder="1" applyAlignment="1" applyProtection="1">
      <alignment horizontal="center"/>
      <protection hidden="1"/>
    </xf>
    <xf numFmtId="0" fontId="31" fillId="7" borderId="96" xfId="0" applyFont="1" applyFill="1" applyBorder="1" applyAlignment="1" applyProtection="1">
      <alignment horizontal="center"/>
      <protection hidden="1"/>
    </xf>
    <xf numFmtId="0" fontId="2" fillId="29" borderId="10" xfId="0" applyFont="1" applyFill="1" applyBorder="1" applyAlignment="1" applyProtection="1">
      <alignment horizontal="center"/>
      <protection hidden="1"/>
    </xf>
    <xf numFmtId="0" fontId="2" fillId="29" borderId="9" xfId="0" applyFont="1" applyFill="1" applyBorder="1" applyAlignment="1" applyProtection="1">
      <alignment horizontal="center"/>
      <protection hidden="1"/>
    </xf>
    <xf numFmtId="0" fontId="2" fillId="29" borderId="8" xfId="0" applyFont="1" applyFill="1" applyBorder="1" applyAlignment="1" applyProtection="1">
      <alignment horizontal="center"/>
      <protection hidden="1"/>
    </xf>
    <xf numFmtId="0" fontId="2" fillId="28" borderId="95" xfId="0" applyFont="1" applyFill="1" applyBorder="1" applyAlignment="1" applyProtection="1">
      <alignment horizontal="center"/>
      <protection hidden="1"/>
    </xf>
    <xf numFmtId="0" fontId="2" fillId="28" borderId="94" xfId="0" applyFont="1" applyFill="1" applyBorder="1" applyAlignment="1" applyProtection="1">
      <alignment horizontal="center"/>
      <protection hidden="1"/>
    </xf>
    <xf numFmtId="0" fontId="2" fillId="28" borderId="96" xfId="0" applyFont="1" applyFill="1" applyBorder="1" applyAlignment="1" applyProtection="1">
      <alignment horizontal="center"/>
      <protection hidden="1"/>
    </xf>
    <xf numFmtId="0" fontId="2" fillId="27" borderId="95" xfId="0" applyFont="1" applyFill="1" applyBorder="1" applyAlignment="1" applyProtection="1">
      <alignment horizontal="center"/>
      <protection hidden="1"/>
    </xf>
    <xf numFmtId="0" fontId="2" fillId="27" borderId="94" xfId="0" applyFont="1" applyFill="1" applyBorder="1" applyAlignment="1" applyProtection="1">
      <alignment horizontal="center"/>
      <protection hidden="1"/>
    </xf>
    <xf numFmtId="0" fontId="2" fillId="27" borderId="96" xfId="0" applyFont="1" applyFill="1" applyBorder="1" applyAlignment="1" applyProtection="1">
      <alignment horizontal="center"/>
      <protection hidden="1"/>
    </xf>
    <xf numFmtId="1" fontId="84" fillId="0" borderId="10" xfId="0" applyNumberFormat="1" applyFont="1" applyBorder="1" applyAlignment="1" applyProtection="1">
      <alignment horizontal="right" vertical="center"/>
      <protection hidden="1"/>
    </xf>
    <xf numFmtId="1" fontId="84" fillId="0" borderId="9" xfId="0" applyNumberFormat="1" applyFont="1" applyBorder="1" applyAlignment="1" applyProtection="1">
      <alignment horizontal="right" vertical="center"/>
      <protection hidden="1"/>
    </xf>
    <xf numFmtId="1" fontId="84" fillId="0" borderId="369" xfId="0" applyNumberFormat="1" applyFont="1" applyBorder="1" applyAlignment="1" applyProtection="1">
      <alignment horizontal="right" vertical="center"/>
      <protection hidden="1"/>
    </xf>
    <xf numFmtId="0" fontId="83" fillId="0" borderId="221" xfId="0" applyFont="1" applyBorder="1" applyAlignment="1" applyProtection="1">
      <alignment horizontal="center" vertical="center" wrapText="1"/>
      <protection hidden="1"/>
    </xf>
    <xf numFmtId="0" fontId="83" fillId="0" borderId="220" xfId="0" applyFont="1" applyBorder="1" applyAlignment="1" applyProtection="1">
      <alignment horizontal="center" vertical="center" wrapText="1"/>
      <protection hidden="1"/>
    </xf>
    <xf numFmtId="0" fontId="83" fillId="0" borderId="219" xfId="0" applyFont="1" applyBorder="1" applyAlignment="1" applyProtection="1">
      <alignment horizontal="center" vertical="center" wrapText="1"/>
      <protection hidden="1"/>
    </xf>
    <xf numFmtId="0" fontId="31" fillId="3" borderId="97" xfId="0" applyFont="1" applyFill="1" applyBorder="1" applyAlignment="1" applyProtection="1">
      <alignment horizontal="center" vertical="center" wrapText="1"/>
      <protection hidden="1"/>
    </xf>
    <xf numFmtId="0" fontId="31" fillId="3" borderId="94" xfId="0" applyFont="1" applyFill="1" applyBorder="1" applyAlignment="1" applyProtection="1">
      <alignment horizontal="center" vertical="center" wrapText="1"/>
      <protection hidden="1"/>
    </xf>
    <xf numFmtId="0" fontId="31" fillId="3" borderId="96" xfId="0" applyFont="1" applyFill="1" applyBorder="1" applyAlignment="1" applyProtection="1">
      <alignment horizontal="center" vertical="center" wrapText="1"/>
      <protection hidden="1"/>
    </xf>
    <xf numFmtId="0" fontId="2" fillId="33" borderId="119" xfId="0" applyFont="1" applyFill="1" applyBorder="1" applyAlignment="1" applyProtection="1">
      <alignment horizontal="center" vertical="center" wrapText="1"/>
      <protection hidden="1"/>
    </xf>
    <xf numFmtId="0" fontId="2" fillId="33" borderId="45" xfId="0" applyFont="1" applyFill="1" applyBorder="1" applyAlignment="1" applyProtection="1">
      <alignment horizontal="center" vertical="center" wrapText="1"/>
      <protection hidden="1"/>
    </xf>
    <xf numFmtId="0" fontId="2" fillId="33" borderId="118" xfId="0" applyFont="1" applyFill="1" applyBorder="1" applyAlignment="1" applyProtection="1">
      <alignment horizontal="center" vertical="center" wrapText="1"/>
      <protection hidden="1"/>
    </xf>
    <xf numFmtId="0" fontId="2" fillId="32" borderId="95" xfId="0" applyFont="1" applyFill="1" applyBorder="1" applyAlignment="1" applyProtection="1">
      <alignment horizontal="center" vertical="center"/>
      <protection hidden="1"/>
    </xf>
    <xf numFmtId="0" fontId="2" fillId="32" borderId="94" xfId="0" applyFont="1" applyFill="1" applyBorder="1" applyAlignment="1" applyProtection="1">
      <alignment horizontal="center" vertical="center"/>
      <protection hidden="1"/>
    </xf>
    <xf numFmtId="0" fontId="2" fillId="32" borderId="96" xfId="0" applyFont="1" applyFill="1" applyBorder="1" applyAlignment="1" applyProtection="1">
      <alignment horizontal="center" vertical="center"/>
      <protection hidden="1"/>
    </xf>
    <xf numFmtId="1" fontId="2" fillId="31" borderId="95" xfId="0" applyNumberFormat="1" applyFont="1" applyFill="1" applyBorder="1" applyAlignment="1" applyProtection="1">
      <alignment horizontal="center" vertical="center"/>
      <protection hidden="1"/>
    </xf>
    <xf numFmtId="1" fontId="2" fillId="31" borderId="94" xfId="0" applyNumberFormat="1" applyFont="1" applyFill="1" applyBorder="1" applyAlignment="1" applyProtection="1">
      <alignment horizontal="center" vertical="center"/>
      <protection hidden="1"/>
    </xf>
    <xf numFmtId="1" fontId="2" fillId="31" borderId="96" xfId="0" applyNumberFormat="1" applyFont="1" applyFill="1" applyBorder="1" applyAlignment="1" applyProtection="1">
      <alignment horizontal="center" vertical="center"/>
      <protection hidden="1"/>
    </xf>
    <xf numFmtId="0" fontId="31" fillId="18" borderId="95" xfId="0" applyFont="1" applyFill="1" applyBorder="1" applyAlignment="1" applyProtection="1">
      <alignment horizontal="center"/>
      <protection hidden="1"/>
    </xf>
    <xf numFmtId="0" fontId="31" fillId="18" borderId="94" xfId="0" applyFont="1" applyFill="1" applyBorder="1" applyAlignment="1" applyProtection="1">
      <alignment horizontal="center"/>
      <protection hidden="1"/>
    </xf>
    <xf numFmtId="0" fontId="31" fillId="18" borderId="96" xfId="0" applyFont="1" applyFill="1" applyBorder="1" applyAlignment="1" applyProtection="1">
      <alignment horizontal="center"/>
      <protection hidden="1"/>
    </xf>
    <xf numFmtId="0" fontId="23" fillId="3" borderId="6" xfId="0" applyFont="1" applyFill="1" applyBorder="1" applyAlignment="1" applyProtection="1">
      <alignment horizontal="left" vertical="center" wrapText="1"/>
      <protection hidden="1"/>
    </xf>
    <xf numFmtId="0" fontId="23" fillId="3" borderId="5" xfId="0" applyFont="1" applyFill="1" applyBorder="1" applyAlignment="1" applyProtection="1">
      <alignment horizontal="left" vertical="center" wrapText="1"/>
      <protection hidden="1"/>
    </xf>
    <xf numFmtId="0" fontId="23" fillId="3" borderId="4" xfId="0" applyFont="1" applyFill="1" applyBorder="1" applyAlignment="1" applyProtection="1">
      <alignment horizontal="left" vertical="center" wrapText="1"/>
      <protection hidden="1"/>
    </xf>
    <xf numFmtId="0" fontId="23" fillId="3" borderId="0" xfId="0" applyFont="1" applyFill="1" applyAlignment="1" applyProtection="1">
      <alignment horizontal="left" vertical="center" wrapText="1"/>
      <protection hidden="1"/>
    </xf>
    <xf numFmtId="0" fontId="23" fillId="3" borderId="2" xfId="0" applyFont="1" applyFill="1" applyBorder="1" applyAlignment="1" applyProtection="1">
      <alignment horizontal="left" vertical="center" wrapText="1"/>
      <protection hidden="1"/>
    </xf>
    <xf numFmtId="0" fontId="23" fillId="3" borderId="1" xfId="0" applyFont="1" applyFill="1" applyBorder="1" applyAlignment="1" applyProtection="1">
      <alignment horizontal="left" vertical="center" wrapText="1"/>
      <protection hidden="1"/>
    </xf>
    <xf numFmtId="0" fontId="0" fillId="6" borderId="11" xfId="0" applyFill="1" applyBorder="1" applyAlignment="1" applyProtection="1">
      <alignment horizontal="center"/>
      <protection locked="0" hidden="1"/>
    </xf>
    <xf numFmtId="0" fontId="23" fillId="18" borderId="11" xfId="0" applyFont="1" applyFill="1" applyBorder="1" applyAlignment="1" applyProtection="1">
      <alignment horizontal="center"/>
      <protection hidden="1"/>
    </xf>
    <xf numFmtId="0" fontId="23" fillId="18" borderId="12" xfId="0" applyFont="1" applyFill="1" applyBorder="1" applyAlignment="1" applyProtection="1">
      <alignment horizontal="center"/>
      <protection hidden="1"/>
    </xf>
    <xf numFmtId="0" fontId="35" fillId="6" borderId="11" xfId="0" applyFont="1" applyFill="1" applyBorder="1" applyAlignment="1" applyProtection="1">
      <alignment horizontal="center"/>
      <protection locked="0" hidden="1"/>
    </xf>
    <xf numFmtId="0" fontId="88" fillId="0" borderId="0" xfId="0" applyFont="1" applyFill="1" applyAlignment="1">
      <alignment horizontal="center" vertical="center" wrapText="1"/>
    </xf>
    <xf numFmtId="0" fontId="23" fillId="18" borderId="19" xfId="0" applyFont="1" applyFill="1" applyBorder="1" applyAlignment="1" applyProtection="1">
      <alignment horizontal="center" vertical="center" wrapText="1"/>
      <protection hidden="1"/>
    </xf>
    <xf numFmtId="0" fontId="23" fillId="18" borderId="16" xfId="0" applyFont="1" applyFill="1" applyBorder="1" applyAlignment="1" applyProtection="1">
      <alignment horizontal="center" vertical="center" wrapText="1"/>
      <protection hidden="1"/>
    </xf>
    <xf numFmtId="0" fontId="23" fillId="6" borderId="19" xfId="0" applyFont="1" applyFill="1" applyBorder="1" applyAlignment="1" applyProtection="1">
      <alignment horizontal="center" vertical="center" wrapText="1"/>
      <protection locked="0" hidden="1"/>
    </xf>
    <xf numFmtId="0" fontId="70" fillId="13" borderId="10" xfId="0" applyFont="1" applyFill="1" applyBorder="1" applyAlignment="1" applyProtection="1">
      <alignment horizontal="center" vertical="center"/>
      <protection hidden="1"/>
    </xf>
    <xf numFmtId="0" fontId="18" fillId="13" borderId="9" xfId="0" applyFont="1" applyFill="1" applyBorder="1" applyAlignment="1" applyProtection="1">
      <alignment horizontal="center" vertical="center"/>
      <protection hidden="1"/>
    </xf>
    <xf numFmtId="0" fontId="41" fillId="0" borderId="65" xfId="0" applyFont="1" applyBorder="1" applyAlignment="1" applyProtection="1">
      <alignment horizontal="center" vertical="center"/>
      <protection hidden="1"/>
    </xf>
    <xf numFmtId="0" fontId="41" fillId="0" borderId="5" xfId="0" applyFont="1" applyBorder="1" applyAlignment="1" applyProtection="1">
      <alignment horizontal="center" vertical="center"/>
      <protection hidden="1"/>
    </xf>
    <xf numFmtId="0" fontId="41" fillId="0" borderId="4" xfId="0" applyFont="1" applyBorder="1" applyAlignment="1" applyProtection="1">
      <alignment horizontal="center" vertical="center"/>
      <protection hidden="1"/>
    </xf>
    <xf numFmtId="0" fontId="41" fillId="0" borderId="39" xfId="0" applyFont="1" applyBorder="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28" xfId="0" applyFont="1" applyBorder="1" applyAlignment="1" applyProtection="1">
      <alignment horizontal="center" vertical="center"/>
      <protection hidden="1"/>
    </xf>
    <xf numFmtId="0" fontId="41" fillId="0" borderId="68" xfId="0" applyFont="1" applyBorder="1" applyAlignment="1" applyProtection="1">
      <alignment horizontal="center" vertical="center"/>
      <protection hidden="1"/>
    </xf>
    <xf numFmtId="0" fontId="41" fillId="0" borderId="53" xfId="0" applyFont="1" applyBorder="1" applyAlignment="1" applyProtection="1">
      <alignment horizontal="center" vertical="center"/>
      <protection hidden="1"/>
    </xf>
    <xf numFmtId="0" fontId="41" fillId="0" borderId="67" xfId="0" applyFont="1" applyBorder="1" applyAlignment="1" applyProtection="1">
      <alignment horizontal="center" vertical="center"/>
      <protection hidden="1"/>
    </xf>
    <xf numFmtId="0" fontId="0" fillId="3" borderId="0" xfId="0" applyFill="1" applyAlignment="1" applyProtection="1">
      <alignment horizontal="center"/>
      <protection hidden="1"/>
    </xf>
    <xf numFmtId="0" fontId="7" fillId="0" borderId="6" xfId="5" applyBorder="1" applyAlignment="1" applyProtection="1">
      <alignment horizontal="center" vertical="center"/>
      <protection hidden="1"/>
    </xf>
    <xf numFmtId="0" fontId="7" fillId="0" borderId="5" xfId="5" applyBorder="1" applyAlignment="1" applyProtection="1">
      <alignment horizontal="center" vertical="center"/>
      <protection hidden="1"/>
    </xf>
    <xf numFmtId="0" fontId="7" fillId="0" borderId="66" xfId="5" applyBorder="1" applyAlignment="1" applyProtection="1">
      <alignment horizontal="center" vertical="center"/>
      <protection hidden="1"/>
    </xf>
    <xf numFmtId="0" fontId="31" fillId="3" borderId="65" xfId="0" applyFont="1" applyFill="1" applyBorder="1" applyAlignment="1" applyProtection="1">
      <alignment horizontal="center" vertical="center" wrapText="1"/>
      <protection hidden="1"/>
    </xf>
    <xf numFmtId="0" fontId="31" fillId="3" borderId="5" xfId="0" applyFont="1" applyFill="1" applyBorder="1" applyAlignment="1" applyProtection="1">
      <alignment horizontal="center" vertical="center" wrapText="1"/>
      <protection hidden="1"/>
    </xf>
    <xf numFmtId="0" fontId="31" fillId="3" borderId="4" xfId="0" applyFont="1" applyFill="1" applyBorder="1" applyAlignment="1" applyProtection="1">
      <alignment horizontal="center" vertical="center" wrapText="1"/>
      <protection hidden="1"/>
    </xf>
    <xf numFmtId="0" fontId="23" fillId="0" borderId="10"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64" xfId="0" applyFont="1" applyBorder="1" applyAlignment="1" applyProtection="1">
      <alignment horizontal="center" wrapText="1"/>
      <protection hidden="1"/>
    </xf>
    <xf numFmtId="0" fontId="23" fillId="0" borderId="63" xfId="0" applyFont="1" applyBorder="1" applyAlignment="1" applyProtection="1">
      <alignment horizontal="center" wrapText="1"/>
      <protection hidden="1"/>
    </xf>
    <xf numFmtId="164" fontId="4" fillId="9" borderId="48" xfId="2" applyNumberFormat="1" applyFont="1" applyFill="1" applyBorder="1" applyAlignment="1" applyProtection="1">
      <alignment horizontal="center" vertical="center" wrapText="1"/>
    </xf>
    <xf numFmtId="164" fontId="4" fillId="9" borderId="86" xfId="2" applyNumberFormat="1" applyFont="1" applyFill="1" applyBorder="1" applyAlignment="1" applyProtection="1">
      <alignment horizontal="center" vertical="center" wrapText="1"/>
    </xf>
    <xf numFmtId="164" fontId="4" fillId="9" borderId="80" xfId="2" applyNumberFormat="1" applyFont="1" applyFill="1" applyBorder="1" applyAlignment="1" applyProtection="1">
      <alignment horizontal="center" vertical="center" wrapText="1"/>
    </xf>
    <xf numFmtId="164" fontId="4" fillId="9" borderId="79" xfId="2" applyNumberFormat="1" applyFont="1" applyFill="1" applyBorder="1" applyAlignment="1" applyProtection="1">
      <alignment horizontal="center" vertical="center" wrapText="1"/>
    </xf>
    <xf numFmtId="164" fontId="4" fillId="9" borderId="73" xfId="2" applyNumberFormat="1" applyFont="1" applyFill="1" applyBorder="1" applyAlignment="1" applyProtection="1">
      <alignment horizontal="center" vertical="center" wrapText="1"/>
    </xf>
    <xf numFmtId="164" fontId="4" fillId="9" borderId="72" xfId="2" applyNumberFormat="1" applyFont="1" applyFill="1" applyBorder="1" applyAlignment="1" applyProtection="1">
      <alignment horizontal="center" vertical="center" wrapText="1"/>
    </xf>
    <xf numFmtId="0" fontId="0" fillId="3" borderId="29" xfId="0" applyFill="1" applyBorder="1" applyAlignment="1" applyProtection="1">
      <alignment horizontal="center"/>
    </xf>
    <xf numFmtId="0" fontId="0" fillId="3" borderId="0" xfId="0" applyFill="1" applyAlignment="1" applyProtection="1">
      <alignment horizontal="center"/>
    </xf>
    <xf numFmtId="0" fontId="0" fillId="3" borderId="28" xfId="0" applyFill="1" applyBorder="1" applyAlignment="1" applyProtection="1">
      <alignment horizontal="center"/>
    </xf>
    <xf numFmtId="0" fontId="7" fillId="0" borderId="95" xfId="5" applyBorder="1" applyAlignment="1" applyProtection="1">
      <alignment horizontal="center" vertical="center"/>
    </xf>
    <xf numFmtId="0" fontId="7" fillId="0" borderId="94" xfId="5" applyBorder="1" applyAlignment="1" applyProtection="1">
      <alignment horizontal="center" vertical="center"/>
    </xf>
    <xf numFmtId="0" fontId="7" fillId="0" borderId="93" xfId="5" applyBorder="1" applyAlignment="1" applyProtection="1">
      <alignment horizontal="center" vertical="center"/>
    </xf>
    <xf numFmtId="0" fontId="31" fillId="0" borderId="36" xfId="0" applyFont="1" applyBorder="1" applyAlignment="1" applyProtection="1">
      <alignment horizontal="center" vertical="center" wrapText="1"/>
    </xf>
    <xf numFmtId="0" fontId="31" fillId="19" borderId="36" xfId="0" applyFont="1" applyFill="1" applyBorder="1" applyAlignment="1" applyProtection="1">
      <alignment horizontal="center" vertical="center" wrapText="1"/>
    </xf>
    <xf numFmtId="0" fontId="31" fillId="0" borderId="35" xfId="0" applyFont="1" applyBorder="1" applyAlignment="1" applyProtection="1">
      <alignment horizontal="center" vertical="center" wrapText="1"/>
    </xf>
    <xf numFmtId="0" fontId="31" fillId="19" borderId="52" xfId="0" applyFont="1" applyFill="1" applyBorder="1" applyAlignment="1" applyProtection="1">
      <alignment horizontal="center" vertical="center" wrapText="1"/>
    </xf>
    <xf numFmtId="0" fontId="31" fillId="19" borderId="44" xfId="0" applyFont="1" applyFill="1" applyBorder="1" applyAlignment="1" applyProtection="1">
      <alignment horizontal="center" vertical="center" wrapText="1"/>
    </xf>
    <xf numFmtId="0" fontId="31" fillId="19" borderId="51" xfId="0" applyFont="1" applyFill="1" applyBorder="1" applyAlignment="1" applyProtection="1">
      <alignment horizontal="center" vertical="center" wrapText="1"/>
    </xf>
    <xf numFmtId="164" fontId="4" fillId="9" borderId="212" xfId="2" applyNumberFormat="1" applyFont="1" applyFill="1" applyBorder="1" applyAlignment="1" applyProtection="1">
      <alignment horizontal="center" vertical="center" wrapText="1"/>
    </xf>
    <xf numFmtId="164" fontId="4" fillId="9" borderId="114" xfId="2" applyNumberFormat="1" applyFont="1" applyFill="1" applyBorder="1" applyAlignment="1" applyProtection="1">
      <alignment horizontal="center" vertical="center" wrapText="1"/>
    </xf>
    <xf numFmtId="164" fontId="4" fillId="9" borderId="154" xfId="2" applyNumberFormat="1" applyFont="1" applyFill="1" applyBorder="1" applyAlignment="1" applyProtection="1">
      <alignment horizontal="center" vertical="center" wrapText="1"/>
    </xf>
    <xf numFmtId="0" fontId="50" fillId="17" borderId="6" xfId="0" applyFont="1" applyFill="1" applyBorder="1" applyAlignment="1" applyProtection="1">
      <alignment horizontal="center" vertical="center" wrapText="1"/>
    </xf>
    <xf numFmtId="0" fontId="50" fillId="17" borderId="5" xfId="0" applyFont="1" applyFill="1" applyBorder="1" applyAlignment="1" applyProtection="1">
      <alignment horizontal="center" vertical="center" wrapText="1"/>
    </xf>
    <xf numFmtId="0" fontId="49" fillId="0" borderId="65" xfId="0" applyFont="1" applyBorder="1" applyAlignment="1" applyProtection="1">
      <alignment horizontal="center" vertical="center"/>
    </xf>
    <xf numFmtId="0" fontId="49" fillId="0" borderId="5" xfId="0" applyFont="1" applyBorder="1" applyAlignment="1" applyProtection="1">
      <alignment horizontal="center" vertical="center"/>
    </xf>
    <xf numFmtId="0" fontId="49" fillId="0" borderId="4"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0" borderId="0" xfId="0" applyFont="1" applyAlignment="1" applyProtection="1">
      <alignment horizontal="center" vertical="center"/>
    </xf>
    <xf numFmtId="0" fontId="49" fillId="0" borderId="28" xfId="0" applyFont="1" applyBorder="1" applyAlignment="1" applyProtection="1">
      <alignment horizontal="center" vertical="center"/>
    </xf>
    <xf numFmtId="0" fontId="49" fillId="0" borderId="68" xfId="0" applyFont="1" applyBorder="1" applyAlignment="1" applyProtection="1">
      <alignment horizontal="center" vertical="center"/>
    </xf>
    <xf numFmtId="0" fontId="49" fillId="0" borderId="53" xfId="0" applyFont="1" applyBorder="1" applyAlignment="1" applyProtection="1">
      <alignment horizontal="center" vertical="center"/>
    </xf>
    <xf numFmtId="0" fontId="49" fillId="0" borderId="67" xfId="0" applyFont="1" applyBorder="1" applyAlignment="1" applyProtection="1">
      <alignment horizontal="center" vertical="center"/>
    </xf>
    <xf numFmtId="0" fontId="7" fillId="0" borderId="6" xfId="5" applyFill="1" applyBorder="1" applyAlignment="1" applyProtection="1">
      <alignment horizontal="center"/>
    </xf>
    <xf numFmtId="0" fontId="7" fillId="0" borderId="5" xfId="5" applyFill="1" applyBorder="1" applyAlignment="1" applyProtection="1">
      <alignment horizontal="center"/>
    </xf>
    <xf numFmtId="0" fontId="4" fillId="8" borderId="71" xfId="0" applyFont="1" applyFill="1" applyBorder="1" applyAlignment="1" applyProtection="1">
      <alignment horizontal="right"/>
    </xf>
    <xf numFmtId="0" fontId="4" fillId="8" borderId="70" xfId="0" applyFont="1" applyFill="1" applyBorder="1" applyAlignment="1" applyProtection="1">
      <alignment horizontal="right"/>
    </xf>
    <xf numFmtId="0" fontId="4" fillId="8" borderId="70" xfId="0" applyFont="1" applyFill="1" applyBorder="1" applyAlignment="1" applyProtection="1">
      <alignment horizontal="center"/>
    </xf>
    <xf numFmtId="0" fontId="4" fillId="8" borderId="70" xfId="0" applyFont="1" applyFill="1" applyBorder="1" applyAlignment="1" applyProtection="1">
      <alignment horizontal="right" wrapText="1"/>
    </xf>
    <xf numFmtId="44" fontId="4" fillId="8" borderId="69" xfId="0" applyNumberFormat="1" applyFont="1" applyFill="1" applyBorder="1" applyAlignment="1" applyProtection="1">
      <alignment horizontal="center"/>
    </xf>
    <xf numFmtId="0" fontId="4" fillId="8" borderId="9" xfId="0" applyFont="1" applyFill="1" applyBorder="1" applyAlignment="1" applyProtection="1">
      <alignment horizontal="center"/>
    </xf>
    <xf numFmtId="0" fontId="20" fillId="0" borderId="103" xfId="0" applyFont="1" applyBorder="1" applyAlignment="1" applyProtection="1">
      <alignment horizontal="center"/>
    </xf>
    <xf numFmtId="0" fontId="20" fillId="0" borderId="44" xfId="0" applyFont="1" applyBorder="1" applyAlignment="1" applyProtection="1">
      <alignment horizontal="center"/>
    </xf>
    <xf numFmtId="0" fontId="20" fillId="0" borderId="102" xfId="0" applyFont="1" applyBorder="1" applyAlignment="1" applyProtection="1">
      <alignment horizontal="center"/>
    </xf>
    <xf numFmtId="0" fontId="32" fillId="0" borderId="0" xfId="0" applyFont="1" applyAlignment="1" applyProtection="1">
      <alignment horizontal="center" vertical="center" wrapText="1"/>
    </xf>
    <xf numFmtId="2" fontId="4" fillId="0" borderId="37" xfId="0" applyNumberFormat="1" applyFont="1" applyBorder="1" applyAlignment="1" applyProtection="1">
      <alignment horizontal="center" vertical="center" wrapText="1"/>
    </xf>
    <xf numFmtId="2" fontId="4" fillId="0" borderId="34" xfId="0" applyNumberFormat="1" applyFont="1" applyBorder="1" applyAlignment="1" applyProtection="1">
      <alignment horizontal="center" vertical="center" wrapText="1"/>
    </xf>
    <xf numFmtId="2" fontId="23" fillId="0" borderId="36" xfId="0" applyNumberFormat="1" applyFont="1" applyBorder="1" applyAlignment="1" applyProtection="1">
      <alignment horizontal="center" vertical="center" wrapText="1"/>
    </xf>
    <xf numFmtId="2" fontId="23" fillId="0" borderId="35" xfId="0" applyNumberFormat="1" applyFont="1" applyBorder="1" applyAlignment="1" applyProtection="1">
      <alignment horizontal="center" vertical="center" wrapText="1"/>
    </xf>
    <xf numFmtId="2" fontId="23" fillId="6" borderId="33" xfId="0" applyNumberFormat="1" applyFont="1" applyFill="1" applyBorder="1" applyAlignment="1" applyProtection="1">
      <alignment horizontal="center" vertical="center" wrapText="1"/>
      <protection locked="0"/>
    </xf>
    <xf numFmtId="2" fontId="23" fillId="0" borderId="33" xfId="0" applyNumberFormat="1" applyFont="1" applyBorder="1" applyAlignment="1" applyProtection="1">
      <alignment horizontal="center" vertical="center" wrapText="1"/>
    </xf>
    <xf numFmtId="164" fontId="23" fillId="0" borderId="33" xfId="0" applyNumberFormat="1" applyFont="1" applyBorder="1" applyAlignment="1" applyProtection="1">
      <alignment horizontal="center" vertical="center" wrapText="1"/>
    </xf>
    <xf numFmtId="164" fontId="23" fillId="0" borderId="32" xfId="0" applyNumberFormat="1" applyFont="1" applyBorder="1" applyAlignment="1" applyProtection="1">
      <alignment horizontal="center" vertical="center" wrapText="1"/>
    </xf>
    <xf numFmtId="0" fontId="62" fillId="7" borderId="6" xfId="0" applyFont="1" applyFill="1" applyBorder="1" applyAlignment="1" applyProtection="1">
      <alignment horizontal="center" vertical="center" wrapText="1"/>
    </xf>
    <xf numFmtId="0" fontId="62" fillId="7" borderId="5" xfId="0" applyFont="1" applyFill="1" applyBorder="1" applyAlignment="1" applyProtection="1">
      <alignment horizontal="center" vertical="center" wrapText="1"/>
    </xf>
    <xf numFmtId="0" fontId="62" fillId="7" borderId="4" xfId="0" applyFont="1" applyFill="1" applyBorder="1" applyAlignment="1" applyProtection="1">
      <alignment horizontal="center" vertical="center" wrapText="1"/>
    </xf>
    <xf numFmtId="0" fontId="32" fillId="0" borderId="6" xfId="0" applyFont="1" applyBorder="1" applyAlignment="1" applyProtection="1">
      <alignment horizontal="left" vertical="center" wrapText="1"/>
    </xf>
    <xf numFmtId="0" fontId="32" fillId="0" borderId="5" xfId="0" applyFont="1" applyBorder="1" applyAlignment="1" applyProtection="1">
      <alignment horizontal="left" vertical="center" wrapText="1"/>
    </xf>
    <xf numFmtId="0" fontId="32" fillId="0" borderId="4" xfId="0" applyFont="1" applyBorder="1" applyAlignment="1" applyProtection="1">
      <alignment horizontal="left" vertical="center" wrapText="1"/>
    </xf>
    <xf numFmtId="1" fontId="32" fillId="0" borderId="29" xfId="0" applyNumberFormat="1" applyFont="1" applyBorder="1" applyAlignment="1" applyProtection="1">
      <alignment horizontal="center" vertical="center" wrapText="1"/>
    </xf>
    <xf numFmtId="1" fontId="32" fillId="0" borderId="0" xfId="0" applyNumberFormat="1" applyFont="1" applyAlignment="1" applyProtection="1">
      <alignment horizontal="center" vertical="center" wrapText="1"/>
    </xf>
    <xf numFmtId="1" fontId="32" fillId="0" borderId="28" xfId="0" applyNumberFormat="1" applyFont="1" applyBorder="1" applyAlignment="1" applyProtection="1">
      <alignment horizontal="center" vertical="center" wrapText="1"/>
    </xf>
    <xf numFmtId="1" fontId="32" fillId="0" borderId="3" xfId="0" applyNumberFormat="1" applyFont="1" applyBorder="1" applyAlignment="1" applyProtection="1">
      <alignment horizontal="center" vertical="center" wrapText="1"/>
    </xf>
    <xf numFmtId="1" fontId="32" fillId="0" borderId="2" xfId="0" applyNumberFormat="1" applyFont="1" applyBorder="1" applyAlignment="1" applyProtection="1">
      <alignment horizontal="center" vertical="center" wrapText="1"/>
    </xf>
    <xf numFmtId="1" fontId="32" fillId="0" borderId="1" xfId="0" applyNumberFormat="1" applyFont="1" applyBorder="1" applyAlignment="1" applyProtection="1">
      <alignment horizontal="center" vertical="center" wrapText="1"/>
    </xf>
    <xf numFmtId="0" fontId="4" fillId="3" borderId="25" xfId="0" applyFont="1" applyFill="1" applyBorder="1" applyAlignment="1" applyProtection="1">
      <alignment horizontal="center"/>
    </xf>
    <xf numFmtId="0" fontId="4" fillId="3" borderId="24" xfId="0" applyFont="1" applyFill="1" applyBorder="1" applyAlignment="1" applyProtection="1">
      <alignment horizontal="center"/>
    </xf>
    <xf numFmtId="0" fontId="4" fillId="3" borderId="23" xfId="0" applyFont="1" applyFill="1" applyBorder="1" applyAlignment="1" applyProtection="1">
      <alignment horizontal="center"/>
    </xf>
    <xf numFmtId="0" fontId="7" fillId="0" borderId="141" xfId="5" applyBorder="1" applyAlignment="1" applyProtection="1">
      <alignment horizontal="center" vertical="center"/>
    </xf>
    <xf numFmtId="0" fontId="7" fillId="0" borderId="136" xfId="5" applyBorder="1" applyAlignment="1" applyProtection="1">
      <alignment horizontal="center" vertical="center"/>
    </xf>
    <xf numFmtId="0" fontId="31" fillId="0" borderId="136" xfId="0" applyFont="1" applyBorder="1" applyAlignment="1" applyProtection="1">
      <alignment horizontal="center" vertical="center" wrapText="1"/>
    </xf>
    <xf numFmtId="0" fontId="31" fillId="19" borderId="136" xfId="0" applyFont="1" applyFill="1" applyBorder="1" applyAlignment="1" applyProtection="1">
      <alignment horizontal="center" vertical="center" wrapText="1"/>
    </xf>
    <xf numFmtId="0" fontId="27" fillId="19" borderId="136" xfId="0" applyFont="1" applyFill="1" applyBorder="1" applyAlignment="1" applyProtection="1">
      <alignment horizontal="center" vertical="center" wrapText="1"/>
    </xf>
    <xf numFmtId="0" fontId="31" fillId="0" borderId="140" xfId="0" applyFont="1" applyBorder="1" applyAlignment="1" applyProtection="1">
      <alignment horizontal="center" vertical="center" wrapText="1"/>
    </xf>
    <xf numFmtId="0" fontId="50" fillId="7" borderId="6" xfId="0" applyFont="1" applyFill="1" applyBorder="1" applyAlignment="1" applyProtection="1">
      <alignment horizontal="center" vertical="center" wrapText="1"/>
    </xf>
    <xf numFmtId="0" fontId="50" fillId="7" borderId="5" xfId="0" applyFont="1" applyFill="1" applyBorder="1" applyAlignment="1" applyProtection="1">
      <alignment horizontal="center" vertical="center" wrapText="1"/>
    </xf>
    <xf numFmtId="44" fontId="4" fillId="8" borderId="69" xfId="0" quotePrefix="1" applyNumberFormat="1" applyFont="1" applyFill="1" applyBorder="1" applyAlignment="1" applyProtection="1">
      <alignment horizontal="center"/>
    </xf>
    <xf numFmtId="1" fontId="32" fillId="0" borderId="52" xfId="0" applyNumberFormat="1" applyFont="1" applyBorder="1" applyAlignment="1" applyProtection="1">
      <alignment horizontal="center" vertical="center" wrapText="1"/>
    </xf>
    <xf numFmtId="1" fontId="32" fillId="0" borderId="44" xfId="0" applyNumberFormat="1" applyFont="1" applyBorder="1" applyAlignment="1" applyProtection="1">
      <alignment horizontal="center" vertical="center" wrapText="1"/>
    </xf>
    <xf numFmtId="1" fontId="32" fillId="0" borderId="51" xfId="0" applyNumberFormat="1" applyFont="1" applyBorder="1" applyAlignment="1" applyProtection="1">
      <alignment horizontal="center" vertical="center" wrapText="1"/>
    </xf>
    <xf numFmtId="1" fontId="32" fillId="0" borderId="0" xfId="0" applyNumberFormat="1" applyFont="1" applyBorder="1" applyAlignment="1" applyProtection="1">
      <alignment horizontal="center" vertical="center" wrapText="1"/>
    </xf>
    <xf numFmtId="164" fontId="4" fillId="9" borderId="124" xfId="2" applyNumberFormat="1" applyFont="1" applyFill="1" applyBorder="1" applyAlignment="1" applyProtection="1">
      <alignment horizontal="center" vertical="center" wrapText="1"/>
    </xf>
    <xf numFmtId="164" fontId="4" fillId="9" borderId="168" xfId="2" applyNumberFormat="1" applyFont="1" applyFill="1" applyBorder="1" applyAlignment="1" applyProtection="1">
      <alignment horizontal="center" vertical="center" wrapText="1"/>
    </xf>
    <xf numFmtId="0" fontId="49" fillId="0" borderId="0" xfId="0" applyFont="1" applyBorder="1" applyAlignment="1" applyProtection="1">
      <alignment horizontal="center" vertical="center"/>
    </xf>
    <xf numFmtId="164" fontId="4" fillId="9" borderId="248" xfId="2" applyNumberFormat="1" applyFont="1" applyFill="1" applyBorder="1" applyAlignment="1" applyProtection="1">
      <alignment horizontal="center" vertical="center" wrapText="1"/>
    </xf>
    <xf numFmtId="164" fontId="4" fillId="9" borderId="405" xfId="2" applyNumberFormat="1" applyFont="1" applyFill="1" applyBorder="1" applyAlignment="1" applyProtection="1">
      <alignment horizontal="center" vertical="center" wrapText="1"/>
    </xf>
    <xf numFmtId="164" fontId="4" fillId="9" borderId="129" xfId="2" applyNumberFormat="1" applyFont="1" applyFill="1" applyBorder="1" applyAlignment="1" applyProtection="1">
      <alignment horizontal="center" vertical="center" wrapText="1"/>
    </xf>
    <xf numFmtId="164" fontId="4" fillId="9" borderId="28" xfId="2" applyNumberFormat="1" applyFont="1" applyFill="1" applyBorder="1" applyAlignment="1" applyProtection="1">
      <alignment horizontal="center" vertical="center" wrapText="1"/>
    </xf>
    <xf numFmtId="164" fontId="4" fillId="9" borderId="251" xfId="2" applyNumberFormat="1" applyFont="1" applyFill="1" applyBorder="1" applyAlignment="1" applyProtection="1">
      <alignment horizontal="center" vertical="center" wrapText="1"/>
    </xf>
    <xf numFmtId="164" fontId="4" fillId="9" borderId="376" xfId="2" applyNumberFormat="1" applyFont="1" applyFill="1" applyBorder="1" applyAlignment="1" applyProtection="1">
      <alignment horizontal="center" vertical="center" wrapText="1"/>
    </xf>
    <xf numFmtId="0" fontId="0" fillId="3" borderId="0" xfId="0" applyFill="1" applyBorder="1" applyAlignment="1" applyProtection="1">
      <alignment horizontal="center"/>
    </xf>
    <xf numFmtId="164" fontId="4" fillId="9" borderId="236" xfId="2" applyNumberFormat="1" applyFont="1" applyFill="1" applyBorder="1" applyAlignment="1" applyProtection="1">
      <alignment horizontal="center" vertical="center" wrapText="1"/>
    </xf>
    <xf numFmtId="164" fontId="4" fillId="9" borderId="246" xfId="2" applyNumberFormat="1" applyFont="1" applyFill="1" applyBorder="1" applyAlignment="1" applyProtection="1">
      <alignment horizontal="center" vertical="center" wrapText="1"/>
    </xf>
    <xf numFmtId="0" fontId="4" fillId="3" borderId="330" xfId="0" applyFont="1" applyFill="1" applyBorder="1" applyAlignment="1" applyProtection="1">
      <alignment horizontal="center"/>
    </xf>
    <xf numFmtId="0" fontId="50" fillId="17" borderId="331" xfId="0" applyFont="1" applyFill="1" applyBorder="1" applyAlignment="1" applyProtection="1">
      <alignment horizontal="center" vertical="center" wrapText="1"/>
    </xf>
    <xf numFmtId="0" fontId="50" fillId="17" borderId="332" xfId="0" applyFont="1" applyFill="1" applyBorder="1" applyAlignment="1" applyProtection="1">
      <alignment horizontal="center" vertical="center" wrapText="1"/>
    </xf>
    <xf numFmtId="0" fontId="49" fillId="0" borderId="333" xfId="0" applyFont="1" applyBorder="1" applyAlignment="1" applyProtection="1">
      <alignment horizontal="center" vertical="center"/>
    </xf>
    <xf numFmtId="0" fontId="49" fillId="0" borderId="332" xfId="0" applyFont="1" applyBorder="1" applyAlignment="1" applyProtection="1">
      <alignment horizontal="center" vertical="center"/>
    </xf>
    <xf numFmtId="0" fontId="49" fillId="0" borderId="334" xfId="0" applyFont="1" applyBorder="1" applyAlignment="1" applyProtection="1">
      <alignment horizontal="center" vertical="center"/>
    </xf>
    <xf numFmtId="0" fontId="49" fillId="0" borderId="327" xfId="0" applyFont="1" applyBorder="1" applyAlignment="1" applyProtection="1">
      <alignment horizontal="center" vertical="center"/>
    </xf>
    <xf numFmtId="0" fontId="49" fillId="0" borderId="337" xfId="0" applyFont="1" applyBorder="1" applyAlignment="1" applyProtection="1">
      <alignment horizontal="center" vertical="center"/>
    </xf>
    <xf numFmtId="0" fontId="7" fillId="0" borderId="335" xfId="5" applyFill="1" applyBorder="1" applyAlignment="1" applyProtection="1">
      <alignment horizontal="center"/>
    </xf>
    <xf numFmtId="0" fontId="4" fillId="8" borderId="336" xfId="0" applyFont="1" applyFill="1" applyBorder="1" applyAlignment="1" applyProtection="1">
      <alignment horizontal="right"/>
    </xf>
    <xf numFmtId="164" fontId="4" fillId="9" borderId="233" xfId="2" applyNumberFormat="1" applyFont="1" applyFill="1" applyBorder="1" applyAlignment="1" applyProtection="1">
      <alignment horizontal="center" vertical="center" wrapText="1"/>
    </xf>
    <xf numFmtId="164" fontId="4" fillId="9" borderId="345" xfId="2" applyNumberFormat="1" applyFont="1" applyFill="1" applyBorder="1" applyAlignment="1" applyProtection="1">
      <alignment horizontal="center" vertical="center" wrapText="1"/>
    </xf>
    <xf numFmtId="164" fontId="4" fillId="9" borderId="412" xfId="2" applyNumberFormat="1" applyFont="1" applyFill="1" applyBorder="1" applyAlignment="1" applyProtection="1">
      <alignment horizontal="center" vertical="center" wrapText="1"/>
    </xf>
    <xf numFmtId="164" fontId="4" fillId="9" borderId="243" xfId="2" applyNumberFormat="1" applyFont="1" applyFill="1" applyBorder="1" applyAlignment="1" applyProtection="1">
      <alignment horizontal="center" vertical="center" wrapText="1"/>
    </xf>
    <xf numFmtId="164" fontId="4" fillId="9" borderId="347" xfId="2" applyNumberFormat="1" applyFont="1" applyFill="1" applyBorder="1" applyAlignment="1" applyProtection="1">
      <alignment horizontal="center" vertical="center" wrapText="1"/>
    </xf>
    <xf numFmtId="0" fontId="0" fillId="3" borderId="338" xfId="0" applyFill="1" applyBorder="1" applyAlignment="1" applyProtection="1">
      <alignment horizontal="center"/>
    </xf>
    <xf numFmtId="0" fontId="0" fillId="3" borderId="327" xfId="0" applyFill="1" applyBorder="1" applyAlignment="1" applyProtection="1">
      <alignment horizontal="center"/>
    </xf>
    <xf numFmtId="0" fontId="7" fillId="0" borderId="407" xfId="5" applyBorder="1" applyAlignment="1" applyProtection="1">
      <alignment horizontal="center" vertical="center"/>
    </xf>
    <xf numFmtId="0" fontId="31" fillId="0" borderId="97" xfId="0" applyFont="1" applyBorder="1" applyAlignment="1" applyProtection="1">
      <alignment horizontal="center" vertical="center" wrapText="1"/>
    </xf>
    <xf numFmtId="0" fontId="31" fillId="0" borderId="94" xfId="0" applyFont="1" applyBorder="1" applyAlignment="1" applyProtection="1">
      <alignment horizontal="center" vertical="center" wrapText="1"/>
    </xf>
    <xf numFmtId="0" fontId="31" fillId="0" borderId="408" xfId="0" applyFont="1" applyBorder="1" applyAlignment="1" applyProtection="1">
      <alignment horizontal="center" vertical="center" wrapText="1"/>
    </xf>
    <xf numFmtId="0" fontId="31" fillId="19" borderId="342" xfId="0" applyFont="1" applyFill="1" applyBorder="1" applyAlignment="1" applyProtection="1">
      <alignment horizontal="center" vertical="center" wrapText="1"/>
    </xf>
    <xf numFmtId="0" fontId="31" fillId="19" borderId="343" xfId="0" applyFont="1" applyFill="1" applyBorder="1" applyAlignment="1" applyProtection="1">
      <alignment horizontal="center" vertical="center" wrapText="1"/>
    </xf>
    <xf numFmtId="0" fontId="54" fillId="8" borderId="119" xfId="0" applyFont="1" applyFill="1" applyBorder="1" applyAlignment="1" applyProtection="1">
      <alignment horizontal="center" vertical="center" wrapText="1"/>
    </xf>
    <xf numFmtId="0" fontId="54" fillId="8" borderId="45" xfId="0" applyFont="1" applyFill="1" applyBorder="1" applyAlignment="1" applyProtection="1">
      <alignment horizontal="center" vertical="center" wrapText="1"/>
    </xf>
    <xf numFmtId="0" fontId="54" fillId="8" borderId="118" xfId="0" applyFont="1" applyFill="1" applyBorder="1" applyAlignment="1" applyProtection="1">
      <alignment horizontal="center" vertical="center" wrapText="1"/>
    </xf>
    <xf numFmtId="164" fontId="4" fillId="9" borderId="111" xfId="2" applyNumberFormat="1" applyFont="1" applyFill="1" applyBorder="1" applyAlignment="1" applyProtection="1">
      <alignment horizontal="center" vertical="center" wrapText="1"/>
    </xf>
    <xf numFmtId="164" fontId="4" fillId="9" borderId="146" xfId="2" applyNumberFormat="1" applyFont="1" applyFill="1" applyBorder="1" applyAlignment="1" applyProtection="1">
      <alignment horizontal="center" vertical="center" wrapText="1"/>
    </xf>
    <xf numFmtId="0" fontId="23" fillId="8" borderId="119" xfId="0" applyFont="1" applyFill="1" applyBorder="1" applyAlignment="1" applyProtection="1">
      <alignment horizontal="center"/>
    </xf>
    <xf numFmtId="0" fontId="23" fillId="8" borderId="45" xfId="0" applyFont="1" applyFill="1" applyBorder="1" applyAlignment="1" applyProtection="1">
      <alignment horizontal="center"/>
    </xf>
    <xf numFmtId="0" fontId="23" fillId="8" borderId="118" xfId="0" applyFont="1" applyFill="1" applyBorder="1" applyAlignment="1" applyProtection="1">
      <alignment horizontal="center"/>
    </xf>
    <xf numFmtId="0" fontId="32" fillId="0" borderId="45" xfId="0" applyFont="1" applyBorder="1" applyAlignment="1" applyProtection="1">
      <alignment horizontal="left" vertical="center" wrapText="1"/>
    </xf>
    <xf numFmtId="0" fontId="32" fillId="0" borderId="107" xfId="0" applyFont="1" applyBorder="1" applyAlignment="1" applyProtection="1">
      <alignment horizontal="left" vertical="center" wrapText="1"/>
    </xf>
    <xf numFmtId="0" fontId="4" fillId="0" borderId="120" xfId="0" applyFont="1" applyBorder="1" applyAlignment="1" applyProtection="1">
      <alignment horizontal="center" vertical="center" wrapText="1"/>
    </xf>
    <xf numFmtId="0" fontId="4" fillId="0" borderId="28" xfId="0" applyFont="1" applyBorder="1" applyAlignment="1" applyProtection="1">
      <alignment horizontal="center" vertical="center" wrapText="1"/>
    </xf>
    <xf numFmtId="0" fontId="66" fillId="0" borderId="68" xfId="0" applyFont="1" applyBorder="1" applyAlignment="1" applyProtection="1">
      <alignment horizontal="center" vertical="center"/>
    </xf>
    <xf numFmtId="0" fontId="66" fillId="0" borderId="53" xfId="0" applyFont="1" applyBorder="1" applyAlignment="1" applyProtection="1">
      <alignment horizontal="center" vertical="center"/>
    </xf>
    <xf numFmtId="0" fontId="66" fillId="0" borderId="98" xfId="0" applyFont="1" applyBorder="1" applyAlignment="1" applyProtection="1">
      <alignment horizontal="center" vertical="center"/>
    </xf>
    <xf numFmtId="1" fontId="23" fillId="8" borderId="119" xfId="0" applyNumberFormat="1" applyFont="1" applyFill="1" applyBorder="1" applyAlignment="1" applyProtection="1">
      <alignment horizontal="center" vertical="center" wrapText="1"/>
    </xf>
    <xf numFmtId="1" fontId="23" fillId="8" borderId="45" xfId="0" applyNumberFormat="1" applyFont="1" applyFill="1" applyBorder="1" applyAlignment="1" applyProtection="1">
      <alignment horizontal="center" vertical="center" wrapText="1"/>
    </xf>
    <xf numFmtId="1" fontId="23" fillId="8" borderId="118" xfId="0" applyNumberFormat="1" applyFont="1" applyFill="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4" fillId="0" borderId="51"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4" fillId="0" borderId="53" xfId="0" applyFont="1" applyBorder="1" applyAlignment="1" applyProtection="1">
      <alignment horizontal="center" vertical="center" wrapText="1"/>
    </xf>
    <xf numFmtId="0" fontId="52" fillId="0" borderId="103" xfId="0" applyFont="1" applyBorder="1" applyAlignment="1" applyProtection="1">
      <alignment horizontal="center" vertical="center"/>
    </xf>
    <xf numFmtId="0" fontId="52" fillId="0" borderId="44" xfId="0" applyFont="1" applyBorder="1" applyAlignment="1" applyProtection="1">
      <alignment horizontal="center" vertical="center"/>
    </xf>
    <xf numFmtId="0" fontId="52" fillId="0" borderId="102" xfId="0" applyFont="1" applyBorder="1" applyAlignment="1" applyProtection="1">
      <alignment horizontal="center" vertical="center"/>
    </xf>
    <xf numFmtId="8" fontId="31" fillId="0" borderId="36" xfId="0" applyNumberFormat="1" applyFont="1" applyBorder="1" applyAlignment="1" applyProtection="1">
      <alignment horizontal="center" vertical="center" wrapText="1"/>
    </xf>
    <xf numFmtId="0" fontId="0" fillId="0" borderId="39"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38" xfId="0" applyBorder="1" applyAlignment="1" applyProtection="1">
      <alignment horizontal="left" vertical="top"/>
      <protection locked="0"/>
    </xf>
    <xf numFmtId="0" fontId="0" fillId="0" borderId="68" xfId="0" applyBorder="1"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98" xfId="0" applyBorder="1" applyAlignment="1" applyProtection="1">
      <alignment horizontal="left" vertical="top"/>
      <protection locked="0"/>
    </xf>
    <xf numFmtId="0" fontId="4" fillId="0" borderId="0" xfId="0" applyFont="1" applyBorder="1" applyAlignment="1" applyProtection="1">
      <alignment horizontal="center" vertical="center" wrapText="1"/>
    </xf>
    <xf numFmtId="0" fontId="4" fillId="0" borderId="67" xfId="0" applyFont="1" applyBorder="1" applyAlignment="1" applyProtection="1">
      <alignment horizontal="center" vertical="center" wrapText="1"/>
    </xf>
    <xf numFmtId="0" fontId="26" fillId="0" borderId="6" xfId="0" applyFont="1" applyBorder="1" applyAlignment="1" applyProtection="1">
      <alignment horizontal="left" vertical="center" wrapText="1"/>
    </xf>
    <xf numFmtId="0" fontId="26" fillId="0" borderId="5"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13" fillId="0" borderId="68"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98" xfId="0" applyFont="1" applyBorder="1" applyAlignment="1" applyProtection="1">
      <alignment horizontal="center" vertical="center"/>
    </xf>
    <xf numFmtId="164" fontId="4" fillId="9" borderId="413" xfId="2" applyNumberFormat="1" applyFont="1" applyFill="1" applyBorder="1" applyAlignment="1" applyProtection="1">
      <alignment horizontal="center" vertical="center" wrapText="1"/>
    </xf>
    <xf numFmtId="164" fontId="4" fillId="9" borderId="327" xfId="2" applyNumberFormat="1" applyFont="1" applyFill="1" applyBorder="1" applyAlignment="1" applyProtection="1">
      <alignment horizontal="center" vertical="center" wrapText="1"/>
    </xf>
    <xf numFmtId="164" fontId="4" fillId="9" borderId="328" xfId="2" applyNumberFormat="1" applyFont="1" applyFill="1" applyBorder="1" applyAlignment="1" applyProtection="1">
      <alignment horizontal="center" vertical="center" wrapText="1"/>
    </xf>
    <xf numFmtId="0" fontId="23" fillId="8" borderId="338" xfId="0" applyFont="1" applyFill="1" applyBorder="1" applyAlignment="1" applyProtection="1">
      <alignment horizontal="center"/>
    </xf>
    <xf numFmtId="0" fontId="23" fillId="8" borderId="0" xfId="0" applyFont="1" applyFill="1" applyBorder="1" applyAlignment="1" applyProtection="1">
      <alignment horizontal="center"/>
    </xf>
    <xf numFmtId="0" fontId="23" fillId="8" borderId="327" xfId="0" applyFont="1" applyFill="1" applyBorder="1" applyAlignment="1" applyProtection="1">
      <alignment horizontal="center"/>
    </xf>
    <xf numFmtId="0" fontId="4" fillId="0" borderId="271" xfId="0" applyFont="1" applyBorder="1" applyAlignment="1" applyProtection="1">
      <alignment horizontal="center" vertical="center" wrapText="1"/>
    </xf>
    <xf numFmtId="0" fontId="4" fillId="0" borderId="413" xfId="0" applyFont="1" applyBorder="1" applyAlignment="1" applyProtection="1">
      <alignment horizontal="center" vertical="center" wrapText="1"/>
    </xf>
    <xf numFmtId="0" fontId="4" fillId="0" borderId="327" xfId="0" applyFont="1" applyBorder="1" applyAlignment="1" applyProtection="1">
      <alignment horizontal="center" vertical="center" wrapText="1"/>
    </xf>
    <xf numFmtId="0" fontId="4" fillId="0" borderId="274" xfId="0" applyFont="1" applyBorder="1" applyAlignment="1" applyProtection="1">
      <alignment horizontal="center" vertical="center" wrapText="1"/>
    </xf>
    <xf numFmtId="0" fontId="4" fillId="0" borderId="328" xfId="0" applyFont="1" applyBorder="1" applyAlignment="1" applyProtection="1">
      <alignment horizontal="center" vertical="center" wrapText="1"/>
    </xf>
    <xf numFmtId="1" fontId="23" fillId="8" borderId="338" xfId="0" applyNumberFormat="1" applyFont="1" applyFill="1" applyBorder="1" applyAlignment="1" applyProtection="1">
      <alignment horizontal="center" vertical="center" wrapText="1"/>
    </xf>
    <xf numFmtId="1" fontId="23" fillId="8" borderId="0" xfId="0" applyNumberFormat="1" applyFont="1" applyFill="1" applyBorder="1" applyAlignment="1" applyProtection="1">
      <alignment horizontal="center" vertical="center" wrapText="1"/>
    </xf>
    <xf numFmtId="1" fontId="23" fillId="8" borderId="327" xfId="0" applyNumberFormat="1" applyFont="1" applyFill="1" applyBorder="1" applyAlignment="1" applyProtection="1">
      <alignment horizontal="center" vertical="center" wrapText="1"/>
    </xf>
    <xf numFmtId="0" fontId="4" fillId="0" borderId="255" xfId="0" applyFont="1" applyBorder="1" applyAlignment="1" applyProtection="1">
      <alignment horizontal="center" vertical="center" wrapText="1"/>
    </xf>
    <xf numFmtId="0" fontId="4" fillId="0" borderId="258" xfId="0" applyFont="1" applyBorder="1" applyAlignment="1" applyProtection="1">
      <alignment horizontal="center" vertical="center" wrapText="1"/>
    </xf>
    <xf numFmtId="0" fontId="23" fillId="0" borderId="0" xfId="0" applyFont="1" applyBorder="1" applyAlignment="1" applyProtection="1">
      <alignment horizontal="center" wrapText="1"/>
    </xf>
    <xf numFmtId="0" fontId="23" fillId="0" borderId="327" xfId="0" applyFont="1" applyBorder="1" applyAlignment="1" applyProtection="1">
      <alignment horizontal="center" wrapText="1"/>
    </xf>
    <xf numFmtId="164" fontId="4" fillId="9" borderId="264" xfId="2" applyNumberFormat="1" applyFont="1" applyFill="1" applyBorder="1" applyAlignment="1" applyProtection="1">
      <alignment horizontal="center" vertical="center" wrapText="1"/>
    </xf>
    <xf numFmtId="164" fontId="4" fillId="9" borderId="253" xfId="2" applyNumberFormat="1" applyFont="1" applyFill="1" applyBorder="1" applyAlignment="1" applyProtection="1">
      <alignment horizontal="center" vertical="center" wrapText="1"/>
    </xf>
    <xf numFmtId="164" fontId="4" fillId="9" borderId="269" xfId="2" applyNumberFormat="1" applyFont="1" applyFill="1" applyBorder="1" applyAlignment="1" applyProtection="1">
      <alignment horizontal="center" vertical="center" wrapText="1"/>
    </xf>
    <xf numFmtId="0" fontId="31" fillId="0" borderId="361" xfId="0" applyFont="1" applyBorder="1" applyAlignment="1" applyProtection="1">
      <alignment horizontal="center" vertical="center" wrapText="1"/>
    </xf>
    <xf numFmtId="0" fontId="54" fillId="8" borderId="342" xfId="0" applyFont="1" applyFill="1" applyBorder="1" applyAlignment="1" applyProtection="1">
      <alignment horizontal="center" vertical="center" wrapText="1"/>
    </xf>
    <xf numFmtId="0" fontId="54" fillId="8" borderId="44" xfId="0" applyFont="1" applyFill="1" applyBorder="1" applyAlignment="1" applyProtection="1">
      <alignment horizontal="center" vertical="center" wrapText="1"/>
    </xf>
    <xf numFmtId="0" fontId="54" fillId="8" borderId="343" xfId="0" applyFont="1" applyFill="1" applyBorder="1" applyAlignment="1" applyProtection="1">
      <alignment horizontal="center" vertical="center" wrapText="1"/>
    </xf>
    <xf numFmtId="0" fontId="41" fillId="0" borderId="332" xfId="0" applyFont="1" applyBorder="1" applyAlignment="1" applyProtection="1">
      <alignment horizontal="center" vertical="center"/>
    </xf>
    <xf numFmtId="0" fontId="41" fillId="0" borderId="334" xfId="0" applyFont="1" applyBorder="1" applyAlignment="1" applyProtection="1">
      <alignment horizontal="center" vertical="center"/>
    </xf>
    <xf numFmtId="0" fontId="41" fillId="0" borderId="39" xfId="0" applyFont="1" applyBorder="1" applyAlignment="1" applyProtection="1">
      <alignment horizontal="center" vertical="center"/>
    </xf>
    <xf numFmtId="0" fontId="41" fillId="0" borderId="0" xfId="0" applyFont="1" applyBorder="1" applyAlignment="1" applyProtection="1">
      <alignment horizontal="center" vertical="center"/>
    </xf>
    <xf numFmtId="0" fontId="41" fillId="0" borderId="327" xfId="0" applyFont="1" applyBorder="1" applyAlignment="1" applyProtection="1">
      <alignment horizontal="center" vertical="center"/>
    </xf>
    <xf numFmtId="0" fontId="41" fillId="0" borderId="68" xfId="0" applyFont="1" applyBorder="1" applyAlignment="1" applyProtection="1">
      <alignment horizontal="center" vertical="center"/>
    </xf>
    <xf numFmtId="0" fontId="41" fillId="0" borderId="53" xfId="0" applyFont="1" applyBorder="1" applyAlignment="1" applyProtection="1">
      <alignment horizontal="center" vertical="center"/>
    </xf>
    <xf numFmtId="0" fontId="41" fillId="0" borderId="337" xfId="0" applyFont="1" applyBorder="1" applyAlignment="1" applyProtection="1">
      <alignment horizontal="center" vertical="center"/>
    </xf>
    <xf numFmtId="44" fontId="4" fillId="8" borderId="9" xfId="0" applyNumberFormat="1" applyFont="1" applyFill="1" applyBorder="1" applyAlignment="1" applyProtection="1">
      <alignment horizontal="center"/>
    </xf>
    <xf numFmtId="1" fontId="23" fillId="8" borderId="338" xfId="0" applyNumberFormat="1" applyFont="1" applyFill="1" applyBorder="1" applyAlignment="1" applyProtection="1">
      <alignment horizontal="left" vertical="center" wrapText="1"/>
    </xf>
    <xf numFmtId="1" fontId="23" fillId="8" borderId="0" xfId="0" applyNumberFormat="1" applyFont="1" applyFill="1" applyBorder="1" applyAlignment="1" applyProtection="1">
      <alignment horizontal="left" vertical="center" wrapText="1"/>
    </xf>
    <xf numFmtId="1" fontId="23" fillId="8" borderId="327" xfId="0" applyNumberFormat="1" applyFont="1" applyFill="1" applyBorder="1" applyAlignment="1" applyProtection="1">
      <alignment horizontal="left" vertical="center" wrapText="1"/>
    </xf>
    <xf numFmtId="1" fontId="32" fillId="0" borderId="338" xfId="0" applyNumberFormat="1" applyFont="1" applyBorder="1" applyAlignment="1" applyProtection="1">
      <alignment horizontal="center" vertical="center" wrapText="1"/>
    </xf>
    <xf numFmtId="1" fontId="32" fillId="0" borderId="327" xfId="0" applyNumberFormat="1" applyFont="1" applyBorder="1" applyAlignment="1" applyProtection="1">
      <alignment horizontal="center" vertical="center" wrapText="1"/>
    </xf>
    <xf numFmtId="1" fontId="32" fillId="0" borderId="348" xfId="0" applyNumberFormat="1" applyFont="1" applyBorder="1" applyAlignment="1" applyProtection="1">
      <alignment horizontal="center" vertical="center" wrapText="1"/>
    </xf>
    <xf numFmtId="1" fontId="32" fillId="0" borderId="349" xfId="0" applyNumberFormat="1" applyFont="1" applyBorder="1" applyAlignment="1" applyProtection="1">
      <alignment horizontal="center" vertical="center" wrapText="1"/>
    </xf>
    <xf numFmtId="1" fontId="32" fillId="0" borderId="350" xfId="0" applyNumberFormat="1" applyFont="1" applyBorder="1" applyAlignment="1" applyProtection="1">
      <alignment horizontal="center" vertical="center" wrapText="1"/>
    </xf>
    <xf numFmtId="2" fontId="4" fillId="0" borderId="420" xfId="0" applyNumberFormat="1" applyFont="1" applyBorder="1" applyAlignment="1" applyProtection="1">
      <alignment horizontal="center" vertical="center" wrapText="1"/>
    </xf>
    <xf numFmtId="2" fontId="4" fillId="0" borderId="421" xfId="0" applyNumberFormat="1" applyFont="1" applyBorder="1" applyAlignment="1" applyProtection="1">
      <alignment horizontal="center" vertical="center" wrapText="1"/>
    </xf>
    <xf numFmtId="2" fontId="23" fillId="0" borderId="361" xfId="0" applyNumberFormat="1" applyFont="1" applyBorder="1" applyAlignment="1" applyProtection="1">
      <alignment horizontal="center" vertical="center" wrapText="1"/>
    </xf>
    <xf numFmtId="164" fontId="23" fillId="0" borderId="363" xfId="0" applyNumberFormat="1" applyFont="1" applyBorder="1" applyAlignment="1" applyProtection="1">
      <alignment horizontal="center" vertical="center" wrapText="1"/>
    </xf>
    <xf numFmtId="0" fontId="62" fillId="7" borderId="335" xfId="0" applyFont="1" applyFill="1" applyBorder="1" applyAlignment="1" applyProtection="1">
      <alignment horizontal="center" vertical="center" wrapText="1"/>
    </xf>
    <xf numFmtId="0" fontId="62" fillId="7" borderId="364" xfId="0" applyFont="1" applyFill="1" applyBorder="1" applyAlignment="1" applyProtection="1">
      <alignment horizontal="center" vertical="center" wrapText="1"/>
    </xf>
    <xf numFmtId="0" fontId="32" fillId="0" borderId="335" xfId="0" applyFont="1" applyBorder="1" applyAlignment="1" applyProtection="1">
      <alignment horizontal="left" vertical="center" wrapText="1"/>
    </xf>
    <xf numFmtId="0" fontId="32" fillId="0" borderId="364" xfId="0" applyFont="1" applyBorder="1" applyAlignment="1" applyProtection="1">
      <alignment horizontal="left" vertical="center" wrapText="1"/>
    </xf>
    <xf numFmtId="0" fontId="54" fillId="8" borderId="342" xfId="0" applyFont="1" applyFill="1" applyBorder="1" applyAlignment="1" applyProtection="1">
      <alignment horizontal="left" vertical="center" wrapText="1"/>
    </xf>
    <xf numFmtId="0" fontId="54" fillId="8" borderId="44" xfId="0" applyFont="1" applyFill="1" applyBorder="1" applyAlignment="1" applyProtection="1">
      <alignment horizontal="left" vertical="center" wrapText="1"/>
    </xf>
    <xf numFmtId="0" fontId="54" fillId="8" borderId="343" xfId="0" applyFont="1" applyFill="1" applyBorder="1" applyAlignment="1" applyProtection="1">
      <alignment horizontal="left" vertical="center" wrapText="1"/>
    </xf>
    <xf numFmtId="164" fontId="4" fillId="9" borderId="424" xfId="2" applyNumberFormat="1" applyFont="1" applyFill="1" applyBorder="1" applyAlignment="1" applyProtection="1">
      <alignment horizontal="center" vertical="center" wrapText="1"/>
    </xf>
    <xf numFmtId="164" fontId="4" fillId="9" borderId="425" xfId="2" applyNumberFormat="1" applyFont="1" applyFill="1" applyBorder="1" applyAlignment="1" applyProtection="1">
      <alignment horizontal="center" vertical="center" wrapText="1"/>
    </xf>
    <xf numFmtId="0" fontId="23" fillId="8" borderId="338" xfId="0" applyFont="1" applyFill="1" applyBorder="1" applyAlignment="1" applyProtection="1">
      <alignment horizontal="left"/>
    </xf>
    <xf numFmtId="0" fontId="23" fillId="8" borderId="0" xfId="0" applyFont="1" applyFill="1" applyBorder="1" applyAlignment="1" applyProtection="1">
      <alignment horizontal="left"/>
    </xf>
    <xf numFmtId="0" fontId="23" fillId="8" borderId="327" xfId="0" applyFont="1" applyFill="1" applyBorder="1" applyAlignment="1" applyProtection="1">
      <alignment horizontal="left"/>
    </xf>
    <xf numFmtId="0" fontId="4" fillId="3" borderId="417" xfId="0" applyFont="1" applyFill="1" applyBorder="1" applyAlignment="1" applyProtection="1">
      <alignment horizontal="center"/>
    </xf>
    <xf numFmtId="0" fontId="4" fillId="3" borderId="418" xfId="0" applyFont="1" applyFill="1" applyBorder="1" applyAlignment="1" applyProtection="1">
      <alignment horizontal="center"/>
    </xf>
    <xf numFmtId="0" fontId="7" fillId="0" borderId="419" xfId="5" applyBorder="1" applyAlignment="1" applyProtection="1">
      <alignment horizontal="center" vertical="center"/>
    </xf>
    <xf numFmtId="0" fontId="31" fillId="0" borderId="362" xfId="0" applyFont="1" applyBorder="1" applyAlignment="1" applyProtection="1">
      <alignment horizontal="center" vertical="center" wrapText="1"/>
    </xf>
    <xf numFmtId="0" fontId="50" fillId="7" borderId="331" xfId="0" applyFont="1" applyFill="1" applyBorder="1" applyAlignment="1" applyProtection="1">
      <alignment horizontal="center" vertical="center" wrapText="1"/>
    </xf>
    <xf numFmtId="0" fontId="50" fillId="7" borderId="332" xfId="0" applyFont="1" applyFill="1" applyBorder="1" applyAlignment="1" applyProtection="1">
      <alignment horizontal="center" vertical="center" wrapText="1"/>
    </xf>
    <xf numFmtId="0" fontId="27" fillId="19" borderId="136" xfId="0" applyFont="1" applyFill="1" applyBorder="1" applyAlignment="1" applyProtection="1">
      <alignment horizontal="center" vertical="center" wrapText="1"/>
      <protection hidden="1"/>
    </xf>
    <xf numFmtId="0" fontId="50" fillId="17" borderId="103" xfId="0" applyFont="1" applyFill="1" applyBorder="1" applyAlignment="1" applyProtection="1">
      <alignment horizontal="center" vertical="center" wrapText="1"/>
    </xf>
    <xf numFmtId="0" fontId="50" fillId="17" borderId="44" xfId="0" applyFont="1" applyFill="1" applyBorder="1" applyAlignment="1" applyProtection="1">
      <alignment horizontal="center" vertical="center" wrapText="1"/>
    </xf>
    <xf numFmtId="0" fontId="49" fillId="0" borderId="103" xfId="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02" xfId="0" applyFont="1" applyBorder="1" applyAlignment="1" applyProtection="1">
      <alignment horizontal="center" vertical="center"/>
    </xf>
    <xf numFmtId="0" fontId="49" fillId="0" borderId="38" xfId="0" applyFont="1" applyBorder="1" applyAlignment="1" applyProtection="1">
      <alignment horizontal="center" vertical="center"/>
    </xf>
    <xf numFmtId="0" fontId="49" fillId="0" borderId="98" xfId="0" applyFont="1" applyBorder="1" applyAlignment="1" applyProtection="1">
      <alignment horizontal="center" vertical="center"/>
    </xf>
    <xf numFmtId="0" fontId="7" fillId="0" borderId="65" xfId="5" applyFill="1" applyBorder="1" applyAlignment="1" applyProtection="1">
      <alignment horizontal="center"/>
    </xf>
    <xf numFmtId="0" fontId="4" fillId="8" borderId="138" xfId="0" applyFont="1" applyFill="1" applyBorder="1" applyAlignment="1" applyProtection="1">
      <alignment horizontal="right"/>
    </xf>
    <xf numFmtId="164" fontId="4" fillId="9" borderId="87" xfId="2" applyNumberFormat="1" applyFont="1" applyFill="1" applyBorder="1" applyAlignment="1" applyProtection="1">
      <alignment horizontal="center" vertical="center" wrapText="1"/>
    </xf>
    <xf numFmtId="164" fontId="4" fillId="9" borderId="82" xfId="2" applyNumberFormat="1" applyFont="1" applyFill="1" applyBorder="1" applyAlignment="1" applyProtection="1">
      <alignment horizontal="center" vertical="center" wrapText="1"/>
    </xf>
    <xf numFmtId="164" fontId="4" fillId="9" borderId="75" xfId="2" applyNumberFormat="1" applyFont="1" applyFill="1" applyBorder="1" applyAlignment="1" applyProtection="1">
      <alignment horizontal="center" vertical="center" wrapText="1"/>
    </xf>
    <xf numFmtId="0" fontId="0" fillId="3" borderId="39" xfId="0" applyFill="1" applyBorder="1" applyAlignment="1" applyProtection="1">
      <alignment horizontal="center"/>
    </xf>
    <xf numFmtId="0" fontId="0" fillId="3" borderId="38" xfId="0" applyFill="1" applyBorder="1" applyAlignment="1" applyProtection="1">
      <alignment horizontal="center"/>
    </xf>
    <xf numFmtId="0" fontId="7" fillId="0" borderId="97" xfId="5" applyBorder="1" applyAlignment="1" applyProtection="1">
      <alignment horizontal="center" vertical="center"/>
    </xf>
    <xf numFmtId="0" fontId="31" fillId="19" borderId="46" xfId="0" applyFont="1" applyFill="1" applyBorder="1" applyAlignment="1" applyProtection="1">
      <alignment horizontal="center" vertical="center" wrapText="1"/>
    </xf>
    <xf numFmtId="0" fontId="31" fillId="19" borderId="45" xfId="0" applyFont="1" applyFill="1" applyBorder="1" applyAlignment="1" applyProtection="1">
      <alignment horizontal="center" vertical="center" wrapText="1"/>
    </xf>
    <xf numFmtId="0" fontId="31" fillId="19" borderId="107" xfId="0" applyFont="1" applyFill="1" applyBorder="1" applyAlignment="1" applyProtection="1">
      <alignment horizontal="center" vertical="center" wrapText="1"/>
    </xf>
    <xf numFmtId="0" fontId="4" fillId="8" borderId="70" xfId="0" applyFont="1" applyFill="1" applyBorder="1" applyAlignment="1">
      <alignment horizontal="center"/>
    </xf>
    <xf numFmtId="44" fontId="4" fillId="8" borderId="69" xfId="0" applyNumberFormat="1" applyFont="1" applyFill="1" applyBorder="1" applyAlignment="1">
      <alignment horizontal="center"/>
    </xf>
    <xf numFmtId="0" fontId="4" fillId="8" borderId="9" xfId="0" applyFont="1" applyFill="1" applyBorder="1" applyAlignment="1">
      <alignment horizontal="center"/>
    </xf>
    <xf numFmtId="0" fontId="50" fillId="17" borderId="254" xfId="0" applyFont="1" applyFill="1" applyBorder="1" applyAlignment="1" applyProtection="1">
      <alignment horizontal="center" vertical="center" wrapText="1"/>
    </xf>
    <xf numFmtId="0" fontId="50" fillId="17" borderId="255" xfId="0" applyFont="1" applyFill="1" applyBorder="1" applyAlignment="1" applyProtection="1">
      <alignment horizontal="center" vertical="center" wrapText="1"/>
    </xf>
    <xf numFmtId="0" fontId="49" fillId="0" borderId="298" xfId="0" applyFont="1" applyBorder="1" applyAlignment="1" applyProtection="1">
      <alignment horizontal="center" vertical="center"/>
    </xf>
    <xf numFmtId="0" fontId="49" fillId="0" borderId="255" xfId="0" applyFont="1" applyBorder="1" applyAlignment="1" applyProtection="1">
      <alignment horizontal="center" vertical="center"/>
    </xf>
    <xf numFmtId="0" fontId="49" fillId="0" borderId="249" xfId="0" applyFont="1" applyBorder="1" applyAlignment="1" applyProtection="1">
      <alignment horizontal="center" vertical="center"/>
    </xf>
    <xf numFmtId="0" fontId="49" fillId="0" borderId="250" xfId="0" applyFont="1" applyBorder="1" applyAlignment="1" applyProtection="1">
      <alignment horizontal="center" vertical="center"/>
    </xf>
    <xf numFmtId="0" fontId="49" fillId="0" borderId="301" xfId="0" applyFont="1" applyBorder="1" applyAlignment="1" applyProtection="1">
      <alignment horizontal="center" vertical="center"/>
    </xf>
    <xf numFmtId="0" fontId="7" fillId="0" borderId="299" xfId="5" applyFill="1" applyBorder="1" applyAlignment="1" applyProtection="1">
      <alignment horizontal="center"/>
    </xf>
    <xf numFmtId="0" fontId="4" fillId="8" borderId="300" xfId="0" applyFont="1" applyFill="1" applyBorder="1" applyAlignment="1" applyProtection="1">
      <alignment horizontal="right"/>
    </xf>
    <xf numFmtId="164" fontId="4" fillId="9" borderId="237" xfId="2" applyNumberFormat="1" applyFont="1" applyFill="1" applyBorder="1" applyAlignment="1" applyProtection="1">
      <alignment horizontal="center" vertical="center" wrapText="1"/>
    </xf>
    <xf numFmtId="164" fontId="4" fillId="9" borderId="247" xfId="2" applyNumberFormat="1" applyFont="1" applyFill="1" applyBorder="1" applyAlignment="1" applyProtection="1">
      <alignment horizontal="center" vertical="center" wrapText="1"/>
    </xf>
    <xf numFmtId="0" fontId="0" fillId="3" borderId="256" xfId="0" applyFill="1" applyBorder="1" applyAlignment="1" applyProtection="1">
      <alignment horizontal="center"/>
    </xf>
    <xf numFmtId="0" fontId="0" fillId="3" borderId="250" xfId="0" applyFill="1" applyBorder="1" applyAlignment="1" applyProtection="1">
      <alignment horizontal="center"/>
    </xf>
    <xf numFmtId="0" fontId="7" fillId="0" borderId="302" xfId="5" applyBorder="1" applyAlignment="1" applyProtection="1">
      <alignment horizontal="center" vertical="center"/>
    </xf>
    <xf numFmtId="0" fontId="31" fillId="0" borderId="303" xfId="0" applyFont="1" applyBorder="1" applyAlignment="1" applyProtection="1">
      <alignment horizontal="center" vertical="center" wrapText="1"/>
    </xf>
    <xf numFmtId="0" fontId="31" fillId="19" borderId="308" xfId="0" applyFont="1" applyFill="1" applyBorder="1" applyAlignment="1" applyProtection="1">
      <alignment horizontal="center" vertical="center" wrapText="1"/>
    </xf>
    <xf numFmtId="0" fontId="31" fillId="19" borderId="307" xfId="0" applyFont="1" applyFill="1" applyBorder="1" applyAlignment="1" applyProtection="1">
      <alignment horizontal="center" vertical="center" wrapText="1"/>
    </xf>
    <xf numFmtId="164" fontId="4" fillId="9" borderId="356" xfId="2" applyNumberFormat="1" applyFont="1" applyFill="1" applyBorder="1" applyAlignment="1" applyProtection="1">
      <alignment horizontal="center" vertical="center" wrapText="1"/>
    </xf>
    <xf numFmtId="164" fontId="4" fillId="9" borderId="357" xfId="2" applyNumberFormat="1" applyFont="1" applyFill="1" applyBorder="1" applyAlignment="1" applyProtection="1">
      <alignment horizontal="center" vertical="center" wrapText="1"/>
    </xf>
    <xf numFmtId="164" fontId="4" fillId="9" borderId="292" xfId="2" applyNumberFormat="1" applyFont="1" applyFill="1" applyBorder="1" applyAlignment="1" applyProtection="1">
      <alignment horizontal="center" vertical="center" wrapText="1"/>
    </xf>
    <xf numFmtId="164" fontId="4" fillId="9" borderId="295" xfId="2" applyNumberFormat="1" applyFont="1" applyFill="1" applyBorder="1" applyAlignment="1" applyProtection="1">
      <alignment horizontal="center" vertical="center" wrapText="1"/>
    </xf>
    <xf numFmtId="0" fontId="7" fillId="0" borderId="299" xfId="5" applyBorder="1" applyAlignment="1" applyProtection="1">
      <alignment horizontal="center" vertical="center"/>
    </xf>
    <xf numFmtId="0" fontId="7" fillId="0" borderId="5" xfId="5" applyBorder="1" applyAlignment="1" applyProtection="1">
      <alignment horizontal="center" vertical="center"/>
    </xf>
    <xf numFmtId="0" fontId="7" fillId="0" borderId="66" xfId="5" applyBorder="1" applyAlignment="1" applyProtection="1">
      <alignment horizontal="center" vertical="center"/>
    </xf>
    <xf numFmtId="0" fontId="31" fillId="0" borderId="283" xfId="0" applyFont="1" applyBorder="1" applyAlignment="1" applyProtection="1">
      <alignment horizontal="center" vertical="center" wrapText="1"/>
    </xf>
    <xf numFmtId="0" fontId="31" fillId="19" borderId="283" xfId="0" applyFont="1" applyFill="1" applyBorder="1" applyAlignment="1" applyProtection="1">
      <alignment horizontal="center" vertical="center" wrapText="1"/>
    </xf>
    <xf numFmtId="0" fontId="31" fillId="0" borderId="311" xfId="0" applyFont="1" applyBorder="1" applyAlignment="1" applyProtection="1">
      <alignment horizontal="center" vertical="center" wrapText="1"/>
    </xf>
    <xf numFmtId="0" fontId="31" fillId="19" borderId="306" xfId="0" applyFont="1" applyFill="1" applyBorder="1" applyAlignment="1" applyProtection="1">
      <alignment horizontal="center" vertical="center" wrapText="1"/>
    </xf>
    <xf numFmtId="164" fontId="4" fillId="9" borderId="359" xfId="2" applyNumberFormat="1" applyFont="1" applyFill="1" applyBorder="1" applyAlignment="1" applyProtection="1">
      <alignment horizontal="center" vertical="center" wrapText="1"/>
    </xf>
    <xf numFmtId="164" fontId="4" fillId="9" borderId="426" xfId="2" applyNumberFormat="1" applyFont="1" applyFill="1" applyBorder="1" applyAlignment="1" applyProtection="1">
      <alignment horizontal="center" vertical="center" wrapText="1"/>
    </xf>
    <xf numFmtId="164" fontId="4" fillId="9" borderId="239" xfId="2" applyNumberFormat="1" applyFont="1" applyFill="1" applyBorder="1" applyAlignment="1" applyProtection="1">
      <alignment horizontal="center" vertical="center" wrapText="1"/>
    </xf>
    <xf numFmtId="164" fontId="4" fillId="9" borderId="360" xfId="2" applyNumberFormat="1" applyFont="1" applyFill="1" applyBorder="1" applyAlignment="1" applyProtection="1">
      <alignment horizontal="center" vertical="center" wrapText="1"/>
    </xf>
    <xf numFmtId="0" fontId="7" fillId="0" borderId="335" xfId="5" applyBorder="1" applyAlignment="1" applyProtection="1">
      <alignment horizontal="center" vertical="center"/>
    </xf>
    <xf numFmtId="0" fontId="31" fillId="0" borderId="339" xfId="0" applyFont="1" applyBorder="1" applyAlignment="1" applyProtection="1">
      <alignment horizontal="center" vertical="center" wrapText="1"/>
    </xf>
    <xf numFmtId="0" fontId="31" fillId="19" borderId="36" xfId="0" applyFont="1" applyFill="1" applyBorder="1" applyAlignment="1" applyProtection="1">
      <alignment horizontal="center" vertical="center"/>
    </xf>
    <xf numFmtId="0" fontId="41" fillId="0" borderId="255" xfId="0" applyFont="1" applyBorder="1" applyAlignment="1" applyProtection="1">
      <alignment horizontal="center" vertical="center"/>
    </xf>
    <xf numFmtId="0" fontId="41" fillId="0" borderId="249" xfId="0" applyFont="1" applyBorder="1" applyAlignment="1" applyProtection="1">
      <alignment horizontal="center" vertical="center"/>
    </xf>
    <xf numFmtId="0" fontId="41" fillId="0" borderId="250" xfId="0" applyFont="1" applyBorder="1" applyAlignment="1" applyProtection="1">
      <alignment horizontal="center" vertical="center"/>
    </xf>
    <xf numFmtId="0" fontId="41" fillId="0" borderId="301" xfId="0" applyFont="1" applyBorder="1" applyAlignment="1" applyProtection="1">
      <alignment horizontal="center" vertical="center"/>
    </xf>
    <xf numFmtId="0" fontId="54" fillId="8" borderId="306" xfId="0" applyFont="1" applyFill="1" applyBorder="1" applyAlignment="1" applyProtection="1">
      <alignment horizontal="center" vertical="center" wrapText="1"/>
    </xf>
    <xf numFmtId="0" fontId="54" fillId="8" borderId="307" xfId="0" applyFont="1" applyFill="1" applyBorder="1" applyAlignment="1" applyProtection="1">
      <alignment horizontal="center" vertical="center" wrapText="1"/>
    </xf>
    <xf numFmtId="164" fontId="4" fillId="9" borderId="249" xfId="2" applyNumberFormat="1" applyFont="1" applyFill="1" applyBorder="1" applyAlignment="1" applyProtection="1">
      <alignment horizontal="center" vertical="center" wrapText="1"/>
    </xf>
    <xf numFmtId="164" fontId="4" fillId="9" borderId="250" xfId="2" applyNumberFormat="1" applyFont="1" applyFill="1" applyBorder="1" applyAlignment="1" applyProtection="1">
      <alignment horizontal="center" vertical="center" wrapText="1"/>
    </xf>
    <xf numFmtId="164" fontId="4" fillId="9" borderId="252" xfId="2" applyNumberFormat="1" applyFont="1" applyFill="1" applyBorder="1" applyAlignment="1" applyProtection="1">
      <alignment horizontal="center" vertical="center" wrapText="1"/>
    </xf>
    <xf numFmtId="0" fontId="23" fillId="8" borderId="256" xfId="0" applyFont="1" applyFill="1" applyBorder="1" applyAlignment="1" applyProtection="1">
      <alignment horizontal="center"/>
    </xf>
    <xf numFmtId="0" fontId="23" fillId="8" borderId="250" xfId="0" applyFont="1" applyFill="1" applyBorder="1" applyAlignment="1" applyProtection="1">
      <alignment horizontal="center"/>
    </xf>
    <xf numFmtId="0" fontId="4" fillId="0" borderId="249" xfId="0" applyFont="1" applyBorder="1" applyAlignment="1" applyProtection="1">
      <alignment horizontal="center" vertical="center" wrapText="1"/>
    </xf>
    <xf numFmtId="0" fontId="4" fillId="0" borderId="250" xfId="0" applyFont="1" applyBorder="1" applyAlignment="1" applyProtection="1">
      <alignment horizontal="center" vertical="center" wrapText="1"/>
    </xf>
    <xf numFmtId="0" fontId="4" fillId="0" borderId="252" xfId="0" applyFont="1" applyBorder="1" applyAlignment="1" applyProtection="1">
      <alignment horizontal="center" vertical="center" wrapText="1"/>
    </xf>
    <xf numFmtId="1" fontId="23" fillId="8" borderId="256" xfId="0" applyNumberFormat="1" applyFont="1" applyFill="1" applyBorder="1" applyAlignment="1" applyProtection="1">
      <alignment horizontal="center" vertical="center" wrapText="1"/>
    </xf>
    <xf numFmtId="1" fontId="23" fillId="8" borderId="250" xfId="0" applyNumberFormat="1" applyFont="1" applyFill="1" applyBorder="1" applyAlignment="1" applyProtection="1">
      <alignment horizontal="center" vertical="center" wrapText="1"/>
    </xf>
    <xf numFmtId="0" fontId="23" fillId="0" borderId="250" xfId="0" applyFont="1" applyBorder="1" applyAlignment="1" applyProtection="1">
      <alignment horizontal="center" wrapText="1"/>
    </xf>
    <xf numFmtId="1" fontId="32" fillId="0" borderId="6" xfId="0" applyNumberFormat="1" applyFont="1" applyBorder="1" applyAlignment="1" applyProtection="1">
      <alignment horizontal="center" vertical="center" wrapText="1"/>
    </xf>
    <xf numFmtId="1" fontId="32" fillId="0" borderId="5" xfId="0" applyNumberFormat="1" applyFont="1" applyBorder="1" applyAlignment="1" applyProtection="1">
      <alignment horizontal="center" vertical="center" wrapText="1"/>
    </xf>
    <xf numFmtId="1" fontId="32" fillId="0" borderId="4" xfId="0" applyNumberFormat="1" applyFont="1" applyBorder="1" applyAlignment="1" applyProtection="1">
      <alignment horizontal="center" vertical="center" wrapText="1"/>
    </xf>
    <xf numFmtId="164" fontId="4" fillId="9" borderId="313" xfId="2" applyNumberFormat="1" applyFont="1" applyFill="1" applyBorder="1" applyAlignment="1" applyProtection="1">
      <alignment horizontal="center" vertical="center" wrapText="1"/>
    </xf>
    <xf numFmtId="164" fontId="4" fillId="9" borderId="315" xfId="2" applyNumberFormat="1" applyFont="1" applyFill="1" applyBorder="1" applyAlignment="1" applyProtection="1">
      <alignment horizontal="center" vertical="center" wrapText="1"/>
    </xf>
    <xf numFmtId="0" fontId="23" fillId="8" borderId="306" xfId="0" applyFont="1" applyFill="1" applyBorder="1" applyAlignment="1" applyProtection="1">
      <alignment horizontal="center"/>
    </xf>
    <xf numFmtId="0" fontId="54" fillId="8" borderId="308" xfId="0" applyFont="1" applyFill="1" applyBorder="1" applyAlignment="1" applyProtection="1">
      <alignment horizontal="center" vertical="center" wrapText="1"/>
    </xf>
    <xf numFmtId="164" fontId="4" fillId="9" borderId="150" xfId="2" applyNumberFormat="1" applyFont="1" applyFill="1" applyBorder="1" applyAlignment="1" applyProtection="1">
      <alignment horizontal="center" vertical="center" wrapText="1"/>
    </xf>
    <xf numFmtId="164" fontId="4" fillId="9" borderId="149" xfId="2" applyNumberFormat="1" applyFont="1" applyFill="1" applyBorder="1" applyAlignment="1" applyProtection="1">
      <alignment horizontal="center" vertical="center" wrapText="1"/>
    </xf>
    <xf numFmtId="164" fontId="4" fillId="9" borderId="103" xfId="2" applyNumberFormat="1" applyFont="1" applyFill="1" applyBorder="1" applyAlignment="1" applyProtection="1">
      <alignment horizontal="center" vertical="center" wrapText="1"/>
    </xf>
    <xf numFmtId="164" fontId="4" fillId="9" borderId="51" xfId="2" applyNumberFormat="1" applyFont="1" applyFill="1" applyBorder="1" applyAlignment="1" applyProtection="1">
      <alignment horizontal="center" vertical="center" wrapText="1"/>
    </xf>
    <xf numFmtId="164" fontId="4" fillId="9" borderId="39" xfId="2" applyNumberFormat="1" applyFont="1" applyFill="1" applyBorder="1" applyAlignment="1" applyProtection="1">
      <alignment horizontal="center" vertical="center" wrapText="1"/>
    </xf>
    <xf numFmtId="1" fontId="23" fillId="19" borderId="445" xfId="0" applyNumberFormat="1" applyFont="1" applyFill="1" applyBorder="1" applyAlignment="1" applyProtection="1">
      <alignment horizontal="center" vertical="center"/>
    </xf>
    <xf numFmtId="2" fontId="35" fillId="19" borderId="446" xfId="0" applyNumberFormat="1" applyFont="1" applyFill="1" applyBorder="1" applyAlignment="1" applyProtection="1">
      <alignment horizontal="center" vertical="center"/>
    </xf>
    <xf numFmtId="2" fontId="35" fillId="19" borderId="447" xfId="0" applyNumberFormat="1" applyFont="1" applyFill="1" applyBorder="1" applyAlignment="1" applyProtection="1">
      <alignment horizontal="center" vertical="center"/>
    </xf>
    <xf numFmtId="1" fontId="23" fillId="19" borderId="448" xfId="0" applyNumberFormat="1" applyFont="1" applyFill="1" applyBorder="1" applyAlignment="1" applyProtection="1">
      <alignment horizontal="center" vertical="center"/>
    </xf>
    <xf numFmtId="2" fontId="35" fillId="19" borderId="185" xfId="0" applyNumberFormat="1" applyFont="1" applyFill="1" applyBorder="1" applyAlignment="1" applyProtection="1">
      <alignment horizontal="center" vertical="center"/>
    </xf>
    <xf numFmtId="2" fontId="35" fillId="19" borderId="449" xfId="0" applyNumberFormat="1" applyFont="1" applyFill="1" applyBorder="1" applyAlignment="1" applyProtection="1">
      <alignment horizontal="center" vertical="center"/>
    </xf>
    <xf numFmtId="166" fontId="44" fillId="20" borderId="450" xfId="6" applyFont="1" applyFill="1" applyBorder="1" applyAlignment="1" applyProtection="1">
      <alignment vertical="center" wrapText="1"/>
    </xf>
    <xf numFmtId="166" fontId="44" fillId="20" borderId="451" xfId="6" applyFont="1" applyFill="1" applyBorder="1" applyAlignment="1" applyProtection="1">
      <alignment vertical="center" wrapText="1"/>
    </xf>
    <xf numFmtId="2" fontId="35" fillId="19" borderId="452" xfId="0" applyNumberFormat="1" applyFont="1" applyFill="1" applyBorder="1" applyAlignment="1" applyProtection="1">
      <alignment horizontal="center" vertical="center"/>
    </xf>
    <xf numFmtId="2" fontId="35" fillId="19" borderId="453" xfId="0" applyNumberFormat="1" applyFont="1" applyFill="1" applyBorder="1" applyAlignment="1" applyProtection="1">
      <alignment horizontal="center" vertical="center"/>
    </xf>
  </cellXfs>
  <cellStyles count="7">
    <cellStyle name="Accent2" xfId="4" builtinId="33"/>
    <cellStyle name="Comma" xfId="1" builtinId="3"/>
    <cellStyle name="Currency" xfId="2" builtinId="4"/>
    <cellStyle name="Excel Built-in Normal" xfId="6" xr:uid="{FACFE60F-22A2-48C4-ADD2-75429176E65C}"/>
    <cellStyle name="Hyperlink" xfId="5" builtinId="8"/>
    <cellStyle name="Normal" xfId="0" builtinId="0"/>
    <cellStyle name="Percent" xfId="3" builtinId="5"/>
  </cellStyles>
  <dxfs count="217">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right/>
        <top/>
        <bottom/>
      </border>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auto="1"/>
      </font>
      <fill>
        <patternFill>
          <bgColor rgb="FFFF5CD6"/>
        </patternFill>
      </fill>
      <border>
        <left/>
        <right/>
        <top/>
        <bottom/>
        <vertical/>
        <horizontal/>
      </border>
    </dxf>
    <dxf>
      <font>
        <color rgb="FF9C0006"/>
      </font>
      <fill>
        <patternFill>
          <bgColor rgb="FFFFC7CE"/>
        </patternFill>
      </fill>
      <border>
        <left/>
        <right/>
        <top/>
        <bottom/>
      </border>
    </dxf>
    <dxf>
      <font>
        <color rgb="FF9C0006"/>
      </font>
      <fill>
        <patternFill>
          <bgColor rgb="FFFFC7CE"/>
        </patternFill>
      </fill>
      <border>
        <left/>
        <right/>
        <top/>
        <bottom/>
      </border>
    </dxf>
    <dxf>
      <fill>
        <patternFill>
          <bgColor rgb="FF92D050"/>
        </patternFill>
      </fill>
    </dxf>
    <dxf>
      <fill>
        <patternFill>
          <bgColor rgb="FFFF21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b/>
        <i val="0"/>
        <color theme="0"/>
      </font>
      <fill>
        <patternFill>
          <bgColor rgb="FFFF33CC"/>
        </patternFill>
      </fill>
    </dxf>
    <dxf>
      <font>
        <b/>
        <i val="0"/>
        <color theme="0"/>
      </font>
      <fill>
        <patternFill>
          <bgColor rgb="FFFF33CC"/>
        </patternFill>
      </fill>
    </dxf>
  </dxfs>
  <tableStyles count="0" defaultTableStyle="TableStyleMedium2" defaultPivotStyle="PivotStyleLight16"/>
  <colors>
    <mruColors>
      <color rgb="FFFFC7CE"/>
      <color rgb="FFFF5CD6"/>
      <color rgb="FFA8007E"/>
      <color rgb="FF0563C1"/>
      <color rgb="FFEFA9B3"/>
      <color rgb="FF294983"/>
      <color rgb="FFF1831F"/>
      <color rgb="FFF1832D"/>
      <color rgb="FFF2893A"/>
      <color rgb="FFEF8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95"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sheetMetadata" Target="metadata.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mailto:donatedfoods@dese.mo.gov?subject=%7bAgreement%20Number]%20USDA%20Foods%20Packet"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1.png"/><Relationship Id="rId4" Type="http://schemas.openxmlformats.org/officeDocument/2006/relationships/hyperlink" Target="https://dese.mo.gov/financial-admin-services/processorbroker-contact-information"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1.png"/><Relationship Id="rId4" Type="http://schemas.openxmlformats.org/officeDocument/2006/relationships/hyperlink" Target="https://dese.mo.gov/financial-admin-services/processorbroker-contact-information"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https://www.butterballfoodservice.com/k-12/" TargetMode="External"/><Relationship Id="rId7" Type="http://schemas.openxmlformats.org/officeDocument/2006/relationships/image" Target="../media/image1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https://www.sunnyfresh.com/spec-shee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4.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www.sunnyfresh.com/spec-sheets" TargetMode="External"/><Relationship Id="rId7" Type="http://schemas.openxmlformats.org/officeDocument/2006/relationships/image" Target="../media/image1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https://www.petersonfarmsinc.com/markets/k-12/" TargetMode="External"/><Relationship Id="rId7" Type="http://schemas.openxmlformats.org/officeDocument/2006/relationships/image" Target="../media/image15.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17.jpeg"/><Relationship Id="rId4" Type="http://schemas.openxmlformats.org/officeDocument/2006/relationships/hyperlink" Target="https://dese.mo.gov/financial-admin-services/processorbroker-contact-information"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17.jpeg"/><Relationship Id="rId4" Type="http://schemas.openxmlformats.org/officeDocument/2006/relationships/hyperlink" Target="https://dese.mo.gov/financial-admin-services/processorbroker-contact-information" TargetMode="External"/></Relationships>
</file>

<file path=xl/drawings/_rels/drawing18.xml.rels><?xml version="1.0" encoding="UTF-8" standalone="yes"?>
<Relationships xmlns="http://schemas.openxmlformats.org/package/2006/relationships"><Relationship Id="rId3" Type="http://schemas.openxmlformats.org/officeDocument/2006/relationships/hyperlink" Target="https://classicdelight.com/our-products/k-12-products/" TargetMode="External"/><Relationship Id="rId7" Type="http://schemas.openxmlformats.org/officeDocument/2006/relationships/image" Target="../media/image1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http://www.conagrafoodservice.com" TargetMode="External"/><Relationship Id="rId7" Type="http://schemas.openxmlformats.org/officeDocument/2006/relationships/image" Target="../media/image19.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https://www.fosterfarmsfoodservice.com/k12/k12_land/" TargetMode="External"/><Relationship Id="rId7" Type="http://schemas.openxmlformats.org/officeDocument/2006/relationships/image" Target="../media/image21.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1.xml.rels><?xml version="1.0" encoding="UTF-8" standalone="yes"?>
<Relationships xmlns="http://schemas.openxmlformats.org/package/2006/relationships"><Relationship Id="rId3" Type="http://schemas.openxmlformats.org/officeDocument/2006/relationships/hyperlink" Target="https://www.goldcreekfoods.com/what-we-do/k-12-sale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2.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www.goldcreekfoods.com/what-we-do/k-12-sales/" TargetMode="External"/><Relationship Id="rId7" Type="http://schemas.openxmlformats.org/officeDocument/2006/relationships/image" Target="../media/image2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3.xml.rels><?xml version="1.0" encoding="UTF-8" standalone="yes"?>
<Relationships xmlns="http://schemas.openxmlformats.org/package/2006/relationships"><Relationship Id="rId3" Type="http://schemas.openxmlformats.org/officeDocument/2006/relationships/hyperlink" Target="https://www.highlinerfoodservice.com/products/high-liner-foodservice"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3.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3.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www.jennieofoodservice.com/k12/products.cfm" TargetMode="External"/><Relationship Id="rId7" Type="http://schemas.openxmlformats.org/officeDocument/2006/relationships/image" Target="../media/image2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4.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hyperlink" Target="https://www.jennieofoodservice.com/k12/products.cfm" TargetMode="External"/><Relationship Id="rId7" Type="http://schemas.openxmlformats.org/officeDocument/2006/relationships/image" Target="../media/image2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image" Target="../media/image7.png"/></Relationships>
</file>

<file path=xl/drawings/_rels/drawing27.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8.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4.png"/><Relationship Id="rId6" Type="http://schemas.openxmlformats.org/officeDocument/2006/relationships/image" Target="../media/image5.png"/><Relationship Id="rId5" Type="http://schemas.openxmlformats.org/officeDocument/2006/relationships/hyperlink" Target="https://foodbuyingguide.fns.usda.gov/" TargetMode="External"/><Relationship Id="rId4" Type="http://schemas.openxmlformats.org/officeDocument/2006/relationships/hyperlink" Target="https://www.fns.usda.gov/usda-fis/usda-foods-product-information-sheets" TargetMode="External"/></Relationships>
</file>

<file path=xl/drawings/_rels/drawing30.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https://internationalfoodsolutions.com/"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3.xml.rels><?xml version="1.0" encoding="UTF-8" standalone="yes"?>
<Relationships xmlns="http://schemas.openxmlformats.org/package/2006/relationships"><Relationship Id="rId3" Type="http://schemas.openxmlformats.org/officeDocument/2006/relationships/hyperlink" Target="https://www.jtmfoodgroup.com/" TargetMode="External"/><Relationship Id="rId7" Type="http://schemas.openxmlformats.org/officeDocument/2006/relationships/image" Target="../media/image2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4.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hyperlink" Target="https://www.jtmfoodgroup.com/" TargetMode="External"/><Relationship Id="rId7" Type="http://schemas.openxmlformats.org/officeDocument/2006/relationships/image" Target="../media/image27.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5.xml.rels><?xml version="1.0" encoding="UTF-8" standalone="yes"?>
<Relationships xmlns="http://schemas.openxmlformats.org/package/2006/relationships"><Relationship Id="rId3" Type="http://schemas.openxmlformats.org/officeDocument/2006/relationships/hyperlink" Target="https://www.jtmfoodgroup.com/" TargetMode="External"/><Relationship Id="rId7" Type="http://schemas.openxmlformats.org/officeDocument/2006/relationships/image" Target="../media/image2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6.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hyperlink" Target="https://www.jtmfoodgroup.com/" TargetMode="External"/><Relationship Id="rId7" Type="http://schemas.openxmlformats.org/officeDocument/2006/relationships/image" Target="../media/image27.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7.xml.rels><?xml version="1.0" encoding="UTF-8" standalone="yes"?>
<Relationships xmlns="http://schemas.openxmlformats.org/package/2006/relationships"><Relationship Id="rId3" Type="http://schemas.openxmlformats.org/officeDocument/2006/relationships/hyperlink" Target="https://www.jtmfoodgroup.com/" TargetMode="External"/><Relationship Id="rId7" Type="http://schemas.openxmlformats.org/officeDocument/2006/relationships/image" Target="../media/image2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8.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hyperlink" Target="https://www.jtmfoodgroup.com/" TargetMode="External"/><Relationship Id="rId7" Type="http://schemas.openxmlformats.org/officeDocument/2006/relationships/image" Target="../media/image27.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9.xml.rels><?xml version="1.0" encoding="UTF-8" standalone="yes"?>
<Relationships xmlns="http://schemas.openxmlformats.org/package/2006/relationships"><Relationship Id="rId3" Type="http://schemas.openxmlformats.org/officeDocument/2006/relationships/hyperlink" Target="https://www.jtmfoodgroup.com/" TargetMode="External"/><Relationship Id="rId7" Type="http://schemas.openxmlformats.org/officeDocument/2006/relationships/image" Target="../media/image2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4.png"/><Relationship Id="rId6" Type="http://schemas.openxmlformats.org/officeDocument/2006/relationships/hyperlink" Target="https://foodbuyingguide.fns.usda.gov/" TargetMode="External"/><Relationship Id="rId5" Type="http://schemas.openxmlformats.org/officeDocument/2006/relationships/image" Target="../media/image5.png"/><Relationship Id="rId4" Type="http://schemas.openxmlformats.org/officeDocument/2006/relationships/hyperlink" Target="https://www.fns.usda.gov/usda-foods/usda-dod-fresh-fruit-and-vegetable-program" TargetMode="External"/></Relationships>
</file>

<file path=xl/drawings/_rels/drawing40.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hyperlink" Target="https://www.jtmfoodgroup.com/" TargetMode="External"/><Relationship Id="rId7" Type="http://schemas.openxmlformats.org/officeDocument/2006/relationships/image" Target="../media/image27.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1.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hyperlink" Target="https://www.landolakesfoodservice.com/products/k-12/?icid=FSN_OP_CH_K12" TargetMode="External"/><Relationship Id="rId7" Type="http://schemas.openxmlformats.org/officeDocument/2006/relationships/image" Target="../media/image29.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2.xml.rels><?xml version="1.0" encoding="UTF-8" standalone="yes"?>
<Relationships xmlns="http://schemas.openxmlformats.org/package/2006/relationships"><Relationship Id="rId3" Type="http://schemas.openxmlformats.org/officeDocument/2006/relationships/hyperlink" Target="https://www.loscabosmexicanfoods.com/#/schools/grades-k12"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1.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1.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4.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ttps://mccainusafoodservice.com/channels/k-12" TargetMode="External"/><Relationship Id="rId7" Type="http://schemas.openxmlformats.org/officeDocument/2006/relationships/image" Target="../media/image3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5.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ttps://mccainusafoodservice.com/channels/k-12" TargetMode="External"/><Relationship Id="rId7" Type="http://schemas.openxmlformats.org/officeDocument/2006/relationships/image" Target="../media/image3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6.xml.rels><?xml version="1.0" encoding="UTF-8" standalone="yes"?>
<Relationships xmlns="http://schemas.openxmlformats.org/package/2006/relationships"><Relationship Id="rId3" Type="http://schemas.openxmlformats.org/officeDocument/2006/relationships/hyperlink" Target="https://nardonebros-my.sharepoint.com/personal/lena_nardone_nardonebros_com/_layouts/15/onedrive.aspx?id=%2Fpersonal%2Flena%5Fnardone%5Fnardonebros%5Fcom%2FDocuments%2FNardone%27s%20Specs%20CN%20Labels%202024&amp;ga=1" TargetMode="External"/><Relationship Id="rId7" Type="http://schemas.openxmlformats.org/officeDocument/2006/relationships/image" Target="../media/image3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3.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7.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hyperlink" Target="https://nardonebros-my.sharepoint.com/personal/lena_nardone_nardonebros_com/_layouts/15/onedrive.aspx?id=%2Fpersonal%2Flena%5Fnardone%5Fnardonebros%5Fcom%2FDocuments%2FNardone%27s%20Specs%20CN%20Labels%202024&amp;ga=1" TargetMode="External"/><Relationship Id="rId7" Type="http://schemas.openxmlformats.org/officeDocument/2006/relationships/image" Target="../media/image3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8.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9.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0.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1.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2.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3.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4.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5.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6.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7.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8.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9.xml.rels><?xml version="1.0" encoding="UTF-8" standalone="yes"?>
<Relationships xmlns="http://schemas.openxmlformats.org/package/2006/relationships"><Relationship Id="rId3" Type="http://schemas.openxmlformats.org/officeDocument/2006/relationships/hyperlink" Target="https://www.dropbox.com/scl/fo/l3iwaryw3bzdh66x0favu/AIl6YbX3nKAjGl6MWJFdjV8?rlkey=aqyqafc7ugx6l6w60d6wvm2sa&amp;st=1q6efq4n&amp;dl=0"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0.xml.rels><?xml version="1.0" encoding="UTF-8" standalone="yes"?>
<Relationships xmlns="http://schemas.openxmlformats.org/package/2006/relationships"><Relationship Id="rId3" Type="http://schemas.openxmlformats.org/officeDocument/2006/relationships/hyperlink" Target="https://nicksfamousbarbq.com/k-12-produ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36.png"/><Relationship Id="rId4" Type="http://schemas.openxmlformats.org/officeDocument/2006/relationships/hyperlink" Target="https://dese.mo.gov/financial-admin-services/processorbroker-contact-information" TargetMode="External"/></Relationships>
</file>

<file path=xl/drawings/_rels/drawing61.xml.rels><?xml version="1.0" encoding="UTF-8" standalone="yes"?>
<Relationships xmlns="http://schemas.openxmlformats.org/package/2006/relationships"><Relationship Id="rId3" Type="http://schemas.openxmlformats.org/officeDocument/2006/relationships/hyperlink" Target="https://www.petersonfarmsinc.com/markets/k-12/" TargetMode="External"/><Relationship Id="rId7" Type="http://schemas.openxmlformats.org/officeDocument/2006/relationships/image" Target="../media/image3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2.xml.rels><?xml version="1.0" encoding="UTF-8" standalone="yes"?>
<Relationships xmlns="http://schemas.openxmlformats.org/package/2006/relationships"><Relationship Id="rId3" Type="http://schemas.openxmlformats.org/officeDocument/2006/relationships/hyperlink" Target="http://www.pilgrimsfoodservice.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8.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3.xml.rels><?xml version="1.0" encoding="UTF-8" standalone="yes"?>
<Relationships xmlns="http://schemas.openxmlformats.org/package/2006/relationships"><Relationship Id="rId3" Type="http://schemas.openxmlformats.org/officeDocument/2006/relationships/hyperlink" Target="http://www.pilgrimsfoodservice.com/" TargetMode="External"/><Relationship Id="rId7" Type="http://schemas.openxmlformats.org/officeDocument/2006/relationships/image" Target="../media/image38.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4.xml.rels><?xml version="1.0" encoding="UTF-8" standalone="yes"?>
<Relationships xmlns="http://schemas.openxmlformats.org/package/2006/relationships"><Relationship Id="rId3" Type="http://schemas.openxmlformats.org/officeDocument/2006/relationships/hyperlink" Target="https://www.redgoldfoodservice.com/segments/k12"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9.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www.redgoldfoodservice.com/segments/k12" TargetMode="External"/><Relationship Id="rId7" Type="http://schemas.openxmlformats.org/officeDocument/2006/relationships/image" Target="../media/image3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6.xml.rels><?xml version="1.0" encoding="UTF-8" standalone="yes"?>
<Relationships xmlns="http://schemas.openxmlformats.org/package/2006/relationships"><Relationship Id="rId3" Type="http://schemas.openxmlformats.org/officeDocument/2006/relationships/hyperlink" Target="https://richchicks.com/products/" TargetMode="External"/><Relationship Id="rId7" Type="http://schemas.openxmlformats.org/officeDocument/2006/relationships/image" Target="../media/image4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0.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7.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hyperlink" Target="https://richchicks.com/products/" TargetMode="External"/></Relationships>
</file>

<file path=xl/drawings/_rels/drawing6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richlandhillsfarms.com/schools-k-12/" TargetMode="External"/><Relationship Id="rId7" Type="http://schemas.openxmlformats.org/officeDocument/2006/relationships/image" Target="../media/image42.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9.xml.rels><?xml version="1.0" encoding="UTF-8" standalone="yes"?>
<Relationships xmlns="http://schemas.openxmlformats.org/package/2006/relationships"><Relationship Id="rId3" Type="http://schemas.openxmlformats.org/officeDocument/2006/relationships/hyperlink" Target="https://www.richsusa.com/business-solutions/k-12/produ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3.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https://dese.mo.gov/financial-admin-services/food-nutrition-services/commodity-calculators" TargetMode="External"/><Relationship Id="rId3" Type="http://schemas.openxmlformats.org/officeDocument/2006/relationships/hyperlink" Target="#INSTRUCTIONS!A1"/><Relationship Id="rId7" Type="http://schemas.openxmlformats.org/officeDocument/2006/relationships/hyperlink" Target="https://dese.mo.gov/financial-admin-services/food-nutrition-services/sepds-approved-vendors-missouri" TargetMode="External"/><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hyperlink" Target="https://dese.mo.gov/financial-admin-services/processorbroker-contact-information" TargetMode="External"/><Relationship Id="rId5" Type="http://schemas.openxmlformats.org/officeDocument/2006/relationships/hyperlink" Target="https://bakecrafters.com/K12" TargetMode="External"/><Relationship Id="rId4" Type="http://schemas.openxmlformats.org/officeDocument/2006/relationships/hyperlink" Target="#'Overview Sheet'!A1"/></Relationships>
</file>

<file path=xl/drawings/_rels/drawing70.xml.rels><?xml version="1.0" encoding="UTF-8" standalone="yes"?>
<Relationships xmlns="http://schemas.openxmlformats.org/package/2006/relationships"><Relationship Id="rId3" Type="http://schemas.openxmlformats.org/officeDocument/2006/relationships/hyperlink" Target="https://www.richsusa.com/business-solutions/k-12/products/" TargetMode="External"/><Relationship Id="rId7" Type="http://schemas.openxmlformats.org/officeDocument/2006/relationships/image" Target="../media/image4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1.xml.rels><?xml version="1.0" encoding="UTF-8" standalone="yes"?>
<Relationships xmlns="http://schemas.openxmlformats.org/package/2006/relationships"><Relationship Id="rId3" Type="http://schemas.openxmlformats.org/officeDocument/2006/relationships/hyperlink" Target="https://www.richsusa.com/business-solutions/k-12/products/" TargetMode="External"/><Relationship Id="rId7" Type="http://schemas.openxmlformats.org/officeDocument/2006/relationships/image" Target="../media/image4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2.xml.rels><?xml version="1.0" encoding="UTF-8" standalone="yes"?>
<Relationships xmlns="http://schemas.openxmlformats.org/package/2006/relationships"><Relationship Id="rId3" Type="http://schemas.openxmlformats.org/officeDocument/2006/relationships/hyperlink" Target="http://www.sffoodsinc.com" TargetMode="External"/><Relationship Id="rId7" Type="http://schemas.openxmlformats.org/officeDocument/2006/relationships/image" Target="../media/image4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3.xml.rels><?xml version="1.0" encoding="UTF-8" standalone="yes"?>
<Relationships xmlns="http://schemas.openxmlformats.org/package/2006/relationships"><Relationship Id="rId3" Type="http://schemas.openxmlformats.org/officeDocument/2006/relationships/hyperlink" Target="http://www.wildmikesultimatepizza.com" TargetMode="External"/><Relationship Id="rId7" Type="http://schemas.openxmlformats.org/officeDocument/2006/relationships/image" Target="../media/image4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4.xml.rels><?xml version="1.0" encoding="UTF-8" standalone="yes"?>
<Relationships xmlns="http://schemas.openxmlformats.org/package/2006/relationships"><Relationship Id="rId3" Type="http://schemas.openxmlformats.org/officeDocument/2006/relationships/hyperlink" Target="https://www.schwansfoodservice.com/" TargetMode="External"/><Relationship Id="rId7" Type="http://schemas.openxmlformats.org/officeDocument/2006/relationships/image" Target="../media/image4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5.xml.rels><?xml version="1.0" encoding="UTF-8" standalone="yes"?>
<Relationships xmlns="http://schemas.openxmlformats.org/package/2006/relationships"><Relationship Id="rId3" Type="http://schemas.openxmlformats.org/officeDocument/2006/relationships/hyperlink" Target="https://www.schwansfoodservice.com/" TargetMode="External"/><Relationship Id="rId7" Type="http://schemas.openxmlformats.org/officeDocument/2006/relationships/image" Target="../media/image4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6.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hyperlink" Target="http://www.smuckerawayfromhome.com" TargetMode="External"/><Relationship Id="rId7" Type="http://schemas.openxmlformats.org/officeDocument/2006/relationships/image" Target="../media/image4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7.xml.rels><?xml version="1.0" encoding="UTF-8" standalone="yes"?>
<Relationships xmlns="http://schemas.openxmlformats.org/package/2006/relationships"><Relationship Id="rId3" Type="http://schemas.openxmlformats.org/officeDocument/2006/relationships/hyperlink" Target="https://tastybrandsk12.com/"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0.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7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tastybrandsk12.com/"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9.xml.rels><?xml version="1.0" encoding="UTF-8" standalone="yes"?>
<Relationships xmlns="http://schemas.openxmlformats.org/package/2006/relationships"><Relationship Id="rId3" Type="http://schemas.openxmlformats.org/officeDocument/2006/relationships/hyperlink" Target="https://www.tysonfoodservice.com/who-we-serve/k-12/produ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bongards.com/channels/k-12-school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0.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0.xml.rels><?xml version="1.0" encoding="UTF-8" standalone="yes"?>
<Relationships xmlns="http://schemas.openxmlformats.org/package/2006/relationships"><Relationship Id="rId3" Type="http://schemas.openxmlformats.org/officeDocument/2006/relationships/hyperlink" Target="https://www.tysonfoodservice.com/who-we-serve/k-12/produ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81.xml.rels><?xml version="1.0" encoding="UTF-8" standalone="yes"?>
<Relationships xmlns="http://schemas.openxmlformats.org/package/2006/relationships"><Relationship Id="rId3" Type="http://schemas.openxmlformats.org/officeDocument/2006/relationships/hyperlink" Target="https://www.tysonfoodservice.com/who-we-serve/k-12/produ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82.xml.rels><?xml version="1.0" encoding="UTF-8" standalone="yes"?>
<Relationships xmlns="http://schemas.openxmlformats.org/package/2006/relationships"><Relationship Id="rId3" Type="http://schemas.openxmlformats.org/officeDocument/2006/relationships/hyperlink" Target="https://www.tysonfoodservice.com/who-we-serve/k-12/produ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8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2.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2.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www.bongards.com/channels/k-12-schools/" TargetMode="External"/><Relationship Id="rId7" Type="http://schemas.openxmlformats.org/officeDocument/2006/relationships/image" Target="../media/image1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10</xdr:row>
      <xdr:rowOff>161926</xdr:rowOff>
    </xdr:from>
    <xdr:to>
      <xdr:col>11</xdr:col>
      <xdr:colOff>93900</xdr:colOff>
      <xdr:row>40</xdr:row>
      <xdr:rowOff>85726</xdr:rowOff>
    </xdr:to>
    <xdr:pic>
      <xdr:nvPicPr>
        <xdr:cNvPr id="94" name="Picture 2" descr="Image of the overview tab">
          <a:extLst>
            <a:ext uri="{FF2B5EF4-FFF2-40B4-BE49-F238E27FC236}">
              <a16:creationId xmlns:a16="http://schemas.microsoft.com/office/drawing/2014/main" id="{801BBF2C-8581-3E44-F442-D189F6B069F4}"/>
            </a:ext>
          </a:extLst>
        </xdr:cNvPr>
        <xdr:cNvPicPr>
          <a:picLocks noChangeAspect="1"/>
        </xdr:cNvPicPr>
      </xdr:nvPicPr>
      <xdr:blipFill>
        <a:blip xmlns:r="http://schemas.openxmlformats.org/officeDocument/2006/relationships" r:embed="rId1"/>
        <a:stretch>
          <a:fillRect/>
        </a:stretch>
      </xdr:blipFill>
      <xdr:spPr>
        <a:xfrm>
          <a:off x="1781175" y="2886076"/>
          <a:ext cx="4418250" cy="5638800"/>
        </a:xfrm>
        <a:prstGeom prst="rect">
          <a:avLst/>
        </a:prstGeom>
      </xdr:spPr>
    </xdr:pic>
    <xdr:clientData/>
  </xdr:twoCellAnchor>
  <xdr:twoCellAnchor editAs="oneCell">
    <xdr:from>
      <xdr:col>3</xdr:col>
      <xdr:colOff>466726</xdr:colOff>
      <xdr:row>40</xdr:row>
      <xdr:rowOff>85725</xdr:rowOff>
    </xdr:from>
    <xdr:to>
      <xdr:col>11</xdr:col>
      <xdr:colOff>100014</xdr:colOff>
      <xdr:row>45</xdr:row>
      <xdr:rowOff>66675</xdr:rowOff>
    </xdr:to>
    <xdr:pic>
      <xdr:nvPicPr>
        <xdr:cNvPr id="173" name="Picture 5" descr="image of the Net Off Invoice portion of the overview tab">
          <a:extLst>
            <a:ext uri="{FF2B5EF4-FFF2-40B4-BE49-F238E27FC236}">
              <a16:creationId xmlns:a16="http://schemas.microsoft.com/office/drawing/2014/main" id="{CA6DEE03-DA3D-B2FE-88D8-F5FB6851D2FC}"/>
            </a:ext>
          </a:extLst>
        </xdr:cNvPr>
        <xdr:cNvPicPr>
          <a:picLocks noChangeAspect="1"/>
        </xdr:cNvPicPr>
      </xdr:nvPicPr>
      <xdr:blipFill>
        <a:blip xmlns:r="http://schemas.openxmlformats.org/officeDocument/2006/relationships" r:embed="rId2"/>
        <a:stretch>
          <a:fillRect/>
        </a:stretch>
      </xdr:blipFill>
      <xdr:spPr>
        <a:xfrm>
          <a:off x="1771651" y="8524875"/>
          <a:ext cx="4433888" cy="933450"/>
        </a:xfrm>
        <a:prstGeom prst="rect">
          <a:avLst/>
        </a:prstGeom>
      </xdr:spPr>
    </xdr:pic>
    <xdr:clientData/>
  </xdr:twoCellAnchor>
  <xdr:twoCellAnchor>
    <xdr:from>
      <xdr:col>1</xdr:col>
      <xdr:colOff>38099</xdr:colOff>
      <xdr:row>6</xdr:row>
      <xdr:rowOff>47625</xdr:rowOff>
    </xdr:from>
    <xdr:to>
      <xdr:col>13</xdr:col>
      <xdr:colOff>1057274</xdr:colOff>
      <xdr:row>8</xdr:row>
      <xdr:rowOff>138112</xdr:rowOff>
    </xdr:to>
    <xdr:sp macro="" textlink="">
      <xdr:nvSpPr>
        <xdr:cNvPr id="2" name="Rectangle 1">
          <a:extLst>
            <a:ext uri="{FF2B5EF4-FFF2-40B4-BE49-F238E27FC236}">
              <a16:creationId xmlns:a16="http://schemas.microsoft.com/office/drawing/2014/main" id="{D624CBDC-3385-4DC8-BBEF-532D59810401}"/>
            </a:ext>
          </a:extLst>
        </xdr:cNvPr>
        <xdr:cNvSpPr/>
      </xdr:nvSpPr>
      <xdr:spPr>
        <a:xfrm>
          <a:off x="638174" y="1190625"/>
          <a:ext cx="7762875" cy="471487"/>
        </a:xfrm>
        <a:prstGeom prst="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1.</a:t>
          </a:r>
          <a:r>
            <a:rPr lang="en-US" sz="1100" baseline="0">
              <a:solidFill>
                <a:sysClr val="windowText" lastClr="000000"/>
              </a:solidFill>
            </a:rPr>
            <a:t> </a:t>
          </a:r>
          <a:r>
            <a:rPr lang="en-US" sz="1100" b="1" baseline="0">
              <a:solidFill>
                <a:sysClr val="windowText" lastClr="000000"/>
              </a:solidFill>
            </a:rPr>
            <a:t>Save the file as an EXCEL document </a:t>
          </a:r>
          <a:r>
            <a:rPr lang="en-US" sz="1100" baseline="0">
              <a:solidFill>
                <a:sysClr val="windowText" lastClr="000000"/>
              </a:solidFill>
            </a:rPr>
            <a:t>on your computer to include the agreement number in the file name.                                                               </a:t>
          </a:r>
        </a:p>
        <a:p>
          <a:pPr algn="ctr"/>
          <a:r>
            <a:rPr lang="en-US" sz="1100" b="1" baseline="0">
              <a:solidFill>
                <a:sysClr val="windowText" lastClr="000000"/>
              </a:solidFill>
            </a:rPr>
            <a:t>Start the order process by clicking on the yellow OVERVIEW SHEET tab at the bottom of the page. </a:t>
          </a:r>
          <a:endParaRPr lang="en-US" sz="1100" b="1">
            <a:solidFill>
              <a:sysClr val="windowText" lastClr="000000"/>
            </a:solidFill>
          </a:endParaRPr>
        </a:p>
      </xdr:txBody>
    </xdr:sp>
    <xdr:clientData/>
  </xdr:twoCellAnchor>
  <xdr:twoCellAnchor>
    <xdr:from>
      <xdr:col>1</xdr:col>
      <xdr:colOff>0</xdr:colOff>
      <xdr:row>46</xdr:row>
      <xdr:rowOff>45244</xdr:rowOff>
    </xdr:from>
    <xdr:to>
      <xdr:col>14</xdr:col>
      <xdr:colOff>0</xdr:colOff>
      <xdr:row>50</xdr:row>
      <xdr:rowOff>33338</xdr:rowOff>
    </xdr:to>
    <xdr:sp macro="" textlink="">
      <xdr:nvSpPr>
        <xdr:cNvPr id="26" name="TextBox 2">
          <a:hlinkClick xmlns:r="http://schemas.openxmlformats.org/officeDocument/2006/relationships" r:id="rId3"/>
          <a:extLst>
            <a:ext uri="{FF2B5EF4-FFF2-40B4-BE49-F238E27FC236}">
              <a16:creationId xmlns:a16="http://schemas.microsoft.com/office/drawing/2014/main" id="{4CC10E8C-D80B-45D8-AE92-11D759BD6C5C}"/>
            </a:ext>
            <a:ext uri="{147F2762-F138-4A5C-976F-8EAC2B608ADB}">
              <a16:predDERef xmlns:a16="http://schemas.microsoft.com/office/drawing/2014/main" pred="{D624CBDC-3385-4DC8-BBEF-532D59810401}"/>
            </a:ext>
          </a:extLst>
        </xdr:cNvPr>
        <xdr:cNvSpPr txBox="1"/>
      </xdr:nvSpPr>
      <xdr:spPr>
        <a:xfrm>
          <a:off x="104775" y="9217819"/>
          <a:ext cx="8305800" cy="731044"/>
        </a:xfrm>
        <a:prstGeom prst="rect">
          <a:avLst/>
        </a:prstGeom>
        <a:solidFill>
          <a:schemeClr val="accent5">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5. Save this file as an EXCEL document with your</a:t>
          </a:r>
          <a:r>
            <a:rPr lang="en-US" sz="1100" baseline="0"/>
            <a:t> school's agreement number in the file name. </a:t>
          </a:r>
        </a:p>
        <a:p>
          <a:pPr algn="ctr"/>
          <a:r>
            <a:rPr lang="en-US" sz="1400" b="1" baseline="0">
              <a:solidFill>
                <a:srgbClr val="C00000"/>
              </a:solidFill>
            </a:rPr>
            <a:t>Email the completed packet in the EXCEL format to donatedfoods@dese.mo.gov by March 1, 2025.  Packets received after the due date may be rejected.</a:t>
          </a:r>
          <a:endParaRPr lang="en-US" sz="1400">
            <a:solidFill>
              <a:srgbClr val="C00000"/>
            </a:solidFill>
          </a:endParaRPr>
        </a:p>
      </xdr:txBody>
    </xdr:sp>
    <xdr:clientData/>
  </xdr:twoCellAnchor>
  <xdr:twoCellAnchor>
    <xdr:from>
      <xdr:col>1</xdr:col>
      <xdr:colOff>50005</xdr:colOff>
      <xdr:row>8</xdr:row>
      <xdr:rowOff>169067</xdr:rowOff>
    </xdr:from>
    <xdr:to>
      <xdr:col>3</xdr:col>
      <xdr:colOff>461962</xdr:colOff>
      <xdr:row>16</xdr:row>
      <xdr:rowOff>142875</xdr:rowOff>
    </xdr:to>
    <xdr:sp macro="" textlink="">
      <xdr:nvSpPr>
        <xdr:cNvPr id="5" name="Line Callout 1 11">
          <a:extLst>
            <a:ext uri="{FF2B5EF4-FFF2-40B4-BE49-F238E27FC236}">
              <a16:creationId xmlns:a16="http://schemas.microsoft.com/office/drawing/2014/main" id="{E7078295-B685-41CF-86B5-21520F96EC07}"/>
            </a:ext>
          </a:extLst>
        </xdr:cNvPr>
        <xdr:cNvSpPr/>
      </xdr:nvSpPr>
      <xdr:spPr>
        <a:xfrm>
          <a:off x="154780" y="2512217"/>
          <a:ext cx="1612107" cy="1497808"/>
        </a:xfrm>
        <a:prstGeom prst="borderCallout1">
          <a:avLst>
            <a:gd name="adj1" fmla="val 224288"/>
            <a:gd name="adj2" fmla="val 195702"/>
            <a:gd name="adj3" fmla="val 77958"/>
            <a:gd name="adj4" fmla="val 94815"/>
          </a:avLst>
        </a:prstGeom>
        <a:solidFill>
          <a:schemeClr val="bg1">
            <a:lumMod val="85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If</a:t>
          </a:r>
          <a:r>
            <a:rPr lang="en-US" sz="1100" baseline="0">
              <a:solidFill>
                <a:sysClr val="windowText" lastClr="000000"/>
              </a:solidFill>
            </a:rPr>
            <a:t> ordering Direct Delivery or FFS, in order to receive a monthly delivery you must order at least </a:t>
          </a:r>
          <a:r>
            <a:rPr lang="en-US" sz="1100" b="1" baseline="0">
              <a:solidFill>
                <a:sysClr val="windowText" lastClr="000000"/>
              </a:solidFill>
            </a:rPr>
            <a:t>10</a:t>
          </a:r>
          <a:r>
            <a:rPr lang="en-US" sz="1100" baseline="0">
              <a:solidFill>
                <a:sysClr val="windowText" lastClr="000000"/>
              </a:solidFill>
            </a:rPr>
            <a:t> </a:t>
          </a:r>
          <a:r>
            <a:rPr lang="en-US" sz="1100" b="1" baseline="0">
              <a:solidFill>
                <a:sysClr val="windowText" lastClr="000000"/>
              </a:solidFill>
            </a:rPr>
            <a:t>cases</a:t>
          </a:r>
          <a:r>
            <a:rPr lang="en-US" sz="1100" baseline="0">
              <a:solidFill>
                <a:sysClr val="windowText" lastClr="000000"/>
              </a:solidFill>
            </a:rPr>
            <a:t>. Box will turn green when 10 cases are ordered in that month.  </a:t>
          </a:r>
          <a:endParaRPr lang="en-US" sz="1100">
            <a:solidFill>
              <a:sysClr val="windowText" lastClr="000000"/>
            </a:solidFill>
          </a:endParaRPr>
        </a:p>
      </xdr:txBody>
    </xdr:sp>
    <xdr:clientData/>
  </xdr:twoCellAnchor>
  <xdr:twoCellAnchor>
    <xdr:from>
      <xdr:col>1</xdr:col>
      <xdr:colOff>50005</xdr:colOff>
      <xdr:row>16</xdr:row>
      <xdr:rowOff>171450</xdr:rowOff>
    </xdr:from>
    <xdr:to>
      <xdr:col>3</xdr:col>
      <xdr:colOff>457200</xdr:colOff>
      <xdr:row>27</xdr:row>
      <xdr:rowOff>76199</xdr:rowOff>
    </xdr:to>
    <xdr:sp macro="" textlink="">
      <xdr:nvSpPr>
        <xdr:cNvPr id="27" name="Line Callout 1 6">
          <a:extLst>
            <a:ext uri="{FF2B5EF4-FFF2-40B4-BE49-F238E27FC236}">
              <a16:creationId xmlns:a16="http://schemas.microsoft.com/office/drawing/2014/main" id="{FCD77EF4-EAC0-40F7-8784-A8B8ABF21E82}"/>
            </a:ext>
          </a:extLst>
        </xdr:cNvPr>
        <xdr:cNvSpPr/>
      </xdr:nvSpPr>
      <xdr:spPr>
        <a:xfrm>
          <a:off x="154780" y="4038600"/>
          <a:ext cx="1607345" cy="2000249"/>
        </a:xfrm>
        <a:prstGeom prst="borderCallout1">
          <a:avLst>
            <a:gd name="adj1" fmla="val 24579"/>
            <a:gd name="adj2" fmla="val 94844"/>
            <a:gd name="adj3" fmla="val 181705"/>
            <a:gd name="adj4" fmla="val 189755"/>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Both </a:t>
          </a:r>
          <a:r>
            <a:rPr lang="en-US" sz="1100" b="1" baseline="0">
              <a:solidFill>
                <a:sysClr val="windowText" lastClr="000000"/>
              </a:solidFill>
            </a:rPr>
            <a:t>Direct Delivery </a:t>
          </a:r>
          <a:r>
            <a:rPr lang="en-US" sz="1100" baseline="0">
              <a:solidFill>
                <a:sysClr val="windowText" lastClr="000000"/>
              </a:solidFill>
            </a:rPr>
            <a:t>and </a:t>
          </a:r>
          <a:r>
            <a:rPr lang="en-US" sz="1100" b="1" baseline="0">
              <a:solidFill>
                <a:sysClr val="windowText" lastClr="000000"/>
              </a:solidFill>
            </a:rPr>
            <a:t>DoD Fresh items</a:t>
          </a:r>
          <a:r>
            <a:rPr lang="en-US" sz="1100" baseline="0">
              <a:solidFill>
                <a:sysClr val="windowText" lastClr="000000"/>
              </a:solidFill>
            </a:rPr>
            <a:t> draw down entitlement but do not have a processing fee and do not require further procurement. Deliveries are made by a contracted distrubtor or the state warehouse. There is a per case delivery fee.</a:t>
          </a:r>
          <a:endParaRPr lang="en-US" sz="1100">
            <a:solidFill>
              <a:sysClr val="windowText" lastClr="000000"/>
            </a:solidFill>
          </a:endParaRPr>
        </a:p>
      </xdr:txBody>
    </xdr:sp>
    <xdr:clientData/>
  </xdr:twoCellAnchor>
  <xdr:twoCellAnchor>
    <xdr:from>
      <xdr:col>11</xdr:col>
      <xdr:colOff>114300</xdr:colOff>
      <xdr:row>21</xdr:row>
      <xdr:rowOff>28573</xdr:rowOff>
    </xdr:from>
    <xdr:to>
      <xdr:col>13</xdr:col>
      <xdr:colOff>1062990</xdr:colOff>
      <xdr:row>30</xdr:row>
      <xdr:rowOff>47625</xdr:rowOff>
    </xdr:to>
    <xdr:sp macro="" textlink="">
      <xdr:nvSpPr>
        <xdr:cNvPr id="7" name="Line Callout 1 10">
          <a:extLst>
            <a:ext uri="{FF2B5EF4-FFF2-40B4-BE49-F238E27FC236}">
              <a16:creationId xmlns:a16="http://schemas.microsoft.com/office/drawing/2014/main" id="{DA9CA15E-1EB4-42B8-91C4-D404BA82539A}"/>
            </a:ext>
          </a:extLst>
        </xdr:cNvPr>
        <xdr:cNvSpPr/>
      </xdr:nvSpPr>
      <xdr:spPr>
        <a:xfrm>
          <a:off x="6715125" y="4029073"/>
          <a:ext cx="1682115" cy="1733552"/>
        </a:xfrm>
        <a:prstGeom prst="borderCallout1">
          <a:avLst>
            <a:gd name="adj1" fmla="val 16343"/>
            <a:gd name="adj2" fmla="val -53417"/>
            <a:gd name="adj3" fmla="val 12800"/>
            <a:gd name="adj4" fmla="val 5301"/>
          </a:avLst>
        </a:prstGeom>
        <a:solidFill>
          <a:schemeClr val="accent5">
            <a:lumMod val="20000"/>
            <a:lumOff val="80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3. Complet</a:t>
          </a:r>
          <a:r>
            <a:rPr lang="en-US" sz="1100" baseline="0">
              <a:solidFill>
                <a:sysClr val="windowText" lastClr="000000"/>
              </a:solidFill>
            </a:rPr>
            <a:t>e the </a:t>
          </a:r>
          <a:r>
            <a:rPr lang="en-US" sz="1100" b="0" baseline="0">
              <a:solidFill>
                <a:sysClr val="windowText" lastClr="000000"/>
              </a:solidFill>
            </a:rPr>
            <a:t>contact information for your school</a:t>
          </a:r>
          <a:r>
            <a:rPr lang="en-US" sz="1100" baseline="0">
              <a:solidFill>
                <a:sysClr val="windowText" lastClr="000000"/>
              </a:solidFill>
            </a:rPr>
            <a:t>.  Two points of contact are required. </a:t>
          </a:r>
          <a:r>
            <a:rPr kumimoji="0" lang="en-US" sz="1100" b="1" i="0" u="none" strike="noStrike" kern="0" cap="none" spc="0" normalizeH="0" baseline="0" noProof="0">
              <a:ln>
                <a:noFill/>
              </a:ln>
              <a:solidFill>
                <a:prstClr val="black"/>
              </a:solidFill>
              <a:effectLst/>
              <a:uLnTx/>
              <a:uFillTx/>
              <a:latin typeface="+mn-lt"/>
              <a:ea typeface="+mn-ea"/>
              <a:cs typeface="+mn-cs"/>
            </a:rPr>
            <a:t>If you fail to enter all required information, the pink box at the top of the screen will remain and indicate what is missing.  DESE will reject  packets with missing information.  </a:t>
          </a:r>
          <a:endParaRPr lang="en-US" sz="1100">
            <a:solidFill>
              <a:sysClr val="windowText" lastClr="000000"/>
            </a:solidFill>
          </a:endParaRPr>
        </a:p>
      </xdr:txBody>
    </xdr:sp>
    <xdr:clientData/>
  </xdr:twoCellAnchor>
  <xdr:twoCellAnchor>
    <xdr:from>
      <xdr:col>8</xdr:col>
      <xdr:colOff>171450</xdr:colOff>
      <xdr:row>31</xdr:row>
      <xdr:rowOff>171450</xdr:rowOff>
    </xdr:from>
    <xdr:to>
      <xdr:col>11</xdr:col>
      <xdr:colOff>238125</xdr:colOff>
      <xdr:row>34</xdr:row>
      <xdr:rowOff>180975</xdr:rowOff>
    </xdr:to>
    <xdr:cxnSp macro="">
      <xdr:nvCxnSpPr>
        <xdr:cNvPr id="271" name="Straight Connector 7" descr="arrow pointing to Direct Delivery">
          <a:extLst>
            <a:ext uri="{FF2B5EF4-FFF2-40B4-BE49-F238E27FC236}">
              <a16:creationId xmlns:a16="http://schemas.microsoft.com/office/drawing/2014/main" id="{C4367C46-D210-476C-99FF-C7BC6AA32F45}"/>
            </a:ext>
          </a:extLst>
        </xdr:cNvPr>
        <xdr:cNvCxnSpPr/>
      </xdr:nvCxnSpPr>
      <xdr:spPr>
        <a:xfrm flipH="1">
          <a:off x="4476750" y="6896100"/>
          <a:ext cx="1866900" cy="581025"/>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50004</xdr:colOff>
      <xdr:row>27</xdr:row>
      <xdr:rowOff>114300</xdr:rowOff>
    </xdr:from>
    <xdr:to>
      <xdr:col>3</xdr:col>
      <xdr:colOff>457199</xdr:colOff>
      <xdr:row>35</xdr:row>
      <xdr:rowOff>66675</xdr:rowOff>
    </xdr:to>
    <xdr:sp macro="" textlink="">
      <xdr:nvSpPr>
        <xdr:cNvPr id="9" name="Line Callout 1 7">
          <a:extLst>
            <a:ext uri="{FF2B5EF4-FFF2-40B4-BE49-F238E27FC236}">
              <a16:creationId xmlns:a16="http://schemas.microsoft.com/office/drawing/2014/main" id="{957BA572-305D-4E3B-B92A-9F5966E601A5}"/>
            </a:ext>
          </a:extLst>
        </xdr:cNvPr>
        <xdr:cNvSpPr/>
      </xdr:nvSpPr>
      <xdr:spPr>
        <a:xfrm>
          <a:off x="154779" y="6076950"/>
          <a:ext cx="1607345" cy="1476375"/>
        </a:xfrm>
        <a:prstGeom prst="borderCallout1">
          <a:avLst>
            <a:gd name="adj1" fmla="val 32859"/>
            <a:gd name="adj2" fmla="val 96597"/>
            <a:gd name="adj3" fmla="val 139218"/>
            <a:gd name="adj4" fmla="val 197237"/>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FFS items draw</a:t>
          </a:r>
          <a:r>
            <a:rPr lang="en-US" sz="1100" baseline="0">
              <a:solidFill>
                <a:sysClr val="windowText" lastClr="000000"/>
              </a:solidFill>
            </a:rPr>
            <a:t> down entitlement and have an out of pocket cost to the school. </a:t>
          </a:r>
          <a:r>
            <a:rPr lang="en-US" sz="1100" b="1" baseline="0">
              <a:solidFill>
                <a:sysClr val="windowText" lastClr="000000"/>
              </a:solidFill>
            </a:rPr>
            <a:t>This fee must be procured.</a:t>
          </a:r>
          <a:r>
            <a:rPr lang="en-US" sz="1100" baseline="0">
              <a:solidFill>
                <a:sysClr val="windowText" lastClr="000000"/>
              </a:solidFill>
            </a:rPr>
            <a:t> These items are delivered via the state warehouse. There is a per case delivery fee.</a:t>
          </a:r>
          <a:endParaRPr lang="en-US" sz="1100">
            <a:solidFill>
              <a:sysClr val="windowText" lastClr="000000"/>
            </a:solidFill>
          </a:endParaRPr>
        </a:p>
      </xdr:txBody>
    </xdr:sp>
    <xdr:clientData/>
  </xdr:twoCellAnchor>
  <xdr:oneCellAnchor>
    <xdr:from>
      <xdr:col>11</xdr:col>
      <xdr:colOff>114301</xdr:colOff>
      <xdr:row>8</xdr:row>
      <xdr:rowOff>190499</xdr:rowOff>
    </xdr:from>
    <xdr:ext cx="2148840" cy="2000251"/>
    <xdr:sp macro="" textlink="">
      <xdr:nvSpPr>
        <xdr:cNvPr id="10" name="TextBox 9">
          <a:extLst>
            <a:ext uri="{FF2B5EF4-FFF2-40B4-BE49-F238E27FC236}">
              <a16:creationId xmlns:a16="http://schemas.microsoft.com/office/drawing/2014/main" id="{FC3EB852-8536-4054-9FCB-05EC3B6BE53A}"/>
            </a:ext>
          </a:extLst>
        </xdr:cNvPr>
        <xdr:cNvSpPr txBox="1"/>
      </xdr:nvSpPr>
      <xdr:spPr>
        <a:xfrm>
          <a:off x="6715126" y="1714499"/>
          <a:ext cx="2148840" cy="2000251"/>
        </a:xfrm>
        <a:prstGeom prst="rect">
          <a:avLst/>
        </a:prstGeom>
        <a:solidFill>
          <a:schemeClr val="accent5">
            <a:lumMod val="20000"/>
            <a:lumOff val="80000"/>
          </a:schemeClr>
        </a:solidFill>
        <a:ln w="19050" cap="flat">
          <a:solidFill>
            <a:schemeClr val="tx1"/>
          </a:solid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On the </a:t>
          </a:r>
          <a:r>
            <a:rPr lang="en-US" sz="1100" b="1"/>
            <a:t>OVERVIEW SHEET</a:t>
          </a:r>
          <a:r>
            <a:rPr lang="en-US" sz="1100" b="1" baseline="0"/>
            <a:t> </a:t>
          </a:r>
          <a:r>
            <a:rPr lang="en-US" sz="1100" baseline="0"/>
            <a:t>tab,  enter your  district agreement number in the yellow box using </a:t>
          </a:r>
          <a:r>
            <a:rPr lang="en-US" sz="1100" b="1" baseline="0"/>
            <a:t>###-### format </a:t>
          </a:r>
          <a:r>
            <a:rPr lang="en-US" sz="1100" baseline="0"/>
            <a:t>and hit Enter.  Your district name, total lunches served and entitlement amount to spend will populate.  </a:t>
          </a:r>
        </a:p>
        <a:p>
          <a:r>
            <a:rPr lang="en-US" sz="1100" baseline="0"/>
            <a:t>As you begin spending entitlement the amount left to spend will appear in </a:t>
          </a:r>
          <a:r>
            <a:rPr lang="en-US" sz="1100" b="1" baseline="0"/>
            <a:t>Remaining Entitlement. </a:t>
          </a:r>
          <a:endParaRPr lang="en-US" sz="1100" b="1"/>
        </a:p>
      </xdr:txBody>
    </xdr:sp>
    <xdr:clientData/>
  </xdr:oneCellAnchor>
  <xdr:twoCellAnchor>
    <xdr:from>
      <xdr:col>7</xdr:col>
      <xdr:colOff>200026</xdr:colOff>
      <xdr:row>12</xdr:row>
      <xdr:rowOff>85725</xdr:rowOff>
    </xdr:from>
    <xdr:to>
      <xdr:col>11</xdr:col>
      <xdr:colOff>200025</xdr:colOff>
      <xdr:row>20</xdr:row>
      <xdr:rowOff>9525</xdr:rowOff>
    </xdr:to>
    <xdr:cxnSp macro="">
      <xdr:nvCxnSpPr>
        <xdr:cNvPr id="323" name="Straight Connector 10" descr="arrow pointing to agreement number">
          <a:extLst>
            <a:ext uri="{FF2B5EF4-FFF2-40B4-BE49-F238E27FC236}">
              <a16:creationId xmlns:a16="http://schemas.microsoft.com/office/drawing/2014/main" id="{969F92AE-DF1B-46D0-AE37-CDA0CC584213}"/>
            </a:ext>
          </a:extLst>
        </xdr:cNvPr>
        <xdr:cNvCxnSpPr/>
      </xdr:nvCxnSpPr>
      <xdr:spPr>
        <a:xfrm flipH="1">
          <a:off x="4400551" y="2371725"/>
          <a:ext cx="2400299" cy="14478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9529</xdr:colOff>
      <xdr:row>19</xdr:row>
      <xdr:rowOff>28575</xdr:rowOff>
    </xdr:from>
    <xdr:to>
      <xdr:col>11</xdr:col>
      <xdr:colOff>390525</xdr:colOff>
      <xdr:row>21</xdr:row>
      <xdr:rowOff>9525</xdr:rowOff>
    </xdr:to>
    <xdr:cxnSp macro="">
      <xdr:nvCxnSpPr>
        <xdr:cNvPr id="408" name="Straight Connector 11" descr="arrow pointing to remaining entitlement">
          <a:extLst>
            <a:ext uri="{FF2B5EF4-FFF2-40B4-BE49-F238E27FC236}">
              <a16:creationId xmlns:a16="http://schemas.microsoft.com/office/drawing/2014/main" id="{A88B50C7-6E5A-4883-A7DD-F333F6017033}"/>
            </a:ext>
          </a:extLst>
        </xdr:cNvPr>
        <xdr:cNvCxnSpPr/>
      </xdr:nvCxnSpPr>
      <xdr:spPr>
        <a:xfrm flipH="1">
          <a:off x="6610354" y="3648075"/>
          <a:ext cx="380996" cy="36195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409575</xdr:colOff>
      <xdr:row>13</xdr:row>
      <xdr:rowOff>152400</xdr:rowOff>
    </xdr:from>
    <xdr:to>
      <xdr:col>11</xdr:col>
      <xdr:colOff>219075</xdr:colOff>
      <xdr:row>20</xdr:row>
      <xdr:rowOff>0</xdr:rowOff>
    </xdr:to>
    <xdr:cxnSp macro="">
      <xdr:nvCxnSpPr>
        <xdr:cNvPr id="456" name="Straight Connector 12" descr="arrow pointing to the LEA name">
          <a:extLst>
            <a:ext uri="{FF2B5EF4-FFF2-40B4-BE49-F238E27FC236}">
              <a16:creationId xmlns:a16="http://schemas.microsoft.com/office/drawing/2014/main" id="{56CAA34D-57F3-41EC-800F-39B0A9D30E92}"/>
            </a:ext>
          </a:extLst>
        </xdr:cNvPr>
        <xdr:cNvCxnSpPr/>
      </xdr:nvCxnSpPr>
      <xdr:spPr>
        <a:xfrm flipH="1">
          <a:off x="5810250" y="2628900"/>
          <a:ext cx="1009650" cy="11811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114299</xdr:colOff>
      <xdr:row>31</xdr:row>
      <xdr:rowOff>42863</xdr:rowOff>
    </xdr:from>
    <xdr:to>
      <xdr:col>13</xdr:col>
      <xdr:colOff>1062989</xdr:colOff>
      <xdr:row>43</xdr:row>
      <xdr:rowOff>85725</xdr:rowOff>
    </xdr:to>
    <xdr:sp macro="" textlink="">
      <xdr:nvSpPr>
        <xdr:cNvPr id="14" name="Rectangle 13">
          <a:extLst>
            <a:ext uri="{FF2B5EF4-FFF2-40B4-BE49-F238E27FC236}">
              <a16:creationId xmlns:a16="http://schemas.microsoft.com/office/drawing/2014/main" id="{E803CE7C-C4B8-49BD-A05F-6A016477EA56}"/>
            </a:ext>
          </a:extLst>
        </xdr:cNvPr>
        <xdr:cNvSpPr/>
      </xdr:nvSpPr>
      <xdr:spPr>
        <a:xfrm>
          <a:off x="6715124" y="5948363"/>
          <a:ext cx="1682115" cy="2328862"/>
        </a:xfrm>
        <a:prstGeom prst="rect">
          <a:avLst/>
        </a:prstGeom>
        <a:solidFill>
          <a:schemeClr val="accent5">
            <a:lumMod val="20000"/>
            <a:lumOff val="8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4.</a:t>
          </a:r>
          <a:r>
            <a:rPr lang="en-US" sz="1100" baseline="0">
              <a:solidFill>
                <a:sysClr val="windowText" lastClr="000000"/>
              </a:solidFill>
            </a:rPr>
            <a:t> Click on the </a:t>
          </a:r>
          <a:r>
            <a:rPr lang="en-US" sz="1100" b="1" u="sng" baseline="0">
              <a:solidFill>
                <a:schemeClr val="tx2"/>
              </a:solidFill>
            </a:rPr>
            <a:t>blue hyperlink </a:t>
          </a:r>
          <a:r>
            <a:rPr lang="en-US" sz="1100" baseline="0">
              <a:solidFill>
                <a:sysClr val="windowText" lastClr="000000"/>
              </a:solidFill>
            </a:rPr>
            <a:t>of the desired product to advance to the order page. Entitlement can be spent on USDA Direct Delivery (Brown Box), DoD Fresh, FFS, or NOI products. </a:t>
          </a:r>
        </a:p>
        <a:p>
          <a:pPr algn="l"/>
          <a:r>
            <a:rPr lang="en-US" sz="1100" baseline="0">
              <a:solidFill>
                <a:sysClr val="windowText" lastClr="000000"/>
              </a:solidFill>
            </a:rPr>
            <a:t>On the order pages you will enter the desired cases or entitlement dollars in the yellow box next to the selected item. Then click return to the OVERVIEW SHEET to continue to select another entitlement option or processor.</a:t>
          </a:r>
        </a:p>
      </xdr:txBody>
    </xdr:sp>
    <xdr:clientData/>
  </xdr:twoCellAnchor>
  <xdr:twoCellAnchor>
    <xdr:from>
      <xdr:col>1</xdr:col>
      <xdr:colOff>47623</xdr:colOff>
      <xdr:row>35</xdr:row>
      <xdr:rowOff>104775</xdr:rowOff>
    </xdr:from>
    <xdr:to>
      <xdr:col>3</xdr:col>
      <xdr:colOff>452437</xdr:colOff>
      <xdr:row>45</xdr:row>
      <xdr:rowOff>161925</xdr:rowOff>
    </xdr:to>
    <xdr:sp macro="" textlink="">
      <xdr:nvSpPr>
        <xdr:cNvPr id="16" name="Line Callout 1 8">
          <a:extLst>
            <a:ext uri="{FF2B5EF4-FFF2-40B4-BE49-F238E27FC236}">
              <a16:creationId xmlns:a16="http://schemas.microsoft.com/office/drawing/2014/main" id="{57AA7B64-BD15-415A-B914-C1DE77F7997E}"/>
            </a:ext>
          </a:extLst>
        </xdr:cNvPr>
        <xdr:cNvSpPr/>
      </xdr:nvSpPr>
      <xdr:spPr>
        <a:xfrm>
          <a:off x="152398" y="7591425"/>
          <a:ext cx="1604964" cy="1962150"/>
        </a:xfrm>
        <a:prstGeom prst="borderCallout1">
          <a:avLst>
            <a:gd name="adj1" fmla="val 66180"/>
            <a:gd name="adj2" fmla="val 93300"/>
            <a:gd name="adj3" fmla="val 75116"/>
            <a:gd name="adj4" fmla="val 250264"/>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NOI items draw down entitlement and have an out of pocket cost to the school</a:t>
          </a:r>
          <a:r>
            <a:rPr lang="en-US" sz="1100" baseline="0">
              <a:solidFill>
                <a:sysClr val="windowText" lastClr="000000"/>
              </a:solidFill>
            </a:rPr>
            <a:t>. </a:t>
          </a:r>
          <a:r>
            <a:rPr lang="en-US" sz="1100" b="1" baseline="0">
              <a:solidFill>
                <a:sysClr val="windowText" lastClr="000000"/>
              </a:solidFill>
            </a:rPr>
            <a:t>This fee must be procured and the school will need a commerical distribution company to handle the deliveries.  DESE will reject packets without a commercial distributor provided.  </a:t>
          </a:r>
          <a:endParaRPr lang="en-US"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AB7072F-A6AF-4936-B4D7-4F3011F9E91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370C6EA-78B9-4AC9-9C45-06429194629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A6690EDA-5970-4015-8531-DF65B46A6DF7}"/>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1681F55-DD8E-4CC6-8111-1D95B2B147DF}"/>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19</xdr:col>
      <xdr:colOff>15875</xdr:colOff>
      <xdr:row>0</xdr:row>
      <xdr:rowOff>158750</xdr:rowOff>
    </xdr:from>
    <xdr:ext cx="2936875" cy="1288788"/>
    <xdr:pic>
      <xdr:nvPicPr>
        <xdr:cNvPr id="7" name="Picture 6" descr="Brookwood Farms logo">
          <a:extLst>
            <a:ext uri="{FF2B5EF4-FFF2-40B4-BE49-F238E27FC236}">
              <a16:creationId xmlns:a16="http://schemas.microsoft.com/office/drawing/2014/main" id="{BCF968E1-C150-48EE-BF32-5DE7367A6C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98275" y="158750"/>
          <a:ext cx="2936875" cy="12887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6DFDF62-949E-4B79-A56B-195A436B351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F71CDA3-C9F5-40CE-B27E-E2CDA09ADE7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889C9372-6E3B-45AD-8CDB-AB9489DBD7CF}"/>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C8D09061-5A5E-40FC-A8B3-FF7617DE8A01}"/>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19</xdr:col>
      <xdr:colOff>142875</xdr:colOff>
      <xdr:row>0</xdr:row>
      <xdr:rowOff>142875</xdr:rowOff>
    </xdr:from>
    <xdr:ext cx="2936875" cy="1288788"/>
    <xdr:pic>
      <xdr:nvPicPr>
        <xdr:cNvPr id="7" name="Picture 6" descr="Brookwood Farms logo">
          <a:extLst>
            <a:ext uri="{FF2B5EF4-FFF2-40B4-BE49-F238E27FC236}">
              <a16:creationId xmlns:a16="http://schemas.microsoft.com/office/drawing/2014/main" id="{36DE99E1-3C1B-489A-BE74-40C59DEE12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25275" y="142875"/>
          <a:ext cx="2936875" cy="12887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9D77627-9DC9-45FD-AAFF-36353AF04C2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133C874-C10C-4554-ACDA-014F2AFC314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F7A7A38-942A-45C4-B909-2138B4E7B529}"/>
            </a:ext>
          </a:extLst>
        </xdr:cNvPr>
        <xdr:cNvSpPr/>
      </xdr:nvSpPr>
      <xdr:spPr>
        <a:xfrm>
          <a:off x="1458914" y="1009650"/>
          <a:ext cx="36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C36B2B22-379B-449C-8DD8-0F26FDE24461}"/>
            </a:ext>
          </a:extLst>
        </xdr:cNvPr>
        <xdr:cNvSpPr/>
      </xdr:nvSpPr>
      <xdr:spPr>
        <a:xfrm>
          <a:off x="1868486" y="1017588"/>
          <a:ext cx="28707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32</xdr:row>
      <xdr:rowOff>249381</xdr:rowOff>
    </xdr:from>
    <xdr:to>
      <xdr:col>12</xdr:col>
      <xdr:colOff>692728</xdr:colOff>
      <xdr:row>34</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EF513838-F2C3-47D5-9F1A-22A171239634}"/>
            </a:ext>
          </a:extLst>
        </xdr:cNvPr>
        <xdr:cNvSpPr/>
      </xdr:nvSpPr>
      <xdr:spPr>
        <a:xfrm>
          <a:off x="1877868" y="6288231"/>
          <a:ext cx="604433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32</xdr:row>
      <xdr:rowOff>207819</xdr:rowOff>
    </xdr:from>
    <xdr:to>
      <xdr:col>23</xdr:col>
      <xdr:colOff>762000</xdr:colOff>
      <xdr:row>34</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08ED5EF9-70DE-4B23-A210-EAC34F2B7023}"/>
            </a:ext>
          </a:extLst>
        </xdr:cNvPr>
        <xdr:cNvSpPr/>
      </xdr:nvSpPr>
      <xdr:spPr>
        <a:xfrm>
          <a:off x="10598726" y="62847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635000</xdr:colOff>
      <xdr:row>0</xdr:row>
      <xdr:rowOff>127000</xdr:rowOff>
    </xdr:from>
    <xdr:ext cx="2627546" cy="1158874"/>
    <xdr:pic>
      <xdr:nvPicPr>
        <xdr:cNvPr id="8" name="Picture 7" descr="Butterball logo">
          <a:extLst>
            <a:ext uri="{FF2B5EF4-FFF2-40B4-BE49-F238E27FC236}">
              <a16:creationId xmlns:a16="http://schemas.microsoft.com/office/drawing/2014/main" id="{7B9A5864-4D56-4D44-A794-A386B746B86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76" t="23525" r="2778" b="23082"/>
        <a:stretch/>
      </xdr:blipFill>
      <xdr:spPr>
        <a:xfrm>
          <a:off x="10360025" y="127000"/>
          <a:ext cx="2627546" cy="1158874"/>
        </a:xfrm>
        <a:prstGeom prst="rect">
          <a:avLst/>
        </a:prstGeom>
      </xdr:spPr>
    </xdr:pic>
    <xdr:clientData/>
  </xdr:oneCellAnchor>
  <xdr:twoCellAnchor>
    <xdr:from>
      <xdr:col>20</xdr:col>
      <xdr:colOff>444500</xdr:colOff>
      <xdr:row>0</xdr:row>
      <xdr:rowOff>349249</xdr:rowOff>
    </xdr:from>
    <xdr:to>
      <xdr:col>22</xdr:col>
      <xdr:colOff>809624</xdr:colOff>
      <xdr:row>2</xdr:row>
      <xdr:rowOff>126999</xdr:rowOff>
    </xdr:to>
    <xdr:grpSp>
      <xdr:nvGrpSpPr>
        <xdr:cNvPr id="9" name="Group 8" descr="Acxion Foodservice logo">
          <a:extLst>
            <a:ext uri="{FF2B5EF4-FFF2-40B4-BE49-F238E27FC236}">
              <a16:creationId xmlns:a16="http://schemas.microsoft.com/office/drawing/2014/main" id="{0B387243-2134-4E2A-9223-6FC10F1C8E29}"/>
            </a:ext>
          </a:extLst>
        </xdr:cNvPr>
        <xdr:cNvGrpSpPr/>
      </xdr:nvGrpSpPr>
      <xdr:grpSpPr>
        <a:xfrm>
          <a:off x="19558000" y="349249"/>
          <a:ext cx="2492374" cy="746125"/>
          <a:chOff x="23812500" y="5048250"/>
          <a:chExt cx="5381625" cy="1571625"/>
        </a:xfrm>
      </xdr:grpSpPr>
      <xdr:sp macro="" textlink="">
        <xdr:nvSpPr>
          <xdr:cNvPr id="10" name="Rectangle 9">
            <a:extLst>
              <a:ext uri="{FF2B5EF4-FFF2-40B4-BE49-F238E27FC236}">
                <a16:creationId xmlns:a16="http://schemas.microsoft.com/office/drawing/2014/main" id="{1968D74D-9F59-EDE4-1211-C95294F8F244}"/>
              </a:ext>
            </a:extLst>
          </xdr:cNvPr>
          <xdr:cNvSpPr/>
        </xdr:nvSpPr>
        <xdr:spPr>
          <a:xfrm>
            <a:off x="23812500" y="5048250"/>
            <a:ext cx="5381625" cy="1571625"/>
          </a:xfrm>
          <a:prstGeom prst="rect">
            <a:avLst/>
          </a:prstGeom>
          <a:solidFill>
            <a:srgbClr val="004D7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 name="Picture 10">
            <a:extLst>
              <a:ext uri="{FF2B5EF4-FFF2-40B4-BE49-F238E27FC236}">
                <a16:creationId xmlns:a16="http://schemas.microsoft.com/office/drawing/2014/main" id="{F1BC1DD7-981E-A28B-2B53-90A78E078C6C}"/>
              </a:ext>
            </a:extLst>
          </xdr:cNvPr>
          <xdr:cNvPicPr>
            <a:picLocks noChangeAspect="1"/>
          </xdr:cNvPicPr>
        </xdr:nvPicPr>
        <xdr:blipFill>
          <a:blip xmlns:r="http://schemas.openxmlformats.org/officeDocument/2006/relationships" r:embed="rId8"/>
          <a:stretch>
            <a:fillRect/>
          </a:stretch>
        </xdr:blipFill>
        <xdr:spPr>
          <a:xfrm>
            <a:off x="24145875" y="5191125"/>
            <a:ext cx="4638675" cy="1352550"/>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F6167980-5786-41DC-958D-64881B7FE9A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6D58896-1F75-4C5F-BB35-485554F9646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64BDA6D9-1C86-45E3-AE74-979A22282B7C}"/>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27008309-16E5-4A58-A8B5-1F670195E5D4}"/>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16</xdr:row>
      <xdr:rowOff>254000</xdr:rowOff>
    </xdr:from>
    <xdr:to>
      <xdr:col>24</xdr:col>
      <xdr:colOff>240724</xdr:colOff>
      <xdr:row>16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062F91DD-A34C-4E0F-894E-33025F2FB926}"/>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222250</xdr:colOff>
      <xdr:row>0</xdr:row>
      <xdr:rowOff>158750</xdr:rowOff>
    </xdr:from>
    <xdr:ext cx="2640264" cy="1270000"/>
    <xdr:pic>
      <xdr:nvPicPr>
        <xdr:cNvPr id="7" name="Picture 6" descr="Sunny Fresh logo">
          <a:extLst>
            <a:ext uri="{FF2B5EF4-FFF2-40B4-BE49-F238E27FC236}">
              <a16:creationId xmlns:a16="http://schemas.microsoft.com/office/drawing/2014/main" id="{548D331C-DFF5-4879-9AA2-74770BE32D00}"/>
            </a:ext>
          </a:extLst>
        </xdr:cNvPr>
        <xdr:cNvPicPr>
          <a:picLocks noChangeAspect="1"/>
        </xdr:cNvPicPr>
      </xdr:nvPicPr>
      <xdr:blipFill>
        <a:blip xmlns:r="http://schemas.openxmlformats.org/officeDocument/2006/relationships" r:embed="rId6"/>
        <a:stretch>
          <a:fillRect/>
        </a:stretch>
      </xdr:blipFill>
      <xdr:spPr>
        <a:xfrm>
          <a:off x="11804650" y="158750"/>
          <a:ext cx="2640264" cy="127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480D450-A93F-4014-9CBA-ECF187B922E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F86D31E-D5F4-45FC-8C8F-EC351DCBC65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4179178-7DBE-4CC8-9DFB-D6A5FF25739D}"/>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5F775C5-9AEA-4F0B-86C2-9AE02F2528D7}"/>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27</xdr:row>
      <xdr:rowOff>238125</xdr:rowOff>
    </xdr:from>
    <xdr:to>
      <xdr:col>17</xdr:col>
      <xdr:colOff>0</xdr:colOff>
      <xdr:row>28</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2DEF795D-D66B-4EB8-A3A1-68FE210CD47B}"/>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26</xdr:row>
      <xdr:rowOff>182563</xdr:rowOff>
    </xdr:from>
    <xdr:to>
      <xdr:col>23</xdr:col>
      <xdr:colOff>753053</xdr:colOff>
      <xdr:row>28</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6B1DFF2-4693-4805-9ACF-3709109B4A5C}"/>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635000</xdr:colOff>
      <xdr:row>0</xdr:row>
      <xdr:rowOff>95250</xdr:rowOff>
    </xdr:from>
    <xdr:ext cx="2421203" cy="1153671"/>
    <xdr:pic>
      <xdr:nvPicPr>
        <xdr:cNvPr id="8" name="Picture 7" descr="Sunny Fresh logo">
          <a:extLst>
            <a:ext uri="{FF2B5EF4-FFF2-40B4-BE49-F238E27FC236}">
              <a16:creationId xmlns:a16="http://schemas.microsoft.com/office/drawing/2014/main" id="{2151E0E2-688C-4EF3-BB76-41F5BD2219F0}"/>
            </a:ext>
          </a:extLst>
        </xdr:cNvPr>
        <xdr:cNvPicPr>
          <a:picLocks noChangeAspect="1"/>
        </xdr:cNvPicPr>
      </xdr:nvPicPr>
      <xdr:blipFill>
        <a:blip xmlns:r="http://schemas.openxmlformats.org/officeDocument/2006/relationships" r:embed="rId7"/>
        <a:stretch>
          <a:fillRect/>
        </a:stretch>
      </xdr:blipFill>
      <xdr:spPr>
        <a:xfrm>
          <a:off x="11579225" y="95250"/>
          <a:ext cx="2421203" cy="1153671"/>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FDCCD90B-DBF2-4E13-AA12-740254D2F8D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CBE8D36-C5B6-4F25-9C8C-48646D338DF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424E423-0AF7-4CC9-B25C-CB33A3DF8FCB}"/>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B799E0F8-4BEC-453C-8AE2-593E5E084720}"/>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3CF456D-0DF4-47FA-9105-9465C85A0264}"/>
            </a:ext>
          </a:extLst>
        </xdr:cNvPr>
        <xdr:cNvSpPr/>
      </xdr:nvSpPr>
      <xdr:spPr>
        <a:xfrm>
          <a:off x="3041649" y="5524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27</xdr:row>
      <xdr:rowOff>182563</xdr:rowOff>
    </xdr:from>
    <xdr:to>
      <xdr:col>23</xdr:col>
      <xdr:colOff>753053</xdr:colOff>
      <xdr:row>29</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31FB8287-873F-4374-835D-49A43FDBEF24}"/>
            </a:ext>
          </a:extLst>
        </xdr:cNvPr>
        <xdr:cNvSpPr/>
      </xdr:nvSpPr>
      <xdr:spPr>
        <a:xfrm>
          <a:off x="10601325" y="5326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333374</xdr:colOff>
      <xdr:row>0</xdr:row>
      <xdr:rowOff>79375</xdr:rowOff>
    </xdr:from>
    <xdr:ext cx="2428875" cy="1213798"/>
    <xdr:pic>
      <xdr:nvPicPr>
        <xdr:cNvPr id="8" name="Picture 7" descr="Cavendish logo">
          <a:extLst>
            <a:ext uri="{FF2B5EF4-FFF2-40B4-BE49-F238E27FC236}">
              <a16:creationId xmlns:a16="http://schemas.microsoft.com/office/drawing/2014/main" id="{0769FF93-229B-405D-99F2-4DEF5C671FA9}"/>
            </a:ext>
          </a:extLst>
        </xdr:cNvPr>
        <xdr:cNvPicPr>
          <a:picLocks noChangeAspect="1"/>
        </xdr:cNvPicPr>
      </xdr:nvPicPr>
      <xdr:blipFill>
        <a:blip xmlns:r="http://schemas.openxmlformats.org/officeDocument/2006/relationships" r:embed="rId7"/>
        <a:stretch>
          <a:fillRect/>
        </a:stretch>
      </xdr:blipFill>
      <xdr:spPr>
        <a:xfrm>
          <a:off x="10696574" y="79375"/>
          <a:ext cx="2428875" cy="1213798"/>
        </a:xfrm>
        <a:prstGeom prst="rect">
          <a:avLst/>
        </a:prstGeom>
      </xdr:spPr>
    </xdr:pic>
    <xdr:clientData/>
  </xdr:oneCellAnchor>
  <xdr:oneCellAnchor>
    <xdr:from>
      <xdr:col>21</xdr:col>
      <xdr:colOff>15875</xdr:colOff>
      <xdr:row>0</xdr:row>
      <xdr:rowOff>63501</xdr:rowOff>
    </xdr:from>
    <xdr:ext cx="1610468" cy="1143000"/>
    <xdr:pic>
      <xdr:nvPicPr>
        <xdr:cNvPr id="9" name="Picture 8" descr="Affinity Group Food Marketing logo">
          <a:extLst>
            <a:ext uri="{FF2B5EF4-FFF2-40B4-BE49-F238E27FC236}">
              <a16:creationId xmlns:a16="http://schemas.microsoft.com/office/drawing/2014/main" id="{8B574150-7900-486E-96F3-2240C744BB35}"/>
            </a:ext>
          </a:extLst>
        </xdr:cNvPr>
        <xdr:cNvPicPr>
          <a:picLocks noChangeAspect="1"/>
        </xdr:cNvPicPr>
      </xdr:nvPicPr>
      <xdr:blipFill>
        <a:blip xmlns:r="http://schemas.openxmlformats.org/officeDocument/2006/relationships" r:embed="rId8"/>
        <a:stretch>
          <a:fillRect/>
        </a:stretch>
      </xdr:blipFill>
      <xdr:spPr>
        <a:xfrm>
          <a:off x="12817475" y="63501"/>
          <a:ext cx="1610468" cy="1143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6620832-B82E-4F51-A41A-1E86B13F750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3683C12-C27F-4AAF-B8B4-F8E419FE80C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24C44BD-F1EF-4D50-894B-2AE47C3C26DD}"/>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3ACA560E-8F15-4150-BD33-97BB178B2CAE}"/>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16</xdr:col>
      <xdr:colOff>261936</xdr:colOff>
      <xdr:row>0</xdr:row>
      <xdr:rowOff>250032</xdr:rowOff>
    </xdr:from>
    <xdr:ext cx="3850381" cy="997083"/>
    <xdr:pic>
      <xdr:nvPicPr>
        <xdr:cNvPr id="7" name="Picture 6" descr="Cherry Central logo">
          <a:extLst>
            <a:ext uri="{FF2B5EF4-FFF2-40B4-BE49-F238E27FC236}">
              <a16:creationId xmlns:a16="http://schemas.microsoft.com/office/drawing/2014/main" id="{216338D8-6581-4664-BFE1-64AB6D4D3F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15536" y="192882"/>
          <a:ext cx="3850381" cy="997083"/>
        </a:xfrm>
        <a:prstGeom prst="rect">
          <a:avLst/>
        </a:prstGeom>
      </xdr:spPr>
    </xdr:pic>
    <xdr:clientData/>
  </xdr:oneCellAnchor>
  <xdr:oneCellAnchor>
    <xdr:from>
      <xdr:col>21</xdr:col>
      <xdr:colOff>824839</xdr:colOff>
      <xdr:row>0</xdr:row>
      <xdr:rowOff>333375</xdr:rowOff>
    </xdr:from>
    <xdr:ext cx="2867454" cy="920750"/>
    <xdr:pic>
      <xdr:nvPicPr>
        <xdr:cNvPr id="8" name="Picture 7" descr="Synergy Food Sales logo">
          <a:extLst>
            <a:ext uri="{FF2B5EF4-FFF2-40B4-BE49-F238E27FC236}">
              <a16:creationId xmlns:a16="http://schemas.microsoft.com/office/drawing/2014/main" id="{29EAC885-5940-4DED-A7BC-AAE66901C03D}"/>
            </a:ext>
          </a:extLst>
        </xdr:cNvPr>
        <xdr:cNvPicPr>
          <a:picLocks noChangeAspect="1"/>
        </xdr:cNvPicPr>
      </xdr:nvPicPr>
      <xdr:blipFill>
        <a:blip xmlns:r="http://schemas.openxmlformats.org/officeDocument/2006/relationships" r:embed="rId6"/>
        <a:stretch>
          <a:fillRect/>
        </a:stretch>
      </xdr:blipFill>
      <xdr:spPr>
        <a:xfrm>
          <a:off x="13407364" y="190500"/>
          <a:ext cx="2867454" cy="9207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5374CFB-CCC8-452B-8A03-0994C9467FF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A38FE0E-E7E1-4570-9F76-6CE66E8D6C1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6570664C-0043-4160-9209-CD12E839B4EA}"/>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B838CB83-6D77-49D6-83E2-2CB8A17037ED}"/>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16</xdr:col>
      <xdr:colOff>202407</xdr:colOff>
      <xdr:row>0</xdr:row>
      <xdr:rowOff>321469</xdr:rowOff>
    </xdr:from>
    <xdr:ext cx="3621478" cy="937552"/>
    <xdr:pic>
      <xdr:nvPicPr>
        <xdr:cNvPr id="7" name="Picture 6" descr="Cherry Central logo">
          <a:extLst>
            <a:ext uri="{FF2B5EF4-FFF2-40B4-BE49-F238E27FC236}">
              <a16:creationId xmlns:a16="http://schemas.microsoft.com/office/drawing/2014/main" id="{F1E70BE4-A4A4-448E-BA5B-C71B65B07F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56007" y="188119"/>
          <a:ext cx="3621478" cy="937552"/>
        </a:xfrm>
        <a:prstGeom prst="rect">
          <a:avLst/>
        </a:prstGeom>
      </xdr:spPr>
    </xdr:pic>
    <xdr:clientData/>
  </xdr:oneCellAnchor>
  <xdr:oneCellAnchor>
    <xdr:from>
      <xdr:col>21</xdr:col>
      <xdr:colOff>666750</xdr:colOff>
      <xdr:row>0</xdr:row>
      <xdr:rowOff>333375</xdr:rowOff>
    </xdr:from>
    <xdr:ext cx="2823137" cy="906640"/>
    <xdr:pic>
      <xdr:nvPicPr>
        <xdr:cNvPr id="8" name="Picture 7" descr="Synergy Food Sales logo">
          <a:extLst>
            <a:ext uri="{FF2B5EF4-FFF2-40B4-BE49-F238E27FC236}">
              <a16:creationId xmlns:a16="http://schemas.microsoft.com/office/drawing/2014/main" id="{CC76CF28-AD59-4FEA-AA4A-EFF538648C66}"/>
            </a:ext>
          </a:extLst>
        </xdr:cNvPr>
        <xdr:cNvPicPr>
          <a:picLocks noChangeAspect="1"/>
        </xdr:cNvPicPr>
      </xdr:nvPicPr>
      <xdr:blipFill>
        <a:blip xmlns:r="http://schemas.openxmlformats.org/officeDocument/2006/relationships" r:embed="rId6"/>
        <a:stretch>
          <a:fillRect/>
        </a:stretch>
      </xdr:blipFill>
      <xdr:spPr>
        <a:xfrm>
          <a:off x="13411200" y="190500"/>
          <a:ext cx="2823137" cy="90664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EB684B4-71DB-4593-893F-6DFCBFDD898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93A9A58-639A-4335-8CD4-21C73D3978C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AE00213-5D44-4729-B29F-B1B908C85166}"/>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ADB7C07-6AB4-4F1A-AE25-AF4E7AD8FDD9}"/>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2B8E629A-9903-4351-B9D9-C031F0278428}"/>
            </a:ext>
          </a:extLst>
        </xdr:cNvPr>
        <xdr:cNvSpPr/>
      </xdr:nvSpPr>
      <xdr:spPr>
        <a:xfrm>
          <a:off x="3041649" y="5524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27</xdr:row>
      <xdr:rowOff>182563</xdr:rowOff>
    </xdr:from>
    <xdr:to>
      <xdr:col>23</xdr:col>
      <xdr:colOff>753053</xdr:colOff>
      <xdr:row>29</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E7A2597F-8BEE-4CA4-9B69-E6B645BB1C78}"/>
            </a:ext>
          </a:extLst>
        </xdr:cNvPr>
        <xdr:cNvSpPr/>
      </xdr:nvSpPr>
      <xdr:spPr>
        <a:xfrm>
          <a:off x="10601325" y="5326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682625</xdr:colOff>
      <xdr:row>0</xdr:row>
      <xdr:rowOff>127000</xdr:rowOff>
    </xdr:from>
    <xdr:ext cx="2344088" cy="1158875"/>
    <xdr:pic>
      <xdr:nvPicPr>
        <xdr:cNvPr id="8" name="Picture 7" descr="Classic Delight logo">
          <a:extLst>
            <a:ext uri="{FF2B5EF4-FFF2-40B4-BE49-F238E27FC236}">
              <a16:creationId xmlns:a16="http://schemas.microsoft.com/office/drawing/2014/main" id="{5D1BCD65-0B9F-4F4A-9A22-924AD2BDE1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79225" y="127000"/>
          <a:ext cx="2344088" cy="11588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73BC078-0C86-4B78-9CD0-CB301F2C12F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329F8D4-FB13-4885-A3AD-0CC55ED058D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7D8A97D8-FFE3-450E-A872-DE987B7AAEEA}"/>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7146671-6AEF-470C-9683-FE705C779EA7}"/>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45</xdr:row>
      <xdr:rowOff>238125</xdr:rowOff>
    </xdr:from>
    <xdr:to>
      <xdr:col>17</xdr:col>
      <xdr:colOff>0</xdr:colOff>
      <xdr:row>46</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14AF52C9-1C36-4529-A859-E322149EDF79}"/>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516CCDF6-3DB1-4491-8E6F-A588BA4D2AB2}"/>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47625</xdr:colOff>
      <xdr:row>0</xdr:row>
      <xdr:rowOff>31750</xdr:rowOff>
    </xdr:from>
    <xdr:ext cx="2063750" cy="1300568"/>
    <xdr:pic>
      <xdr:nvPicPr>
        <xdr:cNvPr id="8" name="Picture 7" descr="Conagra Foodservice logo">
          <a:extLst>
            <a:ext uri="{FF2B5EF4-FFF2-40B4-BE49-F238E27FC236}">
              <a16:creationId xmlns:a16="http://schemas.microsoft.com/office/drawing/2014/main" id="{93474930-D825-426E-AAC7-69C9FF2B0B4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10825" y="31750"/>
          <a:ext cx="2063750" cy="1300568"/>
        </a:xfrm>
        <a:prstGeom prst="rect">
          <a:avLst/>
        </a:prstGeom>
        <a:noFill/>
        <a:ln>
          <a:noFill/>
        </a:ln>
      </xdr:spPr>
    </xdr:pic>
    <xdr:clientData/>
  </xdr:oneCellAnchor>
  <xdr:twoCellAnchor>
    <xdr:from>
      <xdr:col>20</xdr:col>
      <xdr:colOff>31750</xdr:colOff>
      <xdr:row>0</xdr:row>
      <xdr:rowOff>371475</xdr:rowOff>
    </xdr:from>
    <xdr:to>
      <xdr:col>23</xdr:col>
      <xdr:colOff>428625</xdr:colOff>
      <xdr:row>2</xdr:row>
      <xdr:rowOff>31750</xdr:rowOff>
    </xdr:to>
    <xdr:pic>
      <xdr:nvPicPr>
        <xdr:cNvPr id="9" name="Picture 8" descr="Acxion logo">
          <a:extLst>
            <a:ext uri="{FF2B5EF4-FFF2-40B4-BE49-F238E27FC236}">
              <a16:creationId xmlns:a16="http://schemas.microsoft.com/office/drawing/2014/main" id="{C2077B52-DB91-4569-8687-D06EFFF65E16}"/>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4655"/>
        <a:stretch/>
      </xdr:blipFill>
      <xdr:spPr bwMode="auto">
        <a:xfrm>
          <a:off x="18986500" y="371475"/>
          <a:ext cx="3190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60323</xdr:colOff>
      <xdr:row>9</xdr:row>
      <xdr:rowOff>47624</xdr:rowOff>
    </xdr:from>
    <xdr:to>
      <xdr:col>5</xdr:col>
      <xdr:colOff>117475</xdr:colOff>
      <xdr:row>9</xdr:row>
      <xdr:rowOff>295275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1F9DF26-6D3D-4D20-91B6-2B8B1BAC1D48}"/>
            </a:ext>
          </a:extLst>
        </xdr:cNvPr>
        <xdr:cNvSpPr/>
      </xdr:nvSpPr>
      <xdr:spPr>
        <a:xfrm flipH="1">
          <a:off x="60323" y="5191124"/>
          <a:ext cx="5692777" cy="247651"/>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400" b="1">
              <a:solidFill>
                <a:schemeClr val="bg1"/>
              </a:solidFill>
            </a:rPr>
            <a:t>NEED HELP? CLICK HERE FOR INSTRUCTIONS</a:t>
          </a:r>
          <a:r>
            <a:rPr lang="en-US" sz="1400" b="1" baseline="0">
              <a:solidFill>
                <a:schemeClr val="bg1"/>
              </a:solidFill>
            </a:rPr>
            <a:t> TO COMPLETE THE PACKET.</a:t>
          </a:r>
          <a:endParaRPr lang="en-US" sz="1400" b="1">
            <a:solidFill>
              <a:schemeClr val="bg1"/>
            </a:solidFill>
          </a:endParaRPr>
        </a:p>
      </xdr:txBody>
    </xdr:sp>
    <xdr:clientData/>
  </xdr:twoCellAnchor>
  <xdr:twoCellAnchor>
    <xdr:from>
      <xdr:col>0</xdr:col>
      <xdr:colOff>15875</xdr:colOff>
      <xdr:row>0</xdr:row>
      <xdr:rowOff>534034</xdr:rowOff>
    </xdr:from>
    <xdr:to>
      <xdr:col>9</xdr:col>
      <xdr:colOff>1444625</xdr:colOff>
      <xdr:row>2</xdr:row>
      <xdr:rowOff>18159</xdr:rowOff>
    </xdr:to>
    <xdr:pic>
      <xdr:nvPicPr>
        <xdr:cNvPr id="3" name="Picture 2" descr="Green silhouettes of two farmers and a chicken and family in front of a silhouette of darker green farmland, and a dark blue silhouette of a barn and trees.  This all sits in front of a light blue sky with white cumulous clouds.">
          <a:extLst>
            <a:ext uri="{FF2B5EF4-FFF2-40B4-BE49-F238E27FC236}">
              <a16:creationId xmlns:a16="http://schemas.microsoft.com/office/drawing/2014/main" id="{0856A4B9-271C-42C9-8236-0B46DF37A0B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918"/>
        <a:stretch/>
      </xdr:blipFill>
      <xdr:spPr>
        <a:xfrm>
          <a:off x="15875" y="534034"/>
          <a:ext cx="11684000" cy="3468750"/>
        </a:xfrm>
        <a:prstGeom prst="rect">
          <a:avLst/>
        </a:prstGeom>
        <a:ln w="12700">
          <a:noFill/>
        </a:ln>
      </xdr:spPr>
    </xdr:pic>
    <xdr:clientData/>
  </xdr:twoCellAnchor>
  <xdr:twoCellAnchor>
    <xdr:from>
      <xdr:col>0</xdr:col>
      <xdr:colOff>0</xdr:colOff>
      <xdr:row>0</xdr:row>
      <xdr:rowOff>0</xdr:rowOff>
    </xdr:from>
    <xdr:to>
      <xdr:col>10</xdr:col>
      <xdr:colOff>0</xdr:colOff>
      <xdr:row>0</xdr:row>
      <xdr:rowOff>658813</xdr:rowOff>
    </xdr:to>
    <xdr:sp macro="" textlink="">
      <xdr:nvSpPr>
        <xdr:cNvPr id="4" name="TextBox 3">
          <a:extLst>
            <a:ext uri="{FF2B5EF4-FFF2-40B4-BE49-F238E27FC236}">
              <a16:creationId xmlns:a16="http://schemas.microsoft.com/office/drawing/2014/main" id="{6A3CBA5B-68CE-4742-AF26-64D7DBE84F1C}"/>
            </a:ext>
          </a:extLst>
        </xdr:cNvPr>
        <xdr:cNvSpPr txBox="1"/>
      </xdr:nvSpPr>
      <xdr:spPr>
        <a:xfrm>
          <a:off x="0" y="0"/>
          <a:ext cx="11445875" cy="658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800" b="1">
              <a:solidFill>
                <a:srgbClr val="0D4D79"/>
              </a:solidFill>
            </a:rPr>
            <a:t>USDA FOODS PACKET SY</a:t>
          </a:r>
          <a:r>
            <a:rPr lang="en-US" sz="4800" b="1" baseline="0">
              <a:solidFill>
                <a:srgbClr val="0D4D79"/>
              </a:solidFill>
            </a:rPr>
            <a:t> 2025-2026</a:t>
          </a:r>
        </a:p>
      </xdr:txBody>
    </xdr:sp>
    <xdr:clientData/>
  </xdr:twoCellAnchor>
  <xdr:twoCellAnchor>
    <xdr:from>
      <xdr:col>5</xdr:col>
      <xdr:colOff>171451</xdr:colOff>
      <xdr:row>9</xdr:row>
      <xdr:rowOff>47625</xdr:rowOff>
    </xdr:from>
    <xdr:to>
      <xdr:col>9</xdr:col>
      <xdr:colOff>1254125</xdr:colOff>
      <xdr:row>9</xdr:row>
      <xdr:rowOff>295275</xdr:rowOff>
    </xdr:to>
    <xdr:sp macro="" textlink="">
      <xdr:nvSpPr>
        <xdr:cNvPr id="5" name="Pentagon 4">
          <a:extLst>
            <a:ext uri="{FF2B5EF4-FFF2-40B4-BE49-F238E27FC236}">
              <a16:creationId xmlns:a16="http://schemas.microsoft.com/office/drawing/2014/main" id="{F1CF405D-6A9F-4D08-89F8-0B54C12D2C0B}"/>
            </a:ext>
          </a:extLst>
        </xdr:cNvPr>
        <xdr:cNvSpPr/>
      </xdr:nvSpPr>
      <xdr:spPr>
        <a:xfrm>
          <a:off x="5807076" y="5191125"/>
          <a:ext cx="5591174" cy="247650"/>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solidFill>
                <a:schemeClr val="bg1"/>
              </a:solidFill>
            </a:rPr>
            <a:t>COMPLETED PACKET DUE TO </a:t>
          </a:r>
          <a:r>
            <a:rPr lang="en-US" sz="1400" b="1" u="sng" baseline="0">
              <a:solidFill>
                <a:schemeClr val="bg1"/>
              </a:solidFill>
            </a:rPr>
            <a:t>donatedfoods@dese.mo.gov</a:t>
          </a:r>
          <a:r>
            <a:rPr lang="en-US" sz="1400" b="1" baseline="0">
              <a:solidFill>
                <a:schemeClr val="bg1"/>
              </a:solidFill>
            </a:rPr>
            <a:t> BY March 1</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7F4038B-F93C-4A8A-BCCE-37DCC5901DFC}"/>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A6CA46D-1306-40FB-940A-F1112103FB5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F791E85-1648-4E22-A578-8FA31BFC9A3D}"/>
            </a:ext>
          </a:extLst>
        </xdr:cNvPr>
        <xdr:cNvSpPr/>
      </xdr:nvSpPr>
      <xdr:spPr>
        <a:xfrm>
          <a:off x="1458914" y="1009650"/>
          <a:ext cx="36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4D5183B-3E12-44B1-8910-5F9494677A21}"/>
            </a:ext>
          </a:extLst>
        </xdr:cNvPr>
        <xdr:cNvSpPr/>
      </xdr:nvSpPr>
      <xdr:spPr>
        <a:xfrm>
          <a:off x="1868486" y="1017588"/>
          <a:ext cx="28707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26</xdr:row>
      <xdr:rowOff>249381</xdr:rowOff>
    </xdr:from>
    <xdr:to>
      <xdr:col>12</xdr:col>
      <xdr:colOff>692728</xdr:colOff>
      <xdr:row>28</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E8B54299-1F03-4830-8CBA-507A945D795A}"/>
            </a:ext>
          </a:extLst>
        </xdr:cNvPr>
        <xdr:cNvSpPr/>
      </xdr:nvSpPr>
      <xdr:spPr>
        <a:xfrm>
          <a:off x="1877868" y="12765231"/>
          <a:ext cx="604433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26</xdr:row>
      <xdr:rowOff>207819</xdr:rowOff>
    </xdr:from>
    <xdr:to>
      <xdr:col>23</xdr:col>
      <xdr:colOff>762000</xdr:colOff>
      <xdr:row>28</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B06C1FF4-A3FA-4CCC-8B09-45AA03EB0052}"/>
            </a:ext>
          </a:extLst>
        </xdr:cNvPr>
        <xdr:cNvSpPr/>
      </xdr:nvSpPr>
      <xdr:spPr>
        <a:xfrm>
          <a:off x="10598726" y="127617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508000</xdr:colOff>
      <xdr:row>0</xdr:row>
      <xdr:rowOff>47625</xdr:rowOff>
    </xdr:from>
    <xdr:ext cx="1246909" cy="1257932"/>
    <xdr:pic>
      <xdr:nvPicPr>
        <xdr:cNvPr id="8" name="Picture 7" descr="Foster Farms logo">
          <a:extLst>
            <a:ext uri="{FF2B5EF4-FFF2-40B4-BE49-F238E27FC236}">
              <a16:creationId xmlns:a16="http://schemas.microsoft.com/office/drawing/2014/main" id="{F3494043-AEF9-4BD4-932A-FBBD39A68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970625" y="47625"/>
          <a:ext cx="1246909" cy="125793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D2FFED9-7500-489D-AAA2-FC8926BB007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4E057F0-7AF0-4DFD-9342-6431B30AEA8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4C45874-CA38-4FFF-8EEE-68C5050FC23B}"/>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02ACBC00-F612-45F3-A9AA-7ECE9C6AD60C}"/>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14</xdr:col>
      <xdr:colOff>31750</xdr:colOff>
      <xdr:row>38</xdr:row>
      <xdr:rowOff>222250</xdr:rowOff>
    </xdr:from>
    <xdr:to>
      <xdr:col>21</xdr:col>
      <xdr:colOff>462974</xdr:colOff>
      <xdr:row>42</xdr:row>
      <xdr:rowOff>27419</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B67C10FF-AB2F-4E37-8E79-0C19C3C87066}"/>
            </a:ext>
          </a:extLst>
        </xdr:cNvPr>
        <xdr:cNvSpPr/>
      </xdr:nvSpPr>
      <xdr:spPr>
        <a:xfrm>
          <a:off x="8566150" y="7432675"/>
          <a:ext cx="4698424" cy="59574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400844</xdr:colOff>
      <xdr:row>0</xdr:row>
      <xdr:rowOff>87313</xdr:rowOff>
    </xdr:from>
    <xdr:ext cx="3180755" cy="1120774"/>
    <xdr:pic>
      <xdr:nvPicPr>
        <xdr:cNvPr id="7" name="Picture 6" descr="Gold Creek Foods logo">
          <a:extLst>
            <a:ext uri="{FF2B5EF4-FFF2-40B4-BE49-F238E27FC236}">
              <a16:creationId xmlns:a16="http://schemas.microsoft.com/office/drawing/2014/main" id="{79A31D19-C3A6-43E6-90C4-30C3C891C377}"/>
            </a:ext>
          </a:extLst>
        </xdr:cNvPr>
        <xdr:cNvPicPr>
          <a:picLocks noChangeAspect="1"/>
        </xdr:cNvPicPr>
      </xdr:nvPicPr>
      <xdr:blipFill>
        <a:blip xmlns:r="http://schemas.openxmlformats.org/officeDocument/2006/relationships" r:embed="rId6"/>
        <a:stretch>
          <a:fillRect/>
        </a:stretch>
      </xdr:blipFill>
      <xdr:spPr>
        <a:xfrm>
          <a:off x="16609219" y="87313"/>
          <a:ext cx="3180755" cy="1120774"/>
        </a:xfrm>
        <a:prstGeom prst="rect">
          <a:avLst/>
        </a:prstGeom>
      </xdr:spPr>
    </xdr:pic>
    <xdr:clientData/>
  </xdr:oneCellAnchor>
  <xdr:oneCellAnchor>
    <xdr:from>
      <xdr:col>21</xdr:col>
      <xdr:colOff>392907</xdr:colOff>
      <xdr:row>0</xdr:row>
      <xdr:rowOff>178594</xdr:rowOff>
    </xdr:from>
    <xdr:ext cx="3118115" cy="984093"/>
    <xdr:pic>
      <xdr:nvPicPr>
        <xdr:cNvPr id="8" name="Picture 7" descr="Synergy Food Sales logo">
          <a:extLst>
            <a:ext uri="{FF2B5EF4-FFF2-40B4-BE49-F238E27FC236}">
              <a16:creationId xmlns:a16="http://schemas.microsoft.com/office/drawing/2014/main" id="{A00D7F1A-4A3B-4B56-8B78-C42F8636BD0D}"/>
            </a:ext>
          </a:extLst>
        </xdr:cNvPr>
        <xdr:cNvPicPr>
          <a:picLocks noChangeAspect="1"/>
        </xdr:cNvPicPr>
      </xdr:nvPicPr>
      <xdr:blipFill>
        <a:blip xmlns:r="http://schemas.openxmlformats.org/officeDocument/2006/relationships" r:embed="rId7"/>
        <a:stretch>
          <a:fillRect/>
        </a:stretch>
      </xdr:blipFill>
      <xdr:spPr>
        <a:xfrm>
          <a:off x="20617657" y="178594"/>
          <a:ext cx="3118115" cy="98409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80DC5BC-CB24-4818-AF8F-48AB7533E7D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260F4CD-A446-47DF-9FC4-9F04E3C2C0F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991ECCC-A2E4-4554-9EAF-E19F1E03EA32}"/>
            </a:ext>
          </a:extLst>
        </xdr:cNvPr>
        <xdr:cNvSpPr/>
      </xdr:nvSpPr>
      <xdr:spPr>
        <a:xfrm>
          <a:off x="1458914" y="1009650"/>
          <a:ext cx="36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7C466B7-5C79-4C1A-B25B-268E8920F092}"/>
            </a:ext>
          </a:extLst>
        </xdr:cNvPr>
        <xdr:cNvSpPr/>
      </xdr:nvSpPr>
      <xdr:spPr>
        <a:xfrm>
          <a:off x="1868486" y="1017588"/>
          <a:ext cx="28707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41</xdr:row>
      <xdr:rowOff>249381</xdr:rowOff>
    </xdr:from>
    <xdr:to>
      <xdr:col>12</xdr:col>
      <xdr:colOff>692728</xdr:colOff>
      <xdr:row>43</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FB1305A9-BCEC-459D-B8BB-46BABD6A3CAA}"/>
            </a:ext>
          </a:extLst>
        </xdr:cNvPr>
        <xdr:cNvSpPr/>
      </xdr:nvSpPr>
      <xdr:spPr>
        <a:xfrm>
          <a:off x="1877868" y="8002731"/>
          <a:ext cx="604433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41</xdr:row>
      <xdr:rowOff>207819</xdr:rowOff>
    </xdr:from>
    <xdr:to>
      <xdr:col>23</xdr:col>
      <xdr:colOff>762000</xdr:colOff>
      <xdr:row>43</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920B01B6-54DC-45E4-917C-5DBF86101E50}"/>
            </a:ext>
          </a:extLst>
        </xdr:cNvPr>
        <xdr:cNvSpPr/>
      </xdr:nvSpPr>
      <xdr:spPr>
        <a:xfrm>
          <a:off x="10598726" y="79992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203200</xdr:colOff>
      <xdr:row>0</xdr:row>
      <xdr:rowOff>127000</xdr:rowOff>
    </xdr:from>
    <xdr:ext cx="3129955" cy="1127124"/>
    <xdr:pic>
      <xdr:nvPicPr>
        <xdr:cNvPr id="8" name="Picture 7" descr="Gold Creek Foods logo">
          <a:extLst>
            <a:ext uri="{FF2B5EF4-FFF2-40B4-BE49-F238E27FC236}">
              <a16:creationId xmlns:a16="http://schemas.microsoft.com/office/drawing/2014/main" id="{00143AA6-7ADB-43DE-9227-005DD655B678}"/>
            </a:ext>
          </a:extLst>
        </xdr:cNvPr>
        <xdr:cNvPicPr>
          <a:picLocks noChangeAspect="1"/>
        </xdr:cNvPicPr>
      </xdr:nvPicPr>
      <xdr:blipFill>
        <a:blip xmlns:r="http://schemas.openxmlformats.org/officeDocument/2006/relationships" r:embed="rId7"/>
        <a:stretch>
          <a:fillRect/>
        </a:stretch>
      </xdr:blipFill>
      <xdr:spPr>
        <a:xfrm>
          <a:off x="9956800" y="127000"/>
          <a:ext cx="3129955" cy="1127124"/>
        </a:xfrm>
        <a:prstGeom prst="rect">
          <a:avLst/>
        </a:prstGeom>
      </xdr:spPr>
    </xdr:pic>
    <xdr:clientData/>
  </xdr:oneCellAnchor>
  <xdr:oneCellAnchor>
    <xdr:from>
      <xdr:col>20</xdr:col>
      <xdr:colOff>533400</xdr:colOff>
      <xdr:row>0</xdr:row>
      <xdr:rowOff>177800</xdr:rowOff>
    </xdr:from>
    <xdr:ext cx="3102240" cy="990443"/>
    <xdr:pic>
      <xdr:nvPicPr>
        <xdr:cNvPr id="9" name="Picture 8" descr="Synergy Food Sales logo">
          <a:extLst>
            <a:ext uri="{FF2B5EF4-FFF2-40B4-BE49-F238E27FC236}">
              <a16:creationId xmlns:a16="http://schemas.microsoft.com/office/drawing/2014/main" id="{A5F35573-9551-4F19-A613-27353FC6885E}"/>
            </a:ext>
          </a:extLst>
        </xdr:cNvPr>
        <xdr:cNvPicPr>
          <a:picLocks noChangeAspect="1"/>
        </xdr:cNvPicPr>
      </xdr:nvPicPr>
      <xdr:blipFill>
        <a:blip xmlns:r="http://schemas.openxmlformats.org/officeDocument/2006/relationships" r:embed="rId8"/>
        <a:stretch>
          <a:fillRect/>
        </a:stretch>
      </xdr:blipFill>
      <xdr:spPr>
        <a:xfrm>
          <a:off x="12725400" y="177800"/>
          <a:ext cx="3102240" cy="990443"/>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07529F2-D47A-4509-BEA0-76609F240D8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C1720CB-A463-4C21-9DCF-B530E79F827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8FA95B1B-92C1-41E1-8EC1-3291AA4DFD22}"/>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28E73331-8882-422E-8D9C-CFA673C4FCF9}"/>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17</xdr:row>
      <xdr:rowOff>254000</xdr:rowOff>
    </xdr:from>
    <xdr:to>
      <xdr:col>24</xdr:col>
      <xdr:colOff>240724</xdr:colOff>
      <xdr:row>17</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54A35F91-2B79-4894-A8EF-21972A40F6CB}"/>
            </a:ext>
          </a:extLst>
        </xdr:cNvPr>
        <xdr:cNvSpPr/>
      </xdr:nvSpPr>
      <xdr:spPr>
        <a:xfrm>
          <a:off x="10261600" y="34258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482600</xdr:colOff>
      <xdr:row>0</xdr:row>
      <xdr:rowOff>101600</xdr:rowOff>
    </xdr:from>
    <xdr:ext cx="2362200" cy="1271283"/>
    <xdr:pic>
      <xdr:nvPicPr>
        <xdr:cNvPr id="7" name="Picture 6" descr="High Liner Foodservice logo">
          <a:extLst>
            <a:ext uri="{FF2B5EF4-FFF2-40B4-BE49-F238E27FC236}">
              <a16:creationId xmlns:a16="http://schemas.microsoft.com/office/drawing/2014/main" id="{E8A4B5A4-E36D-4FCD-AA0A-B698A589A226}"/>
            </a:ext>
          </a:extLst>
        </xdr:cNvPr>
        <xdr:cNvPicPr>
          <a:picLocks noChangeAspect="1"/>
        </xdr:cNvPicPr>
      </xdr:nvPicPr>
      <xdr:blipFill>
        <a:blip xmlns:r="http://schemas.openxmlformats.org/officeDocument/2006/relationships" r:embed="rId6"/>
        <a:stretch>
          <a:fillRect/>
        </a:stretch>
      </xdr:blipFill>
      <xdr:spPr>
        <a:xfrm>
          <a:off x="10236200" y="101600"/>
          <a:ext cx="2362200" cy="1271283"/>
        </a:xfrm>
        <a:prstGeom prst="rect">
          <a:avLst/>
        </a:prstGeom>
      </xdr:spPr>
    </xdr:pic>
    <xdr:clientData/>
  </xdr:oneCellAnchor>
  <xdr:oneCellAnchor>
    <xdr:from>
      <xdr:col>21</xdr:col>
      <xdr:colOff>6380</xdr:colOff>
      <xdr:row>0</xdr:row>
      <xdr:rowOff>139700</xdr:rowOff>
    </xdr:from>
    <xdr:ext cx="3609485" cy="1146175"/>
    <xdr:pic>
      <xdr:nvPicPr>
        <xdr:cNvPr id="8" name="Picture 7" descr="Synergy Food Sales logo">
          <a:extLst>
            <a:ext uri="{FF2B5EF4-FFF2-40B4-BE49-F238E27FC236}">
              <a16:creationId xmlns:a16="http://schemas.microsoft.com/office/drawing/2014/main" id="{9EC1A053-6644-46B9-BD69-D6E565EAFD76}"/>
            </a:ext>
          </a:extLst>
        </xdr:cNvPr>
        <xdr:cNvPicPr>
          <a:picLocks noChangeAspect="1"/>
        </xdr:cNvPicPr>
      </xdr:nvPicPr>
      <xdr:blipFill>
        <a:blip xmlns:r="http://schemas.openxmlformats.org/officeDocument/2006/relationships" r:embed="rId7"/>
        <a:stretch>
          <a:fillRect/>
        </a:stretch>
      </xdr:blipFill>
      <xdr:spPr>
        <a:xfrm>
          <a:off x="12807980" y="139700"/>
          <a:ext cx="3609485" cy="11461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CEDB863-FF1A-4FB1-B284-11EFE2C2D5C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51367DF-D3B8-4BFB-BEA0-C3724060097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A5EE1914-8EC9-42AD-A241-FCF2623CA415}"/>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238191D7-22BE-4258-BC37-1E1E8B1CE904}"/>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24</xdr:row>
      <xdr:rowOff>238125</xdr:rowOff>
    </xdr:from>
    <xdr:to>
      <xdr:col>17</xdr:col>
      <xdr:colOff>0</xdr:colOff>
      <xdr:row>25</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21B67456-6B95-42AD-86FC-755CF9329C02}"/>
            </a:ext>
          </a:extLst>
        </xdr:cNvPr>
        <xdr:cNvSpPr/>
      </xdr:nvSpPr>
      <xdr:spPr>
        <a:xfrm>
          <a:off x="3041649" y="4762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23</xdr:row>
      <xdr:rowOff>182563</xdr:rowOff>
    </xdr:from>
    <xdr:to>
      <xdr:col>23</xdr:col>
      <xdr:colOff>753053</xdr:colOff>
      <xdr:row>25</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F25E9076-9BAE-4628-946B-830D85CA51DE}"/>
            </a:ext>
          </a:extLst>
        </xdr:cNvPr>
        <xdr:cNvSpPr/>
      </xdr:nvSpPr>
      <xdr:spPr>
        <a:xfrm>
          <a:off x="10601325" y="4564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177800</xdr:colOff>
      <xdr:row>0</xdr:row>
      <xdr:rowOff>38100</xdr:rowOff>
    </xdr:from>
    <xdr:ext cx="2314575" cy="1271283"/>
    <xdr:pic>
      <xdr:nvPicPr>
        <xdr:cNvPr id="8" name="Picture 7" descr="High Liner Foodservice logo">
          <a:extLst>
            <a:ext uri="{FF2B5EF4-FFF2-40B4-BE49-F238E27FC236}">
              <a16:creationId xmlns:a16="http://schemas.microsoft.com/office/drawing/2014/main" id="{BFE16FD8-7942-4F98-921E-CD8705703D51}"/>
            </a:ext>
          </a:extLst>
        </xdr:cNvPr>
        <xdr:cNvPicPr>
          <a:picLocks noChangeAspect="1"/>
        </xdr:cNvPicPr>
      </xdr:nvPicPr>
      <xdr:blipFill>
        <a:blip xmlns:r="http://schemas.openxmlformats.org/officeDocument/2006/relationships" r:embed="rId7"/>
        <a:stretch>
          <a:fillRect/>
        </a:stretch>
      </xdr:blipFill>
      <xdr:spPr>
        <a:xfrm>
          <a:off x="9931400" y="38100"/>
          <a:ext cx="2314575" cy="1271283"/>
        </a:xfrm>
        <a:prstGeom prst="rect">
          <a:avLst/>
        </a:prstGeom>
      </xdr:spPr>
    </xdr:pic>
    <xdr:clientData/>
  </xdr:oneCellAnchor>
  <xdr:oneCellAnchor>
    <xdr:from>
      <xdr:col>19</xdr:col>
      <xdr:colOff>431800</xdr:colOff>
      <xdr:row>0</xdr:row>
      <xdr:rowOff>114300</xdr:rowOff>
    </xdr:from>
    <xdr:ext cx="3561860" cy="1146175"/>
    <xdr:pic>
      <xdr:nvPicPr>
        <xdr:cNvPr id="9" name="Picture 8" descr="Synergy Food Sales logo">
          <a:extLst>
            <a:ext uri="{FF2B5EF4-FFF2-40B4-BE49-F238E27FC236}">
              <a16:creationId xmlns:a16="http://schemas.microsoft.com/office/drawing/2014/main" id="{C17833F2-DEDB-47F4-8121-84C4A9498B03}"/>
            </a:ext>
          </a:extLst>
        </xdr:cNvPr>
        <xdr:cNvPicPr>
          <a:picLocks noChangeAspect="1"/>
        </xdr:cNvPicPr>
      </xdr:nvPicPr>
      <xdr:blipFill>
        <a:blip xmlns:r="http://schemas.openxmlformats.org/officeDocument/2006/relationships" r:embed="rId8"/>
        <a:stretch>
          <a:fillRect/>
        </a:stretch>
      </xdr:blipFill>
      <xdr:spPr>
        <a:xfrm>
          <a:off x="12014200" y="114300"/>
          <a:ext cx="3561860" cy="114617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D215091-4382-45A6-8241-8812E976A154}"/>
            </a:ext>
          </a:extLst>
        </xdr:cNvPr>
        <xdr:cNvSpPr/>
      </xdr:nvSpPr>
      <xdr:spPr>
        <a:xfrm flipH="1">
          <a:off x="1238249" y="276224"/>
          <a:ext cx="26955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7013F53-22EA-46BB-B302-8B85F5C8699C}"/>
            </a:ext>
          </a:extLst>
        </xdr:cNvPr>
        <xdr:cNvSpPr/>
      </xdr:nvSpPr>
      <xdr:spPr>
        <a:xfrm>
          <a:off x="4162425" y="276225"/>
          <a:ext cx="5124069"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27886EB-A04E-4BA2-BB31-C8906AC4A81F}"/>
            </a:ext>
          </a:extLst>
        </xdr:cNvPr>
        <xdr:cNvSpPr/>
      </xdr:nvSpPr>
      <xdr:spPr>
        <a:xfrm>
          <a:off x="1485901" y="827088"/>
          <a:ext cx="3688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35930FA4-8BE7-446B-B6F4-F997783FD8BB}"/>
            </a:ext>
          </a:extLst>
        </xdr:cNvPr>
        <xdr:cNvSpPr/>
      </xdr:nvSpPr>
      <xdr:spPr>
        <a:xfrm>
          <a:off x="1904999" y="819150"/>
          <a:ext cx="290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14</xdr:col>
      <xdr:colOff>31750</xdr:colOff>
      <xdr:row>37</xdr:row>
      <xdr:rowOff>222250</xdr:rowOff>
    </xdr:from>
    <xdr:to>
      <xdr:col>21</xdr:col>
      <xdr:colOff>462974</xdr:colOff>
      <xdr:row>41</xdr:row>
      <xdr:rowOff>27419</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A0AEA871-0237-4500-AD8F-9DA82C2243F6}"/>
            </a:ext>
          </a:extLst>
        </xdr:cNvPr>
        <xdr:cNvSpPr/>
      </xdr:nvSpPr>
      <xdr:spPr>
        <a:xfrm>
          <a:off x="8699500" y="7242175"/>
          <a:ext cx="4765099" cy="59574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190500</xdr:colOff>
      <xdr:row>0</xdr:row>
      <xdr:rowOff>63500</xdr:rowOff>
    </xdr:from>
    <xdr:ext cx="2244725" cy="1207748"/>
    <xdr:pic>
      <xdr:nvPicPr>
        <xdr:cNvPr id="7" name="Picture 6" descr="Jennie-O logo">
          <a:extLst>
            <a:ext uri="{FF2B5EF4-FFF2-40B4-BE49-F238E27FC236}">
              <a16:creationId xmlns:a16="http://schemas.microsoft.com/office/drawing/2014/main" id="{CE568B9A-7213-4AEC-9931-0C3C6470B39F}"/>
            </a:ext>
          </a:extLst>
        </xdr:cNvPr>
        <xdr:cNvPicPr>
          <a:picLocks noChangeAspect="1"/>
        </xdr:cNvPicPr>
      </xdr:nvPicPr>
      <xdr:blipFill>
        <a:blip xmlns:r="http://schemas.openxmlformats.org/officeDocument/2006/relationships" r:embed="rId6"/>
        <a:stretch>
          <a:fillRect/>
        </a:stretch>
      </xdr:blipFill>
      <xdr:spPr>
        <a:xfrm>
          <a:off x="10096500" y="63500"/>
          <a:ext cx="2244725" cy="1207748"/>
        </a:xfrm>
        <a:prstGeom prst="rect">
          <a:avLst/>
        </a:prstGeom>
      </xdr:spPr>
    </xdr:pic>
    <xdr:clientData/>
  </xdr:oneCellAnchor>
  <xdr:oneCellAnchor>
    <xdr:from>
      <xdr:col>19</xdr:col>
      <xdr:colOff>368300</xdr:colOff>
      <xdr:row>0</xdr:row>
      <xdr:rowOff>127000</xdr:rowOff>
    </xdr:from>
    <xdr:ext cx="2103686" cy="942975"/>
    <xdr:pic>
      <xdr:nvPicPr>
        <xdr:cNvPr id="8" name="Picture 7" descr="Hormel Foods logo">
          <a:extLst>
            <a:ext uri="{FF2B5EF4-FFF2-40B4-BE49-F238E27FC236}">
              <a16:creationId xmlns:a16="http://schemas.microsoft.com/office/drawing/2014/main" id="{519FF480-9251-4331-8149-E4BFF6989C5C}"/>
            </a:ext>
          </a:extLst>
        </xdr:cNvPr>
        <xdr:cNvPicPr>
          <a:picLocks noChangeAspect="1"/>
        </xdr:cNvPicPr>
      </xdr:nvPicPr>
      <xdr:blipFill>
        <a:blip xmlns:r="http://schemas.openxmlformats.org/officeDocument/2006/relationships" r:embed="rId7"/>
        <a:stretch>
          <a:fillRect/>
        </a:stretch>
      </xdr:blipFill>
      <xdr:spPr>
        <a:xfrm>
          <a:off x="12131675" y="127000"/>
          <a:ext cx="2103686" cy="942975"/>
        </a:xfrm>
        <a:prstGeom prst="rect">
          <a:avLst/>
        </a:prstGeom>
      </xdr:spPr>
    </xdr:pic>
    <xdr:clientData/>
  </xdr:oneCellAnchor>
  <xdr:oneCellAnchor>
    <xdr:from>
      <xdr:col>21</xdr:col>
      <xdr:colOff>1178484</xdr:colOff>
      <xdr:row>0</xdr:row>
      <xdr:rowOff>152400</xdr:rowOff>
    </xdr:from>
    <xdr:ext cx="2584790" cy="930275"/>
    <xdr:pic>
      <xdr:nvPicPr>
        <xdr:cNvPr id="9" name="Picture 8" descr="Synergy Food Sales logo">
          <a:extLst>
            <a:ext uri="{FF2B5EF4-FFF2-40B4-BE49-F238E27FC236}">
              <a16:creationId xmlns:a16="http://schemas.microsoft.com/office/drawing/2014/main" id="{A5A8396B-1A65-4B63-A1BD-A8970C7451CE}"/>
            </a:ext>
          </a:extLst>
        </xdr:cNvPr>
        <xdr:cNvPicPr>
          <a:picLocks noChangeAspect="1"/>
        </xdr:cNvPicPr>
      </xdr:nvPicPr>
      <xdr:blipFill>
        <a:blip xmlns:r="http://schemas.openxmlformats.org/officeDocument/2006/relationships" r:embed="rId8"/>
        <a:stretch>
          <a:fillRect/>
        </a:stretch>
      </xdr:blipFill>
      <xdr:spPr>
        <a:xfrm>
          <a:off x="13618134" y="152400"/>
          <a:ext cx="2584790" cy="93027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F339BCA-1384-4C39-B454-AAAEB3FC8F97}"/>
            </a:ext>
          </a:extLst>
        </xdr:cNvPr>
        <xdr:cNvSpPr/>
      </xdr:nvSpPr>
      <xdr:spPr>
        <a:xfrm flipH="1">
          <a:off x="1238249" y="276224"/>
          <a:ext cx="26955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CD2ACDB-D464-48C0-915E-7D4CA8819A5A}"/>
            </a:ext>
          </a:extLst>
        </xdr:cNvPr>
        <xdr:cNvSpPr/>
      </xdr:nvSpPr>
      <xdr:spPr>
        <a:xfrm>
          <a:off x="4162425" y="276225"/>
          <a:ext cx="5124069"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BC90D26E-FBCD-4B55-BE21-876CDA3EB188}"/>
            </a:ext>
          </a:extLst>
        </xdr:cNvPr>
        <xdr:cNvSpPr/>
      </xdr:nvSpPr>
      <xdr:spPr>
        <a:xfrm>
          <a:off x="1477964" y="1009650"/>
          <a:ext cx="378333"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24FD1FB-CC85-4E41-82A8-65B43B34E3EC}"/>
            </a:ext>
          </a:extLst>
        </xdr:cNvPr>
        <xdr:cNvSpPr/>
      </xdr:nvSpPr>
      <xdr:spPr>
        <a:xfrm>
          <a:off x="1897061" y="1017588"/>
          <a:ext cx="29088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42</xdr:row>
      <xdr:rowOff>249381</xdr:rowOff>
    </xdr:from>
    <xdr:to>
      <xdr:col>12</xdr:col>
      <xdr:colOff>692728</xdr:colOff>
      <xdr:row>44</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EA9E8F6A-85F3-462C-AA34-9966B8D7BB2B}"/>
            </a:ext>
          </a:extLst>
        </xdr:cNvPr>
        <xdr:cNvSpPr/>
      </xdr:nvSpPr>
      <xdr:spPr>
        <a:xfrm>
          <a:off x="1906443" y="8193231"/>
          <a:ext cx="613958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42</xdr:row>
      <xdr:rowOff>207819</xdr:rowOff>
    </xdr:from>
    <xdr:to>
      <xdr:col>23</xdr:col>
      <xdr:colOff>762000</xdr:colOff>
      <xdr:row>44</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A2BB1B91-5109-4BF4-AB68-B4569DA7E5C8}"/>
            </a:ext>
          </a:extLst>
        </xdr:cNvPr>
        <xdr:cNvSpPr/>
      </xdr:nvSpPr>
      <xdr:spPr>
        <a:xfrm>
          <a:off x="10760651" y="8189769"/>
          <a:ext cx="4098349"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101600</xdr:colOff>
      <xdr:row>0</xdr:row>
      <xdr:rowOff>165100</xdr:rowOff>
    </xdr:from>
    <xdr:ext cx="2184400" cy="1161922"/>
    <xdr:pic>
      <xdr:nvPicPr>
        <xdr:cNvPr id="8" name="Picture 7" descr="Jennie-O logo">
          <a:extLst>
            <a:ext uri="{FF2B5EF4-FFF2-40B4-BE49-F238E27FC236}">
              <a16:creationId xmlns:a16="http://schemas.microsoft.com/office/drawing/2014/main" id="{800B9FD9-30D2-4318-BA83-A9DEFC405DA8}"/>
            </a:ext>
          </a:extLst>
        </xdr:cNvPr>
        <xdr:cNvPicPr>
          <a:picLocks noChangeAspect="1"/>
        </xdr:cNvPicPr>
      </xdr:nvPicPr>
      <xdr:blipFill>
        <a:blip xmlns:r="http://schemas.openxmlformats.org/officeDocument/2006/relationships" r:embed="rId7"/>
        <a:stretch>
          <a:fillRect/>
        </a:stretch>
      </xdr:blipFill>
      <xdr:spPr>
        <a:xfrm>
          <a:off x="10007600" y="165100"/>
          <a:ext cx="2184400" cy="1161922"/>
        </a:xfrm>
        <a:prstGeom prst="rect">
          <a:avLst/>
        </a:prstGeom>
      </xdr:spPr>
    </xdr:pic>
    <xdr:clientData/>
  </xdr:oneCellAnchor>
  <xdr:oneCellAnchor>
    <xdr:from>
      <xdr:col>18</xdr:col>
      <xdr:colOff>711200</xdr:colOff>
      <xdr:row>0</xdr:row>
      <xdr:rowOff>152400</xdr:rowOff>
    </xdr:from>
    <xdr:ext cx="2059236" cy="942975"/>
    <xdr:pic>
      <xdr:nvPicPr>
        <xdr:cNvPr id="9" name="Picture 8" descr="Hormel Foods logo">
          <a:extLst>
            <a:ext uri="{FF2B5EF4-FFF2-40B4-BE49-F238E27FC236}">
              <a16:creationId xmlns:a16="http://schemas.microsoft.com/office/drawing/2014/main" id="{A8C08C6D-FEF7-4FCE-A02D-827099E18FAE}"/>
            </a:ext>
          </a:extLst>
        </xdr:cNvPr>
        <xdr:cNvPicPr>
          <a:picLocks noChangeAspect="1"/>
        </xdr:cNvPicPr>
      </xdr:nvPicPr>
      <xdr:blipFill>
        <a:blip xmlns:r="http://schemas.openxmlformats.org/officeDocument/2006/relationships" r:embed="rId8"/>
        <a:stretch>
          <a:fillRect/>
        </a:stretch>
      </xdr:blipFill>
      <xdr:spPr>
        <a:xfrm>
          <a:off x="11760200" y="152400"/>
          <a:ext cx="2059236" cy="942975"/>
        </a:xfrm>
        <a:prstGeom prst="rect">
          <a:avLst/>
        </a:prstGeom>
      </xdr:spPr>
    </xdr:pic>
    <xdr:clientData/>
  </xdr:oneCellAnchor>
  <xdr:oneCellAnchor>
    <xdr:from>
      <xdr:col>21</xdr:col>
      <xdr:colOff>355600</xdr:colOff>
      <xdr:row>0</xdr:row>
      <xdr:rowOff>254000</xdr:rowOff>
    </xdr:from>
    <xdr:ext cx="2397465" cy="841375"/>
    <xdr:pic>
      <xdr:nvPicPr>
        <xdr:cNvPr id="10" name="Picture 9" descr="Synergy Food Sales logo">
          <a:extLst>
            <a:ext uri="{FF2B5EF4-FFF2-40B4-BE49-F238E27FC236}">
              <a16:creationId xmlns:a16="http://schemas.microsoft.com/office/drawing/2014/main" id="{91EE953F-488A-4286-91C2-CCAC86245782}"/>
            </a:ext>
          </a:extLst>
        </xdr:cNvPr>
        <xdr:cNvPicPr>
          <a:picLocks noChangeAspect="1"/>
        </xdr:cNvPicPr>
      </xdr:nvPicPr>
      <xdr:blipFill>
        <a:blip xmlns:r="http://schemas.openxmlformats.org/officeDocument/2006/relationships" r:embed="rId9"/>
        <a:stretch>
          <a:fillRect/>
        </a:stretch>
      </xdr:blipFill>
      <xdr:spPr>
        <a:xfrm>
          <a:off x="13357225" y="187325"/>
          <a:ext cx="2397465" cy="84137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D446704-39EE-4B90-89CB-9554AA9BE17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877ADA0-3EBF-4B51-A98E-2A520E4B5CA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1E1E132-F1EE-4C46-B82B-AE638ADCA617}"/>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A3D7BE9-6F29-42C1-8B1F-C8B4D1F8D2DA}"/>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12</xdr:row>
      <xdr:rowOff>254000</xdr:rowOff>
    </xdr:from>
    <xdr:to>
      <xdr:col>24</xdr:col>
      <xdr:colOff>240724</xdr:colOff>
      <xdr:row>12</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E06A8CB6-7943-4D93-9DAE-3152B55F5054}"/>
            </a:ext>
          </a:extLst>
        </xdr:cNvPr>
        <xdr:cNvSpPr/>
      </xdr:nvSpPr>
      <xdr:spPr>
        <a:xfrm>
          <a:off x="10261600" y="2473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174625</xdr:colOff>
      <xdr:row>0</xdr:row>
      <xdr:rowOff>174625</xdr:rowOff>
    </xdr:from>
    <xdr:ext cx="5572317" cy="986253"/>
    <xdr:pic>
      <xdr:nvPicPr>
        <xdr:cNvPr id="7" name="Picture 6" descr="International Food Solutions logo">
          <a:extLst>
            <a:ext uri="{FF2B5EF4-FFF2-40B4-BE49-F238E27FC236}">
              <a16:creationId xmlns:a16="http://schemas.microsoft.com/office/drawing/2014/main" id="{A65D6BB1-7391-4F05-BC2A-CC6F517D3EE3}"/>
            </a:ext>
          </a:extLst>
        </xdr:cNvPr>
        <xdr:cNvPicPr>
          <a:picLocks noChangeAspect="1"/>
        </xdr:cNvPicPr>
      </xdr:nvPicPr>
      <xdr:blipFill>
        <a:blip xmlns:r="http://schemas.openxmlformats.org/officeDocument/2006/relationships" r:embed="rId6"/>
        <a:stretch>
          <a:fillRect/>
        </a:stretch>
      </xdr:blipFill>
      <xdr:spPr>
        <a:xfrm>
          <a:off x="10537825" y="174625"/>
          <a:ext cx="5572317" cy="986253"/>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0B3EE6B-EAB9-4031-8A99-3EE5258A220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3C6AC3A-BAF1-4559-8C88-E919FE69FB9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3E7F9FC-FA77-4E7F-BD58-8E720AA7AEE7}"/>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82D075A5-FE64-437E-994A-6C70BC3D535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3B05897-20A1-4F6F-A91C-F601BAC569ED}"/>
            </a:ext>
          </a:extLst>
        </xdr:cNvPr>
        <xdr:cNvSpPr/>
      </xdr:nvSpPr>
      <xdr:spPr>
        <a:xfrm>
          <a:off x="3041649" y="381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93B2861D-2714-42B2-BC38-FF5C115E411E}"/>
            </a:ext>
          </a:extLst>
        </xdr:cNvPr>
        <xdr:cNvSpPr/>
      </xdr:nvSpPr>
      <xdr:spPr>
        <a:xfrm>
          <a:off x="10601325" y="361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349250</xdr:colOff>
      <xdr:row>0</xdr:row>
      <xdr:rowOff>174625</xdr:rowOff>
    </xdr:from>
    <xdr:ext cx="6025888" cy="974914"/>
    <xdr:pic>
      <xdr:nvPicPr>
        <xdr:cNvPr id="8" name="Picture 7" descr="International Food Solutions logo">
          <a:extLst>
            <a:ext uri="{FF2B5EF4-FFF2-40B4-BE49-F238E27FC236}">
              <a16:creationId xmlns:a16="http://schemas.microsoft.com/office/drawing/2014/main" id="{FCE9EC20-0036-4531-AEC4-1909B57E713E}"/>
            </a:ext>
          </a:extLst>
        </xdr:cNvPr>
        <xdr:cNvPicPr>
          <a:picLocks noChangeAspect="1"/>
        </xdr:cNvPicPr>
      </xdr:nvPicPr>
      <xdr:blipFill>
        <a:blip xmlns:r="http://schemas.openxmlformats.org/officeDocument/2006/relationships" r:embed="rId7"/>
        <a:stretch>
          <a:fillRect/>
        </a:stretch>
      </xdr:blipFill>
      <xdr:spPr>
        <a:xfrm>
          <a:off x="10102850" y="174625"/>
          <a:ext cx="6025888" cy="97491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E933D3D-312B-457A-A7BE-1D2434F2124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079C2B8-0BF3-4136-8482-0B26304BD79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B77199A-AC2B-4FF5-B3BE-E576B7640E8E}"/>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B632800-4C92-48E9-AD85-5C63858CD09E}"/>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12</xdr:row>
      <xdr:rowOff>254000</xdr:rowOff>
    </xdr:from>
    <xdr:to>
      <xdr:col>24</xdr:col>
      <xdr:colOff>240724</xdr:colOff>
      <xdr:row>12</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7617F6CB-5D83-4563-B60B-62CEE012F693}"/>
            </a:ext>
          </a:extLst>
        </xdr:cNvPr>
        <xdr:cNvSpPr/>
      </xdr:nvSpPr>
      <xdr:spPr>
        <a:xfrm>
          <a:off x="10261600" y="2473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301625</xdr:rowOff>
    </xdr:from>
    <xdr:ext cx="5572317" cy="986253"/>
    <xdr:pic>
      <xdr:nvPicPr>
        <xdr:cNvPr id="7" name="Picture 6" descr="International Food Solutions logo">
          <a:extLst>
            <a:ext uri="{FF2B5EF4-FFF2-40B4-BE49-F238E27FC236}">
              <a16:creationId xmlns:a16="http://schemas.microsoft.com/office/drawing/2014/main" id="{A10AA39F-B1FE-4ABE-82DB-CB511359E130}"/>
            </a:ext>
          </a:extLst>
        </xdr:cNvPr>
        <xdr:cNvPicPr>
          <a:picLocks noChangeAspect="1"/>
        </xdr:cNvPicPr>
      </xdr:nvPicPr>
      <xdr:blipFill>
        <a:blip xmlns:r="http://schemas.openxmlformats.org/officeDocument/2006/relationships" r:embed="rId6"/>
        <a:stretch>
          <a:fillRect/>
        </a:stretch>
      </xdr:blipFill>
      <xdr:spPr>
        <a:xfrm>
          <a:off x="10617200" y="187325"/>
          <a:ext cx="5572317" cy="9862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15</xdr:col>
      <xdr:colOff>253999</xdr:colOff>
      <xdr:row>0</xdr:row>
      <xdr:rowOff>95250</xdr:rowOff>
    </xdr:from>
    <xdr:ext cx="4587735" cy="1254125"/>
    <xdr:pic>
      <xdr:nvPicPr>
        <xdr:cNvPr id="2" name="Picture 1" descr="Orange background with white lettering that says &quot;USDA Foods Healthy Choices&quot;">
          <a:extLst>
            <a:ext uri="{FF2B5EF4-FFF2-40B4-BE49-F238E27FC236}">
              <a16:creationId xmlns:a16="http://schemas.microsoft.com/office/drawing/2014/main" id="{77CC46B5-DD2B-4409-94D3-00339671F7CB}"/>
            </a:ext>
          </a:extLst>
        </xdr:cNvPr>
        <xdr:cNvPicPr>
          <a:picLocks noChangeAspect="1"/>
        </xdr:cNvPicPr>
      </xdr:nvPicPr>
      <xdr:blipFill>
        <a:blip xmlns:r="http://schemas.openxmlformats.org/officeDocument/2006/relationships" r:embed="rId1"/>
        <a:stretch>
          <a:fillRect/>
        </a:stretch>
      </xdr:blipFill>
      <xdr:spPr>
        <a:xfrm>
          <a:off x="14843124" y="95250"/>
          <a:ext cx="4587735" cy="1254125"/>
        </a:xfrm>
        <a:prstGeom prst="rect">
          <a:avLst/>
        </a:prstGeom>
      </xdr:spPr>
    </xdr:pic>
    <xdr:clientData/>
  </xdr:oneCellAnchor>
  <xdr:twoCellAnchor>
    <xdr:from>
      <xdr:col>1</xdr:col>
      <xdr:colOff>63500</xdr:colOff>
      <xdr:row>1</xdr:row>
      <xdr:rowOff>85725</xdr:rowOff>
    </xdr:from>
    <xdr:to>
      <xdr:col>3</xdr:col>
      <xdr:colOff>1342642</xdr:colOff>
      <xdr:row>1</xdr:row>
      <xdr:rowOff>365125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13D8AB64-65BF-43F7-B7EA-3CF9A09A9273}"/>
            </a:ext>
          </a:extLst>
        </xdr:cNvPr>
        <xdr:cNvSpPr/>
      </xdr:nvSpPr>
      <xdr:spPr>
        <a:xfrm flipH="1">
          <a:off x="673100" y="276225"/>
          <a:ext cx="1764917" cy="10795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3</xdr:col>
      <xdr:colOff>1412876</xdr:colOff>
      <xdr:row>1</xdr:row>
      <xdr:rowOff>85725</xdr:rowOff>
    </xdr:from>
    <xdr:to>
      <xdr:col>11</xdr:col>
      <xdr:colOff>619125</xdr:colOff>
      <xdr:row>1</xdr:row>
      <xdr:rowOff>365125</xdr:rowOff>
    </xdr:to>
    <xdr:sp macro="" textlink="">
      <xdr:nvSpPr>
        <xdr:cNvPr id="4" name="Pentagon 4">
          <a:hlinkClick xmlns:r="http://schemas.openxmlformats.org/officeDocument/2006/relationships" r:id="rId3"/>
          <a:extLst>
            <a:ext uri="{FF2B5EF4-FFF2-40B4-BE49-F238E27FC236}">
              <a16:creationId xmlns:a16="http://schemas.microsoft.com/office/drawing/2014/main" id="{A4998DF7-D438-4E40-8519-F32D70832268}"/>
            </a:ext>
          </a:extLst>
        </xdr:cNvPr>
        <xdr:cNvSpPr/>
      </xdr:nvSpPr>
      <xdr:spPr>
        <a:xfrm>
          <a:off x="2441576" y="276225"/>
          <a:ext cx="4873624" cy="10795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15876</xdr:colOff>
      <xdr:row>4</xdr:row>
      <xdr:rowOff>31750</xdr:rowOff>
    </xdr:from>
    <xdr:to>
      <xdr:col>2</xdr:col>
      <xdr:colOff>3937000</xdr:colOff>
      <xdr:row>4</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8E748C33-193D-4828-968D-FDFBB6658475}"/>
            </a:ext>
          </a:extLst>
        </xdr:cNvPr>
        <xdr:cNvSpPr/>
      </xdr:nvSpPr>
      <xdr:spPr>
        <a:xfrm>
          <a:off x="1235076" y="793750"/>
          <a:ext cx="596899" cy="1587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15875</xdr:colOff>
      <xdr:row>4</xdr:row>
      <xdr:rowOff>31751</xdr:rowOff>
    </xdr:from>
    <xdr:to>
      <xdr:col>5</xdr:col>
      <xdr:colOff>920750</xdr:colOff>
      <xdr:row>4</xdr:row>
      <xdr:rowOff>396875</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3D598A70-A13C-4753-8888-5FC6EEC786BE}"/>
            </a:ext>
          </a:extLst>
        </xdr:cNvPr>
        <xdr:cNvSpPr/>
      </xdr:nvSpPr>
      <xdr:spPr>
        <a:xfrm>
          <a:off x="1844675" y="793751"/>
          <a:ext cx="1809750" cy="15557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FOOD</a:t>
          </a:r>
          <a:r>
            <a:rPr lang="en-US" sz="1500" b="1" baseline="0">
              <a:solidFill>
                <a:schemeClr val="bg1"/>
              </a:solidFill>
            </a:rPr>
            <a:t> BUYING GUIDE</a:t>
          </a:r>
          <a:endParaRPr lang="en-US" sz="1500" b="1">
            <a:solidFill>
              <a:schemeClr val="bg1"/>
            </a:solidFill>
          </a:endParaRPr>
        </a:p>
      </xdr:txBody>
    </xdr:sp>
    <xdr:clientData/>
  </xdr:twoCellAnchor>
  <xdr:oneCellAnchor>
    <xdr:from>
      <xdr:col>12</xdr:col>
      <xdr:colOff>0</xdr:colOff>
      <xdr:row>0</xdr:row>
      <xdr:rowOff>0</xdr:rowOff>
    </xdr:from>
    <xdr:ext cx="1381125" cy="1374287"/>
    <xdr:pic>
      <xdr:nvPicPr>
        <xdr:cNvPr id="7" name="Picture 6" descr="USDA Foods Logo that pictures a drawing of navy blue silhouette of a barn and trees against a light blue sky. In the foreground is green and white farmland. The logo says &quot;USDA Foods - Healthy Choices - American Grown&quot; ">
          <a:extLst>
            <a:ext uri="{FF2B5EF4-FFF2-40B4-BE49-F238E27FC236}">
              <a16:creationId xmlns:a16="http://schemas.microsoft.com/office/drawing/2014/main" id="{71582E88-856F-49C7-817E-A601ED1F6A52}"/>
            </a:ext>
          </a:extLst>
        </xdr:cNvPr>
        <xdr:cNvPicPr>
          <a:picLocks noChangeAspect="1"/>
        </xdr:cNvPicPr>
      </xdr:nvPicPr>
      <xdr:blipFill>
        <a:blip xmlns:r="http://schemas.openxmlformats.org/officeDocument/2006/relationships" r:embed="rId6"/>
        <a:stretch>
          <a:fillRect/>
        </a:stretch>
      </xdr:blipFill>
      <xdr:spPr>
        <a:xfrm>
          <a:off x="12684125" y="0"/>
          <a:ext cx="1381125" cy="137428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6CD9710-683C-4A18-AD70-AB96AE2AEF0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544D7C2-9D5C-480E-9B94-834F63E3B30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3603335-9D91-4706-B0FE-4D4F618F0CF7}"/>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1FF0C2A7-2E69-4B40-A4D3-7715B140FC54}"/>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A05F5867-9105-42EC-B416-49CBB179431C}"/>
            </a:ext>
          </a:extLst>
        </xdr:cNvPr>
        <xdr:cNvSpPr/>
      </xdr:nvSpPr>
      <xdr:spPr>
        <a:xfrm>
          <a:off x="3041649" y="381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CDD288D-B6A8-4EC0-B2E8-A6DC0035EA72}"/>
            </a:ext>
          </a:extLst>
        </xdr:cNvPr>
        <xdr:cNvSpPr/>
      </xdr:nvSpPr>
      <xdr:spPr>
        <a:xfrm>
          <a:off x="10601325" y="361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619125</xdr:colOff>
      <xdr:row>0</xdr:row>
      <xdr:rowOff>174625</xdr:rowOff>
    </xdr:from>
    <xdr:ext cx="5572317" cy="986253"/>
    <xdr:pic>
      <xdr:nvPicPr>
        <xdr:cNvPr id="8" name="Picture 7" descr="International Food Solutions logo">
          <a:extLst>
            <a:ext uri="{FF2B5EF4-FFF2-40B4-BE49-F238E27FC236}">
              <a16:creationId xmlns:a16="http://schemas.microsoft.com/office/drawing/2014/main" id="{2C824D9E-BB64-442D-BA90-08089F5952F1}"/>
            </a:ext>
          </a:extLst>
        </xdr:cNvPr>
        <xdr:cNvPicPr>
          <a:picLocks noChangeAspect="1"/>
        </xdr:cNvPicPr>
      </xdr:nvPicPr>
      <xdr:blipFill>
        <a:blip xmlns:r="http://schemas.openxmlformats.org/officeDocument/2006/relationships" r:embed="rId7"/>
        <a:stretch>
          <a:fillRect/>
        </a:stretch>
      </xdr:blipFill>
      <xdr:spPr>
        <a:xfrm>
          <a:off x="10363200" y="174625"/>
          <a:ext cx="5572317" cy="986253"/>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08C9C2F-6F3B-4C8D-BA11-B6D8417EFB5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A1BE102-3690-4EEE-A12A-CD90FD5F1DB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E8A01FB-B061-4E84-BCE6-DF1600B3EA6B}"/>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A40E873C-DCC2-43DF-8B06-9DA7DC9614E3}"/>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14</xdr:row>
      <xdr:rowOff>254000</xdr:rowOff>
    </xdr:from>
    <xdr:to>
      <xdr:col>24</xdr:col>
      <xdr:colOff>240724</xdr:colOff>
      <xdr:row>14</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E05B54D1-6497-4720-A609-097DC1033DEB}"/>
            </a:ext>
          </a:extLst>
        </xdr:cNvPr>
        <xdr:cNvSpPr/>
      </xdr:nvSpPr>
      <xdr:spPr>
        <a:xfrm>
          <a:off x="10261600" y="2854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333375</xdr:colOff>
      <xdr:row>0</xdr:row>
      <xdr:rowOff>269875</xdr:rowOff>
    </xdr:from>
    <xdr:ext cx="5572317" cy="986253"/>
    <xdr:pic>
      <xdr:nvPicPr>
        <xdr:cNvPr id="7" name="Picture 6" descr="International Food Solutions logo">
          <a:extLst>
            <a:ext uri="{FF2B5EF4-FFF2-40B4-BE49-F238E27FC236}">
              <a16:creationId xmlns:a16="http://schemas.microsoft.com/office/drawing/2014/main" id="{51646D17-A070-46ED-A738-0F301E3A7536}"/>
            </a:ext>
          </a:extLst>
        </xdr:cNvPr>
        <xdr:cNvPicPr>
          <a:picLocks noChangeAspect="1"/>
        </xdr:cNvPicPr>
      </xdr:nvPicPr>
      <xdr:blipFill>
        <a:blip xmlns:r="http://schemas.openxmlformats.org/officeDocument/2006/relationships" r:embed="rId6"/>
        <a:stretch>
          <a:fillRect/>
        </a:stretch>
      </xdr:blipFill>
      <xdr:spPr>
        <a:xfrm>
          <a:off x="10696575" y="193675"/>
          <a:ext cx="5572317" cy="986253"/>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F1885425-485F-48D8-B013-8DB62D36EDA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08A30C1-6193-4F9D-8593-4CBC1D8E8B7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52A4393B-EEBE-431B-BEE5-583980965998}"/>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4701027-C41F-4FB3-A4A6-0792233B78EC}"/>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4A4B7CE1-9D03-4646-AA5D-63F5A4745271}"/>
            </a:ext>
          </a:extLst>
        </xdr:cNvPr>
        <xdr:cNvSpPr/>
      </xdr:nvSpPr>
      <xdr:spPr>
        <a:xfrm>
          <a:off x="3041649" y="4191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05B3A84F-4A19-444D-B8B1-650394E7C3D6}"/>
            </a:ext>
          </a:extLst>
        </xdr:cNvPr>
        <xdr:cNvSpPr/>
      </xdr:nvSpPr>
      <xdr:spPr>
        <a:xfrm>
          <a:off x="10601325" y="3992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349250</xdr:colOff>
      <xdr:row>0</xdr:row>
      <xdr:rowOff>174625</xdr:rowOff>
    </xdr:from>
    <xdr:ext cx="6025888" cy="974914"/>
    <xdr:pic>
      <xdr:nvPicPr>
        <xdr:cNvPr id="8" name="Picture 7" descr="International Food Solutions logo">
          <a:extLst>
            <a:ext uri="{FF2B5EF4-FFF2-40B4-BE49-F238E27FC236}">
              <a16:creationId xmlns:a16="http://schemas.microsoft.com/office/drawing/2014/main" id="{F63AF316-C8A6-4208-8227-3FFCF9312515}"/>
            </a:ext>
          </a:extLst>
        </xdr:cNvPr>
        <xdr:cNvPicPr>
          <a:picLocks noChangeAspect="1"/>
        </xdr:cNvPicPr>
      </xdr:nvPicPr>
      <xdr:blipFill>
        <a:blip xmlns:r="http://schemas.openxmlformats.org/officeDocument/2006/relationships" r:embed="rId7"/>
        <a:stretch>
          <a:fillRect/>
        </a:stretch>
      </xdr:blipFill>
      <xdr:spPr>
        <a:xfrm>
          <a:off x="10102850" y="174625"/>
          <a:ext cx="6025888" cy="974914"/>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7F7E0DA-91E6-44AB-86A1-9C14F205D1C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8DC1EAA-EA32-4474-95E2-846E2D4857B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3F34E2F-E911-4E1A-AD21-76D14F57ECF1}"/>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1F546228-B428-4DF9-AB22-D63D4BD76AC4}"/>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24</xdr:row>
      <xdr:rowOff>254000</xdr:rowOff>
    </xdr:from>
    <xdr:to>
      <xdr:col>24</xdr:col>
      <xdr:colOff>240724</xdr:colOff>
      <xdr:row>24</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AB1425A9-A96A-4433-8D0E-7ABDC06B9BAF}"/>
            </a:ext>
          </a:extLst>
        </xdr:cNvPr>
        <xdr:cNvSpPr/>
      </xdr:nvSpPr>
      <xdr:spPr>
        <a:xfrm>
          <a:off x="10261600" y="4759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685800</xdr:colOff>
      <xdr:row>0</xdr:row>
      <xdr:rowOff>139699</xdr:rowOff>
    </xdr:from>
    <xdr:ext cx="2187575" cy="1256242"/>
    <xdr:pic>
      <xdr:nvPicPr>
        <xdr:cNvPr id="7" name="Picture 6" descr="J.T.M. Food Group logo">
          <a:extLst>
            <a:ext uri="{FF2B5EF4-FFF2-40B4-BE49-F238E27FC236}">
              <a16:creationId xmlns:a16="http://schemas.microsoft.com/office/drawing/2014/main" id="{430AF7CC-4BD8-47D3-B018-1531D752BD8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363200" y="139699"/>
          <a:ext cx="2187575" cy="1256242"/>
        </a:xfrm>
        <a:prstGeom prst="rect">
          <a:avLst/>
        </a:prstGeom>
      </xdr:spPr>
    </xdr:pic>
    <xdr:clientData/>
  </xdr:oneCellAnchor>
  <xdr:oneCellAnchor>
    <xdr:from>
      <xdr:col>20</xdr:col>
      <xdr:colOff>495300</xdr:colOff>
      <xdr:row>0</xdr:row>
      <xdr:rowOff>203200</xdr:rowOff>
    </xdr:from>
    <xdr:ext cx="3985514" cy="1119759"/>
    <xdr:pic>
      <xdr:nvPicPr>
        <xdr:cNvPr id="8" name="Picture 7" descr="Synergy Food Sales logo">
          <a:extLst>
            <a:ext uri="{FF2B5EF4-FFF2-40B4-BE49-F238E27FC236}">
              <a16:creationId xmlns:a16="http://schemas.microsoft.com/office/drawing/2014/main" id="{179D7A32-6077-4D11-A925-33F1654A2B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687300" y="193675"/>
          <a:ext cx="3985514" cy="1119759"/>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12C83A7-A3DF-49E7-9CEE-B040CA06E0C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0ED7D61-901F-4EA3-969E-B76A579B5F2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0E38D37B-3B66-44F1-9A3F-7D552D09E56E}"/>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6051EA3-17BE-4BEA-8F05-87E1A82B1DB8}"/>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C8D02288-EF98-4197-8CED-84179C24BB78}"/>
            </a:ext>
          </a:extLst>
        </xdr:cNvPr>
        <xdr:cNvSpPr/>
      </xdr:nvSpPr>
      <xdr:spPr>
        <a:xfrm>
          <a:off x="3041649" y="6477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918A070A-0704-4B21-AAAD-D486F813D0AD}"/>
            </a:ext>
          </a:extLst>
        </xdr:cNvPr>
        <xdr:cNvSpPr/>
      </xdr:nvSpPr>
      <xdr:spPr>
        <a:xfrm>
          <a:off x="10601325" y="6278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228600</xdr:colOff>
      <xdr:row>0</xdr:row>
      <xdr:rowOff>50800</xdr:rowOff>
    </xdr:from>
    <xdr:ext cx="2162175" cy="1256242"/>
    <xdr:pic>
      <xdr:nvPicPr>
        <xdr:cNvPr id="8" name="Picture 7" descr="J.T.M. Food Group logo">
          <a:extLst>
            <a:ext uri="{FF2B5EF4-FFF2-40B4-BE49-F238E27FC236}">
              <a16:creationId xmlns:a16="http://schemas.microsoft.com/office/drawing/2014/main" id="{6B0111EA-B629-4067-8922-D86F679510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982200" y="50800"/>
          <a:ext cx="2162175" cy="1256242"/>
        </a:xfrm>
        <a:prstGeom prst="rect">
          <a:avLst/>
        </a:prstGeom>
      </xdr:spPr>
    </xdr:pic>
    <xdr:clientData/>
  </xdr:oneCellAnchor>
  <xdr:oneCellAnchor>
    <xdr:from>
      <xdr:col>19</xdr:col>
      <xdr:colOff>266700</xdr:colOff>
      <xdr:row>0</xdr:row>
      <xdr:rowOff>152400</xdr:rowOff>
    </xdr:from>
    <xdr:ext cx="3960114" cy="1119759"/>
    <xdr:pic>
      <xdr:nvPicPr>
        <xdr:cNvPr id="9" name="Picture 8" descr="Synergy Food Sales logo">
          <a:extLst>
            <a:ext uri="{FF2B5EF4-FFF2-40B4-BE49-F238E27FC236}">
              <a16:creationId xmlns:a16="http://schemas.microsoft.com/office/drawing/2014/main" id="{CAF59E34-B5BB-4FB0-AD6E-4B38866F94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49100" y="152400"/>
          <a:ext cx="3960114" cy="1119759"/>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7C721A9-4359-485E-8A42-DAD7571CC86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DCAC6A5-8608-4205-BCFD-3C9B9A1AE0F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933C632-9FB7-4BCD-BEC6-9DA3C8783318}"/>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6316CD4-0873-40FF-A212-FADAA81387AB}"/>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23</xdr:row>
      <xdr:rowOff>254000</xdr:rowOff>
    </xdr:from>
    <xdr:to>
      <xdr:col>24</xdr:col>
      <xdr:colOff>240724</xdr:colOff>
      <xdr:row>23</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D930B65D-C584-4E77-90FF-C5B539D06CCB}"/>
            </a:ext>
          </a:extLst>
        </xdr:cNvPr>
        <xdr:cNvSpPr/>
      </xdr:nvSpPr>
      <xdr:spPr>
        <a:xfrm>
          <a:off x="10261600" y="45688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736600</xdr:colOff>
      <xdr:row>0</xdr:row>
      <xdr:rowOff>115262</xdr:rowOff>
    </xdr:from>
    <xdr:ext cx="2266950" cy="1306080"/>
    <xdr:pic>
      <xdr:nvPicPr>
        <xdr:cNvPr id="7" name="Picture 6" descr="J.T.M. Food Group logo">
          <a:extLst>
            <a:ext uri="{FF2B5EF4-FFF2-40B4-BE49-F238E27FC236}">
              <a16:creationId xmlns:a16="http://schemas.microsoft.com/office/drawing/2014/main" id="{A89492CE-061F-436C-8211-FAE0A8EE6E5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366375" y="115262"/>
          <a:ext cx="2266950" cy="1306080"/>
        </a:xfrm>
        <a:prstGeom prst="rect">
          <a:avLst/>
        </a:prstGeom>
      </xdr:spPr>
    </xdr:pic>
    <xdr:clientData/>
  </xdr:oneCellAnchor>
  <xdr:oneCellAnchor>
    <xdr:from>
      <xdr:col>21</xdr:col>
      <xdr:colOff>0</xdr:colOff>
      <xdr:row>0</xdr:row>
      <xdr:rowOff>165100</xdr:rowOff>
    </xdr:from>
    <xdr:ext cx="3677539" cy="1119759"/>
    <xdr:pic>
      <xdr:nvPicPr>
        <xdr:cNvPr id="8" name="Picture 7" descr="Synergy Food Sales logo">
          <a:extLst>
            <a:ext uri="{FF2B5EF4-FFF2-40B4-BE49-F238E27FC236}">
              <a16:creationId xmlns:a16="http://schemas.microsoft.com/office/drawing/2014/main" id="{731C4277-BC4A-4050-94D8-AA04D61C0E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01600" y="165100"/>
          <a:ext cx="3677539" cy="1119759"/>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5590BB-04FE-4965-8033-A80DE3F367F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5C79A58-4A8F-430B-B0F6-F54BB948953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B2D5B361-7E04-4B73-B8ED-BF150548FDE4}"/>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F9F5C5F-4B88-476F-9EC7-9AE49DEA2264}"/>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30</xdr:row>
      <xdr:rowOff>238125</xdr:rowOff>
    </xdr:from>
    <xdr:to>
      <xdr:col>17</xdr:col>
      <xdr:colOff>0</xdr:colOff>
      <xdr:row>31</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FD70205-958B-415F-B28A-18DC07EA3617}"/>
            </a:ext>
          </a:extLst>
        </xdr:cNvPr>
        <xdr:cNvSpPr/>
      </xdr:nvSpPr>
      <xdr:spPr>
        <a:xfrm>
          <a:off x="3041649" y="5905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29</xdr:row>
      <xdr:rowOff>182563</xdr:rowOff>
    </xdr:from>
    <xdr:to>
      <xdr:col>23</xdr:col>
      <xdr:colOff>753053</xdr:colOff>
      <xdr:row>31</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080B88B6-2DB8-4918-A20B-C904A8F2B6E0}"/>
            </a:ext>
          </a:extLst>
        </xdr:cNvPr>
        <xdr:cNvSpPr/>
      </xdr:nvSpPr>
      <xdr:spPr>
        <a:xfrm>
          <a:off x="10601325" y="5707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228600</xdr:colOff>
      <xdr:row>0</xdr:row>
      <xdr:rowOff>50800</xdr:rowOff>
    </xdr:from>
    <xdr:ext cx="2158365" cy="1257512"/>
    <xdr:pic>
      <xdr:nvPicPr>
        <xdr:cNvPr id="8" name="Picture 7" descr="J.T.M. Food Group logo">
          <a:extLst>
            <a:ext uri="{FF2B5EF4-FFF2-40B4-BE49-F238E27FC236}">
              <a16:creationId xmlns:a16="http://schemas.microsoft.com/office/drawing/2014/main" id="{84F1F0E9-F70E-4576-9BFD-096906829C3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982200" y="50800"/>
          <a:ext cx="2158365" cy="1257512"/>
        </a:xfrm>
        <a:prstGeom prst="rect">
          <a:avLst/>
        </a:prstGeom>
      </xdr:spPr>
    </xdr:pic>
    <xdr:clientData/>
  </xdr:oneCellAnchor>
  <xdr:oneCellAnchor>
    <xdr:from>
      <xdr:col>19</xdr:col>
      <xdr:colOff>266700</xdr:colOff>
      <xdr:row>0</xdr:row>
      <xdr:rowOff>152400</xdr:rowOff>
    </xdr:from>
    <xdr:ext cx="3958844" cy="1119759"/>
    <xdr:pic>
      <xdr:nvPicPr>
        <xdr:cNvPr id="9" name="Picture 8" descr="Synergy Food Sales logo">
          <a:extLst>
            <a:ext uri="{FF2B5EF4-FFF2-40B4-BE49-F238E27FC236}">
              <a16:creationId xmlns:a16="http://schemas.microsoft.com/office/drawing/2014/main" id="{F05638EF-EB73-41E2-8160-CB6C01963A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49100" y="152400"/>
          <a:ext cx="3958844" cy="1119759"/>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9E8E4FC-5079-49C0-931F-5B99EA23F75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B5AC5F4-6C08-4F27-9607-A8A9DA82C73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BB84F7AD-0A13-4D41-8A1C-F3364A21D2A3}"/>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CAFB96B5-EDBA-48A7-9B73-83866A308AB4}"/>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16</xdr:row>
      <xdr:rowOff>254000</xdr:rowOff>
    </xdr:from>
    <xdr:to>
      <xdr:col>24</xdr:col>
      <xdr:colOff>240724</xdr:colOff>
      <xdr:row>16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4911368A-D57C-4C4C-A8BB-0BD5C698959A}"/>
            </a:ext>
          </a:extLst>
        </xdr:cNvPr>
        <xdr:cNvSpPr/>
      </xdr:nvSpPr>
      <xdr:spPr>
        <a:xfrm>
          <a:off x="10261600" y="3235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546100</xdr:colOff>
      <xdr:row>0</xdr:row>
      <xdr:rowOff>101600</xdr:rowOff>
    </xdr:from>
    <xdr:ext cx="2187575" cy="1256242"/>
    <xdr:pic>
      <xdr:nvPicPr>
        <xdr:cNvPr id="7" name="Picture 6" descr="J.T.M. Food Group logo">
          <a:extLst>
            <a:ext uri="{FF2B5EF4-FFF2-40B4-BE49-F238E27FC236}">
              <a16:creationId xmlns:a16="http://schemas.microsoft.com/office/drawing/2014/main" id="{7EB9EA1C-C306-4A51-8AF2-55ABA303596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9700" y="101600"/>
          <a:ext cx="2187575" cy="1256242"/>
        </a:xfrm>
        <a:prstGeom prst="rect">
          <a:avLst/>
        </a:prstGeom>
      </xdr:spPr>
    </xdr:pic>
    <xdr:clientData/>
  </xdr:oneCellAnchor>
  <xdr:oneCellAnchor>
    <xdr:from>
      <xdr:col>20</xdr:col>
      <xdr:colOff>165100</xdr:colOff>
      <xdr:row>0</xdr:row>
      <xdr:rowOff>139700</xdr:rowOff>
    </xdr:from>
    <xdr:ext cx="3985514" cy="1119759"/>
    <xdr:pic>
      <xdr:nvPicPr>
        <xdr:cNvPr id="8" name="Picture 7" descr="Synergy Food Sales logo">
          <a:extLst>
            <a:ext uri="{FF2B5EF4-FFF2-40B4-BE49-F238E27FC236}">
              <a16:creationId xmlns:a16="http://schemas.microsoft.com/office/drawing/2014/main" id="{6934B334-9EFA-4036-825A-40C8D30A5E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57100" y="139700"/>
          <a:ext cx="3985514" cy="1119759"/>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C1726AA-9B84-48D7-99B9-136335B682B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D18B39A-3645-411B-9190-C2F23331C89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2CA2B48-5436-4C7E-BB56-5E7826AEE3A2}"/>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083CF04-8C8F-4558-A86D-0111DE00504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E6B2AF05-91C1-4849-9951-1E5107C0FE78}"/>
            </a:ext>
          </a:extLst>
        </xdr:cNvPr>
        <xdr:cNvSpPr/>
      </xdr:nvSpPr>
      <xdr:spPr>
        <a:xfrm>
          <a:off x="3041649" y="4572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22</xdr:row>
      <xdr:rowOff>182563</xdr:rowOff>
    </xdr:from>
    <xdr:to>
      <xdr:col>23</xdr:col>
      <xdr:colOff>753053</xdr:colOff>
      <xdr:row>24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D58044A-DA5D-4852-8B28-F3A90C910410}"/>
            </a:ext>
          </a:extLst>
        </xdr:cNvPr>
        <xdr:cNvSpPr/>
      </xdr:nvSpPr>
      <xdr:spPr>
        <a:xfrm>
          <a:off x="10601325" y="4373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228600</xdr:colOff>
      <xdr:row>0</xdr:row>
      <xdr:rowOff>50800</xdr:rowOff>
    </xdr:from>
    <xdr:ext cx="2162175" cy="1256242"/>
    <xdr:pic>
      <xdr:nvPicPr>
        <xdr:cNvPr id="8" name="Picture 7" descr="J.T.M. Food Group logo">
          <a:extLst>
            <a:ext uri="{FF2B5EF4-FFF2-40B4-BE49-F238E27FC236}">
              <a16:creationId xmlns:a16="http://schemas.microsoft.com/office/drawing/2014/main" id="{9BCF4A6C-A21B-48E4-AA38-140F10222D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982200" y="50800"/>
          <a:ext cx="2162175" cy="1256242"/>
        </a:xfrm>
        <a:prstGeom prst="rect">
          <a:avLst/>
        </a:prstGeom>
      </xdr:spPr>
    </xdr:pic>
    <xdr:clientData/>
  </xdr:oneCellAnchor>
  <xdr:oneCellAnchor>
    <xdr:from>
      <xdr:col>19</xdr:col>
      <xdr:colOff>266700</xdr:colOff>
      <xdr:row>0</xdr:row>
      <xdr:rowOff>152400</xdr:rowOff>
    </xdr:from>
    <xdr:ext cx="3960114" cy="1119759"/>
    <xdr:pic>
      <xdr:nvPicPr>
        <xdr:cNvPr id="9" name="Picture 8" descr="Synergy Food Sales logo">
          <a:extLst>
            <a:ext uri="{FF2B5EF4-FFF2-40B4-BE49-F238E27FC236}">
              <a16:creationId xmlns:a16="http://schemas.microsoft.com/office/drawing/2014/main" id="{DE6A9AE0-CB88-4899-9C77-147412F3914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49100" y="152400"/>
          <a:ext cx="3960114" cy="1119759"/>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3BB8765-9A8F-41D0-9BCA-579DF8995EF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FE431E6-590F-45F3-8255-977B613C1FE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2208442-7857-4100-8345-9791A85E1FC7}"/>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65DC5034-D1F7-4233-A084-ACC512ACED9E}"/>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12</xdr:row>
      <xdr:rowOff>254000</xdr:rowOff>
    </xdr:from>
    <xdr:to>
      <xdr:col>24</xdr:col>
      <xdr:colOff>240724</xdr:colOff>
      <xdr:row>12</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517DD6EB-A109-4876-ABE9-10A79AA1E420}"/>
            </a:ext>
          </a:extLst>
        </xdr:cNvPr>
        <xdr:cNvSpPr/>
      </xdr:nvSpPr>
      <xdr:spPr>
        <a:xfrm>
          <a:off x="10261600" y="2473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723900</xdr:colOff>
      <xdr:row>0</xdr:row>
      <xdr:rowOff>152400</xdr:rowOff>
    </xdr:from>
    <xdr:ext cx="2178050" cy="1256242"/>
    <xdr:pic>
      <xdr:nvPicPr>
        <xdr:cNvPr id="7" name="Picture 6" descr="J.T.M. Food Group logo">
          <a:extLst>
            <a:ext uri="{FF2B5EF4-FFF2-40B4-BE49-F238E27FC236}">
              <a16:creationId xmlns:a16="http://schemas.microsoft.com/office/drawing/2014/main" id="{B3A7C2AC-A738-4FE0-B940-ED4E6175E7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363200" y="152400"/>
          <a:ext cx="2178050" cy="1256242"/>
        </a:xfrm>
        <a:prstGeom prst="rect">
          <a:avLst/>
        </a:prstGeom>
      </xdr:spPr>
    </xdr:pic>
    <xdr:clientData/>
  </xdr:oneCellAnchor>
  <xdr:oneCellAnchor>
    <xdr:from>
      <xdr:col>21</xdr:col>
      <xdr:colOff>25400</xdr:colOff>
      <xdr:row>0</xdr:row>
      <xdr:rowOff>190500</xdr:rowOff>
    </xdr:from>
    <xdr:ext cx="3677539" cy="1119759"/>
    <xdr:pic>
      <xdr:nvPicPr>
        <xdr:cNvPr id="8" name="Picture 7" descr="Synergy Food Sales logo">
          <a:extLst>
            <a:ext uri="{FF2B5EF4-FFF2-40B4-BE49-F238E27FC236}">
              <a16:creationId xmlns:a16="http://schemas.microsoft.com/office/drawing/2014/main" id="{CA9CD563-B5F7-4B55-9E35-7A87AA088D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27000" y="190500"/>
          <a:ext cx="3677539" cy="11197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14</xdr:col>
      <xdr:colOff>103414</xdr:colOff>
      <xdr:row>0</xdr:row>
      <xdr:rowOff>255815</xdr:rowOff>
    </xdr:from>
    <xdr:ext cx="3720194" cy="1594756"/>
    <xdr:pic>
      <xdr:nvPicPr>
        <xdr:cNvPr id="47" name="Picture 1" descr="USDA Foods Healthy Choices">
          <a:extLst>
            <a:ext uri="{FF2B5EF4-FFF2-40B4-BE49-F238E27FC236}">
              <a16:creationId xmlns:a16="http://schemas.microsoft.com/office/drawing/2014/main" id="{A19E675B-6188-4F69-A58A-C9DE3CA109AA}"/>
            </a:ext>
          </a:extLst>
        </xdr:cNvPr>
        <xdr:cNvPicPr>
          <a:picLocks noChangeAspect="1"/>
        </xdr:cNvPicPr>
      </xdr:nvPicPr>
      <xdr:blipFill>
        <a:blip xmlns:r="http://schemas.openxmlformats.org/officeDocument/2006/relationships" r:embed="rId1"/>
        <a:stretch>
          <a:fillRect/>
        </a:stretch>
      </xdr:blipFill>
      <xdr:spPr>
        <a:xfrm>
          <a:off x="14145985" y="255815"/>
          <a:ext cx="3720194" cy="1594756"/>
        </a:xfrm>
        <a:prstGeom prst="rect">
          <a:avLst/>
        </a:prstGeom>
      </xdr:spPr>
    </xdr:pic>
    <xdr:clientData/>
  </xdr:oneCellAnchor>
  <xdr:twoCellAnchor>
    <xdr:from>
      <xdr:col>0</xdr:col>
      <xdr:colOff>122462</xdr:colOff>
      <xdr:row>1</xdr:row>
      <xdr:rowOff>58510</xdr:rowOff>
    </xdr:from>
    <xdr:to>
      <xdr:col>2</xdr:col>
      <xdr:colOff>1945821</xdr:colOff>
      <xdr:row>1</xdr:row>
      <xdr:rowOff>353786</xdr:rowOff>
    </xdr:to>
    <xdr:sp macro="" textlink="">
      <xdr:nvSpPr>
        <xdr:cNvPr id="3" name="Pentagon 2">
          <a:hlinkClick xmlns:r="http://schemas.openxmlformats.org/officeDocument/2006/relationships" r:id="rId2"/>
          <a:extLst>
            <a:ext uri="{FF2B5EF4-FFF2-40B4-BE49-F238E27FC236}">
              <a16:creationId xmlns:a16="http://schemas.microsoft.com/office/drawing/2014/main" id="{144981FF-9FCA-4893-AAD9-8E9106E755CF}"/>
            </a:ext>
          </a:extLst>
        </xdr:cNvPr>
        <xdr:cNvSpPr/>
      </xdr:nvSpPr>
      <xdr:spPr>
        <a:xfrm flipH="1">
          <a:off x="122462" y="1691367"/>
          <a:ext cx="5660573" cy="2952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solidFill>
                <a:schemeClr val="bg1"/>
              </a:solidFill>
            </a:rPr>
            <a:t>NEED HELP? CLICK HERE FOR INSTRUCTIONS</a:t>
          </a:r>
          <a:r>
            <a:rPr lang="en-US" sz="1400" b="1" baseline="0">
              <a:solidFill>
                <a:schemeClr val="bg1"/>
              </a:solidFill>
            </a:rPr>
            <a:t> TO COMPLETE THE PACKET.</a:t>
          </a:r>
          <a:endParaRPr lang="en-US" sz="1400" b="1">
            <a:solidFill>
              <a:schemeClr val="bg1"/>
            </a:solidFill>
          </a:endParaRPr>
        </a:p>
      </xdr:txBody>
    </xdr:sp>
    <xdr:clientData/>
  </xdr:twoCellAnchor>
  <xdr:twoCellAnchor>
    <xdr:from>
      <xdr:col>2</xdr:col>
      <xdr:colOff>1990725</xdr:colOff>
      <xdr:row>1</xdr:row>
      <xdr:rowOff>58511</xdr:rowOff>
    </xdr:from>
    <xdr:to>
      <xdr:col>10</xdr:col>
      <xdr:colOff>734785</xdr:colOff>
      <xdr:row>1</xdr:row>
      <xdr:rowOff>353787</xdr:rowOff>
    </xdr:to>
    <xdr:sp macro="" textlink="">
      <xdr:nvSpPr>
        <xdr:cNvPr id="5" name="Pentagon 4">
          <a:hlinkClick xmlns:r="http://schemas.openxmlformats.org/officeDocument/2006/relationships" r:id="rId3"/>
          <a:extLst>
            <a:ext uri="{FF2B5EF4-FFF2-40B4-BE49-F238E27FC236}">
              <a16:creationId xmlns:a16="http://schemas.microsoft.com/office/drawing/2014/main" id="{ABEBF8F4-4627-4B96-819C-0404EF0C2224}"/>
            </a:ext>
          </a:extLst>
        </xdr:cNvPr>
        <xdr:cNvSpPr/>
      </xdr:nvSpPr>
      <xdr:spPr>
        <a:xfrm>
          <a:off x="5827939" y="1691368"/>
          <a:ext cx="6187167" cy="2952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r>
            <a:rPr lang="en-US" sz="1200" b="1" baseline="0">
              <a:solidFill>
                <a:schemeClr val="bg1"/>
              </a:solidFill>
            </a:rPr>
            <a:t>.</a:t>
          </a:r>
          <a:endParaRPr lang="en-US" sz="1200" b="1">
            <a:solidFill>
              <a:schemeClr val="bg1"/>
            </a:solidFill>
          </a:endParaRPr>
        </a:p>
      </xdr:txBody>
    </xdr:sp>
    <xdr:clientData/>
  </xdr:twoCellAnchor>
  <xdr:twoCellAnchor>
    <xdr:from>
      <xdr:col>0</xdr:col>
      <xdr:colOff>353784</xdr:colOff>
      <xdr:row>4</xdr:row>
      <xdr:rowOff>34018</xdr:rowOff>
    </xdr:from>
    <xdr:to>
      <xdr:col>2</xdr:col>
      <xdr:colOff>34072</xdr:colOff>
      <xdr:row>4</xdr:row>
      <xdr:rowOff>312965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26CCA879-BD35-45AF-8FDA-2F6CF1167F34}"/>
            </a:ext>
          </a:extLst>
        </xdr:cNvPr>
        <xdr:cNvSpPr/>
      </xdr:nvSpPr>
      <xdr:spPr>
        <a:xfrm>
          <a:off x="353784" y="2728232"/>
          <a:ext cx="3517502" cy="278947"/>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DoD</a:t>
          </a:r>
          <a:r>
            <a:rPr lang="en-US" sz="1800" b="1" baseline="0">
              <a:solidFill>
                <a:schemeClr val="bg1"/>
              </a:solidFill>
            </a:rPr>
            <a:t> Fresh Program Information</a:t>
          </a:r>
          <a:endParaRPr lang="en-US" sz="1800" b="1">
            <a:solidFill>
              <a:schemeClr val="bg1"/>
            </a:solidFill>
          </a:endParaRPr>
        </a:p>
      </xdr:txBody>
    </xdr:sp>
    <xdr:clientData/>
  </xdr:twoCellAnchor>
  <xdr:oneCellAnchor>
    <xdr:from>
      <xdr:col>11</xdr:col>
      <xdr:colOff>97972</xdr:colOff>
      <xdr:row>0</xdr:row>
      <xdr:rowOff>119743</xdr:rowOff>
    </xdr:from>
    <xdr:ext cx="1743076" cy="2258500"/>
    <xdr:pic>
      <xdr:nvPicPr>
        <xdr:cNvPr id="116" name="Picture 6" descr="USDA Foods Healthy Choices American Grown logo">
          <a:extLst>
            <a:ext uri="{FF2B5EF4-FFF2-40B4-BE49-F238E27FC236}">
              <a16:creationId xmlns:a16="http://schemas.microsoft.com/office/drawing/2014/main" id="{550DFE55-E7B7-4893-87AE-FCA9B227411C}"/>
            </a:ext>
          </a:extLst>
        </xdr:cNvPr>
        <xdr:cNvPicPr>
          <a:picLocks noChangeAspect="1"/>
        </xdr:cNvPicPr>
      </xdr:nvPicPr>
      <xdr:blipFill>
        <a:blip xmlns:r="http://schemas.openxmlformats.org/officeDocument/2006/relationships" r:embed="rId5"/>
        <a:stretch>
          <a:fillRect/>
        </a:stretch>
      </xdr:blipFill>
      <xdr:spPr>
        <a:xfrm>
          <a:off x="12385222" y="119743"/>
          <a:ext cx="1743076" cy="2258500"/>
        </a:xfrm>
        <a:prstGeom prst="rect">
          <a:avLst/>
        </a:prstGeom>
      </xdr:spPr>
    </xdr:pic>
    <xdr:clientData/>
  </xdr:oneCellAnchor>
  <xdr:twoCellAnchor>
    <xdr:from>
      <xdr:col>2</xdr:col>
      <xdr:colOff>95250</xdr:colOff>
      <xdr:row>4</xdr:row>
      <xdr:rowOff>40821</xdr:rowOff>
    </xdr:from>
    <xdr:to>
      <xdr:col>4</xdr:col>
      <xdr:colOff>517071</xdr:colOff>
      <xdr:row>5</xdr:row>
      <xdr:rowOff>13607</xdr:rowOff>
    </xdr:to>
    <xdr:sp macro="" textlink="">
      <xdr:nvSpPr>
        <xdr:cNvPr id="8" name="Rounded Rectangle 6">
          <a:hlinkClick xmlns:r="http://schemas.openxmlformats.org/officeDocument/2006/relationships" r:id="rId6"/>
          <a:extLst>
            <a:ext uri="{FF2B5EF4-FFF2-40B4-BE49-F238E27FC236}">
              <a16:creationId xmlns:a16="http://schemas.microsoft.com/office/drawing/2014/main" id="{E22A0C22-E20F-4414-A16D-86FFFC3B4807}"/>
            </a:ext>
          </a:extLst>
        </xdr:cNvPr>
        <xdr:cNvSpPr/>
      </xdr:nvSpPr>
      <xdr:spPr>
        <a:xfrm>
          <a:off x="1276350" y="802821"/>
          <a:ext cx="1602921" cy="16328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FOOD</a:t>
          </a:r>
          <a:r>
            <a:rPr lang="en-US" sz="1800" b="1" baseline="0">
              <a:solidFill>
                <a:schemeClr val="bg1"/>
              </a:solidFill>
            </a:rPr>
            <a:t> BUYING GUIDE</a:t>
          </a:r>
          <a:endParaRPr lang="en-US" sz="1800" b="1">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DDFD6C2-DDE8-49A4-8C26-0758E1F0F08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4366C9F-A938-4F2C-8772-43F1B93016C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106C3774-B7FB-4145-9EC2-84AD6458AAF5}"/>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C6B5027-507C-4C61-851B-2FDBF065157C}"/>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FF662074-F8F7-4918-8126-951F60FBD856}"/>
            </a:ext>
          </a:extLst>
        </xdr:cNvPr>
        <xdr:cNvSpPr/>
      </xdr:nvSpPr>
      <xdr:spPr>
        <a:xfrm>
          <a:off x="3041649" y="381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BE2AB5CA-C99B-435E-BAF7-52C250E591E5}"/>
            </a:ext>
          </a:extLst>
        </xdr:cNvPr>
        <xdr:cNvSpPr/>
      </xdr:nvSpPr>
      <xdr:spPr>
        <a:xfrm>
          <a:off x="10601325" y="361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228600</xdr:colOff>
      <xdr:row>0</xdr:row>
      <xdr:rowOff>50800</xdr:rowOff>
    </xdr:from>
    <xdr:ext cx="2159635" cy="1257512"/>
    <xdr:pic>
      <xdr:nvPicPr>
        <xdr:cNvPr id="8" name="Picture 7" descr="J.T.M. Food Group logo">
          <a:extLst>
            <a:ext uri="{FF2B5EF4-FFF2-40B4-BE49-F238E27FC236}">
              <a16:creationId xmlns:a16="http://schemas.microsoft.com/office/drawing/2014/main" id="{B6753A10-E417-4E78-B321-B18F0B9B51C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982200" y="50800"/>
          <a:ext cx="2159635" cy="1257512"/>
        </a:xfrm>
        <a:prstGeom prst="rect">
          <a:avLst/>
        </a:prstGeom>
      </xdr:spPr>
    </xdr:pic>
    <xdr:clientData/>
  </xdr:oneCellAnchor>
  <xdr:oneCellAnchor>
    <xdr:from>
      <xdr:col>19</xdr:col>
      <xdr:colOff>266700</xdr:colOff>
      <xdr:row>0</xdr:row>
      <xdr:rowOff>152400</xdr:rowOff>
    </xdr:from>
    <xdr:ext cx="3958844" cy="1119759"/>
    <xdr:pic>
      <xdr:nvPicPr>
        <xdr:cNvPr id="51" name="Picture 8" descr="Synergy Food Sales logo">
          <a:extLst>
            <a:ext uri="{FF2B5EF4-FFF2-40B4-BE49-F238E27FC236}">
              <a16:creationId xmlns:a16="http://schemas.microsoft.com/office/drawing/2014/main" id="{F91139C8-DE6B-4687-AB70-33164C4140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49100" y="152400"/>
          <a:ext cx="3958844" cy="1119759"/>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8B20B24-5CDB-4D28-A4D7-FE58201059D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C2C6046-DDDE-4E95-BAA7-FB9119479BD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48FACD8-689C-4B66-8793-995A82371E0A}"/>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99F469B-377E-4B86-8B38-242BB4FC0EAC}"/>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45</xdr:row>
      <xdr:rowOff>238125</xdr:rowOff>
    </xdr:from>
    <xdr:to>
      <xdr:col>17</xdr:col>
      <xdr:colOff>0</xdr:colOff>
      <xdr:row>46</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340B3BAB-7AF4-4097-97A7-913736796DDA}"/>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7D247CB-B80C-448E-B532-2D65095EBD06}"/>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513395</xdr:colOff>
      <xdr:row>0</xdr:row>
      <xdr:rowOff>0</xdr:rowOff>
    </xdr:from>
    <xdr:ext cx="2624165" cy="1428750"/>
    <xdr:pic>
      <xdr:nvPicPr>
        <xdr:cNvPr id="35" name="Picture 7" descr="Land O'Lakes logo">
          <a:extLst>
            <a:ext uri="{FF2B5EF4-FFF2-40B4-BE49-F238E27FC236}">
              <a16:creationId xmlns:a16="http://schemas.microsoft.com/office/drawing/2014/main" id="{13C84A88-DDAA-42D8-9643-F2CBAAD1B18A}"/>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266995" y="0"/>
          <a:ext cx="2624165" cy="1428750"/>
        </a:xfrm>
        <a:prstGeom prst="rect">
          <a:avLst/>
        </a:prstGeom>
      </xdr:spPr>
    </xdr:pic>
    <xdr:clientData/>
  </xdr:oneCellAnchor>
  <xdr:twoCellAnchor>
    <xdr:from>
      <xdr:col>20</xdr:col>
      <xdr:colOff>222250</xdr:colOff>
      <xdr:row>1</xdr:row>
      <xdr:rowOff>6350</xdr:rowOff>
    </xdr:from>
    <xdr:to>
      <xdr:col>21</xdr:col>
      <xdr:colOff>796925</xdr:colOff>
      <xdr:row>1</xdr:row>
      <xdr:rowOff>273050</xdr:rowOff>
    </xdr:to>
    <xdr:pic>
      <xdr:nvPicPr>
        <xdr:cNvPr id="9" name="Picture 1" descr="Acxion logo">
          <a:extLst>
            <a:ext uri="{FF2B5EF4-FFF2-40B4-BE49-F238E27FC236}">
              <a16:creationId xmlns:a16="http://schemas.microsoft.com/office/drawing/2014/main" id="{8DF94A05-5431-45CC-9A49-9E0C8DDE8D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414250" y="196850"/>
          <a:ext cx="993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9741BA0-35D2-465B-A88A-0F3BE78D87C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EB3A528-6412-4525-9C9C-5A138FA7310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4978E49-8EA8-4496-9EB8-79947392F9CF}"/>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505C184D-75CD-4CC0-A485-B44E5CEB6849}"/>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26</xdr:row>
      <xdr:rowOff>254000</xdr:rowOff>
    </xdr:from>
    <xdr:to>
      <xdr:col>24</xdr:col>
      <xdr:colOff>240724</xdr:colOff>
      <xdr:row>26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39DB78EB-03CB-4C96-8ED8-7AF95494CCE9}"/>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488156</xdr:colOff>
      <xdr:row>0</xdr:row>
      <xdr:rowOff>83342</xdr:rowOff>
    </xdr:from>
    <xdr:ext cx="1952624" cy="992983"/>
    <xdr:pic>
      <xdr:nvPicPr>
        <xdr:cNvPr id="7" name="Picture 6" descr="Los Cabos Mexican Foods logo">
          <a:extLst>
            <a:ext uri="{FF2B5EF4-FFF2-40B4-BE49-F238E27FC236}">
              <a16:creationId xmlns:a16="http://schemas.microsoft.com/office/drawing/2014/main" id="{F13549AB-53DC-4022-B63C-17D4052E80E1}"/>
            </a:ext>
          </a:extLst>
        </xdr:cNvPr>
        <xdr:cNvPicPr/>
      </xdr:nvPicPr>
      <xdr:blipFill>
        <a:blip xmlns:r="http://schemas.openxmlformats.org/officeDocument/2006/relationships" r:embed="rId6" cstate="print"/>
        <a:stretch>
          <a:fillRect/>
        </a:stretch>
      </xdr:blipFill>
      <xdr:spPr>
        <a:xfrm>
          <a:off x="10851356" y="83342"/>
          <a:ext cx="1952624" cy="992983"/>
        </a:xfrm>
        <a:prstGeom prst="rect">
          <a:avLst/>
        </a:prstGeom>
      </xdr:spPr>
    </xdr:pic>
    <xdr:clientData/>
  </xdr:oneCellAnchor>
  <xdr:oneCellAnchor>
    <xdr:from>
      <xdr:col>21</xdr:col>
      <xdr:colOff>476250</xdr:colOff>
      <xdr:row>0</xdr:row>
      <xdr:rowOff>190500</xdr:rowOff>
    </xdr:from>
    <xdr:ext cx="2645569" cy="864879"/>
    <xdr:pic>
      <xdr:nvPicPr>
        <xdr:cNvPr id="8" name="Picture 7" descr="Synergy Food Sales logo">
          <a:extLst>
            <a:ext uri="{FF2B5EF4-FFF2-40B4-BE49-F238E27FC236}">
              <a16:creationId xmlns:a16="http://schemas.microsoft.com/office/drawing/2014/main" id="{ABB40210-646B-4B7A-A73D-CF1E26FB1F04}"/>
            </a:ext>
          </a:extLst>
        </xdr:cNvPr>
        <xdr:cNvPicPr>
          <a:picLocks noChangeAspect="1"/>
        </xdr:cNvPicPr>
      </xdr:nvPicPr>
      <xdr:blipFill>
        <a:blip xmlns:r="http://schemas.openxmlformats.org/officeDocument/2006/relationships" r:embed="rId7"/>
        <a:stretch>
          <a:fillRect/>
        </a:stretch>
      </xdr:blipFill>
      <xdr:spPr>
        <a:xfrm>
          <a:off x="13277850" y="190500"/>
          <a:ext cx="2645569" cy="864879"/>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678295D-5BB2-4447-BAA7-2D22DCCEF03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86806F8-BCBC-4A58-B37F-D316FA45EA8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5079B09-B9E9-4A0C-8F28-0380626D4C21}"/>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9D2FF0B-B1AD-4345-A745-8D2C425D071C}"/>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45</xdr:row>
      <xdr:rowOff>238125</xdr:rowOff>
    </xdr:from>
    <xdr:to>
      <xdr:col>17</xdr:col>
      <xdr:colOff>0</xdr:colOff>
      <xdr:row>46</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3818282D-4CAE-4E87-BF32-263318D8F3A2}"/>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5A5CF351-5301-49DF-A973-28EDF260A400}"/>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59532</xdr:colOff>
      <xdr:row>0</xdr:row>
      <xdr:rowOff>190500</xdr:rowOff>
    </xdr:from>
    <xdr:ext cx="1952624" cy="1012033"/>
    <xdr:pic>
      <xdr:nvPicPr>
        <xdr:cNvPr id="34" name="Picture 7" descr="Los Cabos logo">
          <a:extLst>
            <a:ext uri="{FF2B5EF4-FFF2-40B4-BE49-F238E27FC236}">
              <a16:creationId xmlns:a16="http://schemas.microsoft.com/office/drawing/2014/main" id="{B77DBE66-099A-45D0-9704-6AEECE329FBE}"/>
            </a:ext>
          </a:extLst>
        </xdr:cNvPr>
        <xdr:cNvPicPr/>
      </xdr:nvPicPr>
      <xdr:blipFill>
        <a:blip xmlns:r="http://schemas.openxmlformats.org/officeDocument/2006/relationships" r:embed="rId7" cstate="print"/>
        <a:stretch>
          <a:fillRect/>
        </a:stretch>
      </xdr:blipFill>
      <xdr:spPr>
        <a:xfrm>
          <a:off x="10422732" y="190500"/>
          <a:ext cx="1952624" cy="1012033"/>
        </a:xfrm>
        <a:prstGeom prst="rect">
          <a:avLst/>
        </a:prstGeom>
      </xdr:spPr>
    </xdr:pic>
    <xdr:clientData/>
  </xdr:oneCellAnchor>
  <xdr:oneCellAnchor>
    <xdr:from>
      <xdr:col>20</xdr:col>
      <xdr:colOff>190501</xdr:colOff>
      <xdr:row>0</xdr:row>
      <xdr:rowOff>333375</xdr:rowOff>
    </xdr:from>
    <xdr:ext cx="2645569" cy="883929"/>
    <xdr:pic>
      <xdr:nvPicPr>
        <xdr:cNvPr id="57" name="Picture 8" descr="Synergy logo">
          <a:extLst>
            <a:ext uri="{FF2B5EF4-FFF2-40B4-BE49-F238E27FC236}">
              <a16:creationId xmlns:a16="http://schemas.microsoft.com/office/drawing/2014/main" id="{9879ECC0-B08B-4B82-BEE8-85F56C3EB9A4}"/>
            </a:ext>
          </a:extLst>
        </xdr:cNvPr>
        <xdr:cNvPicPr>
          <a:picLocks noChangeAspect="1"/>
        </xdr:cNvPicPr>
      </xdr:nvPicPr>
      <xdr:blipFill>
        <a:blip xmlns:r="http://schemas.openxmlformats.org/officeDocument/2006/relationships" r:embed="rId8"/>
        <a:stretch>
          <a:fillRect/>
        </a:stretch>
      </xdr:blipFill>
      <xdr:spPr>
        <a:xfrm>
          <a:off x="12382501" y="190500"/>
          <a:ext cx="2645569" cy="88392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042D9A2-F240-4FD8-971A-0BD4F3C1F29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8AC1820-862C-4CE6-87F9-AC762252E95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28C64A8-E3EB-47B3-82EC-087273233BA2}"/>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A27F59E-871B-4042-9466-179CD542FFB2}"/>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66C7F9E7-E90E-476C-924D-65A05DD562A9}"/>
            </a:ext>
          </a:extLst>
        </xdr:cNvPr>
        <xdr:cNvSpPr/>
      </xdr:nvSpPr>
      <xdr:spPr>
        <a:xfrm>
          <a:off x="3041649" y="381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D7827AB6-F09E-489C-B9C5-147627771D5B}"/>
            </a:ext>
          </a:extLst>
        </xdr:cNvPr>
        <xdr:cNvSpPr/>
      </xdr:nvSpPr>
      <xdr:spPr>
        <a:xfrm>
          <a:off x="10601325" y="361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31750</xdr:colOff>
      <xdr:row>0</xdr:row>
      <xdr:rowOff>31750</xdr:rowOff>
    </xdr:from>
    <xdr:ext cx="2143125" cy="1333500"/>
    <xdr:pic>
      <xdr:nvPicPr>
        <xdr:cNvPr id="8" name="Picture 7" descr="McCain Logo">
          <a:extLst>
            <a:ext uri="{FF2B5EF4-FFF2-40B4-BE49-F238E27FC236}">
              <a16:creationId xmlns:a16="http://schemas.microsoft.com/office/drawing/2014/main" id="{7D6F1964-E0EA-4F79-A789-719B1917DB5F}"/>
            </a:ext>
          </a:extLst>
        </xdr:cNvPr>
        <xdr:cNvPicPr>
          <a:picLocks noChangeAspect="1" noChangeArrowheads="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778" b="89778" l="5778" r="96444">
                      <a14:foregroundMark x1="6222" y1="35556" x2="66222" y2="34222"/>
                      <a14:foregroundMark x1="66222" y1="34222" x2="43111" y2="33333"/>
                      <a14:foregroundMark x1="43111" y1="33333" x2="18667" y2="56444"/>
                      <a14:foregroundMark x1="18667" y1="56444" x2="43111" y2="71111"/>
                      <a14:foregroundMark x1="43111" y1="71111" x2="80889" y2="62222"/>
                      <a14:foregroundMark x1="6667" y1="38667" x2="8889" y2="61333"/>
                      <a14:foregroundMark x1="8889" y1="61333" x2="44889" y2="70667"/>
                      <a14:foregroundMark x1="44889" y1="70667" x2="74667" y2="66667"/>
                      <a14:foregroundMark x1="74667" y1="66667" x2="92000" y2="50222"/>
                      <a14:foregroundMark x1="92000" y1="50222" x2="88444" y2="26222"/>
                      <a14:foregroundMark x1="88444" y1="26222" x2="8444" y2="34222"/>
                      <a14:foregroundMark x1="8444" y1="60444" x2="35556" y2="71556"/>
                      <a14:foregroundMark x1="35556" y1="71556" x2="84444" y2="66667"/>
                      <a14:foregroundMark x1="84444" y1="66667" x2="90222" y2="50222"/>
                      <a14:foregroundMark x1="91556" y1="49333" x2="86222" y2="64444"/>
                      <a14:foregroundMark x1="17778" y1="54667" x2="70667" y2="46667"/>
                      <a14:foregroundMark x1="70667" y1="46667" x2="32889" y2="42667"/>
                      <a14:foregroundMark x1="30667" y1="57778" x2="83111" y2="53333"/>
                      <a14:foregroundMark x1="9333" y1="63556" x2="10667" y2="75556"/>
                      <a14:foregroundMark x1="88889" y1="65333" x2="96444" y2="63556"/>
                      <a14:foregroundMark x1="42222" y1="59111" x2="72000" y2="57333"/>
                      <a14:foregroundMark x1="85333" y1="50667" x2="22667" y2="42667"/>
                      <a14:foregroundMark x1="22667" y1="42667" x2="29333" y2="49778"/>
                      <a14:foregroundMark x1="30667" y1="61778" x2="39556" y2="56444"/>
                      <a14:foregroundMark x1="54667" y1="40000" x2="40000" y2="45333"/>
                      <a14:foregroundMark x1="23556" y1="49333" x2="28000" y2="48444"/>
                      <a14:foregroundMark x1="24889" y1="48444" x2="14222" y2="48889"/>
                    </a14:backgroundRemoval>
                  </a14:imgEffect>
                </a14:imgLayer>
              </a14:imgProps>
            </a:ext>
            <a:ext uri="{28A0092B-C50C-407E-A947-70E740481C1C}">
              <a14:useLocalDpi xmlns:a14="http://schemas.microsoft.com/office/drawing/2010/main" val="0"/>
            </a:ext>
          </a:extLst>
        </a:blip>
        <a:srcRect t="20000" b="17778"/>
        <a:stretch/>
      </xdr:blipFill>
      <xdr:spPr bwMode="auto">
        <a:xfrm>
          <a:off x="11614150" y="31750"/>
          <a:ext cx="2143125" cy="1333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DB95A13-1B25-442C-9105-D73B0E04660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B98F714-A669-45CA-973E-0A920A7495C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1FB436F-1A81-417B-BBED-6F9FA7F0D342}"/>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18F5703D-09DB-44F8-BC2A-A99E5577C31F}"/>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39</xdr:row>
      <xdr:rowOff>238125</xdr:rowOff>
    </xdr:from>
    <xdr:to>
      <xdr:col>17</xdr:col>
      <xdr:colOff>0</xdr:colOff>
      <xdr:row>40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1CA6BABE-8EC7-4F82-A0D2-385368DCF945}"/>
            </a:ext>
          </a:extLst>
        </xdr:cNvPr>
        <xdr:cNvSpPr/>
      </xdr:nvSpPr>
      <xdr:spPr>
        <a:xfrm>
          <a:off x="3041649" y="762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2DAFE69-E8A9-4568-A358-74BB0E0853DB}"/>
            </a:ext>
          </a:extLst>
        </xdr:cNvPr>
        <xdr:cNvSpPr/>
      </xdr:nvSpPr>
      <xdr:spPr>
        <a:xfrm>
          <a:off x="10601325" y="742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114300</xdr:colOff>
      <xdr:row>0</xdr:row>
      <xdr:rowOff>19050</xdr:rowOff>
    </xdr:from>
    <xdr:ext cx="2143125" cy="1333500"/>
    <xdr:pic>
      <xdr:nvPicPr>
        <xdr:cNvPr id="8" name="Picture 7" descr="McCain Logo">
          <a:extLst>
            <a:ext uri="{FF2B5EF4-FFF2-40B4-BE49-F238E27FC236}">
              <a16:creationId xmlns:a16="http://schemas.microsoft.com/office/drawing/2014/main" id="{888966A6-741D-4B85-9521-10F9885A91DD}"/>
            </a:ext>
          </a:extLst>
        </xdr:cNvPr>
        <xdr:cNvPicPr>
          <a:picLocks noChangeAspect="1" noChangeArrowheads="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778" b="89778" l="5778" r="96444">
                      <a14:foregroundMark x1="6222" y1="35556" x2="66222" y2="34222"/>
                      <a14:foregroundMark x1="66222" y1="34222" x2="43111" y2="33333"/>
                      <a14:foregroundMark x1="43111" y1="33333" x2="18667" y2="56444"/>
                      <a14:foregroundMark x1="18667" y1="56444" x2="43111" y2="71111"/>
                      <a14:foregroundMark x1="43111" y1="71111" x2="80889" y2="62222"/>
                      <a14:foregroundMark x1="6667" y1="38667" x2="8889" y2="61333"/>
                      <a14:foregroundMark x1="8889" y1="61333" x2="44889" y2="70667"/>
                      <a14:foregroundMark x1="44889" y1="70667" x2="74667" y2="66667"/>
                      <a14:foregroundMark x1="74667" y1="66667" x2="92000" y2="50222"/>
                      <a14:foregroundMark x1="92000" y1="50222" x2="88444" y2="26222"/>
                      <a14:foregroundMark x1="88444" y1="26222" x2="8444" y2="34222"/>
                      <a14:foregroundMark x1="8444" y1="60444" x2="35556" y2="71556"/>
                      <a14:foregroundMark x1="35556" y1="71556" x2="84444" y2="66667"/>
                      <a14:foregroundMark x1="84444" y1="66667" x2="90222" y2="50222"/>
                      <a14:foregroundMark x1="91556" y1="49333" x2="86222" y2="64444"/>
                      <a14:foregroundMark x1="17778" y1="54667" x2="70667" y2="46667"/>
                      <a14:foregroundMark x1="70667" y1="46667" x2="32889" y2="42667"/>
                      <a14:foregroundMark x1="30667" y1="57778" x2="83111" y2="53333"/>
                      <a14:foregroundMark x1="9333" y1="63556" x2="10667" y2="75556"/>
                      <a14:foregroundMark x1="88889" y1="65333" x2="96444" y2="63556"/>
                      <a14:foregroundMark x1="42222" y1="59111" x2="72000" y2="57333"/>
                      <a14:foregroundMark x1="85333" y1="50667" x2="22667" y2="42667"/>
                      <a14:foregroundMark x1="22667" y1="42667" x2="29333" y2="49778"/>
                      <a14:foregroundMark x1="30667" y1="61778" x2="39556" y2="56444"/>
                      <a14:foregroundMark x1="54667" y1="40000" x2="40000" y2="45333"/>
                      <a14:foregroundMark x1="23556" y1="49333" x2="28000" y2="48444"/>
                      <a14:foregroundMark x1="24889" y1="48444" x2="14222" y2="48889"/>
                    </a14:backgroundRemoval>
                  </a14:imgEffect>
                </a14:imgLayer>
              </a14:imgProps>
            </a:ext>
            <a:ext uri="{28A0092B-C50C-407E-A947-70E740481C1C}">
              <a14:useLocalDpi xmlns:a14="http://schemas.microsoft.com/office/drawing/2010/main" val="0"/>
            </a:ext>
          </a:extLst>
        </a:blip>
        <a:srcRect t="20000" b="17778"/>
        <a:stretch/>
      </xdr:blipFill>
      <xdr:spPr bwMode="auto">
        <a:xfrm>
          <a:off x="11696700" y="19050"/>
          <a:ext cx="2143125" cy="1333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268A1BB-C20A-429E-A03A-2CDDEB92C38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F402F5F-4D45-4172-A180-574813A64EE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D3FBB23-3586-427E-B1AC-847CD6B1F2B7}"/>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F522A36-675B-4250-A322-099A0DE5D689}"/>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18</xdr:row>
      <xdr:rowOff>254000</xdr:rowOff>
    </xdr:from>
    <xdr:to>
      <xdr:col>24</xdr:col>
      <xdr:colOff>240724</xdr:colOff>
      <xdr:row>18</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ACA257D7-D765-4D96-B372-D0D9229ED2A6}"/>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21</xdr:col>
      <xdr:colOff>241300</xdr:colOff>
      <xdr:row>1</xdr:row>
      <xdr:rowOff>63500</xdr:rowOff>
    </xdr:from>
    <xdr:ext cx="2324101" cy="510141"/>
    <xdr:pic>
      <xdr:nvPicPr>
        <xdr:cNvPr id="7" name="Picture 6" descr="O.E. Brokerage Company, Inc. logo">
          <a:extLst>
            <a:ext uri="{FF2B5EF4-FFF2-40B4-BE49-F238E27FC236}">
              <a16:creationId xmlns:a16="http://schemas.microsoft.com/office/drawing/2014/main" id="{E86BD175-BF82-4580-BA57-B45861CAF40E}"/>
            </a:ext>
          </a:extLst>
        </xdr:cNvPr>
        <xdr:cNvPicPr>
          <a:picLocks noChangeAspect="1"/>
        </xdr:cNvPicPr>
      </xdr:nvPicPr>
      <xdr:blipFill>
        <a:blip xmlns:r="http://schemas.openxmlformats.org/officeDocument/2006/relationships" r:embed="rId6" cstate="print"/>
        <a:stretch>
          <a:fillRect/>
        </a:stretch>
      </xdr:blipFill>
      <xdr:spPr>
        <a:xfrm>
          <a:off x="13042900" y="254000"/>
          <a:ext cx="2324101" cy="510141"/>
        </a:xfrm>
        <a:prstGeom prst="rect">
          <a:avLst/>
        </a:prstGeom>
      </xdr:spPr>
    </xdr:pic>
    <xdr:clientData/>
  </xdr:oneCellAnchor>
  <xdr:oneCellAnchor>
    <xdr:from>
      <xdr:col>17</xdr:col>
      <xdr:colOff>342900</xdr:colOff>
      <xdr:row>0</xdr:row>
      <xdr:rowOff>67044</xdr:rowOff>
    </xdr:from>
    <xdr:ext cx="2270125" cy="1477910"/>
    <xdr:pic>
      <xdr:nvPicPr>
        <xdr:cNvPr id="8" name="Picture 7" descr="Nardone Bros. Pizza logo">
          <a:extLst>
            <a:ext uri="{FF2B5EF4-FFF2-40B4-BE49-F238E27FC236}">
              <a16:creationId xmlns:a16="http://schemas.microsoft.com/office/drawing/2014/main" id="{CCBBB101-4E85-45F5-8058-86F068C2C4F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06100" y="67044"/>
          <a:ext cx="2270125" cy="147791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A133909-1246-4068-8841-AC1FA2C36B1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8274D74-CBE9-4B30-A630-DAF33EEC4A0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1D57417-A758-42C2-9D07-64EE8EEF8480}"/>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32B543A-EC3F-4364-920B-74C12E01E91A}"/>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42</xdr:row>
      <xdr:rowOff>238125</xdr:rowOff>
    </xdr:from>
    <xdr:to>
      <xdr:col>17</xdr:col>
      <xdr:colOff>0</xdr:colOff>
      <xdr:row>43</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C2F93591-3F3D-4ADF-B0A5-0C7C8A43B134}"/>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41</xdr:row>
      <xdr:rowOff>182563</xdr:rowOff>
    </xdr:from>
    <xdr:to>
      <xdr:col>23</xdr:col>
      <xdr:colOff>753053</xdr:colOff>
      <xdr:row>43</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6C553499-0C89-43DA-BDE8-AB4E4FDDA61A}"/>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665197</xdr:colOff>
      <xdr:row>0</xdr:row>
      <xdr:rowOff>0</xdr:rowOff>
    </xdr:from>
    <xdr:ext cx="2300253" cy="1454178"/>
    <xdr:pic>
      <xdr:nvPicPr>
        <xdr:cNvPr id="8" name="Picture 7" descr="Nardone Bros. Pizza logo">
          <a:extLst>
            <a:ext uri="{FF2B5EF4-FFF2-40B4-BE49-F238E27FC236}">
              <a16:creationId xmlns:a16="http://schemas.microsoft.com/office/drawing/2014/main" id="{52BDBD4F-9A2B-42D8-857C-A19948E3F7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61647" y="0"/>
          <a:ext cx="2300253" cy="1454178"/>
        </a:xfrm>
        <a:prstGeom prst="rect">
          <a:avLst/>
        </a:prstGeom>
      </xdr:spPr>
    </xdr:pic>
    <xdr:clientData/>
  </xdr:oneCellAnchor>
  <xdr:oneCellAnchor>
    <xdr:from>
      <xdr:col>20</xdr:col>
      <xdr:colOff>15874</xdr:colOff>
      <xdr:row>0</xdr:row>
      <xdr:rowOff>406400</xdr:rowOff>
    </xdr:from>
    <xdr:ext cx="3601629" cy="489585"/>
    <xdr:pic>
      <xdr:nvPicPr>
        <xdr:cNvPr id="9" name="Picture 8" descr="O.E. Brokerage Company, Inc. logo">
          <a:extLst>
            <a:ext uri="{FF2B5EF4-FFF2-40B4-BE49-F238E27FC236}">
              <a16:creationId xmlns:a16="http://schemas.microsoft.com/office/drawing/2014/main" id="{0D38661E-1EAF-4416-BBDD-0EEFA2E7A661}"/>
            </a:ext>
          </a:extLst>
        </xdr:cNvPr>
        <xdr:cNvPicPr>
          <a:picLocks noChangeAspect="1"/>
        </xdr:cNvPicPr>
      </xdr:nvPicPr>
      <xdr:blipFill>
        <a:blip xmlns:r="http://schemas.openxmlformats.org/officeDocument/2006/relationships" r:embed="rId8" cstate="print"/>
        <a:stretch>
          <a:fillRect/>
        </a:stretch>
      </xdr:blipFill>
      <xdr:spPr>
        <a:xfrm>
          <a:off x="19208749" y="406400"/>
          <a:ext cx="3601629" cy="48958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3EE109E-84D5-4A98-B847-2A26A44577B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DB36B38-FAAC-4FBB-A244-5E8EF6137C46}"/>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A180FE6C-8634-4A30-9335-68AE5B1B26E8}"/>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357A7DD-F970-439A-8715-F53060DE000F}"/>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21</xdr:row>
      <xdr:rowOff>254000</xdr:rowOff>
    </xdr:from>
    <xdr:to>
      <xdr:col>24</xdr:col>
      <xdr:colOff>240724</xdr:colOff>
      <xdr:row>21</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E11493A1-0395-4A78-ABDD-B4B5DED3F33B}"/>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714375</xdr:colOff>
      <xdr:row>0</xdr:row>
      <xdr:rowOff>238125</xdr:rowOff>
    </xdr:from>
    <xdr:ext cx="4730750" cy="932338"/>
    <xdr:pic>
      <xdr:nvPicPr>
        <xdr:cNvPr id="7" name="Picture 6" descr="National Food Group/Zee Zees logo">
          <a:extLst>
            <a:ext uri="{FF2B5EF4-FFF2-40B4-BE49-F238E27FC236}">
              <a16:creationId xmlns:a16="http://schemas.microsoft.com/office/drawing/2014/main" id="{A2392951-B0BB-4314-BBDE-32069C27E0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2800" y="190500"/>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DC02E6C-6B22-4542-AB0B-D48026424F6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BD58F4A-6CE0-443C-A506-9339E84CEAC6}"/>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AFC173F-272B-4838-9003-9BB817CBAD40}"/>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AFC8A6CD-A09C-45AC-8BE6-731427EE46F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D605473-C55A-47DE-A374-2929892102FC}"/>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27</xdr:row>
      <xdr:rowOff>182563</xdr:rowOff>
    </xdr:from>
    <xdr:to>
      <xdr:col>23</xdr:col>
      <xdr:colOff>753053</xdr:colOff>
      <xdr:row>29</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47BEC04-7E3A-4B93-8995-88FE6604F385}"/>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174625</xdr:rowOff>
    </xdr:from>
    <xdr:ext cx="4730750" cy="932338"/>
    <xdr:pic>
      <xdr:nvPicPr>
        <xdr:cNvPr id="8" name="Picture 7" descr="National Food Group/Zee Zees logo">
          <a:extLst>
            <a:ext uri="{FF2B5EF4-FFF2-40B4-BE49-F238E27FC236}">
              <a16:creationId xmlns:a16="http://schemas.microsoft.com/office/drawing/2014/main" id="{82449319-734C-4364-A9D4-933E82CA74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17200" y="1746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C88AFB9-796B-45B6-A883-F812AD5FFFB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DE27705-4BD2-4132-A4E5-5A3914C44AA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F7485C40-F1A9-4464-90D7-2C3955DA7453}"/>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F640FC0-AC43-42F8-9726-9A75E9D21957}"/>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26</xdr:row>
      <xdr:rowOff>254000</xdr:rowOff>
    </xdr:from>
    <xdr:to>
      <xdr:col>24</xdr:col>
      <xdr:colOff>240724</xdr:colOff>
      <xdr:row>26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4ECDE6CA-53CE-499B-A2F3-98B432161A80}"/>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60960</xdr:colOff>
      <xdr:row>0</xdr:row>
      <xdr:rowOff>175260</xdr:rowOff>
    </xdr:from>
    <xdr:ext cx="4166086" cy="993277"/>
    <xdr:pic>
      <xdr:nvPicPr>
        <xdr:cNvPr id="7" name="Picture 6" descr="Alpha Foods Co. Logo">
          <a:extLst>
            <a:ext uri="{FF2B5EF4-FFF2-40B4-BE49-F238E27FC236}">
              <a16:creationId xmlns:a16="http://schemas.microsoft.com/office/drawing/2014/main" id="{B9354E6A-F72B-448C-8C3E-DF5A2E2120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285210" y="175260"/>
          <a:ext cx="4166086" cy="993277"/>
        </a:xfrm>
        <a:prstGeom prst="rect">
          <a:avLst/>
        </a:prstGeom>
      </xdr:spPr>
    </xdr:pic>
    <xdr:clientData/>
  </xdr:oneCellAnchor>
  <xdr:oneCellAnchor>
    <xdr:from>
      <xdr:col>21</xdr:col>
      <xdr:colOff>822960</xdr:colOff>
      <xdr:row>0</xdr:row>
      <xdr:rowOff>320040</xdr:rowOff>
    </xdr:from>
    <xdr:ext cx="2936490" cy="918576"/>
    <xdr:pic>
      <xdr:nvPicPr>
        <xdr:cNvPr id="8" name="Picture 7" descr="Synergy Food Sales logo">
          <a:extLst>
            <a:ext uri="{FF2B5EF4-FFF2-40B4-BE49-F238E27FC236}">
              <a16:creationId xmlns:a16="http://schemas.microsoft.com/office/drawing/2014/main" id="{FEE126AB-B039-44F3-95DE-E3DE6520AC74}"/>
            </a:ext>
          </a:extLst>
        </xdr:cNvPr>
        <xdr:cNvPicPr>
          <a:picLocks noChangeAspect="1"/>
        </xdr:cNvPicPr>
      </xdr:nvPicPr>
      <xdr:blipFill>
        <a:blip xmlns:r="http://schemas.openxmlformats.org/officeDocument/2006/relationships" r:embed="rId7"/>
        <a:stretch>
          <a:fillRect/>
        </a:stretch>
      </xdr:blipFill>
      <xdr:spPr>
        <a:xfrm>
          <a:off x="13415010" y="186690"/>
          <a:ext cx="2936490" cy="918576"/>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681BDBF-6337-48F0-9EEF-98FD3893729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92E7B95-1C2D-432C-81FD-5BF40961471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131D3B54-2DB6-4BA3-A698-C1FAFB316751}"/>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6C06341-72E5-49C6-8060-5ABB5B8AA5EF}"/>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10</xdr:row>
      <xdr:rowOff>254000</xdr:rowOff>
    </xdr:from>
    <xdr:to>
      <xdr:col>24</xdr:col>
      <xdr:colOff>240724</xdr:colOff>
      <xdr:row>10</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96BF5718-A780-40DC-B96F-2264807966FA}"/>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63500</xdr:colOff>
      <xdr:row>0</xdr:row>
      <xdr:rowOff>254000</xdr:rowOff>
    </xdr:from>
    <xdr:ext cx="4730750" cy="932338"/>
    <xdr:pic>
      <xdr:nvPicPr>
        <xdr:cNvPr id="7" name="Picture 6" descr="National Food Group/Zee Zees logo">
          <a:extLst>
            <a:ext uri="{FF2B5EF4-FFF2-40B4-BE49-F238E27FC236}">
              <a16:creationId xmlns:a16="http://schemas.microsoft.com/office/drawing/2014/main" id="{B12F7540-226C-4737-A0DC-F2EF5636165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36300" y="1873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2AA52D3-9FA1-4013-98CA-DD09424BDAD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0E76351-5689-4F3B-A675-6F762B44795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5641D33-495E-44E5-88B0-8969C3B940A7}"/>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E5CA383-4E6F-4C6E-A990-15C6573A9E13}"/>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17</xdr:row>
      <xdr:rowOff>238125</xdr:rowOff>
    </xdr:from>
    <xdr:to>
      <xdr:col>17</xdr:col>
      <xdr:colOff>0</xdr:colOff>
      <xdr:row>18</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8053DD86-F632-4A4E-997B-6A53CBFC745E}"/>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DAF73A7A-EB55-425F-A80B-9EC05DE341F7}"/>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174625</xdr:rowOff>
    </xdr:from>
    <xdr:ext cx="4730750" cy="932338"/>
    <xdr:pic>
      <xdr:nvPicPr>
        <xdr:cNvPr id="8" name="Picture 7" descr="National Food Group/Zee Zees logo">
          <a:extLst>
            <a:ext uri="{FF2B5EF4-FFF2-40B4-BE49-F238E27FC236}">
              <a16:creationId xmlns:a16="http://schemas.microsoft.com/office/drawing/2014/main" id="{B663E37F-B7CA-4098-8B73-94AAA6EA53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17200" y="1746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DBE50ED-D813-4A6C-81AF-146C4431A3F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755EB17-B422-4459-A18C-4E55D472BFC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59664584-50EB-4830-BCB3-941500E2D83D}"/>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002EA135-BBAD-4E23-967B-FDF2B7BD3B03}"/>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10</xdr:row>
      <xdr:rowOff>254000</xdr:rowOff>
    </xdr:from>
    <xdr:to>
      <xdr:col>24</xdr:col>
      <xdr:colOff>240724</xdr:colOff>
      <xdr:row>10</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1DC3CD8E-D2D5-47E4-BC9D-BE7F27532AEE}"/>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95250</xdr:colOff>
      <xdr:row>0</xdr:row>
      <xdr:rowOff>301625</xdr:rowOff>
    </xdr:from>
    <xdr:ext cx="4730750" cy="932338"/>
    <xdr:pic>
      <xdr:nvPicPr>
        <xdr:cNvPr id="7" name="Picture 6" descr="National Food Group/Zee Zees logo">
          <a:extLst>
            <a:ext uri="{FF2B5EF4-FFF2-40B4-BE49-F238E27FC236}">
              <a16:creationId xmlns:a16="http://schemas.microsoft.com/office/drawing/2014/main" id="{516E02A7-C4A2-4823-BC1A-286556C6C86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68050" y="1873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52115FE-D8F3-474E-A2BE-BFFABCBC0D1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293A0C5-5B67-4C3F-ABC6-5C3048B88B5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64F2FBE-E945-4320-B37C-F9398552FD61}"/>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B038DD1E-F4E6-4DFD-B1E5-09AFD0808950}"/>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17</xdr:row>
      <xdr:rowOff>238125</xdr:rowOff>
    </xdr:from>
    <xdr:to>
      <xdr:col>17</xdr:col>
      <xdr:colOff>0</xdr:colOff>
      <xdr:row>18</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86FEA8F8-B6A5-45D0-81E8-9C06E0B21EBC}"/>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E14A0008-9150-4AF4-996C-A795FDF24C41}"/>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174625</xdr:rowOff>
    </xdr:from>
    <xdr:ext cx="4730750" cy="932338"/>
    <xdr:pic>
      <xdr:nvPicPr>
        <xdr:cNvPr id="8" name="Picture 7" descr="National Food Group/Zee Zees logo">
          <a:extLst>
            <a:ext uri="{FF2B5EF4-FFF2-40B4-BE49-F238E27FC236}">
              <a16:creationId xmlns:a16="http://schemas.microsoft.com/office/drawing/2014/main" id="{C7483A84-0729-458F-9EFE-E556EB3E53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17200" y="1746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5674E06-ADF6-46B8-93FB-8730DAF82E6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4801432-6281-42FD-818E-35FBCB265E0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6FB5ABA-347C-4039-ABF0-76C26742154A}"/>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33CA8519-4054-4976-BB4E-3FFBC8408726}"/>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9</xdr:row>
      <xdr:rowOff>254000</xdr:rowOff>
    </xdr:from>
    <xdr:to>
      <xdr:col>24</xdr:col>
      <xdr:colOff>240724</xdr:colOff>
      <xdr:row>9</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FCD2ED70-9116-4648-9BA7-23502293647A}"/>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31750</xdr:colOff>
      <xdr:row>0</xdr:row>
      <xdr:rowOff>190500</xdr:rowOff>
    </xdr:from>
    <xdr:ext cx="4730750" cy="932338"/>
    <xdr:pic>
      <xdr:nvPicPr>
        <xdr:cNvPr id="7" name="Picture 6" descr="National Food Group/Zee Zees logo">
          <a:extLst>
            <a:ext uri="{FF2B5EF4-FFF2-40B4-BE49-F238E27FC236}">
              <a16:creationId xmlns:a16="http://schemas.microsoft.com/office/drawing/2014/main" id="{DF199046-5413-496A-A648-B16CFD742A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04550" y="190500"/>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5637F41-87D7-48F3-9F94-1EF45E70209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00FA54A-F4CD-4C21-99E8-CD0E1673F1D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60ECE61-4AB4-4A2C-BA59-8B567F3E49E4}"/>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C43FC0AA-7631-451F-BBEC-346020FD28D7}"/>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16</xdr:row>
      <xdr:rowOff>238125</xdr:rowOff>
    </xdr:from>
    <xdr:to>
      <xdr:col>17</xdr:col>
      <xdr:colOff>0</xdr:colOff>
      <xdr:row>17</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E4D18DAD-A56F-497D-908D-58EB600BDEEB}"/>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15</xdr:row>
      <xdr:rowOff>182563</xdr:rowOff>
    </xdr:from>
    <xdr:to>
      <xdr:col>23</xdr:col>
      <xdr:colOff>753053</xdr:colOff>
      <xdr:row>17</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87225CE-362E-45E4-AD79-90E1A2C77E1D}"/>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174625</xdr:rowOff>
    </xdr:from>
    <xdr:ext cx="4730750" cy="932338"/>
    <xdr:pic>
      <xdr:nvPicPr>
        <xdr:cNvPr id="8" name="Picture 7" descr="National Food Group/Zee Zees logo">
          <a:extLst>
            <a:ext uri="{FF2B5EF4-FFF2-40B4-BE49-F238E27FC236}">
              <a16:creationId xmlns:a16="http://schemas.microsoft.com/office/drawing/2014/main" id="{6DEC0FA6-331F-4BEF-A2E9-57F0AEB3B9D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17200" y="1746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1C34EC3-CB84-4F2B-8F92-84584A4A46C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BB42579-62AE-45A0-A4EE-4CB60122B04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0751923-6343-4CEF-98BB-B0B1C98C85C5}"/>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0E537D7A-11C8-4909-A91B-22E236FE0BD9}"/>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14</xdr:row>
      <xdr:rowOff>254000</xdr:rowOff>
    </xdr:from>
    <xdr:to>
      <xdr:col>24</xdr:col>
      <xdr:colOff>240724</xdr:colOff>
      <xdr:row>14</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3C91F090-8E85-42A0-BDBF-322D334E74DC}"/>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79375</xdr:colOff>
      <xdr:row>0</xdr:row>
      <xdr:rowOff>254000</xdr:rowOff>
    </xdr:from>
    <xdr:ext cx="4730750" cy="932338"/>
    <xdr:pic>
      <xdr:nvPicPr>
        <xdr:cNvPr id="7" name="Picture 6" descr="National Food Group/Zee Zees logo">
          <a:extLst>
            <a:ext uri="{FF2B5EF4-FFF2-40B4-BE49-F238E27FC236}">
              <a16:creationId xmlns:a16="http://schemas.microsoft.com/office/drawing/2014/main" id="{F27DF7C6-C8F6-4492-8FA5-AA7C69D1B25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52175" y="1873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338D94C-9197-42E2-8EED-B6DF898ADA6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8CBE9E8-61D5-4F9C-BD9B-FA48693CEA9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B11509D-F424-473F-81B8-215A65718915}"/>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905B90D-758F-41A9-BDE5-F9F88C61DC24}"/>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C39A17AB-CDE1-4EC9-A3C5-AC3C98CD6F81}"/>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0A25559F-2615-4304-A999-54DFE5045F36}"/>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254000</xdr:colOff>
      <xdr:row>0</xdr:row>
      <xdr:rowOff>174625</xdr:rowOff>
    </xdr:from>
    <xdr:ext cx="4730750" cy="932338"/>
    <xdr:pic>
      <xdr:nvPicPr>
        <xdr:cNvPr id="8" name="Picture 7" descr="National Food Group/Zee Zees logo">
          <a:extLst>
            <a:ext uri="{FF2B5EF4-FFF2-40B4-BE49-F238E27FC236}">
              <a16:creationId xmlns:a16="http://schemas.microsoft.com/office/drawing/2014/main" id="{2788965A-7C4B-4B28-A08E-CB62C89258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17200" y="17462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6716530-E666-4C92-806D-CFC7150F391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74C2772-0063-44E2-87D1-CE3BD55FF1A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A7A4D6D-25CA-4D2B-9E77-2AC4A5D124C5}"/>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15C3B276-F2A5-430E-A3BE-F74F75F79FA0}"/>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10</xdr:row>
      <xdr:rowOff>254000</xdr:rowOff>
    </xdr:from>
    <xdr:to>
      <xdr:col>24</xdr:col>
      <xdr:colOff>240724</xdr:colOff>
      <xdr:row>10</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14735EA4-EDCC-44DC-92FD-7AB8152E7953}"/>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635000</xdr:colOff>
      <xdr:row>0</xdr:row>
      <xdr:rowOff>222250</xdr:rowOff>
    </xdr:from>
    <xdr:ext cx="4730750" cy="932338"/>
    <xdr:pic>
      <xdr:nvPicPr>
        <xdr:cNvPr id="7" name="Picture 6" descr="National Food Group/Zee Zees logo">
          <a:extLst>
            <a:ext uri="{FF2B5EF4-FFF2-40B4-BE49-F238E27FC236}">
              <a16:creationId xmlns:a16="http://schemas.microsoft.com/office/drawing/2014/main" id="{3D44FC33-46E6-4287-A0EC-002FA29D93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69625" y="193675"/>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9672858-2754-462A-9359-C02906634B2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AD3811C-EDFC-4AE5-9B62-A8B832D9D916}"/>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ECE6241-CBE7-4FDE-9D1F-23E003D44500}"/>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EAA6195-7C69-4272-9798-7A426F411B68}"/>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17</xdr:row>
      <xdr:rowOff>238125</xdr:rowOff>
    </xdr:from>
    <xdr:to>
      <xdr:col>17</xdr:col>
      <xdr:colOff>0</xdr:colOff>
      <xdr:row>18</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7AAA52BC-50D6-4693-85C3-36576E5BB6EE}"/>
            </a:ext>
          </a:extLst>
        </xdr:cNvPr>
        <xdr:cNvSpPr/>
      </xdr:nvSpPr>
      <xdr:spPr>
        <a:xfrm>
          <a:off x="3041649" y="7239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A282EAB7-6ECB-44F2-A3DC-81DCC9FEB4F5}"/>
            </a:ext>
          </a:extLst>
        </xdr:cNvPr>
        <xdr:cNvSpPr/>
      </xdr:nvSpPr>
      <xdr:spPr>
        <a:xfrm>
          <a:off x="10601325" y="7040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269875</xdr:colOff>
      <xdr:row>0</xdr:row>
      <xdr:rowOff>190500</xdr:rowOff>
    </xdr:from>
    <xdr:ext cx="4730750" cy="932338"/>
    <xdr:pic>
      <xdr:nvPicPr>
        <xdr:cNvPr id="8" name="Picture 7" descr="National Food Group/Zee Zees logo">
          <a:extLst>
            <a:ext uri="{FF2B5EF4-FFF2-40B4-BE49-F238E27FC236}">
              <a16:creationId xmlns:a16="http://schemas.microsoft.com/office/drawing/2014/main" id="{E2B54CF4-8A93-49F4-9228-9563D43B9B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33075" y="190500"/>
          <a:ext cx="4730750" cy="932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A21AFF6-EC55-4061-917B-8343E8D43BF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0EC4576-2C9C-45B4-B861-6F323F27E8A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BB49305-C72C-48F6-815D-2D3C76F91811}"/>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1ADDA15-F582-475B-8E9F-3C4151788BFC}"/>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67D90675-9FE5-44E5-9AB3-30A45713AC17}"/>
            </a:ext>
          </a:extLst>
        </xdr:cNvPr>
        <xdr:cNvSpPr/>
      </xdr:nvSpPr>
      <xdr:spPr>
        <a:xfrm>
          <a:off x="3041649" y="6477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48F98BA8-9804-45BE-9105-9682D32E475F}"/>
            </a:ext>
          </a:extLst>
        </xdr:cNvPr>
        <xdr:cNvSpPr/>
      </xdr:nvSpPr>
      <xdr:spPr>
        <a:xfrm>
          <a:off x="10601325" y="6278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47625</xdr:colOff>
      <xdr:row>0</xdr:row>
      <xdr:rowOff>260267</xdr:rowOff>
    </xdr:from>
    <xdr:ext cx="3690937" cy="882733"/>
    <xdr:pic>
      <xdr:nvPicPr>
        <xdr:cNvPr id="8" name="Picture 7" descr="Alpha Foods Co. logo">
          <a:extLst>
            <a:ext uri="{FF2B5EF4-FFF2-40B4-BE49-F238E27FC236}">
              <a16:creationId xmlns:a16="http://schemas.microsoft.com/office/drawing/2014/main" id="{27C4C9E2-5B37-4D0F-A0F2-C0F29F4959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01225" y="193592"/>
          <a:ext cx="3690937" cy="882733"/>
        </a:xfrm>
        <a:prstGeom prst="rect">
          <a:avLst/>
        </a:prstGeom>
      </xdr:spPr>
    </xdr:pic>
    <xdr:clientData/>
  </xdr:oneCellAnchor>
  <xdr:oneCellAnchor>
    <xdr:from>
      <xdr:col>20</xdr:col>
      <xdr:colOff>571500</xdr:colOff>
      <xdr:row>0</xdr:row>
      <xdr:rowOff>250031</xdr:rowOff>
    </xdr:from>
    <xdr:ext cx="2948781" cy="917487"/>
    <xdr:pic>
      <xdr:nvPicPr>
        <xdr:cNvPr id="9" name="Picture 8" descr="Synergy Food Sales logo">
          <a:extLst>
            <a:ext uri="{FF2B5EF4-FFF2-40B4-BE49-F238E27FC236}">
              <a16:creationId xmlns:a16="http://schemas.microsoft.com/office/drawing/2014/main" id="{93A2EECC-D711-48CF-8829-80F89631A2FE}"/>
            </a:ext>
          </a:extLst>
        </xdr:cNvPr>
        <xdr:cNvPicPr>
          <a:picLocks noChangeAspect="1"/>
        </xdr:cNvPicPr>
      </xdr:nvPicPr>
      <xdr:blipFill>
        <a:blip xmlns:r="http://schemas.openxmlformats.org/officeDocument/2006/relationships" r:embed="rId8"/>
        <a:stretch>
          <a:fillRect/>
        </a:stretch>
      </xdr:blipFill>
      <xdr:spPr>
        <a:xfrm>
          <a:off x="12763500" y="192881"/>
          <a:ext cx="2948781" cy="917487"/>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62B2F00-61AD-4F63-A759-45BFB1A365E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921CD5D-CC67-4C06-BD4D-DF0FAC39BAB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7448823-7933-4C0B-B3CC-A5A9B63B5161}"/>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C7AD5A87-9B90-44DE-9236-506653CC341A}"/>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16</xdr:col>
      <xdr:colOff>464344</xdr:colOff>
      <xdr:row>0</xdr:row>
      <xdr:rowOff>120094</xdr:rowOff>
    </xdr:from>
    <xdr:ext cx="2936876" cy="1268402"/>
    <xdr:pic>
      <xdr:nvPicPr>
        <xdr:cNvPr id="7" name="Picture 6" descr="Nick's Famous Bar-B-Q logo">
          <a:extLst>
            <a:ext uri="{FF2B5EF4-FFF2-40B4-BE49-F238E27FC236}">
              <a16:creationId xmlns:a16="http://schemas.microsoft.com/office/drawing/2014/main" id="{2DF754A6-14ED-410E-AE0E-7D3C2DEE2199}"/>
            </a:ext>
          </a:extLst>
        </xdr:cNvPr>
        <xdr:cNvPicPr>
          <a:picLocks noChangeAspect="1"/>
        </xdr:cNvPicPr>
      </xdr:nvPicPr>
      <xdr:blipFill>
        <a:blip xmlns:r="http://schemas.openxmlformats.org/officeDocument/2006/relationships" r:embed="rId5"/>
        <a:stretch>
          <a:fillRect/>
        </a:stretch>
      </xdr:blipFill>
      <xdr:spPr>
        <a:xfrm>
          <a:off x="10217944" y="120094"/>
          <a:ext cx="2936876" cy="1268402"/>
        </a:xfrm>
        <a:prstGeom prst="rect">
          <a:avLst/>
        </a:prstGeom>
      </xdr:spPr>
    </xdr:pic>
    <xdr:clientData/>
  </xdr:oneCellAnchor>
  <xdr:oneCellAnchor>
    <xdr:from>
      <xdr:col>21</xdr:col>
      <xdr:colOff>530116</xdr:colOff>
      <xdr:row>0</xdr:row>
      <xdr:rowOff>297657</xdr:rowOff>
    </xdr:from>
    <xdr:ext cx="3016244" cy="980282"/>
    <xdr:pic>
      <xdr:nvPicPr>
        <xdr:cNvPr id="8" name="Picture 7" descr="Synergy Food Sales logo">
          <a:extLst>
            <a:ext uri="{FF2B5EF4-FFF2-40B4-BE49-F238E27FC236}">
              <a16:creationId xmlns:a16="http://schemas.microsoft.com/office/drawing/2014/main" id="{401AEB15-79F5-4849-8159-9E5C2839620E}"/>
            </a:ext>
          </a:extLst>
        </xdr:cNvPr>
        <xdr:cNvPicPr>
          <a:picLocks noChangeAspect="1"/>
        </xdr:cNvPicPr>
      </xdr:nvPicPr>
      <xdr:blipFill>
        <a:blip xmlns:r="http://schemas.openxmlformats.org/officeDocument/2006/relationships" r:embed="rId6"/>
        <a:stretch>
          <a:fillRect/>
        </a:stretch>
      </xdr:blipFill>
      <xdr:spPr>
        <a:xfrm>
          <a:off x="13331716" y="192882"/>
          <a:ext cx="3016244" cy="98028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8C09472-817B-4C9B-9B68-8E92356E00C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7E0B18F-97D4-4EC6-9BF8-08B4428B891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40DD638-F3AA-40B1-9092-E2C05A84CD84}"/>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A61DA6B6-CAD6-4BED-A251-8A1482A94EAB}"/>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6A696CC5-D177-4863-8D1D-AB406BD13489}"/>
            </a:ext>
          </a:extLst>
        </xdr:cNvPr>
        <xdr:cNvSpPr/>
      </xdr:nvSpPr>
      <xdr:spPr>
        <a:xfrm>
          <a:off x="3041649" y="6477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F0D733F3-D04B-42C5-8F29-C09CC9610C70}"/>
            </a:ext>
          </a:extLst>
        </xdr:cNvPr>
        <xdr:cNvSpPr/>
      </xdr:nvSpPr>
      <xdr:spPr>
        <a:xfrm>
          <a:off x="10601325" y="6278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twoCellAnchor editAs="oneCell">
    <xdr:from>
      <xdr:col>18</xdr:col>
      <xdr:colOff>587375</xdr:colOff>
      <xdr:row>0</xdr:row>
      <xdr:rowOff>337818</xdr:rowOff>
    </xdr:from>
    <xdr:to>
      <xdr:col>21</xdr:col>
      <xdr:colOff>825500</xdr:colOff>
      <xdr:row>2</xdr:row>
      <xdr:rowOff>63499</xdr:rowOff>
    </xdr:to>
    <xdr:pic>
      <xdr:nvPicPr>
        <xdr:cNvPr id="8" name="Picture 7" descr="Peterson Farms logo">
          <a:extLst>
            <a:ext uri="{FF2B5EF4-FFF2-40B4-BE49-F238E27FC236}">
              <a16:creationId xmlns:a16="http://schemas.microsoft.com/office/drawing/2014/main" id="{44E7EDE1-DD11-DA55-F37A-8CF5C00662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129250" y="337818"/>
          <a:ext cx="2746375" cy="694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1632635-A166-4F5C-B4FF-2F7EA1BA110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AD8AC56-8C98-4B58-8D99-A579A1DCD28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30DCD6A-DE44-49CC-9DF1-E5D8782EA2E0}"/>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89FCB2E4-5D3A-41A3-9914-E1C1C066EBE6}"/>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14</xdr:col>
      <xdr:colOff>31750</xdr:colOff>
      <xdr:row>30</xdr:row>
      <xdr:rowOff>222250</xdr:rowOff>
    </xdr:from>
    <xdr:to>
      <xdr:col>21</xdr:col>
      <xdr:colOff>462974</xdr:colOff>
      <xdr:row>34</xdr:row>
      <xdr:rowOff>27419</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DC882C3C-42DD-4721-AD04-C0C6DA1B39BC}"/>
            </a:ext>
          </a:extLst>
        </xdr:cNvPr>
        <xdr:cNvSpPr/>
      </xdr:nvSpPr>
      <xdr:spPr>
        <a:xfrm>
          <a:off x="8566150" y="5908675"/>
          <a:ext cx="4698424" cy="59574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571500</xdr:colOff>
      <xdr:row>0</xdr:row>
      <xdr:rowOff>79375</xdr:rowOff>
    </xdr:from>
    <xdr:ext cx="2129155" cy="1244600"/>
    <xdr:pic>
      <xdr:nvPicPr>
        <xdr:cNvPr id="7" name="Picture 6" descr="Pilgrim's logo">
          <a:extLst>
            <a:ext uri="{FF2B5EF4-FFF2-40B4-BE49-F238E27FC236}">
              <a16:creationId xmlns:a16="http://schemas.microsoft.com/office/drawing/2014/main" id="{6CAF3E59-73E1-4FBA-95B3-E8A14806106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53900" y="79375"/>
          <a:ext cx="2129155" cy="124460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B167E7A-EA68-48A3-9C91-87988A5D453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4B20E9C-35B6-4021-84BA-5E2054522E66}"/>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4C2E96D-FE66-4914-8FC5-308F3E94AFA3}"/>
            </a:ext>
          </a:extLst>
        </xdr:cNvPr>
        <xdr:cNvSpPr/>
      </xdr:nvSpPr>
      <xdr:spPr>
        <a:xfrm>
          <a:off x="1458914" y="1009650"/>
          <a:ext cx="36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76BAE92-5822-495B-8B2B-85D2F66F07B9}"/>
            </a:ext>
          </a:extLst>
        </xdr:cNvPr>
        <xdr:cNvSpPr/>
      </xdr:nvSpPr>
      <xdr:spPr>
        <a:xfrm>
          <a:off x="1868486" y="1017588"/>
          <a:ext cx="28707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33</xdr:row>
      <xdr:rowOff>249381</xdr:rowOff>
    </xdr:from>
    <xdr:to>
      <xdr:col>12</xdr:col>
      <xdr:colOff>692728</xdr:colOff>
      <xdr:row>35</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3BE07D5A-6FCF-4F40-99C8-535979F0925D}"/>
            </a:ext>
          </a:extLst>
        </xdr:cNvPr>
        <xdr:cNvSpPr/>
      </xdr:nvSpPr>
      <xdr:spPr>
        <a:xfrm>
          <a:off x="1877868" y="6478731"/>
          <a:ext cx="604433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33</xdr:row>
      <xdr:rowOff>207819</xdr:rowOff>
    </xdr:from>
    <xdr:to>
      <xdr:col>23</xdr:col>
      <xdr:colOff>762000</xdr:colOff>
      <xdr:row>35</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6AE2E3EB-6460-4E43-9847-399DE33E8899}"/>
            </a:ext>
          </a:extLst>
        </xdr:cNvPr>
        <xdr:cNvSpPr/>
      </xdr:nvSpPr>
      <xdr:spPr>
        <a:xfrm>
          <a:off x="10598726" y="64752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63500</xdr:colOff>
      <xdr:row>0</xdr:row>
      <xdr:rowOff>63500</xdr:rowOff>
    </xdr:from>
    <xdr:ext cx="2129155" cy="1244600"/>
    <xdr:pic>
      <xdr:nvPicPr>
        <xdr:cNvPr id="8" name="Picture 7" descr="Pilgrim's logo">
          <a:extLst>
            <a:ext uri="{FF2B5EF4-FFF2-40B4-BE49-F238E27FC236}">
              <a16:creationId xmlns:a16="http://schemas.microsoft.com/office/drawing/2014/main" id="{5166772E-5C33-40E6-A08F-88849AE5E0B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645900" y="63500"/>
          <a:ext cx="2129155" cy="1244600"/>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0219EB0-3664-42B9-88E7-60F0DA68FC9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26476E4-48EF-4567-8547-C75D253F119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2046B272-9FC5-44F6-B3E3-1ADC2266C20C}"/>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A208070-FB46-4DFA-BED2-39E83D9A3D4C}"/>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26</xdr:row>
      <xdr:rowOff>254000</xdr:rowOff>
    </xdr:from>
    <xdr:to>
      <xdr:col>24</xdr:col>
      <xdr:colOff>240724</xdr:colOff>
      <xdr:row>26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33E70CC5-ACB5-4C98-A88C-32D8F50F9DCD}"/>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523874</xdr:colOff>
      <xdr:row>0</xdr:row>
      <xdr:rowOff>166687</xdr:rowOff>
    </xdr:from>
    <xdr:ext cx="2795732" cy="1182062"/>
    <xdr:pic>
      <xdr:nvPicPr>
        <xdr:cNvPr id="7" name="Picture 6" descr="Red Gold logo">
          <a:extLst>
            <a:ext uri="{FF2B5EF4-FFF2-40B4-BE49-F238E27FC236}">
              <a16:creationId xmlns:a16="http://schemas.microsoft.com/office/drawing/2014/main" id="{565A49B4-1EFE-4DEE-AC1B-ADD324A52763}"/>
            </a:ext>
          </a:extLst>
        </xdr:cNvPr>
        <xdr:cNvPicPr>
          <a:picLocks noChangeAspect="1"/>
        </xdr:cNvPicPr>
      </xdr:nvPicPr>
      <xdr:blipFill>
        <a:blip xmlns:r="http://schemas.openxmlformats.org/officeDocument/2006/relationships" r:embed="rId6"/>
        <a:stretch>
          <a:fillRect/>
        </a:stretch>
      </xdr:blipFill>
      <xdr:spPr>
        <a:xfrm>
          <a:off x="10277474" y="166687"/>
          <a:ext cx="2795732" cy="1182062"/>
        </a:xfrm>
        <a:prstGeom prst="rect">
          <a:avLst/>
        </a:prstGeom>
      </xdr:spPr>
    </xdr:pic>
    <xdr:clientData/>
  </xdr:oneCellAnchor>
  <xdr:oneCellAnchor>
    <xdr:from>
      <xdr:col>21</xdr:col>
      <xdr:colOff>428625</xdr:colOff>
      <xdr:row>0</xdr:row>
      <xdr:rowOff>250032</xdr:rowOff>
    </xdr:from>
    <xdr:ext cx="2873817" cy="918084"/>
    <xdr:pic>
      <xdr:nvPicPr>
        <xdr:cNvPr id="8" name="Picture 7" descr="Synergy Food Sales logo">
          <a:extLst>
            <a:ext uri="{FF2B5EF4-FFF2-40B4-BE49-F238E27FC236}">
              <a16:creationId xmlns:a16="http://schemas.microsoft.com/office/drawing/2014/main" id="{1D8E742E-63FB-4200-B55E-46AE037DFF8A}"/>
            </a:ext>
          </a:extLst>
        </xdr:cNvPr>
        <xdr:cNvPicPr>
          <a:picLocks noChangeAspect="1"/>
        </xdr:cNvPicPr>
      </xdr:nvPicPr>
      <xdr:blipFill>
        <a:blip xmlns:r="http://schemas.openxmlformats.org/officeDocument/2006/relationships" r:embed="rId7"/>
        <a:stretch>
          <a:fillRect/>
        </a:stretch>
      </xdr:blipFill>
      <xdr:spPr>
        <a:xfrm>
          <a:off x="13230225" y="192882"/>
          <a:ext cx="2873817" cy="918084"/>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1A83B8F-ED95-4A7B-9EB2-6A25BAC7170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C082A73-3768-4DED-BEF6-3D8BB5A2688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739B38F-9CF9-46DC-81D7-4432FB8AF21F}"/>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D8958B0-DCFA-4404-AD67-6307B38B9B3B}"/>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45</xdr:row>
      <xdr:rowOff>238125</xdr:rowOff>
    </xdr:from>
    <xdr:to>
      <xdr:col>17</xdr:col>
      <xdr:colOff>0</xdr:colOff>
      <xdr:row>46</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5D4C79F-B0BD-4EDC-A4CE-756DBFB06F9E}"/>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55BC4C06-CEEC-40C6-9FB1-4E37B80117C4}"/>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321468</xdr:colOff>
      <xdr:row>0</xdr:row>
      <xdr:rowOff>83344</xdr:rowOff>
    </xdr:from>
    <xdr:ext cx="2795732" cy="1182062"/>
    <xdr:pic>
      <xdr:nvPicPr>
        <xdr:cNvPr id="8" name="Picture 7" descr="Red Gold logo">
          <a:extLst>
            <a:ext uri="{FF2B5EF4-FFF2-40B4-BE49-F238E27FC236}">
              <a16:creationId xmlns:a16="http://schemas.microsoft.com/office/drawing/2014/main" id="{B5014C82-E3FC-4244-9FC2-3AF60B2E8343}"/>
            </a:ext>
          </a:extLst>
        </xdr:cNvPr>
        <xdr:cNvPicPr>
          <a:picLocks noChangeAspect="1"/>
        </xdr:cNvPicPr>
      </xdr:nvPicPr>
      <xdr:blipFill>
        <a:blip xmlns:r="http://schemas.openxmlformats.org/officeDocument/2006/relationships" r:embed="rId7"/>
        <a:stretch>
          <a:fillRect/>
        </a:stretch>
      </xdr:blipFill>
      <xdr:spPr>
        <a:xfrm>
          <a:off x="10075068" y="83344"/>
          <a:ext cx="2795732" cy="1182062"/>
        </a:xfrm>
        <a:prstGeom prst="rect">
          <a:avLst/>
        </a:prstGeom>
      </xdr:spPr>
    </xdr:pic>
    <xdr:clientData/>
  </xdr:oneCellAnchor>
  <xdr:oneCellAnchor>
    <xdr:from>
      <xdr:col>20</xdr:col>
      <xdr:colOff>226219</xdr:colOff>
      <xdr:row>0</xdr:row>
      <xdr:rowOff>273844</xdr:rowOff>
    </xdr:from>
    <xdr:ext cx="2873817" cy="918084"/>
    <xdr:pic>
      <xdr:nvPicPr>
        <xdr:cNvPr id="9" name="Picture 8" descr="Synergy Food Sales logo">
          <a:extLst>
            <a:ext uri="{FF2B5EF4-FFF2-40B4-BE49-F238E27FC236}">
              <a16:creationId xmlns:a16="http://schemas.microsoft.com/office/drawing/2014/main" id="{FB61485F-C990-4EFF-AF50-D4EC4F618125}"/>
            </a:ext>
          </a:extLst>
        </xdr:cNvPr>
        <xdr:cNvPicPr>
          <a:picLocks noChangeAspect="1"/>
        </xdr:cNvPicPr>
      </xdr:nvPicPr>
      <xdr:blipFill>
        <a:blip xmlns:r="http://schemas.openxmlformats.org/officeDocument/2006/relationships" r:embed="rId8"/>
        <a:stretch>
          <a:fillRect/>
        </a:stretch>
      </xdr:blipFill>
      <xdr:spPr>
        <a:xfrm>
          <a:off x="12418219" y="188119"/>
          <a:ext cx="2873817" cy="918084"/>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1071413-D26A-4A07-8F55-509BF1B4A14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3D54789-60B1-45E2-B0D4-BED5CFE7BD9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E85CA5A-5380-4946-A746-57B73E7EA063}"/>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F5278D2A-0F9F-4E84-AE9F-B644C01397FA}"/>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14</xdr:col>
      <xdr:colOff>31750</xdr:colOff>
      <xdr:row>28</xdr:row>
      <xdr:rowOff>222250</xdr:rowOff>
    </xdr:from>
    <xdr:to>
      <xdr:col>21</xdr:col>
      <xdr:colOff>462974</xdr:colOff>
      <xdr:row>32</xdr:row>
      <xdr:rowOff>27419</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805CEC54-70BE-4250-B32C-028B5285B008}"/>
            </a:ext>
          </a:extLst>
        </xdr:cNvPr>
        <xdr:cNvSpPr/>
      </xdr:nvSpPr>
      <xdr:spPr>
        <a:xfrm>
          <a:off x="8566150" y="5527675"/>
          <a:ext cx="4698424" cy="59574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508000</xdr:colOff>
      <xdr:row>0</xdr:row>
      <xdr:rowOff>195037</xdr:rowOff>
    </xdr:from>
    <xdr:ext cx="915676" cy="1050990"/>
    <xdr:pic>
      <xdr:nvPicPr>
        <xdr:cNvPr id="7" name="Picture 6" descr="Affinity Group logo">
          <a:extLst>
            <a:ext uri="{FF2B5EF4-FFF2-40B4-BE49-F238E27FC236}">
              <a16:creationId xmlns:a16="http://schemas.microsoft.com/office/drawing/2014/main" id="{A50AD485-E951-4CEC-9C95-5EAC49872D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00" y="195037"/>
          <a:ext cx="915676" cy="1050990"/>
        </a:xfrm>
        <a:prstGeom prst="rect">
          <a:avLst/>
        </a:prstGeom>
      </xdr:spPr>
    </xdr:pic>
    <xdr:clientData/>
  </xdr:oneCellAnchor>
  <xdr:oneCellAnchor>
    <xdr:from>
      <xdr:col>18</xdr:col>
      <xdr:colOff>557883</xdr:colOff>
      <xdr:row>0</xdr:row>
      <xdr:rowOff>95250</xdr:rowOff>
    </xdr:from>
    <xdr:ext cx="2651125" cy="1172768"/>
    <xdr:pic>
      <xdr:nvPicPr>
        <xdr:cNvPr id="8" name="Picture 7" descr="Rich Chicks logo">
          <a:extLst>
            <a:ext uri="{FF2B5EF4-FFF2-40B4-BE49-F238E27FC236}">
              <a16:creationId xmlns:a16="http://schemas.microsoft.com/office/drawing/2014/main" id="{CD90BECE-96E3-42AA-BCA8-7A2621B0F25B}"/>
            </a:ext>
          </a:extLst>
        </xdr:cNvPr>
        <xdr:cNvPicPr>
          <a:picLocks noChangeAspect="1"/>
        </xdr:cNvPicPr>
      </xdr:nvPicPr>
      <xdr:blipFill>
        <a:blip xmlns:r="http://schemas.openxmlformats.org/officeDocument/2006/relationships" r:embed="rId7"/>
        <a:stretch>
          <a:fillRect/>
        </a:stretch>
      </xdr:blipFill>
      <xdr:spPr>
        <a:xfrm>
          <a:off x="20623883" y="95250"/>
          <a:ext cx="2651125" cy="117276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0374724-C2DC-43C6-9BE5-933506053762}"/>
            </a:ext>
          </a:extLst>
        </xdr:cNvPr>
        <xdr:cNvSpPr/>
      </xdr:nvSpPr>
      <xdr:spPr>
        <a:xfrm flipH="1">
          <a:off x="1219199" y="276224"/>
          <a:ext cx="2657475" cy="104776"/>
        </a:xfrm>
        <a:prstGeom prst="homePlate">
          <a:avLst/>
        </a:prstGeom>
        <a:solidFill>
          <a:schemeClr val="accent5">
            <a:lumMod val="75000"/>
          </a:schemeClr>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BDB72C3-E66E-42BB-B69B-EF0ED6DADD64}"/>
            </a:ext>
          </a:extLst>
        </xdr:cNvPr>
        <xdr:cNvSpPr/>
      </xdr:nvSpPr>
      <xdr:spPr>
        <a:xfrm>
          <a:off x="4105275" y="276225"/>
          <a:ext cx="5038344" cy="104776"/>
        </a:xfrm>
        <a:prstGeom prst="homePlate">
          <a:avLst/>
        </a:prstGeom>
        <a:solidFill>
          <a:schemeClr val="accent5">
            <a:lumMod val="75000"/>
          </a:schemeClr>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B6DBCD6C-78B2-48A3-9FC8-8C1E0686A1DD}"/>
            </a:ext>
          </a:extLst>
        </xdr:cNvPr>
        <xdr:cNvSpPr/>
      </xdr:nvSpPr>
      <xdr:spPr>
        <a:xfrm>
          <a:off x="1458914" y="1009650"/>
          <a:ext cx="368808" cy="133350"/>
        </a:xfrm>
        <a:prstGeom prst="roundRect">
          <a:avLst/>
        </a:prstGeom>
        <a:solidFill>
          <a:schemeClr val="accent5">
            <a:lumMod val="75000"/>
          </a:schemeClr>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EA37D5E-ACE4-4B61-8772-6E2894E428ED}"/>
            </a:ext>
          </a:extLst>
        </xdr:cNvPr>
        <xdr:cNvSpPr/>
      </xdr:nvSpPr>
      <xdr:spPr>
        <a:xfrm>
          <a:off x="1868486" y="1017588"/>
          <a:ext cx="2870708" cy="123825"/>
        </a:xfrm>
        <a:prstGeom prst="roundRect">
          <a:avLst/>
        </a:prstGeom>
        <a:solidFill>
          <a:schemeClr val="accent5">
            <a:lumMod val="75000"/>
          </a:schemeClr>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30</xdr:row>
      <xdr:rowOff>249381</xdr:rowOff>
    </xdr:from>
    <xdr:to>
      <xdr:col>12</xdr:col>
      <xdr:colOff>692728</xdr:colOff>
      <xdr:row>32</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0B874FE8-168C-470F-8999-2D0072F4FCD9}"/>
            </a:ext>
          </a:extLst>
        </xdr:cNvPr>
        <xdr:cNvSpPr/>
      </xdr:nvSpPr>
      <xdr:spPr>
        <a:xfrm>
          <a:off x="1877868" y="5907231"/>
          <a:ext cx="6044335" cy="380279"/>
        </a:xfrm>
        <a:prstGeom prst="roundRect">
          <a:avLst/>
        </a:prstGeom>
        <a:solidFill>
          <a:schemeClr val="accent5">
            <a:lumMod val="75000"/>
          </a:schemeClr>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30</xdr:row>
      <xdr:rowOff>207819</xdr:rowOff>
    </xdr:from>
    <xdr:to>
      <xdr:col>23</xdr:col>
      <xdr:colOff>762000</xdr:colOff>
      <xdr:row>32</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F5F9D0F7-5B85-4E4A-965B-54EF4FB33668}"/>
            </a:ext>
          </a:extLst>
        </xdr:cNvPr>
        <xdr:cNvSpPr/>
      </xdr:nvSpPr>
      <xdr:spPr>
        <a:xfrm>
          <a:off x="10598726" y="59037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476250</xdr:colOff>
      <xdr:row>0</xdr:row>
      <xdr:rowOff>222251</xdr:rowOff>
    </xdr:from>
    <xdr:ext cx="915223" cy="1062329"/>
    <xdr:pic>
      <xdr:nvPicPr>
        <xdr:cNvPr id="8" name="Picture 7" descr="Affinity Group logo">
          <a:extLst>
            <a:ext uri="{FF2B5EF4-FFF2-40B4-BE49-F238E27FC236}">
              <a16:creationId xmlns:a16="http://schemas.microsoft.com/office/drawing/2014/main" id="{B192756D-66A5-4AE7-B45C-81F6E41077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748500" y="222251"/>
          <a:ext cx="915223" cy="1062329"/>
        </a:xfrm>
        <a:prstGeom prst="rect">
          <a:avLst/>
        </a:prstGeom>
      </xdr:spPr>
    </xdr:pic>
    <xdr:clientData/>
  </xdr:oneCellAnchor>
  <xdr:oneCellAnchor>
    <xdr:from>
      <xdr:col>18</xdr:col>
      <xdr:colOff>145133</xdr:colOff>
      <xdr:row>0</xdr:row>
      <xdr:rowOff>111125</xdr:rowOff>
    </xdr:from>
    <xdr:ext cx="2604682" cy="1152072"/>
    <xdr:pic>
      <xdr:nvPicPr>
        <xdr:cNvPr id="9" name="Picture 8" descr="Rich Chicks logo">
          <a:extLst>
            <a:ext uri="{FF2B5EF4-FFF2-40B4-BE49-F238E27FC236}">
              <a16:creationId xmlns:a16="http://schemas.microsoft.com/office/drawing/2014/main" id="{2EB60BFE-9535-4529-9CCD-C7F5AEC5C6D0}"/>
            </a:ext>
          </a:extLst>
        </xdr:cNvPr>
        <xdr:cNvPicPr>
          <a:picLocks noChangeAspect="1"/>
        </xdr:cNvPicPr>
      </xdr:nvPicPr>
      <xdr:blipFill>
        <a:blip xmlns:r="http://schemas.openxmlformats.org/officeDocument/2006/relationships" r:embed="rId8"/>
        <a:stretch>
          <a:fillRect/>
        </a:stretch>
      </xdr:blipFill>
      <xdr:spPr>
        <a:xfrm>
          <a:off x="21004883" y="111125"/>
          <a:ext cx="2604682" cy="1152072"/>
        </a:xfrm>
        <a:prstGeom prst="rect">
          <a:avLst/>
        </a:prstGeom>
      </xdr:spPr>
    </xdr:pic>
    <xdr:clientData/>
  </xdr:oneCellAnchor>
  <xdr:twoCellAnchor>
    <xdr:from>
      <xdr:col>1</xdr:col>
      <xdr:colOff>863599</xdr:colOff>
      <xdr:row>1</xdr:row>
      <xdr:rowOff>85724</xdr:rowOff>
    </xdr:from>
    <xdr:to>
      <xdr:col>6</xdr:col>
      <xdr:colOff>282574</xdr:colOff>
      <xdr:row>1</xdr:row>
      <xdr:rowOff>333375</xdr:rowOff>
    </xdr:to>
    <xdr:sp macro="" textlink="">
      <xdr:nvSpPr>
        <xdr:cNvPr id="10" name="Pentagon 1">
          <a:hlinkClick xmlns:r="http://schemas.openxmlformats.org/officeDocument/2006/relationships" r:id="rId1"/>
          <a:extLst>
            <a:ext uri="{FF2B5EF4-FFF2-40B4-BE49-F238E27FC236}">
              <a16:creationId xmlns:a16="http://schemas.microsoft.com/office/drawing/2014/main" id="{E2594C14-D541-3103-37DC-A0FC866B4D02}"/>
            </a:ext>
          </a:extLst>
        </xdr:cNvPr>
        <xdr:cNvSpPr/>
      </xdr:nvSpPr>
      <xdr:spPr>
        <a:xfrm flipH="1">
          <a:off x="1038224" y="641349"/>
          <a:ext cx="101663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511175</xdr:colOff>
      <xdr:row>1</xdr:row>
      <xdr:rowOff>85725</xdr:rowOff>
    </xdr:from>
    <xdr:to>
      <xdr:col>14</xdr:col>
      <xdr:colOff>710819</xdr:colOff>
      <xdr:row>1</xdr:row>
      <xdr:rowOff>333376</xdr:rowOff>
    </xdr:to>
    <xdr:sp macro="" textlink="">
      <xdr:nvSpPr>
        <xdr:cNvPr id="11" name="Pentagon 3">
          <a:hlinkClick xmlns:r="http://schemas.openxmlformats.org/officeDocument/2006/relationships" r:id="rId2"/>
          <a:extLst>
            <a:ext uri="{FF2B5EF4-FFF2-40B4-BE49-F238E27FC236}">
              <a16:creationId xmlns:a16="http://schemas.microsoft.com/office/drawing/2014/main" id="{5B7ECFCD-6F66-FB91-01D9-112336AF64E3}"/>
            </a:ext>
          </a:extLst>
        </xdr:cNvPr>
        <xdr:cNvSpPr/>
      </xdr:nvSpPr>
      <xdr:spPr>
        <a:xfrm>
          <a:off x="11433175" y="641350"/>
          <a:ext cx="70576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303214</xdr:colOff>
      <xdr:row>5</xdr:row>
      <xdr:rowOff>57150</xdr:rowOff>
    </xdr:from>
    <xdr:to>
      <xdr:col>2</xdr:col>
      <xdr:colOff>3339022</xdr:colOff>
      <xdr:row>5</xdr:row>
      <xdr:rowOff>361950</xdr:rowOff>
    </xdr:to>
    <xdr:sp macro="" textlink="">
      <xdr:nvSpPr>
        <xdr:cNvPr id="12" name="Rounded Rectangle 4">
          <a:hlinkClick xmlns:r="http://schemas.openxmlformats.org/officeDocument/2006/relationships" r:id="rId9"/>
          <a:extLst>
            <a:ext uri="{FF2B5EF4-FFF2-40B4-BE49-F238E27FC236}">
              <a16:creationId xmlns:a16="http://schemas.microsoft.com/office/drawing/2014/main" id="{9FEBE774-4A7A-CB24-86D6-B07B538CF87A}"/>
            </a:ext>
          </a:extLst>
        </xdr:cNvPr>
        <xdr:cNvSpPr/>
      </xdr:nvSpPr>
      <xdr:spPr>
        <a:xfrm>
          <a:off x="1366839" y="1724025"/>
          <a:ext cx="3035808" cy="30480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103186</xdr:colOff>
      <xdr:row>5</xdr:row>
      <xdr:rowOff>65088</xdr:rowOff>
    </xdr:from>
    <xdr:to>
      <xdr:col>7</xdr:col>
      <xdr:colOff>535494</xdr:colOff>
      <xdr:row>5</xdr:row>
      <xdr:rowOff>369888</xdr:rowOff>
    </xdr:to>
    <xdr:sp macro="" textlink="">
      <xdr:nvSpPr>
        <xdr:cNvPr id="13" name="Rounded Rectangle 5">
          <a:hlinkClick xmlns:r="http://schemas.openxmlformats.org/officeDocument/2006/relationships" r:id="rId4"/>
          <a:extLst>
            <a:ext uri="{FF2B5EF4-FFF2-40B4-BE49-F238E27FC236}">
              <a16:creationId xmlns:a16="http://schemas.microsoft.com/office/drawing/2014/main" id="{D6E30F7C-AAC8-A9B1-1D0B-066ECBC611E0}"/>
            </a:ext>
          </a:extLst>
        </xdr:cNvPr>
        <xdr:cNvSpPr/>
      </xdr:nvSpPr>
      <xdr:spPr>
        <a:xfrm>
          <a:off x="7961311" y="1731963"/>
          <a:ext cx="4305808" cy="30480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112568</xdr:colOff>
      <xdr:row>30</xdr:row>
      <xdr:rowOff>249381</xdr:rowOff>
    </xdr:from>
    <xdr:to>
      <xdr:col>12</xdr:col>
      <xdr:colOff>756228</xdr:colOff>
      <xdr:row>32</xdr:row>
      <xdr:rowOff>362960</xdr:rowOff>
    </xdr:to>
    <xdr:sp macro="" textlink="">
      <xdr:nvSpPr>
        <xdr:cNvPr id="14" name="Rounded Rectangle 6">
          <a:hlinkClick xmlns:r="http://schemas.openxmlformats.org/officeDocument/2006/relationships" r:id="rId5"/>
          <a:extLst>
            <a:ext uri="{FF2B5EF4-FFF2-40B4-BE49-F238E27FC236}">
              <a16:creationId xmlns:a16="http://schemas.microsoft.com/office/drawing/2014/main" id="{8DA984B2-593F-6F97-E021-94914B834D80}"/>
            </a:ext>
          </a:extLst>
        </xdr:cNvPr>
        <xdr:cNvSpPr/>
      </xdr:nvSpPr>
      <xdr:spPr>
        <a:xfrm>
          <a:off x="7970693" y="11028506"/>
          <a:ext cx="8708160" cy="4310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88B883F-B3A8-4069-A36D-56D1DD5A7CF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60B60A6A-D411-4231-B921-C8EFE1F8373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F1054071-F8DF-4EC6-9275-6DBF3FAFCCCE}"/>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6774DD23-5755-47E4-9B2C-9DECEC701B1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86A10C56-0AEB-4E16-B1A8-9E0CC0011791}"/>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22</xdr:row>
      <xdr:rowOff>182563</xdr:rowOff>
    </xdr:from>
    <xdr:to>
      <xdr:col>23</xdr:col>
      <xdr:colOff>753053</xdr:colOff>
      <xdr:row>24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25713416-793E-448B-A4D5-C7BB61787451}"/>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357188</xdr:colOff>
      <xdr:row>0</xdr:row>
      <xdr:rowOff>119062</xdr:rowOff>
    </xdr:from>
    <xdr:ext cx="2676251" cy="1160190"/>
    <xdr:pic>
      <xdr:nvPicPr>
        <xdr:cNvPr id="8" name="Picture 7" descr="Richland Hills Farms logo">
          <a:extLst>
            <a:ext uri="{FF2B5EF4-FFF2-40B4-BE49-F238E27FC236}">
              <a16:creationId xmlns:a16="http://schemas.microsoft.com/office/drawing/2014/main" id="{990955DA-299A-48D8-B154-D088EF2D8D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10788" y="119062"/>
          <a:ext cx="2676251" cy="1160190"/>
        </a:xfrm>
        <a:prstGeom prst="rect">
          <a:avLst/>
        </a:prstGeom>
      </xdr:spPr>
    </xdr:pic>
    <xdr:clientData/>
  </xdr:oneCellAnchor>
  <xdr:oneCellAnchor>
    <xdr:from>
      <xdr:col>20</xdr:col>
      <xdr:colOff>178594</xdr:colOff>
      <xdr:row>0</xdr:row>
      <xdr:rowOff>333375</xdr:rowOff>
    </xdr:from>
    <xdr:ext cx="2978937" cy="886461"/>
    <xdr:pic>
      <xdr:nvPicPr>
        <xdr:cNvPr id="9" name="Picture 8" descr="Synergy Food Sales logo">
          <a:extLst>
            <a:ext uri="{FF2B5EF4-FFF2-40B4-BE49-F238E27FC236}">
              <a16:creationId xmlns:a16="http://schemas.microsoft.com/office/drawing/2014/main" id="{095C1D06-E467-49DB-8EDF-37659D7DAD17}"/>
            </a:ext>
          </a:extLst>
        </xdr:cNvPr>
        <xdr:cNvPicPr>
          <a:picLocks noChangeAspect="1"/>
        </xdr:cNvPicPr>
      </xdr:nvPicPr>
      <xdr:blipFill>
        <a:blip xmlns:r="http://schemas.openxmlformats.org/officeDocument/2006/relationships" r:embed="rId8"/>
        <a:stretch>
          <a:fillRect/>
        </a:stretch>
      </xdr:blipFill>
      <xdr:spPr>
        <a:xfrm>
          <a:off x="12370594" y="190500"/>
          <a:ext cx="2978937" cy="886461"/>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68B6F7F-CEB4-49A6-A23C-6258C850B28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AEF96BB-DC71-46C6-AE69-9FC279BC125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ECE3729C-0F70-4C5C-A977-0FAF3687754C}"/>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B39438DF-C92D-411B-9B8B-2C42AD284F96}"/>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14</xdr:row>
      <xdr:rowOff>254000</xdr:rowOff>
    </xdr:from>
    <xdr:to>
      <xdr:col>24</xdr:col>
      <xdr:colOff>240724</xdr:colOff>
      <xdr:row>14</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AA22C9A2-7614-4E8A-9E69-8F9A6FE49711}"/>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355601</xdr:colOff>
      <xdr:row>0</xdr:row>
      <xdr:rowOff>101601</xdr:rowOff>
    </xdr:from>
    <xdr:ext cx="2311400" cy="1364147"/>
    <xdr:pic>
      <xdr:nvPicPr>
        <xdr:cNvPr id="25" name="Picture 6" descr="Rich's logo">
          <a:extLst>
            <a:ext uri="{FF2B5EF4-FFF2-40B4-BE49-F238E27FC236}">
              <a16:creationId xmlns:a16="http://schemas.microsoft.com/office/drawing/2014/main" id="{B958B6B8-EB8D-4A78-9E08-07B5ACB24CF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38001" y="101601"/>
          <a:ext cx="2311400" cy="13641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18</xdr:col>
      <xdr:colOff>349250</xdr:colOff>
      <xdr:row>0</xdr:row>
      <xdr:rowOff>15875</xdr:rowOff>
    </xdr:from>
    <xdr:ext cx="2543175" cy="1333500"/>
    <xdr:pic>
      <xdr:nvPicPr>
        <xdr:cNvPr id="9" name="Graphic 8" descr="Bake Crafters logo">
          <a:extLst>
            <a:ext uri="{FF2B5EF4-FFF2-40B4-BE49-F238E27FC236}">
              <a16:creationId xmlns:a16="http://schemas.microsoft.com/office/drawing/2014/main" id="{CF0EB77C-5B80-438F-9DAB-99310F801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322050" y="15875"/>
          <a:ext cx="2543175" cy="1333500"/>
        </a:xfrm>
        <a:prstGeom prst="rect">
          <a:avLst/>
        </a:prstGeom>
      </xdr:spPr>
    </xdr:pic>
    <xdr:clientData/>
  </xdr:oneCellAnchor>
  <xdr:twoCellAnchor>
    <xdr:from>
      <xdr:col>1</xdr:col>
      <xdr:colOff>752474</xdr:colOff>
      <xdr:row>1</xdr:row>
      <xdr:rowOff>85724</xdr:rowOff>
    </xdr:from>
    <xdr:to>
      <xdr:col>6</xdr:col>
      <xdr:colOff>171449</xdr:colOff>
      <xdr:row>1</xdr:row>
      <xdr:rowOff>333375</xdr:rowOff>
    </xdr:to>
    <xdr:sp macro="" textlink="">
      <xdr:nvSpPr>
        <xdr:cNvPr id="10" name="Pentagon 1">
          <a:hlinkClick xmlns:r="http://schemas.openxmlformats.org/officeDocument/2006/relationships" r:id="rId3"/>
          <a:extLst>
            <a:ext uri="{FF2B5EF4-FFF2-40B4-BE49-F238E27FC236}">
              <a16:creationId xmlns:a16="http://schemas.microsoft.com/office/drawing/2014/main" id="{2FA98232-0F68-455D-9730-4186565ED6DA}"/>
            </a:ext>
          </a:extLst>
        </xdr:cNvPr>
        <xdr:cNvSpPr/>
      </xdr:nvSpPr>
      <xdr:spPr>
        <a:xfrm flipH="1">
          <a:off x="974724" y="641349"/>
          <a:ext cx="67691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273050</xdr:colOff>
      <xdr:row>1</xdr:row>
      <xdr:rowOff>85725</xdr:rowOff>
    </xdr:from>
    <xdr:to>
      <xdr:col>14</xdr:col>
      <xdr:colOff>472694</xdr:colOff>
      <xdr:row>1</xdr:row>
      <xdr:rowOff>333376</xdr:rowOff>
    </xdr:to>
    <xdr:sp macro="" textlink="">
      <xdr:nvSpPr>
        <xdr:cNvPr id="11" name="Pentagon 3">
          <a:hlinkClick xmlns:r="http://schemas.openxmlformats.org/officeDocument/2006/relationships" r:id="rId4"/>
          <a:extLst>
            <a:ext uri="{FF2B5EF4-FFF2-40B4-BE49-F238E27FC236}">
              <a16:creationId xmlns:a16="http://schemas.microsoft.com/office/drawing/2014/main" id="{E35D9CB7-3C55-4FE7-BEA6-4F98AFF2A407}"/>
            </a:ext>
          </a:extLst>
        </xdr:cNvPr>
        <xdr:cNvSpPr/>
      </xdr:nvSpPr>
      <xdr:spPr>
        <a:xfrm>
          <a:off x="7845425" y="641350"/>
          <a:ext cx="64226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144463</xdr:colOff>
      <xdr:row>5</xdr:row>
      <xdr:rowOff>63500</xdr:rowOff>
    </xdr:from>
    <xdr:to>
      <xdr:col>2</xdr:col>
      <xdr:colOff>3730624</xdr:colOff>
      <xdr:row>5</xdr:row>
      <xdr:rowOff>380999</xdr:rowOff>
    </xdr:to>
    <xdr:sp macro="" textlink="">
      <xdr:nvSpPr>
        <xdr:cNvPr id="12" name="Rounded Rectangle 4">
          <a:hlinkClick xmlns:r="http://schemas.openxmlformats.org/officeDocument/2006/relationships" r:id="rId5"/>
          <a:extLst>
            <a:ext uri="{FF2B5EF4-FFF2-40B4-BE49-F238E27FC236}">
              <a16:creationId xmlns:a16="http://schemas.microsoft.com/office/drawing/2014/main" id="{286B6DE5-7A5C-47F5-83B8-CCFB9C2A0E68}"/>
            </a:ext>
          </a:extLst>
        </xdr:cNvPr>
        <xdr:cNvSpPr/>
      </xdr:nvSpPr>
      <xdr:spPr>
        <a:xfrm>
          <a:off x="1255713" y="1698625"/>
          <a:ext cx="3586161" cy="3174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23811</xdr:colOff>
      <xdr:row>5</xdr:row>
      <xdr:rowOff>65088</xdr:rowOff>
    </xdr:from>
    <xdr:to>
      <xdr:col>7</xdr:col>
      <xdr:colOff>456119</xdr:colOff>
      <xdr:row>5</xdr:row>
      <xdr:rowOff>381000</xdr:rowOff>
    </xdr:to>
    <xdr:sp macro="" textlink="">
      <xdr:nvSpPr>
        <xdr:cNvPr id="13" name="Rounded Rectangle 5">
          <a:hlinkClick xmlns:r="http://schemas.openxmlformats.org/officeDocument/2006/relationships" r:id="rId6"/>
          <a:extLst>
            <a:ext uri="{FF2B5EF4-FFF2-40B4-BE49-F238E27FC236}">
              <a16:creationId xmlns:a16="http://schemas.microsoft.com/office/drawing/2014/main" id="{AD4DF692-5961-4877-9C56-6A77D50E9CD5}"/>
            </a:ext>
          </a:extLst>
        </xdr:cNvPr>
        <xdr:cNvSpPr/>
      </xdr:nvSpPr>
      <xdr:spPr>
        <a:xfrm>
          <a:off x="4929186" y="1700213"/>
          <a:ext cx="3781933" cy="3159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39</xdr:row>
      <xdr:rowOff>238125</xdr:rowOff>
    </xdr:from>
    <xdr:to>
      <xdr:col>17</xdr:col>
      <xdr:colOff>0</xdr:colOff>
      <xdr:row>40</xdr:row>
      <xdr:rowOff>293688</xdr:rowOff>
    </xdr:to>
    <xdr:sp macro="" textlink="">
      <xdr:nvSpPr>
        <xdr:cNvPr id="14" name="Rounded Rectangle 6">
          <a:hlinkClick xmlns:r="http://schemas.openxmlformats.org/officeDocument/2006/relationships" r:id="rId7"/>
          <a:extLst>
            <a:ext uri="{FF2B5EF4-FFF2-40B4-BE49-F238E27FC236}">
              <a16:creationId xmlns:a16="http://schemas.microsoft.com/office/drawing/2014/main" id="{29B21419-73A1-41DF-923E-3E5320795BB2}"/>
            </a:ext>
          </a:extLst>
        </xdr:cNvPr>
        <xdr:cNvSpPr/>
      </xdr:nvSpPr>
      <xdr:spPr>
        <a:xfrm>
          <a:off x="6823074" y="13696950"/>
          <a:ext cx="9359901" cy="29368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15" name="Rounded Rectangle 10">
          <a:hlinkClick xmlns:r="http://schemas.openxmlformats.org/officeDocument/2006/relationships" r:id="rId8"/>
          <a:extLst>
            <a:ext uri="{FF2B5EF4-FFF2-40B4-BE49-F238E27FC236}">
              <a16:creationId xmlns:a16="http://schemas.microsoft.com/office/drawing/2014/main" id="{B6E7E9F3-2BA8-46C5-A0C0-97ACC876F47A}"/>
            </a:ext>
          </a:extLst>
        </xdr:cNvPr>
        <xdr:cNvSpPr/>
      </xdr:nvSpPr>
      <xdr:spPr>
        <a:xfrm>
          <a:off x="16421100" y="13574713"/>
          <a:ext cx="5772728" cy="44550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66828BA-6B4D-43C7-8D46-43BA6B26DCE9}"/>
            </a:ext>
          </a:extLst>
        </xdr:cNvPr>
        <xdr:cNvSpPr/>
      </xdr:nvSpPr>
      <xdr:spPr>
        <a:xfrm flipH="1">
          <a:off x="1219199" y="276224"/>
          <a:ext cx="2657475" cy="104776"/>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3619F73-9724-4FFC-9BD6-8E34676A3DBF}"/>
            </a:ext>
          </a:extLst>
        </xdr:cNvPr>
        <xdr:cNvSpPr/>
      </xdr:nvSpPr>
      <xdr:spPr>
        <a:xfrm>
          <a:off x="4105275" y="276225"/>
          <a:ext cx="5038344" cy="104776"/>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F2FA1D0D-B7B2-4F03-8854-B8DC0FF1B876}"/>
            </a:ext>
          </a:extLst>
        </xdr:cNvPr>
        <xdr:cNvSpPr/>
      </xdr:nvSpPr>
      <xdr:spPr>
        <a:xfrm>
          <a:off x="1395413" y="1016000"/>
          <a:ext cx="433386" cy="126999"/>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6A8BDB8C-6A9F-4079-AC2F-D408062A6C56}"/>
            </a:ext>
          </a:extLst>
        </xdr:cNvPr>
        <xdr:cNvSpPr/>
      </xdr:nvSpPr>
      <xdr:spPr>
        <a:xfrm>
          <a:off x="1868486" y="1017588"/>
          <a:ext cx="2870708" cy="125412"/>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8365B9D4-05E3-4DA7-B72D-875F49E13353}"/>
            </a:ext>
          </a:extLst>
        </xdr:cNvPr>
        <xdr:cNvSpPr/>
      </xdr:nvSpPr>
      <xdr:spPr>
        <a:xfrm>
          <a:off x="3041649" y="8763000"/>
          <a:ext cx="7321551" cy="188913"/>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27996BBB-C9C5-495D-B695-69F901DFB537}"/>
            </a:ext>
          </a:extLst>
        </xdr:cNvPr>
        <xdr:cNvSpPr/>
      </xdr:nvSpPr>
      <xdr:spPr>
        <a:xfrm>
          <a:off x="10601325" y="8564563"/>
          <a:ext cx="4029653" cy="388359"/>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423333</xdr:colOff>
      <xdr:row>0</xdr:row>
      <xdr:rowOff>52917</xdr:rowOff>
    </xdr:from>
    <xdr:ext cx="2506507" cy="1249582"/>
    <xdr:pic>
      <xdr:nvPicPr>
        <xdr:cNvPr id="27" name="Picture 7" descr="Rich's logo">
          <a:extLst>
            <a:ext uri="{FF2B5EF4-FFF2-40B4-BE49-F238E27FC236}">
              <a16:creationId xmlns:a16="http://schemas.microsoft.com/office/drawing/2014/main" id="{A4B9CE5B-9C54-449A-939D-D875E08781E2}"/>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tretch>
          <a:fillRect/>
        </a:stretch>
      </xdr:blipFill>
      <xdr:spPr>
        <a:xfrm>
          <a:off x="11396133" y="52917"/>
          <a:ext cx="2506507" cy="1249582"/>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B6FFF-32A0-4DD2-893C-3105CA706034}"/>
            </a:ext>
          </a:extLst>
        </xdr:cNvPr>
        <xdr:cNvSpPr/>
      </xdr:nvSpPr>
      <xdr:spPr>
        <a:xfrm flipH="1">
          <a:off x="1219199" y="276224"/>
          <a:ext cx="2657475" cy="104776"/>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A3423E3-FBF5-4900-9634-CFAC3F66B4BD}"/>
            </a:ext>
          </a:extLst>
        </xdr:cNvPr>
        <xdr:cNvSpPr/>
      </xdr:nvSpPr>
      <xdr:spPr>
        <a:xfrm>
          <a:off x="4105275" y="276225"/>
          <a:ext cx="5038344" cy="104776"/>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1B57E3C6-84C6-4D4E-86CA-CB5C54C29597}"/>
            </a:ext>
          </a:extLst>
        </xdr:cNvPr>
        <xdr:cNvSpPr/>
      </xdr:nvSpPr>
      <xdr:spPr>
        <a:xfrm>
          <a:off x="1395413" y="1016000"/>
          <a:ext cx="433386" cy="126999"/>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4B690289-B919-47A4-8F91-C6E0B8FF4C60}"/>
            </a:ext>
          </a:extLst>
        </xdr:cNvPr>
        <xdr:cNvSpPr/>
      </xdr:nvSpPr>
      <xdr:spPr>
        <a:xfrm>
          <a:off x="1868486" y="1017588"/>
          <a:ext cx="2870708" cy="125412"/>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30</xdr:row>
      <xdr:rowOff>238125</xdr:rowOff>
    </xdr:from>
    <xdr:to>
      <xdr:col>17</xdr:col>
      <xdr:colOff>0</xdr:colOff>
      <xdr:row>31</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153C6540-BCFD-4E41-A03E-BC12E7C0CD85}"/>
            </a:ext>
          </a:extLst>
        </xdr:cNvPr>
        <xdr:cNvSpPr/>
      </xdr:nvSpPr>
      <xdr:spPr>
        <a:xfrm>
          <a:off x="3041649" y="8763000"/>
          <a:ext cx="7321551" cy="188913"/>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29</xdr:row>
      <xdr:rowOff>182563</xdr:rowOff>
    </xdr:from>
    <xdr:to>
      <xdr:col>23</xdr:col>
      <xdr:colOff>753053</xdr:colOff>
      <xdr:row>31</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2F14EA6A-6C7C-4142-B5CA-8051CC7A26F9}"/>
            </a:ext>
          </a:extLst>
        </xdr:cNvPr>
        <xdr:cNvSpPr/>
      </xdr:nvSpPr>
      <xdr:spPr>
        <a:xfrm>
          <a:off x="10601325" y="8564563"/>
          <a:ext cx="4029653" cy="388359"/>
        </a:xfrm>
        <a:prstGeom prst="roundRect">
          <a:avLst/>
        </a:prstGeom>
        <a:solidFill>
          <a:srgbClr val="003A74"/>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423333</xdr:colOff>
      <xdr:row>0</xdr:row>
      <xdr:rowOff>52917</xdr:rowOff>
    </xdr:from>
    <xdr:ext cx="2506507" cy="1249582"/>
    <xdr:pic>
      <xdr:nvPicPr>
        <xdr:cNvPr id="30" name="Picture 7" descr="Rich's logo">
          <a:extLst>
            <a:ext uri="{FF2B5EF4-FFF2-40B4-BE49-F238E27FC236}">
              <a16:creationId xmlns:a16="http://schemas.microsoft.com/office/drawing/2014/main" id="{76394D5E-9792-464D-A390-0ABA8CD2F708}"/>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tretch>
          <a:fillRect/>
        </a:stretch>
      </xdr:blipFill>
      <xdr:spPr>
        <a:xfrm>
          <a:off x="11396133" y="52917"/>
          <a:ext cx="2506507" cy="1249582"/>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3678620-0E68-4528-9A50-2CFF725385C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8F36271-7BB3-4C7F-9723-80A8F16E76F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CD72852-B775-4E83-8DC1-11C3D1492EA1}"/>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6A979DD0-9972-4B29-8C11-1B1BD0F0734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39</xdr:row>
      <xdr:rowOff>238125</xdr:rowOff>
    </xdr:from>
    <xdr:to>
      <xdr:col>17</xdr:col>
      <xdr:colOff>0</xdr:colOff>
      <xdr:row>40</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74F70031-92F9-4099-BFFD-D185B8C8F246}"/>
            </a:ext>
          </a:extLst>
        </xdr:cNvPr>
        <xdr:cNvSpPr/>
      </xdr:nvSpPr>
      <xdr:spPr>
        <a:xfrm>
          <a:off x="3041649" y="7620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AE5B0CFC-5A58-4ECB-A108-128362F97D4E}"/>
            </a:ext>
          </a:extLst>
        </xdr:cNvPr>
        <xdr:cNvSpPr/>
      </xdr:nvSpPr>
      <xdr:spPr>
        <a:xfrm>
          <a:off x="10601325" y="7421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254000</xdr:colOff>
      <xdr:row>0</xdr:row>
      <xdr:rowOff>0</xdr:rowOff>
    </xdr:from>
    <xdr:ext cx="1943236" cy="1336277"/>
    <xdr:pic>
      <xdr:nvPicPr>
        <xdr:cNvPr id="8" name="Picture 7" descr="S&amp;F Foods logo">
          <a:extLst>
            <a:ext uri="{FF2B5EF4-FFF2-40B4-BE49-F238E27FC236}">
              <a16:creationId xmlns:a16="http://schemas.microsoft.com/office/drawing/2014/main" id="{9205565C-AA4A-44DF-8BB9-93622A624C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018125" y="0"/>
          <a:ext cx="1943236" cy="1336277"/>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DFD1797-350F-496A-BD0C-0867FF3E732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08CACB1-B26E-421E-9108-14C1296FA78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B2EBFA66-8F25-4E2B-9BC8-AB55EE86B64E}"/>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22A9E1B-4974-49C7-9A46-4478D131C981}"/>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42</xdr:row>
      <xdr:rowOff>238125</xdr:rowOff>
    </xdr:from>
    <xdr:to>
      <xdr:col>17</xdr:col>
      <xdr:colOff>0</xdr:colOff>
      <xdr:row>43</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7DDB3CA7-50AF-4B16-B05E-7CA70AEE2AD6}"/>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41</xdr:row>
      <xdr:rowOff>182563</xdr:rowOff>
    </xdr:from>
    <xdr:to>
      <xdr:col>23</xdr:col>
      <xdr:colOff>753053</xdr:colOff>
      <xdr:row>43</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75D533AB-731F-4B02-8EF1-E4D0BD5DE93F}"/>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734785</xdr:colOff>
      <xdr:row>0</xdr:row>
      <xdr:rowOff>95250</xdr:rowOff>
    </xdr:from>
    <xdr:ext cx="3240768" cy="1217839"/>
    <xdr:pic>
      <xdr:nvPicPr>
        <xdr:cNvPr id="8" name="Picture 7" descr="Wild Mike's Ultimate Pizza logo">
          <a:extLst>
            <a:ext uri="{FF2B5EF4-FFF2-40B4-BE49-F238E27FC236}">
              <a16:creationId xmlns:a16="http://schemas.microsoft.com/office/drawing/2014/main" id="{7FF3CF83-B47C-4087-9B99-7D8BF3F4B362}"/>
            </a:ext>
          </a:extLst>
        </xdr:cNvPr>
        <xdr:cNvPicPr>
          <a:picLocks noChangeAspect="1"/>
        </xdr:cNvPicPr>
      </xdr:nvPicPr>
      <xdr:blipFill>
        <a:blip xmlns:r="http://schemas.openxmlformats.org/officeDocument/2006/relationships" r:embed="rId7"/>
        <a:stretch>
          <a:fillRect/>
        </a:stretch>
      </xdr:blipFill>
      <xdr:spPr>
        <a:xfrm>
          <a:off x="10974160" y="95250"/>
          <a:ext cx="3240768" cy="1217839"/>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0B14A0E-9490-405E-BFD9-813200434F9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E2EE9FA-EBB5-4274-B5CC-565CAC5E892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43C05A81-195D-41BD-B3DD-313D6D10E6CE}"/>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55A4E832-0515-4851-9C81-82C52EAF5183}"/>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80</xdr:row>
      <xdr:rowOff>238125</xdr:rowOff>
    </xdr:from>
    <xdr:to>
      <xdr:col>17</xdr:col>
      <xdr:colOff>0</xdr:colOff>
      <xdr:row>81</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AF81F505-D066-4435-A275-50F815B5579B}"/>
            </a:ext>
          </a:extLst>
        </xdr:cNvPr>
        <xdr:cNvSpPr/>
      </xdr:nvSpPr>
      <xdr:spPr>
        <a:xfrm>
          <a:off x="3041649" y="15430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79</xdr:row>
      <xdr:rowOff>182563</xdr:rowOff>
    </xdr:from>
    <xdr:to>
      <xdr:col>23</xdr:col>
      <xdr:colOff>753053</xdr:colOff>
      <xdr:row>81</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FAB2EC16-AEAC-47EC-A1AA-7BA9108119FB}"/>
            </a:ext>
          </a:extLst>
        </xdr:cNvPr>
        <xdr:cNvSpPr/>
      </xdr:nvSpPr>
      <xdr:spPr>
        <a:xfrm>
          <a:off x="10601325" y="15232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419101</xdr:colOff>
      <xdr:row>0</xdr:row>
      <xdr:rowOff>0</xdr:rowOff>
    </xdr:from>
    <xdr:ext cx="958850" cy="1229434"/>
    <xdr:pic>
      <xdr:nvPicPr>
        <xdr:cNvPr id="8" name="Picture 7" descr="Schwan's logo">
          <a:extLst>
            <a:ext uri="{FF2B5EF4-FFF2-40B4-BE49-F238E27FC236}">
              <a16:creationId xmlns:a16="http://schemas.microsoft.com/office/drawing/2014/main" id="{72A1DC89-4EA5-4B1D-9D19-BCD7529E6B87}"/>
            </a:ext>
          </a:extLst>
        </xdr:cNvPr>
        <xdr:cNvPicPr>
          <a:picLocks noChangeAspect="1"/>
        </xdr:cNvPicPr>
      </xdr:nvPicPr>
      <xdr:blipFill>
        <a:blip xmlns:r="http://schemas.openxmlformats.org/officeDocument/2006/relationships" r:embed="rId7"/>
        <a:stretch>
          <a:fillRect/>
        </a:stretch>
      </xdr:blipFill>
      <xdr:spPr>
        <a:xfrm>
          <a:off x="12001501" y="0"/>
          <a:ext cx="958850" cy="122943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DF2BC8D-DF71-4F39-9CC8-82098BF10BD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EAD85CC-7FC3-4817-A04A-BB20115FA11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0230C698-1689-4CE8-B7D0-FAE473950C23}"/>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056CF34-BF86-460A-8DF0-4CD43CEEA97B}"/>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18</xdr:row>
      <xdr:rowOff>238125</xdr:rowOff>
    </xdr:from>
    <xdr:to>
      <xdr:col>17</xdr:col>
      <xdr:colOff>0</xdr:colOff>
      <xdr:row>19</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AF69371D-C19B-48AC-9710-C36103345431}"/>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17</xdr:row>
      <xdr:rowOff>182563</xdr:rowOff>
    </xdr:from>
    <xdr:to>
      <xdr:col>23</xdr:col>
      <xdr:colOff>753053</xdr:colOff>
      <xdr:row>19</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3143EAD9-373D-4F9B-B567-04376BB72B9F}"/>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317500</xdr:colOff>
      <xdr:row>0</xdr:row>
      <xdr:rowOff>0</xdr:rowOff>
    </xdr:from>
    <xdr:ext cx="1025525" cy="1311971"/>
    <xdr:pic>
      <xdr:nvPicPr>
        <xdr:cNvPr id="8" name="Picture 7" descr="Schwan's logo">
          <a:extLst>
            <a:ext uri="{FF2B5EF4-FFF2-40B4-BE49-F238E27FC236}">
              <a16:creationId xmlns:a16="http://schemas.microsoft.com/office/drawing/2014/main" id="{69814428-EE34-47E6-A6E7-C55B68E349A7}"/>
            </a:ext>
          </a:extLst>
        </xdr:cNvPr>
        <xdr:cNvPicPr>
          <a:picLocks noChangeAspect="1"/>
        </xdr:cNvPicPr>
      </xdr:nvPicPr>
      <xdr:blipFill>
        <a:blip xmlns:r="http://schemas.openxmlformats.org/officeDocument/2006/relationships" r:embed="rId7"/>
        <a:stretch>
          <a:fillRect/>
        </a:stretch>
      </xdr:blipFill>
      <xdr:spPr>
        <a:xfrm>
          <a:off x="11899900" y="0"/>
          <a:ext cx="1025525" cy="1311971"/>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561D812-76B8-4A7E-8F44-1B7A69073CF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763D885-04D4-441C-B881-68935AF9BA4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9789515-686F-4CF5-BACA-3975ECFFF7DB}"/>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486E891-8471-4A12-B8FD-EB456DE4B1B6}"/>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24</xdr:row>
      <xdr:rowOff>238125</xdr:rowOff>
    </xdr:from>
    <xdr:to>
      <xdr:col>17</xdr:col>
      <xdr:colOff>0</xdr:colOff>
      <xdr:row>25</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3C46F2C9-1909-4A9E-8D80-8AFC2CEED38E}"/>
            </a:ext>
          </a:extLst>
        </xdr:cNvPr>
        <xdr:cNvSpPr/>
      </xdr:nvSpPr>
      <xdr:spPr>
        <a:xfrm>
          <a:off x="3041649" y="4762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23</xdr:row>
      <xdr:rowOff>182563</xdr:rowOff>
    </xdr:from>
    <xdr:to>
      <xdr:col>23</xdr:col>
      <xdr:colOff>753053</xdr:colOff>
      <xdr:row>25</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C3345094-5612-4FB6-A162-808408C32FCE}"/>
            </a:ext>
          </a:extLst>
        </xdr:cNvPr>
        <xdr:cNvSpPr/>
      </xdr:nvSpPr>
      <xdr:spPr>
        <a:xfrm>
          <a:off x="10601325" y="4564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19</xdr:col>
      <xdr:colOff>42333</xdr:colOff>
      <xdr:row>0</xdr:row>
      <xdr:rowOff>31750</xdr:rowOff>
    </xdr:from>
    <xdr:ext cx="1950508" cy="1292959"/>
    <xdr:pic>
      <xdr:nvPicPr>
        <xdr:cNvPr id="8" name="Picture 7" descr="The J.M. Smucker Co. logo">
          <a:extLst>
            <a:ext uri="{FF2B5EF4-FFF2-40B4-BE49-F238E27FC236}">
              <a16:creationId xmlns:a16="http://schemas.microsoft.com/office/drawing/2014/main" id="{30933E03-9DF1-4484-8736-D896AFE8DF3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624733" y="31750"/>
          <a:ext cx="1950508" cy="1292959"/>
        </a:xfrm>
        <a:prstGeom prst="rect">
          <a:avLst/>
        </a:prstGeom>
      </xdr:spPr>
    </xdr:pic>
    <xdr:clientData/>
  </xdr:oneCellAnchor>
  <xdr:oneCellAnchor>
    <xdr:from>
      <xdr:col>22</xdr:col>
      <xdr:colOff>15876</xdr:colOff>
      <xdr:row>0</xdr:row>
      <xdr:rowOff>190500</xdr:rowOff>
    </xdr:from>
    <xdr:ext cx="1428750" cy="1041129"/>
    <xdr:pic>
      <xdr:nvPicPr>
        <xdr:cNvPr id="9" name="Picture 8" descr="Affinity Group logo">
          <a:extLst>
            <a:ext uri="{FF2B5EF4-FFF2-40B4-BE49-F238E27FC236}">
              <a16:creationId xmlns:a16="http://schemas.microsoft.com/office/drawing/2014/main" id="{EAF4EDAE-E9EF-4061-9A9D-DA063023FD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27076" y="190500"/>
          <a:ext cx="1428750" cy="1041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8EAFDA8-7549-453F-A35C-CD0E16AF0F0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5B4F6CD-0AA2-4CE6-AE80-FA37A9057EC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3CD786B2-105E-4903-845F-92152199EAEE}"/>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863A3DE2-A53D-4645-9815-E2D274D827D4}"/>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26</xdr:row>
      <xdr:rowOff>254000</xdr:rowOff>
    </xdr:from>
    <xdr:to>
      <xdr:col>24</xdr:col>
      <xdr:colOff>240724</xdr:colOff>
      <xdr:row>26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5A99681B-CF00-4000-A578-2B1E3956B2B6}"/>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523875</xdr:colOff>
      <xdr:row>0</xdr:row>
      <xdr:rowOff>404812</xdr:rowOff>
    </xdr:from>
    <xdr:ext cx="3003125" cy="857250"/>
    <xdr:pic>
      <xdr:nvPicPr>
        <xdr:cNvPr id="7" name="Picture 6" descr="Tasty Brands logo">
          <a:extLst>
            <a:ext uri="{FF2B5EF4-FFF2-40B4-BE49-F238E27FC236}">
              <a16:creationId xmlns:a16="http://schemas.microsoft.com/office/drawing/2014/main" id="{29203C09-4A87-4479-973A-5E7F61DFCE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77475" y="195262"/>
          <a:ext cx="3003125" cy="857250"/>
        </a:xfrm>
        <a:prstGeom prst="rect">
          <a:avLst/>
        </a:prstGeom>
        <a:noFill/>
        <a:ln>
          <a:noFill/>
        </a:ln>
      </xdr:spPr>
    </xdr:pic>
    <xdr:clientData/>
  </xdr:oneCellAnchor>
  <xdr:oneCellAnchor>
    <xdr:from>
      <xdr:col>21</xdr:col>
      <xdr:colOff>500063</xdr:colOff>
      <xdr:row>0</xdr:row>
      <xdr:rowOff>357188</xdr:rowOff>
    </xdr:from>
    <xdr:ext cx="2814078" cy="890156"/>
    <xdr:pic>
      <xdr:nvPicPr>
        <xdr:cNvPr id="8" name="Picture 7" descr="Synergy Food Sales logo">
          <a:extLst>
            <a:ext uri="{FF2B5EF4-FFF2-40B4-BE49-F238E27FC236}">
              <a16:creationId xmlns:a16="http://schemas.microsoft.com/office/drawing/2014/main" id="{91C2CE3C-444D-42DA-93BC-C4BA292C550D}"/>
            </a:ext>
          </a:extLst>
        </xdr:cNvPr>
        <xdr:cNvPicPr>
          <a:picLocks noChangeAspect="1"/>
        </xdr:cNvPicPr>
      </xdr:nvPicPr>
      <xdr:blipFill>
        <a:blip xmlns:r="http://schemas.openxmlformats.org/officeDocument/2006/relationships" r:embed="rId7"/>
        <a:stretch>
          <a:fillRect/>
        </a:stretch>
      </xdr:blipFill>
      <xdr:spPr>
        <a:xfrm>
          <a:off x="13301663" y="185738"/>
          <a:ext cx="2814078" cy="890156"/>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59ACF19-FFE3-4681-BC5E-A91F44CB614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F60C72D-2638-4A09-A47D-CA7761C61A1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EB489DA-479C-4337-84E0-BC20DC11CBC7}"/>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E639D2A-8C71-4875-809E-700CCF4395CE}"/>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B5983392-15FC-4B33-9EAF-B6E098DBC606}"/>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E946AED7-FE35-41D7-A611-BA6ACB476602}"/>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242094</xdr:colOff>
      <xdr:row>0</xdr:row>
      <xdr:rowOff>254000</xdr:rowOff>
    </xdr:from>
    <xdr:ext cx="3015031" cy="853281"/>
    <xdr:pic>
      <xdr:nvPicPr>
        <xdr:cNvPr id="8" name="Picture 7" descr="Tasty Brands logo">
          <a:extLst>
            <a:ext uri="{FF2B5EF4-FFF2-40B4-BE49-F238E27FC236}">
              <a16:creationId xmlns:a16="http://schemas.microsoft.com/office/drawing/2014/main" id="{CC262020-CE4A-4B57-947C-A07A8F956E2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593594" y="254000"/>
          <a:ext cx="3015031" cy="853281"/>
        </a:xfrm>
        <a:prstGeom prst="rect">
          <a:avLst/>
        </a:prstGeom>
        <a:noFill/>
        <a:ln>
          <a:noFill/>
        </a:ln>
      </xdr:spPr>
    </xdr:pic>
    <xdr:clientData/>
  </xdr:oneCellAnchor>
  <xdr:oneCellAnchor>
    <xdr:from>
      <xdr:col>20</xdr:col>
      <xdr:colOff>603251</xdr:colOff>
      <xdr:row>0</xdr:row>
      <xdr:rowOff>281781</xdr:rowOff>
    </xdr:from>
    <xdr:ext cx="2814077" cy="890156"/>
    <xdr:pic>
      <xdr:nvPicPr>
        <xdr:cNvPr id="9" name="Picture 8" descr="Synergy Food Sales logo">
          <a:extLst>
            <a:ext uri="{FF2B5EF4-FFF2-40B4-BE49-F238E27FC236}">
              <a16:creationId xmlns:a16="http://schemas.microsoft.com/office/drawing/2014/main" id="{80584A6D-752D-44A9-8D68-669B42866043}"/>
            </a:ext>
          </a:extLst>
        </xdr:cNvPr>
        <xdr:cNvPicPr>
          <a:picLocks noChangeAspect="1"/>
        </xdr:cNvPicPr>
      </xdr:nvPicPr>
      <xdr:blipFill>
        <a:blip xmlns:r="http://schemas.openxmlformats.org/officeDocument/2006/relationships" r:embed="rId8"/>
        <a:stretch>
          <a:fillRect/>
        </a:stretch>
      </xdr:blipFill>
      <xdr:spPr>
        <a:xfrm>
          <a:off x="22193251" y="281781"/>
          <a:ext cx="2814077" cy="890156"/>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2768B29-D6D7-461A-AB48-CDC8D5B59D7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30AE918-99AC-4461-B27D-E3F7DC18B82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0F7292BD-FF59-4EB0-83FE-66971082768F}"/>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74CA50B-2C3B-4BB2-A8E1-B1B0BB1A20BD}"/>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46</xdr:row>
      <xdr:rowOff>238125</xdr:rowOff>
    </xdr:from>
    <xdr:to>
      <xdr:col>17</xdr:col>
      <xdr:colOff>0</xdr:colOff>
      <xdr:row>47</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D4510070-DA41-4A39-A34C-9FB36666FDD6}"/>
            </a:ext>
          </a:extLst>
        </xdr:cNvPr>
        <xdr:cNvSpPr/>
      </xdr:nvSpPr>
      <xdr:spPr>
        <a:xfrm>
          <a:off x="3041649" y="89535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45</xdr:row>
      <xdr:rowOff>182563</xdr:rowOff>
    </xdr:from>
    <xdr:to>
      <xdr:col>23</xdr:col>
      <xdr:colOff>753053</xdr:colOff>
      <xdr:row>47</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2CDD47DC-4253-4122-84F5-30F106C4F1A4}"/>
            </a:ext>
          </a:extLst>
        </xdr:cNvPr>
        <xdr:cNvSpPr/>
      </xdr:nvSpPr>
      <xdr:spPr>
        <a:xfrm>
          <a:off x="10601325" y="87550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730250</xdr:colOff>
      <xdr:row>0</xdr:row>
      <xdr:rowOff>79375</xdr:rowOff>
    </xdr:from>
    <xdr:ext cx="1991360" cy="1133475"/>
    <xdr:pic>
      <xdr:nvPicPr>
        <xdr:cNvPr id="9" name="Picture 8" descr="Tyson Foods logo">
          <a:extLst>
            <a:ext uri="{FF2B5EF4-FFF2-40B4-BE49-F238E27FC236}">
              <a16:creationId xmlns:a16="http://schemas.microsoft.com/office/drawing/2014/main" id="{60F050B2-B31A-4D56-B7EB-052CDB684D8C}"/>
            </a:ext>
          </a:extLst>
        </xdr:cNvPr>
        <xdr:cNvPicPr>
          <a:picLocks noChangeAspect="1"/>
        </xdr:cNvPicPr>
      </xdr:nvPicPr>
      <xdr:blipFill>
        <a:blip xmlns:r="http://schemas.openxmlformats.org/officeDocument/2006/relationships" r:embed="rId7"/>
        <a:stretch>
          <a:fillRect/>
        </a:stretch>
      </xdr:blipFill>
      <xdr:spPr>
        <a:xfrm>
          <a:off x="18589625" y="79375"/>
          <a:ext cx="1991360" cy="11334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BA11582-D6EF-4E3D-B095-A61A29B9148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B03C252-8301-41EE-8984-09345AFFC7F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F60A69F4-9B00-4D2F-AFA7-CB4004FF894A}"/>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828DBF54-65BE-45EC-9F93-5439FA9CA477}"/>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26</xdr:row>
      <xdr:rowOff>254000</xdr:rowOff>
    </xdr:from>
    <xdr:to>
      <xdr:col>24</xdr:col>
      <xdr:colOff>240724</xdr:colOff>
      <xdr:row>26</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12668B09-7ECC-4C44-B7D6-E2F6AEA23B47}"/>
            </a:ext>
            <a:ext uri="{147F2762-F138-4A5C-976F-8EAC2B608ADB}">
              <a16:predDERef xmlns:a16="http://schemas.microsoft.com/office/drawing/2014/main" pred="{828DBF54-65BE-45EC-9F93-5439FA9CA477}"/>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292100</xdr:colOff>
      <xdr:row>0</xdr:row>
      <xdr:rowOff>50799</xdr:rowOff>
    </xdr:from>
    <xdr:ext cx="2635250" cy="1381548"/>
    <xdr:pic>
      <xdr:nvPicPr>
        <xdr:cNvPr id="7" name="Picture 6" descr="Bongards logo">
          <a:extLst>
            <a:ext uri="{FF2B5EF4-FFF2-40B4-BE49-F238E27FC236}">
              <a16:creationId xmlns:a16="http://schemas.microsoft.com/office/drawing/2014/main" id="{4A5B3DBF-12CC-4A2C-B217-08FA78FF512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45700" y="50799"/>
          <a:ext cx="2635250" cy="1381548"/>
        </a:xfrm>
        <a:prstGeom prst="rect">
          <a:avLst/>
        </a:prstGeom>
      </xdr:spPr>
    </xdr:pic>
    <xdr:clientData/>
  </xdr:oneCellAnchor>
  <xdr:oneCellAnchor>
    <xdr:from>
      <xdr:col>20</xdr:col>
      <xdr:colOff>544978</xdr:colOff>
      <xdr:row>0</xdr:row>
      <xdr:rowOff>127000</xdr:rowOff>
    </xdr:from>
    <xdr:ext cx="3719878" cy="1196975"/>
    <xdr:pic>
      <xdr:nvPicPr>
        <xdr:cNvPr id="8" name="Picture 7" descr="Synergy Food Sales logo">
          <a:extLst>
            <a:ext uri="{FF2B5EF4-FFF2-40B4-BE49-F238E27FC236}">
              <a16:creationId xmlns:a16="http://schemas.microsoft.com/office/drawing/2014/main" id="{4F0B0D65-EC2D-49B1-B288-1C2B5DD3BFD5}"/>
            </a:ext>
          </a:extLst>
        </xdr:cNvPr>
        <xdr:cNvPicPr>
          <a:picLocks noChangeAspect="1"/>
        </xdr:cNvPicPr>
      </xdr:nvPicPr>
      <xdr:blipFill>
        <a:blip xmlns:r="http://schemas.openxmlformats.org/officeDocument/2006/relationships" r:embed="rId7"/>
        <a:stretch>
          <a:fillRect/>
        </a:stretch>
      </xdr:blipFill>
      <xdr:spPr>
        <a:xfrm>
          <a:off x="12736978" y="127000"/>
          <a:ext cx="3719878" cy="119697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926C211-C112-4E72-B8D2-CC7BCBD4EF1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8C44FFC-FB59-4F78-A3D1-724855455CA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C20CED4A-BAEB-4C90-AEDD-624438E1E87C}"/>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99EF1BCE-26E9-4583-9E89-1661D9396A6B}"/>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AC9B26B7-ACA3-45A6-8823-B3852BE2B3BA}"/>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05529079-3B47-4B1C-BE84-67CDF08DC121}"/>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18</xdr:col>
      <xdr:colOff>777875</xdr:colOff>
      <xdr:row>0</xdr:row>
      <xdr:rowOff>79375</xdr:rowOff>
    </xdr:from>
    <xdr:ext cx="1991360" cy="1133475"/>
    <xdr:pic>
      <xdr:nvPicPr>
        <xdr:cNvPr id="8" name="Picture 7" descr="Tyson Foods logo">
          <a:extLst>
            <a:ext uri="{FF2B5EF4-FFF2-40B4-BE49-F238E27FC236}">
              <a16:creationId xmlns:a16="http://schemas.microsoft.com/office/drawing/2014/main" id="{C4FA13DB-0210-4651-B6C1-7DBE58A66431}"/>
            </a:ext>
          </a:extLst>
        </xdr:cNvPr>
        <xdr:cNvPicPr>
          <a:picLocks noChangeAspect="1"/>
        </xdr:cNvPicPr>
      </xdr:nvPicPr>
      <xdr:blipFill>
        <a:blip xmlns:r="http://schemas.openxmlformats.org/officeDocument/2006/relationships" r:embed="rId7"/>
        <a:stretch>
          <a:fillRect/>
        </a:stretch>
      </xdr:blipFill>
      <xdr:spPr>
        <a:xfrm>
          <a:off x="18018125" y="79375"/>
          <a:ext cx="1991360" cy="113347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71B3596-6B5F-4F44-B2A8-E176E9155C6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4F092F4-649E-4A23-A6EA-7BD97404FA9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D8E0CE60-8F7B-49F8-8CF6-6D956BAB5707}"/>
            </a:ext>
          </a:extLst>
        </xdr:cNvPr>
        <xdr:cNvSpPr/>
      </xdr:nvSpPr>
      <xdr:spPr>
        <a:xfrm>
          <a:off x="1458914" y="1009650"/>
          <a:ext cx="3688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AD4F0DAA-CAC7-428A-AB11-BD3C42FFB577}"/>
            </a:ext>
          </a:extLst>
        </xdr:cNvPr>
        <xdr:cNvSpPr/>
      </xdr:nvSpPr>
      <xdr:spPr>
        <a:xfrm>
          <a:off x="1868486" y="1017588"/>
          <a:ext cx="2870708"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3</xdr:col>
      <xdr:colOff>49068</xdr:colOff>
      <xdr:row>62</xdr:row>
      <xdr:rowOff>249381</xdr:rowOff>
    </xdr:from>
    <xdr:to>
      <xdr:col>12</xdr:col>
      <xdr:colOff>692728</xdr:colOff>
      <xdr:row>64</xdr:row>
      <xdr:rowOff>362960</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62A2CA1A-F605-435C-B1EA-C638E95E37DF}"/>
            </a:ext>
          </a:extLst>
        </xdr:cNvPr>
        <xdr:cNvSpPr/>
      </xdr:nvSpPr>
      <xdr:spPr>
        <a:xfrm>
          <a:off x="1877868" y="12955731"/>
          <a:ext cx="6044335" cy="38027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235526</xdr:colOff>
      <xdr:row>62</xdr:row>
      <xdr:rowOff>207819</xdr:rowOff>
    </xdr:from>
    <xdr:to>
      <xdr:col>23</xdr:col>
      <xdr:colOff>762000</xdr:colOff>
      <xdr:row>64</xdr:row>
      <xdr:rowOff>346363</xdr:rowOff>
    </xdr:to>
    <xdr:sp macro="" textlink="">
      <xdr:nvSpPr>
        <xdr:cNvPr id="7" name="Rounded Rectangle 7">
          <a:hlinkClick xmlns:r="http://schemas.openxmlformats.org/officeDocument/2006/relationships" r:id="rId6"/>
          <a:extLst>
            <a:ext uri="{FF2B5EF4-FFF2-40B4-BE49-F238E27FC236}">
              <a16:creationId xmlns:a16="http://schemas.microsoft.com/office/drawing/2014/main" id="{947D8F53-A3B0-4D7D-AE0C-892D02F2A34B}"/>
            </a:ext>
          </a:extLst>
        </xdr:cNvPr>
        <xdr:cNvSpPr/>
      </xdr:nvSpPr>
      <xdr:spPr>
        <a:xfrm>
          <a:off x="10598726" y="12952269"/>
          <a:ext cx="4031674" cy="38619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0</xdr:colOff>
      <xdr:row>0</xdr:row>
      <xdr:rowOff>0</xdr:rowOff>
    </xdr:from>
    <xdr:ext cx="1991360" cy="1133475"/>
    <xdr:pic>
      <xdr:nvPicPr>
        <xdr:cNvPr id="8" name="Picture 7" descr="Tyson Foods logo">
          <a:extLst>
            <a:ext uri="{FF2B5EF4-FFF2-40B4-BE49-F238E27FC236}">
              <a16:creationId xmlns:a16="http://schemas.microsoft.com/office/drawing/2014/main" id="{B678248F-B218-48E1-8DA5-1BCC74A3EB76}"/>
            </a:ext>
          </a:extLst>
        </xdr:cNvPr>
        <xdr:cNvPicPr>
          <a:picLocks noChangeAspect="1"/>
        </xdr:cNvPicPr>
      </xdr:nvPicPr>
      <xdr:blipFill>
        <a:blip xmlns:r="http://schemas.openxmlformats.org/officeDocument/2006/relationships" r:embed="rId7"/>
        <a:stretch>
          <a:fillRect/>
        </a:stretch>
      </xdr:blipFill>
      <xdr:spPr>
        <a:xfrm>
          <a:off x="9753600" y="0"/>
          <a:ext cx="1991360" cy="1133475"/>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475AA34-0F79-431E-B6E2-D51C8072E4A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8C35EE0-6B14-46F1-8C06-CC2CCA05BD4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A4A1EFF2-167B-4679-A9D2-FC45C7082929}"/>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A4345D2-DA13-418B-AB62-034E8BAEEFBD}"/>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17</xdr:row>
      <xdr:rowOff>238125</xdr:rowOff>
    </xdr:from>
    <xdr:to>
      <xdr:col>17</xdr:col>
      <xdr:colOff>0</xdr:colOff>
      <xdr:row>18</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05376B9F-A10F-4D5D-924C-A86E73674687}"/>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688DF3CD-39F9-4848-9D67-4C30418A61F3}"/>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0</xdr:colOff>
      <xdr:row>0</xdr:row>
      <xdr:rowOff>0</xdr:rowOff>
    </xdr:from>
    <xdr:ext cx="1991360" cy="1133475"/>
    <xdr:pic>
      <xdr:nvPicPr>
        <xdr:cNvPr id="8" name="Picture 7" descr="Tyson Foods logo">
          <a:extLst>
            <a:ext uri="{FF2B5EF4-FFF2-40B4-BE49-F238E27FC236}">
              <a16:creationId xmlns:a16="http://schemas.microsoft.com/office/drawing/2014/main" id="{9E2E86BD-BDE2-4967-ADBB-F34BA3D7FE36}"/>
            </a:ext>
          </a:extLst>
        </xdr:cNvPr>
        <xdr:cNvPicPr>
          <a:picLocks noChangeAspect="1"/>
        </xdr:cNvPicPr>
      </xdr:nvPicPr>
      <xdr:blipFill>
        <a:blip xmlns:r="http://schemas.openxmlformats.org/officeDocument/2006/relationships" r:embed="rId7"/>
        <a:stretch>
          <a:fillRect/>
        </a:stretch>
      </xdr:blipFill>
      <xdr:spPr>
        <a:xfrm>
          <a:off x="9753600" y="0"/>
          <a:ext cx="1991360" cy="113347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D1AEAEC-7F13-4B65-BFD4-39445437CCE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5D83C97-54CB-4D3E-BDD8-4C8A2CF572E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8534DB2D-6BEC-4A3D-BCFD-7C836794E55E}"/>
            </a:ext>
          </a:extLst>
        </xdr:cNvPr>
        <xdr:cNvSpPr/>
      </xdr:nvSpPr>
      <xdr:spPr>
        <a:xfrm>
          <a:off x="1466851" y="827088"/>
          <a:ext cx="359283" cy="12382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26177CDF-E801-4C4A-BB60-BEB8488E3BD7}"/>
            </a:ext>
          </a:extLst>
        </xdr:cNvPr>
        <xdr:cNvSpPr/>
      </xdr:nvSpPr>
      <xdr:spPr>
        <a:xfrm>
          <a:off x="1876424" y="819150"/>
          <a:ext cx="2870708" cy="1333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18</xdr:row>
      <xdr:rowOff>254000</xdr:rowOff>
    </xdr:from>
    <xdr:to>
      <xdr:col>24</xdr:col>
      <xdr:colOff>240724</xdr:colOff>
      <xdr:row>18</xdr:row>
      <xdr:rowOff>619556</xdr:rowOff>
    </xdr:to>
    <xdr:sp macro="" textlink="">
      <xdr:nvSpPr>
        <xdr:cNvPr id="6" name="Rounded Rectangle 10">
          <a:hlinkClick xmlns:r="http://schemas.openxmlformats.org/officeDocument/2006/relationships" r:id="rId5"/>
          <a:extLst>
            <a:ext uri="{FF2B5EF4-FFF2-40B4-BE49-F238E27FC236}">
              <a16:creationId xmlns:a16="http://schemas.microsoft.com/office/drawing/2014/main" id="{9E64CFE1-59BF-44FC-827D-968EB0A17CA5}"/>
            </a:ext>
          </a:extLst>
        </xdr:cNvPr>
        <xdr:cNvSpPr/>
      </xdr:nvSpPr>
      <xdr:spPr>
        <a:xfrm>
          <a:off x="10261600" y="3616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17</xdr:col>
      <xdr:colOff>38100</xdr:colOff>
      <xdr:row>0</xdr:row>
      <xdr:rowOff>50801</xdr:rowOff>
    </xdr:from>
    <xdr:ext cx="1645330" cy="1314450"/>
    <xdr:pic>
      <xdr:nvPicPr>
        <xdr:cNvPr id="7" name="Picture 6" descr="Yang's 5th Taste logo">
          <a:extLst>
            <a:ext uri="{FF2B5EF4-FFF2-40B4-BE49-F238E27FC236}">
              <a16:creationId xmlns:a16="http://schemas.microsoft.com/office/drawing/2014/main" id="{E1ACFCB3-2A70-42D9-A705-72A463A6662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03600" y="50801"/>
          <a:ext cx="1645330" cy="1314450"/>
        </a:xfrm>
        <a:prstGeom prst="rect">
          <a:avLst/>
        </a:prstGeom>
      </xdr:spPr>
    </xdr:pic>
    <xdr:clientData/>
  </xdr:oneCellAnchor>
  <xdr:oneCellAnchor>
    <xdr:from>
      <xdr:col>20</xdr:col>
      <xdr:colOff>152400</xdr:colOff>
      <xdr:row>0</xdr:row>
      <xdr:rowOff>165100</xdr:rowOff>
    </xdr:from>
    <xdr:ext cx="3575601" cy="1149555"/>
    <xdr:pic>
      <xdr:nvPicPr>
        <xdr:cNvPr id="8" name="Picture 7" descr="Synergy Food Sales logo">
          <a:extLst>
            <a:ext uri="{FF2B5EF4-FFF2-40B4-BE49-F238E27FC236}">
              <a16:creationId xmlns:a16="http://schemas.microsoft.com/office/drawing/2014/main" id="{1C3030EB-28DF-4DDC-804E-DB56C5F83EBE}"/>
            </a:ext>
          </a:extLst>
        </xdr:cNvPr>
        <xdr:cNvPicPr>
          <a:picLocks noChangeAspect="1"/>
        </xdr:cNvPicPr>
      </xdr:nvPicPr>
      <xdr:blipFill>
        <a:blip xmlns:r="http://schemas.openxmlformats.org/officeDocument/2006/relationships" r:embed="rId7"/>
        <a:stretch>
          <a:fillRect/>
        </a:stretch>
      </xdr:blipFill>
      <xdr:spPr>
        <a:xfrm>
          <a:off x="12344400" y="165100"/>
          <a:ext cx="3575601" cy="114955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45E8F7A-27DD-4EDA-803F-3FA9455CF1E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D0067B3-6881-46E7-8134-BB5FE22A6F8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550F7881-D600-423F-8337-9256C4E12927}"/>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D161F142-7FD7-4D28-B206-B4B40262A5A5}"/>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25</xdr:row>
      <xdr:rowOff>238125</xdr:rowOff>
    </xdr:from>
    <xdr:to>
      <xdr:col>17</xdr:col>
      <xdr:colOff>0</xdr:colOff>
      <xdr:row>26</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81F01303-DB3B-46AA-B3A7-9EAC33479656}"/>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24</xdr:row>
      <xdr:rowOff>182563</xdr:rowOff>
    </xdr:from>
    <xdr:to>
      <xdr:col>23</xdr:col>
      <xdr:colOff>753053</xdr:colOff>
      <xdr:row>26</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ADB83521-7A5A-4E5C-97CC-FBD880E7852D}"/>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660400</xdr:colOff>
      <xdr:row>0</xdr:row>
      <xdr:rowOff>38100</xdr:rowOff>
    </xdr:from>
    <xdr:ext cx="1473880" cy="1247775"/>
    <xdr:pic>
      <xdr:nvPicPr>
        <xdr:cNvPr id="8" name="Picture 7" descr="Yang's 5th Taste logo">
          <a:extLst>
            <a:ext uri="{FF2B5EF4-FFF2-40B4-BE49-F238E27FC236}">
              <a16:creationId xmlns:a16="http://schemas.microsoft.com/office/drawing/2014/main" id="{664E77E2-0296-4E4C-8001-3C6FAFC7F1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21150" y="38100"/>
          <a:ext cx="1473880" cy="1247775"/>
        </a:xfrm>
        <a:prstGeom prst="rect">
          <a:avLst/>
        </a:prstGeom>
      </xdr:spPr>
    </xdr:pic>
    <xdr:clientData/>
  </xdr:oneCellAnchor>
  <xdr:oneCellAnchor>
    <xdr:from>
      <xdr:col>19</xdr:col>
      <xdr:colOff>546100</xdr:colOff>
      <xdr:row>0</xdr:row>
      <xdr:rowOff>177800</xdr:rowOff>
    </xdr:from>
    <xdr:ext cx="3527976" cy="1149555"/>
    <xdr:pic>
      <xdr:nvPicPr>
        <xdr:cNvPr id="9" name="Picture 8" descr="Synergy Food Sales logo">
          <a:extLst>
            <a:ext uri="{FF2B5EF4-FFF2-40B4-BE49-F238E27FC236}">
              <a16:creationId xmlns:a16="http://schemas.microsoft.com/office/drawing/2014/main" id="{881B6997-D05F-436C-8300-B7DBFB6CDD0D}"/>
            </a:ext>
          </a:extLst>
        </xdr:cNvPr>
        <xdr:cNvPicPr>
          <a:picLocks noChangeAspect="1"/>
        </xdr:cNvPicPr>
      </xdr:nvPicPr>
      <xdr:blipFill>
        <a:blip xmlns:r="http://schemas.openxmlformats.org/officeDocument/2006/relationships" r:embed="rId8"/>
        <a:stretch>
          <a:fillRect/>
        </a:stretch>
      </xdr:blipFill>
      <xdr:spPr>
        <a:xfrm>
          <a:off x="12128500" y="177800"/>
          <a:ext cx="3527976" cy="114955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2069592-A212-4AAC-9AD8-58CBD46F914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0363691-6535-4F26-B879-C898EEA6409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176213</xdr:colOff>
      <xdr:row>5</xdr:row>
      <xdr:rowOff>63500</xdr:rowOff>
    </xdr:from>
    <xdr:to>
      <xdr:col>2</xdr:col>
      <xdr:colOff>3762374</xdr:colOff>
      <xdr:row>5</xdr:row>
      <xdr:rowOff>380999</xdr:rowOff>
    </xdr:to>
    <xdr:sp macro="" textlink="">
      <xdr:nvSpPr>
        <xdr:cNvPr id="4" name="Rounded Rectangle 4">
          <a:hlinkClick xmlns:r="http://schemas.openxmlformats.org/officeDocument/2006/relationships" r:id="rId3"/>
          <a:extLst>
            <a:ext uri="{FF2B5EF4-FFF2-40B4-BE49-F238E27FC236}">
              <a16:creationId xmlns:a16="http://schemas.microsoft.com/office/drawing/2014/main" id="{F2C83E37-61D8-4AB9-9F30-C6B96A931786}"/>
            </a:ext>
          </a:extLst>
        </xdr:cNvPr>
        <xdr:cNvSpPr/>
      </xdr:nvSpPr>
      <xdr:spPr>
        <a:xfrm>
          <a:off x="1395413" y="1016000"/>
          <a:ext cx="433386" cy="12699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39686</xdr:colOff>
      <xdr:row>5</xdr:row>
      <xdr:rowOff>65088</xdr:rowOff>
    </xdr:from>
    <xdr:to>
      <xdr:col>7</xdr:col>
      <xdr:colOff>471994</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E2C6CCE4-CB48-4F1C-8F3D-5241BD0A5F33}"/>
            </a:ext>
          </a:extLst>
        </xdr:cNvPr>
        <xdr:cNvSpPr/>
      </xdr:nvSpPr>
      <xdr:spPr>
        <a:xfrm>
          <a:off x="1868486" y="1017588"/>
          <a:ext cx="2870708" cy="1254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4</xdr:col>
      <xdr:colOff>603249</xdr:colOff>
      <xdr:row>41</xdr:row>
      <xdr:rowOff>238125</xdr:rowOff>
    </xdr:from>
    <xdr:to>
      <xdr:col>17</xdr:col>
      <xdr:colOff>0</xdr:colOff>
      <xdr:row>42</xdr:row>
      <xdr:rowOff>293688</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FE419016-54EA-4BD9-8B81-333EB7694262}"/>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17</xdr:col>
      <xdr:colOff>238125</xdr:colOff>
      <xdr:row>40</xdr:row>
      <xdr:rowOff>182563</xdr:rowOff>
    </xdr:from>
    <xdr:to>
      <xdr:col>23</xdr:col>
      <xdr:colOff>753053</xdr:colOff>
      <xdr:row>42</xdr:row>
      <xdr:rowOff>323272</xdr:rowOff>
    </xdr:to>
    <xdr:sp macro="" textlink="">
      <xdr:nvSpPr>
        <xdr:cNvPr id="7" name="Rounded Rectangle 10">
          <a:hlinkClick xmlns:r="http://schemas.openxmlformats.org/officeDocument/2006/relationships" r:id="rId6"/>
          <a:extLst>
            <a:ext uri="{FF2B5EF4-FFF2-40B4-BE49-F238E27FC236}">
              <a16:creationId xmlns:a16="http://schemas.microsoft.com/office/drawing/2014/main" id="{BCAD6FCA-9B00-40CD-91F8-F55D26AA7A3E}"/>
            </a:ext>
          </a:extLst>
        </xdr:cNvPr>
        <xdr:cNvSpPr/>
      </xdr:nvSpPr>
      <xdr:spPr>
        <a:xfrm>
          <a:off x="10601325" y="8564563"/>
          <a:ext cx="4029653" cy="38835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a:t>
          </a:r>
        </a:p>
      </xdr:txBody>
    </xdr:sp>
    <xdr:clientData/>
  </xdr:twoCellAnchor>
  <xdr:oneCellAnchor>
    <xdr:from>
      <xdr:col>16</xdr:col>
      <xdr:colOff>101600</xdr:colOff>
      <xdr:row>0</xdr:row>
      <xdr:rowOff>25401</xdr:rowOff>
    </xdr:from>
    <xdr:ext cx="2385463" cy="1273175"/>
    <xdr:pic>
      <xdr:nvPicPr>
        <xdr:cNvPr id="8" name="Picture 7" descr="Bongards logo">
          <a:extLst>
            <a:ext uri="{FF2B5EF4-FFF2-40B4-BE49-F238E27FC236}">
              <a16:creationId xmlns:a16="http://schemas.microsoft.com/office/drawing/2014/main" id="{5103749B-F474-4DA0-806F-F8F50CEAD4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55200" y="25401"/>
          <a:ext cx="2385463" cy="1273175"/>
        </a:xfrm>
        <a:prstGeom prst="rect">
          <a:avLst/>
        </a:prstGeom>
      </xdr:spPr>
    </xdr:pic>
    <xdr:clientData/>
  </xdr:oneCellAnchor>
  <xdr:oneCellAnchor>
    <xdr:from>
      <xdr:col>19</xdr:col>
      <xdr:colOff>508000</xdr:colOff>
      <xdr:row>0</xdr:row>
      <xdr:rowOff>76200</xdr:rowOff>
    </xdr:from>
    <xdr:ext cx="3694478" cy="1196975"/>
    <xdr:pic>
      <xdr:nvPicPr>
        <xdr:cNvPr id="9" name="Picture 8" descr="Synergy Food Sales logo">
          <a:extLst>
            <a:ext uri="{FF2B5EF4-FFF2-40B4-BE49-F238E27FC236}">
              <a16:creationId xmlns:a16="http://schemas.microsoft.com/office/drawing/2014/main" id="{7F1A501C-A17B-4384-A846-4503DC476C3C}"/>
            </a:ext>
          </a:extLst>
        </xdr:cNvPr>
        <xdr:cNvPicPr>
          <a:picLocks noChangeAspect="1"/>
        </xdr:cNvPicPr>
      </xdr:nvPicPr>
      <xdr:blipFill>
        <a:blip xmlns:r="http://schemas.openxmlformats.org/officeDocument/2006/relationships" r:embed="rId8"/>
        <a:stretch>
          <a:fillRect/>
        </a:stretch>
      </xdr:blipFill>
      <xdr:spPr>
        <a:xfrm>
          <a:off x="12090400" y="76200"/>
          <a:ext cx="3694478" cy="119697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Kenkel, Rick" id="{DAD3B328-C556-4EA4-8ABB-8922F02D4B84}" userId="S::kenker@bds.state.mo.us::b753de41-5526-4a39-8d66-24794e89f83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11</v>
  </rv>
</rvData>
</file>

<file path=xl/richData/rdrichvaluestructure.xml><?xml version="1.0" encoding="utf-8"?>
<rvStructures xmlns="http://schemas.microsoft.com/office/spreadsheetml/2017/richdata" count="1">
  <s t="_error">
    <k n="error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649" dT="2024-12-12T14:22:20.13" personId="{DAD3B328-C556-4EA4-8ABB-8922F02D4B84}" id="{B736F63C-5564-444E-B573-DAF91B90FA61}">
    <text>When running Meal Count Report from DESE MO SCHLS FOR THE SEV DISABLED is one combined number.  Ran report to capture building level breakdown.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onatedfoods@dese.mo.gov?subject=USDA%20FOODS%20PACKET" TargetMode="External"/><Relationship Id="rId1" Type="http://schemas.openxmlformats.org/officeDocument/2006/relationships/hyperlink" Target="mailto:%20donatedfoods@dese.mo.gov?subject=USDA%20FOODS%20PACKET"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524E-18B6-42B7-8E72-F82068754DB9}">
  <dimension ref="A1:LOI42"/>
  <sheetViews>
    <sheetView zoomScale="60" zoomScaleNormal="60" workbookViewId="0"/>
  </sheetViews>
  <sheetFormatPr defaultColWidth="9.140625" defaultRowHeight="15" x14ac:dyDescent="0.25"/>
  <cols>
    <col min="1" max="1" width="37" customWidth="1"/>
    <col min="2" max="2" width="55.5703125" customWidth="1"/>
    <col min="3" max="3" width="36.42578125" bestFit="1" customWidth="1"/>
    <col min="4" max="4" width="28.42578125" bestFit="1" customWidth="1"/>
    <col min="5" max="5" width="28.42578125" customWidth="1"/>
    <col min="6" max="7" width="44.140625" customWidth="1"/>
    <col min="8" max="9" width="26.85546875" customWidth="1"/>
    <col min="10" max="14" width="52.42578125" customWidth="1"/>
    <col min="15" max="15" width="22.42578125" bestFit="1" customWidth="1"/>
    <col min="16" max="16" width="23.28515625" customWidth="1"/>
    <col min="17" max="17" width="12.42578125" customWidth="1"/>
    <col min="26" max="26" width="12.140625" bestFit="1" customWidth="1"/>
    <col min="27" max="27" width="13.7109375" customWidth="1"/>
    <col min="28" max="28" width="8.140625" bestFit="1" customWidth="1"/>
    <col min="37" max="37" width="12.140625" bestFit="1" customWidth="1"/>
    <col min="180" max="180" width="12.140625" bestFit="1" customWidth="1"/>
    <col min="191" max="191" width="12.140625" bestFit="1" customWidth="1"/>
    <col min="679" max="679" width="24.7109375" bestFit="1" customWidth="1"/>
    <col min="685" max="685" width="18.140625" customWidth="1"/>
    <col min="686" max="686" width="11.85546875" customWidth="1"/>
    <col min="721" max="721" width="17.140625" bestFit="1" customWidth="1"/>
    <col min="722" max="722" width="29.5703125" bestFit="1" customWidth="1"/>
    <col min="723" max="723" width="51.140625" bestFit="1" customWidth="1"/>
    <col min="724" max="724" width="28.5703125" bestFit="1" customWidth="1"/>
    <col min="725" max="725" width="15.140625" customWidth="1"/>
    <col min="726" max="726" width="9.140625" customWidth="1"/>
    <col min="727" max="727" width="15.7109375" customWidth="1"/>
    <col min="728" max="728" width="15" customWidth="1"/>
    <col min="729" max="736" width="12.85546875" bestFit="1" customWidth="1"/>
    <col min="737" max="737" width="19.85546875" bestFit="1" customWidth="1"/>
    <col min="738" max="738" width="8.5703125" bestFit="1" customWidth="1"/>
    <col min="739" max="747" width="12.85546875" bestFit="1" customWidth="1"/>
    <col min="748" max="748" width="13" bestFit="1" customWidth="1"/>
    <col min="750" max="758" width="12.85546875" bestFit="1" customWidth="1"/>
    <col min="759" max="759" width="13" bestFit="1" customWidth="1"/>
    <col min="761" max="761" width="10" bestFit="1" customWidth="1"/>
    <col min="762" max="762" width="12" bestFit="1" customWidth="1"/>
    <col min="763" max="763" width="10" bestFit="1" customWidth="1"/>
    <col min="764" max="764" width="11.85546875" bestFit="1" customWidth="1"/>
    <col min="765" max="765" width="11.140625" bestFit="1" customWidth="1"/>
    <col min="766" max="766" width="10" bestFit="1" customWidth="1"/>
    <col min="767" max="767" width="10.85546875" bestFit="1" customWidth="1"/>
    <col min="768" max="769" width="10" bestFit="1" customWidth="1"/>
    <col min="770" max="770" width="13" bestFit="1" customWidth="1"/>
    <col min="772" max="772" width="11" bestFit="1" customWidth="1"/>
    <col min="773" max="773" width="12" bestFit="1" customWidth="1"/>
    <col min="774" max="774" width="11" bestFit="1" customWidth="1"/>
    <col min="775" max="775" width="11.85546875" bestFit="1" customWidth="1"/>
    <col min="776" max="776" width="11.140625" bestFit="1" customWidth="1"/>
    <col min="777" max="780" width="11" bestFit="1" customWidth="1"/>
    <col min="781" max="781" width="13" bestFit="1" customWidth="1"/>
    <col min="783" max="783" width="11.140625" bestFit="1" customWidth="1"/>
    <col min="784" max="784" width="12" bestFit="1" customWidth="1"/>
    <col min="785" max="785" width="11.140625" bestFit="1" customWidth="1"/>
    <col min="786" max="786" width="11.85546875" bestFit="1" customWidth="1"/>
    <col min="787" max="791" width="11.140625" bestFit="1" customWidth="1"/>
    <col min="792" max="792" width="13" bestFit="1" customWidth="1"/>
    <col min="794" max="794" width="10" bestFit="1" customWidth="1"/>
    <col min="795" max="795" width="12" bestFit="1" customWidth="1"/>
    <col min="796" max="796" width="10" bestFit="1" customWidth="1"/>
    <col min="797" max="797" width="11.85546875" bestFit="1" customWidth="1"/>
    <col min="798" max="798" width="11.140625" bestFit="1" customWidth="1"/>
    <col min="799" max="799" width="10" bestFit="1" customWidth="1"/>
    <col min="800" max="800" width="10.85546875" bestFit="1" customWidth="1"/>
    <col min="801" max="802" width="10" bestFit="1" customWidth="1"/>
    <col min="803" max="803" width="13" bestFit="1" customWidth="1"/>
    <col min="805" max="805" width="9.85546875" bestFit="1" customWidth="1"/>
    <col min="806" max="806" width="12" bestFit="1" customWidth="1"/>
    <col min="807" max="807" width="9.85546875" bestFit="1" customWidth="1"/>
    <col min="808" max="808" width="11.85546875" bestFit="1" customWidth="1"/>
    <col min="809" max="809" width="11.140625" bestFit="1" customWidth="1"/>
    <col min="810" max="810" width="9.85546875" bestFit="1" customWidth="1"/>
    <col min="811" max="811" width="10.85546875" bestFit="1" customWidth="1"/>
    <col min="812" max="813" width="9.85546875" bestFit="1" customWidth="1"/>
    <col min="814" max="814" width="13" bestFit="1" customWidth="1"/>
    <col min="816" max="816" width="8.85546875" bestFit="1" customWidth="1"/>
    <col min="817" max="817" width="12" bestFit="1" customWidth="1"/>
    <col min="818" max="818" width="9.85546875" bestFit="1" customWidth="1"/>
    <col min="819" max="819" width="11.85546875" bestFit="1" customWidth="1"/>
    <col min="820" max="820" width="11.140625" bestFit="1" customWidth="1"/>
    <col min="821" max="821" width="9.5703125" bestFit="1" customWidth="1"/>
    <col min="822" max="822" width="10.85546875" bestFit="1" customWidth="1"/>
    <col min="823" max="823" width="8" bestFit="1" customWidth="1"/>
    <col min="824" max="824" width="7.85546875" bestFit="1" customWidth="1"/>
    <col min="825" max="825" width="13" bestFit="1" customWidth="1"/>
    <col min="827" max="827" width="8.85546875" bestFit="1" customWidth="1"/>
    <col min="828" max="828" width="12" bestFit="1" customWidth="1"/>
    <col min="829" max="829" width="9.85546875" bestFit="1" customWidth="1"/>
    <col min="830" max="830" width="11.85546875" bestFit="1" customWidth="1"/>
    <col min="831" max="831" width="11.140625" bestFit="1" customWidth="1"/>
    <col min="832" max="832" width="9.5703125" bestFit="1" customWidth="1"/>
    <col min="833" max="833" width="10.85546875" bestFit="1" customWidth="1"/>
    <col min="834" max="834" width="8" bestFit="1" customWidth="1"/>
    <col min="835" max="835" width="7.85546875" bestFit="1" customWidth="1"/>
    <col min="836" max="836" width="13" bestFit="1" customWidth="1"/>
    <col min="838" max="838" width="8.85546875" bestFit="1" customWidth="1"/>
    <col min="839" max="839" width="12" bestFit="1" customWidth="1"/>
    <col min="840" max="840" width="9.85546875" bestFit="1" customWidth="1"/>
    <col min="841" max="841" width="11.85546875" bestFit="1" customWidth="1"/>
    <col min="842" max="842" width="11.140625" bestFit="1" customWidth="1"/>
    <col min="843" max="843" width="9.5703125" bestFit="1" customWidth="1"/>
    <col min="844" max="844" width="10.85546875" bestFit="1" customWidth="1"/>
    <col min="845" max="845" width="8" bestFit="1" customWidth="1"/>
    <col min="846" max="846" width="7.85546875" bestFit="1" customWidth="1"/>
    <col min="847" max="847" width="13" bestFit="1" customWidth="1"/>
    <col min="849" max="849" width="8.85546875" bestFit="1" customWidth="1"/>
    <col min="850" max="850" width="12" bestFit="1" customWidth="1"/>
    <col min="851" max="851" width="9.85546875" bestFit="1" customWidth="1"/>
    <col min="852" max="852" width="11.85546875" bestFit="1" customWidth="1"/>
    <col min="853" max="853" width="11.140625" bestFit="1" customWidth="1"/>
    <col min="854" max="854" width="9.5703125" bestFit="1" customWidth="1"/>
    <col min="855" max="855" width="10.85546875" bestFit="1" customWidth="1"/>
    <col min="856" max="856" width="8" bestFit="1" customWidth="1"/>
    <col min="857" max="857" width="7.85546875" bestFit="1" customWidth="1"/>
    <col min="858" max="858" width="13" bestFit="1" customWidth="1"/>
    <col min="860" max="860" width="9.85546875" bestFit="1" customWidth="1"/>
    <col min="861" max="861" width="12" bestFit="1" customWidth="1"/>
    <col min="862" max="862" width="9.85546875" bestFit="1" customWidth="1"/>
    <col min="863" max="863" width="11.85546875" bestFit="1" customWidth="1"/>
    <col min="864" max="864" width="11.140625" bestFit="1" customWidth="1"/>
    <col min="865" max="865" width="9.85546875" bestFit="1" customWidth="1"/>
    <col min="866" max="866" width="10.85546875" bestFit="1" customWidth="1"/>
    <col min="867" max="868" width="9.85546875" bestFit="1" customWidth="1"/>
    <col min="869" max="869" width="13" bestFit="1" customWidth="1"/>
    <col min="871" max="871" width="8.85546875" bestFit="1" customWidth="1"/>
    <col min="872" max="872" width="12" bestFit="1" customWidth="1"/>
    <col min="873" max="873" width="9.85546875" bestFit="1" customWidth="1"/>
    <col min="874" max="874" width="11.85546875" bestFit="1" customWidth="1"/>
    <col min="875" max="875" width="11.140625" bestFit="1" customWidth="1"/>
    <col min="876" max="876" width="9.5703125" bestFit="1" customWidth="1"/>
    <col min="877" max="877" width="10.85546875" bestFit="1" customWidth="1"/>
    <col min="878" max="878" width="8" bestFit="1" customWidth="1"/>
    <col min="879" max="879" width="7.85546875" bestFit="1" customWidth="1"/>
    <col min="880" max="880" width="13" bestFit="1" customWidth="1"/>
    <col min="882" max="882" width="9.85546875" bestFit="1" customWidth="1"/>
    <col min="883" max="883" width="12" bestFit="1" customWidth="1"/>
    <col min="884" max="884" width="9.85546875" bestFit="1" customWidth="1"/>
    <col min="885" max="885" width="11.85546875" bestFit="1" customWidth="1"/>
    <col min="886" max="886" width="11.140625" bestFit="1" customWidth="1"/>
    <col min="887" max="887" width="9.85546875" bestFit="1" customWidth="1"/>
    <col min="888" max="888" width="10.85546875" bestFit="1" customWidth="1"/>
    <col min="889" max="890" width="9.85546875" bestFit="1" customWidth="1"/>
    <col min="891" max="891" width="13" bestFit="1" customWidth="1"/>
    <col min="893" max="893" width="9.85546875" bestFit="1" customWidth="1"/>
    <col min="894" max="894" width="12" bestFit="1" customWidth="1"/>
    <col min="895" max="895" width="9.85546875" bestFit="1" customWidth="1"/>
    <col min="896" max="896" width="11.85546875" bestFit="1" customWidth="1"/>
    <col min="897" max="897" width="11.140625" bestFit="1" customWidth="1"/>
    <col min="898" max="898" width="9.85546875" bestFit="1" customWidth="1"/>
    <col min="899" max="899" width="10.85546875" bestFit="1" customWidth="1"/>
    <col min="900" max="901" width="9.85546875" bestFit="1" customWidth="1"/>
    <col min="902" max="902" width="13" bestFit="1" customWidth="1"/>
    <col min="904" max="904" width="9.85546875" bestFit="1" customWidth="1"/>
    <col min="905" max="905" width="12" bestFit="1" customWidth="1"/>
    <col min="906" max="906" width="9.85546875" bestFit="1" customWidth="1"/>
    <col min="907" max="907" width="11.85546875" bestFit="1" customWidth="1"/>
    <col min="908" max="908" width="11.140625" bestFit="1" customWidth="1"/>
    <col min="909" max="909" width="9.85546875" bestFit="1" customWidth="1"/>
    <col min="910" max="910" width="10.85546875" bestFit="1" customWidth="1"/>
    <col min="911" max="912" width="9.85546875" bestFit="1" customWidth="1"/>
    <col min="913" max="913" width="13" bestFit="1" customWidth="1"/>
    <col min="914" max="914" width="8.85546875" bestFit="1" customWidth="1"/>
    <col min="915" max="915" width="9.140625" style="3"/>
    <col min="916" max="916" width="13.5703125" bestFit="1" customWidth="1"/>
    <col min="918" max="918" width="8.85546875" bestFit="1" customWidth="1"/>
    <col min="919" max="919" width="12" bestFit="1" customWidth="1"/>
    <col min="920" max="920" width="9.85546875" bestFit="1" customWidth="1"/>
    <col min="921" max="921" width="11.85546875" bestFit="1" customWidth="1"/>
    <col min="922" max="922" width="11.140625" bestFit="1" customWidth="1"/>
    <col min="923" max="923" width="9.5703125" bestFit="1" customWidth="1"/>
    <col min="924" max="924" width="10.85546875" bestFit="1" customWidth="1"/>
    <col min="925" max="925" width="8" bestFit="1" customWidth="1"/>
    <col min="926" max="926" width="7.85546875" bestFit="1" customWidth="1"/>
    <col min="927" max="927" width="13" bestFit="1" customWidth="1"/>
    <col min="929" max="929" width="8.85546875" bestFit="1" customWidth="1"/>
    <col min="930" max="930" width="12" bestFit="1" customWidth="1"/>
    <col min="931" max="931" width="9.85546875" bestFit="1" customWidth="1"/>
    <col min="932" max="932" width="11.85546875" bestFit="1" customWidth="1"/>
    <col min="933" max="933" width="11.140625" bestFit="1" customWidth="1"/>
    <col min="934" max="934" width="9.5703125" bestFit="1" customWidth="1"/>
    <col min="935" max="935" width="10.85546875" bestFit="1" customWidth="1"/>
    <col min="936" max="936" width="8" bestFit="1" customWidth="1"/>
    <col min="937" max="937" width="7.85546875" bestFit="1" customWidth="1"/>
    <col min="938" max="938" width="13" bestFit="1" customWidth="1"/>
    <col min="940" max="940" width="8.85546875" bestFit="1" customWidth="1"/>
    <col min="941" max="941" width="12" bestFit="1" customWidth="1"/>
    <col min="942" max="942" width="9.85546875" bestFit="1" customWidth="1"/>
    <col min="943" max="943" width="11.85546875" bestFit="1" customWidth="1"/>
    <col min="944" max="944" width="11.140625" bestFit="1" customWidth="1"/>
    <col min="945" max="945" width="9.5703125" bestFit="1" customWidth="1"/>
    <col min="946" max="946" width="10.85546875" bestFit="1" customWidth="1"/>
    <col min="947" max="947" width="8" bestFit="1" customWidth="1"/>
    <col min="948" max="948" width="7.85546875" bestFit="1" customWidth="1"/>
    <col min="949" max="949" width="13" bestFit="1" customWidth="1"/>
    <col min="951" max="951" width="8.85546875" bestFit="1" customWidth="1"/>
    <col min="952" max="952" width="12" bestFit="1" customWidth="1"/>
    <col min="953" max="953" width="9.85546875" bestFit="1" customWidth="1"/>
    <col min="954" max="954" width="11.85546875" bestFit="1" customWidth="1"/>
    <col min="955" max="955" width="11.140625" bestFit="1" customWidth="1"/>
    <col min="956" max="956" width="9.5703125" bestFit="1" customWidth="1"/>
    <col min="957" max="957" width="10.85546875" bestFit="1" customWidth="1"/>
    <col min="958" max="958" width="8" bestFit="1" customWidth="1"/>
    <col min="959" max="959" width="7.85546875" bestFit="1" customWidth="1"/>
    <col min="960" max="960" width="13" bestFit="1" customWidth="1"/>
    <col min="962" max="962" width="8.85546875" bestFit="1" customWidth="1"/>
    <col min="963" max="963" width="12" bestFit="1" customWidth="1"/>
    <col min="964" max="964" width="9.85546875" bestFit="1" customWidth="1"/>
    <col min="965" max="965" width="11.85546875" bestFit="1" customWidth="1"/>
    <col min="966" max="966" width="11.140625" bestFit="1" customWidth="1"/>
    <col min="967" max="967" width="9.5703125" bestFit="1" customWidth="1"/>
    <col min="968" max="968" width="10.85546875" bestFit="1" customWidth="1"/>
    <col min="969" max="969" width="8" bestFit="1" customWidth="1"/>
    <col min="970" max="970" width="7.85546875" bestFit="1" customWidth="1"/>
    <col min="971" max="971" width="13" bestFit="1" customWidth="1"/>
    <col min="973" max="973" width="8.85546875" bestFit="1" customWidth="1"/>
    <col min="974" max="974" width="12" bestFit="1" customWidth="1"/>
    <col min="975" max="975" width="9.85546875" bestFit="1" customWidth="1"/>
    <col min="976" max="976" width="11.85546875" bestFit="1" customWidth="1"/>
    <col min="977" max="977" width="11.140625" bestFit="1" customWidth="1"/>
    <col min="978" max="978" width="9.5703125" bestFit="1" customWidth="1"/>
    <col min="979" max="979" width="10.85546875" bestFit="1" customWidth="1"/>
    <col min="980" max="980" width="8" bestFit="1" customWidth="1"/>
    <col min="981" max="981" width="7.85546875" bestFit="1" customWidth="1"/>
    <col min="982" max="982" width="13" bestFit="1" customWidth="1"/>
    <col min="984" max="984" width="8.85546875" bestFit="1" customWidth="1"/>
    <col min="985" max="985" width="12" bestFit="1" customWidth="1"/>
    <col min="986" max="986" width="9.85546875" bestFit="1" customWidth="1"/>
    <col min="987" max="987" width="11.85546875" bestFit="1" customWidth="1"/>
    <col min="988" max="988" width="11.140625" bestFit="1" customWidth="1"/>
    <col min="989" max="989" width="9.5703125" bestFit="1" customWidth="1"/>
    <col min="990" max="990" width="10.85546875" bestFit="1" customWidth="1"/>
    <col min="991" max="991" width="8" bestFit="1" customWidth="1"/>
    <col min="992" max="992" width="7.85546875" bestFit="1" customWidth="1"/>
    <col min="993" max="993" width="13" bestFit="1" customWidth="1"/>
    <col min="995" max="995" width="8.85546875" bestFit="1" customWidth="1"/>
    <col min="996" max="996" width="12" bestFit="1" customWidth="1"/>
    <col min="997" max="997" width="9.85546875" bestFit="1" customWidth="1"/>
    <col min="998" max="998" width="11.85546875" bestFit="1" customWidth="1"/>
    <col min="999" max="999" width="11.140625" bestFit="1" customWidth="1"/>
    <col min="1000" max="1000" width="9.5703125" bestFit="1" customWidth="1"/>
    <col min="1001" max="1001" width="10.85546875" bestFit="1" customWidth="1"/>
    <col min="1002" max="1002" width="8" bestFit="1" customWidth="1"/>
    <col min="1003" max="1003" width="7.85546875" bestFit="1" customWidth="1"/>
    <col min="1004" max="1004" width="13" bestFit="1" customWidth="1"/>
    <col min="1006" max="1006" width="8.85546875" bestFit="1" customWidth="1"/>
    <col min="1007" max="1007" width="12" bestFit="1" customWidth="1"/>
    <col min="1008" max="1008" width="9.85546875" bestFit="1" customWidth="1"/>
    <col min="1009" max="1009" width="11.85546875" bestFit="1" customWidth="1"/>
    <col min="1010" max="1010" width="11.140625" bestFit="1" customWidth="1"/>
    <col min="1011" max="1011" width="9.5703125" bestFit="1" customWidth="1"/>
    <col min="1012" max="1012" width="10.85546875" bestFit="1" customWidth="1"/>
    <col min="1013" max="1013" width="8" bestFit="1" customWidth="1"/>
    <col min="1014" max="1014" width="7.85546875" bestFit="1" customWidth="1"/>
    <col min="1015" max="1015" width="13" bestFit="1" customWidth="1"/>
    <col min="1017" max="1017" width="8.85546875" bestFit="1" customWidth="1"/>
    <col min="1018" max="1018" width="12" bestFit="1" customWidth="1"/>
    <col min="1019" max="1019" width="9.85546875" bestFit="1" customWidth="1"/>
    <col min="1020" max="1020" width="11.85546875" bestFit="1" customWidth="1"/>
    <col min="1021" max="1021" width="11.140625" bestFit="1" customWidth="1"/>
    <col min="1022" max="1022" width="9.5703125" bestFit="1" customWidth="1"/>
    <col min="1023" max="1023" width="10.85546875" bestFit="1" customWidth="1"/>
    <col min="1024" max="1024" width="8" bestFit="1" customWidth="1"/>
    <col min="1025" max="1025" width="7.85546875" bestFit="1" customWidth="1"/>
    <col min="1026" max="1026" width="13" bestFit="1" customWidth="1"/>
    <col min="1028" max="1028" width="8.85546875" bestFit="1" customWidth="1"/>
    <col min="1029" max="1029" width="12" bestFit="1" customWidth="1"/>
    <col min="1030" max="1030" width="9.85546875" bestFit="1" customWidth="1"/>
    <col min="1031" max="1031" width="11.85546875" bestFit="1" customWidth="1"/>
    <col min="1032" max="1032" width="11.140625" bestFit="1" customWidth="1"/>
    <col min="1033" max="1033" width="9.5703125" bestFit="1" customWidth="1"/>
    <col min="1034" max="1034" width="10.85546875" bestFit="1" customWidth="1"/>
    <col min="1035" max="1035" width="8" bestFit="1" customWidth="1"/>
    <col min="1036" max="1036" width="7.85546875" bestFit="1" customWidth="1"/>
    <col min="1037" max="1037" width="13" bestFit="1" customWidth="1"/>
    <col min="1039" max="1039" width="8.85546875" bestFit="1" customWidth="1"/>
    <col min="1040" max="1040" width="12" bestFit="1" customWidth="1"/>
    <col min="1041" max="1041" width="9.85546875" bestFit="1" customWidth="1"/>
    <col min="1042" max="1042" width="11.85546875" bestFit="1" customWidth="1"/>
    <col min="1043" max="1043" width="11.140625" bestFit="1" customWidth="1"/>
    <col min="1044" max="1044" width="9.5703125" bestFit="1" customWidth="1"/>
    <col min="1045" max="1045" width="10.85546875" bestFit="1" customWidth="1"/>
    <col min="1046" max="1046" width="8" bestFit="1" customWidth="1"/>
    <col min="1047" max="1047" width="7.85546875" bestFit="1" customWidth="1"/>
    <col min="1048" max="1048" width="13" bestFit="1" customWidth="1"/>
    <col min="1050" max="1050" width="8.85546875" bestFit="1" customWidth="1"/>
    <col min="1051" max="1051" width="12" bestFit="1" customWidth="1"/>
    <col min="1052" max="1052" width="9.85546875" bestFit="1" customWidth="1"/>
    <col min="1053" max="1053" width="11.85546875" bestFit="1" customWidth="1"/>
    <col min="1054" max="1054" width="11.140625" bestFit="1" customWidth="1"/>
    <col min="1055" max="1055" width="9.5703125" bestFit="1" customWidth="1"/>
    <col min="1056" max="1056" width="10.85546875" bestFit="1" customWidth="1"/>
    <col min="1057" max="1057" width="8" bestFit="1" customWidth="1"/>
    <col min="1058" max="1058" width="7.85546875" bestFit="1" customWidth="1"/>
    <col min="1059" max="1059" width="13" bestFit="1" customWidth="1"/>
    <col min="1061" max="1061" width="8.85546875" bestFit="1" customWidth="1"/>
    <col min="1062" max="1062" width="12" bestFit="1" customWidth="1"/>
    <col min="1063" max="1063" width="9.85546875" bestFit="1" customWidth="1"/>
    <col min="1064" max="1064" width="11.85546875" bestFit="1" customWidth="1"/>
    <col min="1065" max="1065" width="11.140625" bestFit="1" customWidth="1"/>
    <col min="1066" max="1066" width="9.5703125" bestFit="1" customWidth="1"/>
    <col min="1067" max="1067" width="10.85546875" bestFit="1" customWidth="1"/>
    <col min="1068" max="1068" width="8" bestFit="1" customWidth="1"/>
    <col min="1069" max="1069" width="7.85546875" bestFit="1" customWidth="1"/>
    <col min="1070" max="1070" width="13" bestFit="1" customWidth="1"/>
    <col min="1072" max="1072" width="8.85546875" bestFit="1" customWidth="1"/>
    <col min="1073" max="1073" width="12" bestFit="1" customWidth="1"/>
    <col min="1074" max="1074" width="9.85546875" bestFit="1" customWidth="1"/>
    <col min="1075" max="1075" width="11.85546875" bestFit="1" customWidth="1"/>
    <col min="1076" max="1076" width="11.140625" bestFit="1" customWidth="1"/>
    <col min="1077" max="1077" width="9.5703125" bestFit="1" customWidth="1"/>
    <col min="1078" max="1078" width="10.85546875" bestFit="1" customWidth="1"/>
    <col min="1079" max="1079" width="8" bestFit="1" customWidth="1"/>
    <col min="1080" max="1080" width="7.85546875" bestFit="1" customWidth="1"/>
    <col min="1081" max="1081" width="13" bestFit="1" customWidth="1"/>
    <col min="1083" max="1083" width="8.85546875" bestFit="1" customWidth="1"/>
    <col min="1084" max="1084" width="12" bestFit="1" customWidth="1"/>
    <col min="1085" max="1085" width="9.85546875" bestFit="1" customWidth="1"/>
    <col min="1086" max="1086" width="11.85546875" bestFit="1" customWidth="1"/>
    <col min="1087" max="1087" width="11.140625" bestFit="1" customWidth="1"/>
    <col min="1088" max="1088" width="9.5703125" bestFit="1" customWidth="1"/>
    <col min="1089" max="1089" width="10.85546875" bestFit="1" customWidth="1"/>
    <col min="1090" max="1090" width="8" bestFit="1" customWidth="1"/>
    <col min="1091" max="1091" width="7.85546875" bestFit="1" customWidth="1"/>
    <col min="1092" max="1092" width="13" bestFit="1" customWidth="1"/>
    <col min="1094" max="1094" width="8.85546875" bestFit="1" customWidth="1"/>
    <col min="1095" max="1095" width="12" bestFit="1" customWidth="1"/>
    <col min="1096" max="1096" width="9.85546875" bestFit="1" customWidth="1"/>
    <col min="1097" max="1097" width="11.85546875" bestFit="1" customWidth="1"/>
    <col min="1098" max="1098" width="11.140625" bestFit="1" customWidth="1"/>
    <col min="1099" max="1099" width="9.5703125" bestFit="1" customWidth="1"/>
    <col min="1100" max="1100" width="10.85546875" bestFit="1" customWidth="1"/>
    <col min="1101" max="1101" width="8" bestFit="1" customWidth="1"/>
    <col min="1102" max="1102" width="7.85546875" bestFit="1" customWidth="1"/>
    <col min="1103" max="1103" width="13" bestFit="1" customWidth="1"/>
    <col min="1105" max="1105" width="8.85546875" bestFit="1" customWidth="1"/>
    <col min="1106" max="1106" width="12" bestFit="1" customWidth="1"/>
    <col min="1107" max="1107" width="9.85546875" bestFit="1" customWidth="1"/>
    <col min="1108" max="1108" width="11.85546875" bestFit="1" customWidth="1"/>
    <col min="1109" max="1109" width="11.140625" bestFit="1" customWidth="1"/>
    <col min="1110" max="1110" width="9.5703125" bestFit="1" customWidth="1"/>
    <col min="1111" max="1111" width="10.85546875" bestFit="1" customWidth="1"/>
    <col min="1112" max="1112" width="8" bestFit="1" customWidth="1"/>
    <col min="1113" max="1113" width="7.85546875" bestFit="1" customWidth="1"/>
    <col min="1114" max="1114" width="13" bestFit="1" customWidth="1"/>
    <col min="1116" max="1116" width="10.140625" bestFit="1" customWidth="1"/>
    <col min="1118" max="1118" width="8.85546875" bestFit="1" customWidth="1"/>
    <col min="1119" max="1119" width="18.85546875" bestFit="1" customWidth="1"/>
    <col min="1120" max="1120" width="9.85546875" bestFit="1" customWidth="1"/>
    <col min="1121" max="1121" width="11.85546875" bestFit="1" customWidth="1"/>
    <col min="1122" max="1122" width="11.140625" bestFit="1" customWidth="1"/>
    <col min="1123" max="1123" width="9.5703125" bestFit="1" customWidth="1"/>
    <col min="1124" max="1124" width="10.85546875" bestFit="1" customWidth="1"/>
    <col min="1125" max="1125" width="8" bestFit="1" customWidth="1"/>
    <col min="1126" max="1126" width="6.5703125" bestFit="1" customWidth="1"/>
    <col min="1127" max="1127" width="13" bestFit="1" customWidth="1"/>
    <col min="1129" max="1129" width="8.85546875" bestFit="1" customWidth="1"/>
    <col min="1130" max="1130" width="18.85546875" bestFit="1" customWidth="1"/>
    <col min="1131" max="1131" width="9.85546875" bestFit="1" customWidth="1"/>
    <col min="1132" max="1132" width="11.85546875" bestFit="1" customWidth="1"/>
    <col min="1133" max="1133" width="11.140625" bestFit="1" customWidth="1"/>
    <col min="1134" max="1134" width="9.5703125" bestFit="1" customWidth="1"/>
    <col min="1135" max="1135" width="10.85546875" bestFit="1" customWidth="1"/>
    <col min="1136" max="1136" width="8" bestFit="1" customWidth="1"/>
    <col min="1137" max="1137" width="6.5703125" bestFit="1" customWidth="1"/>
    <col min="1138" max="1138" width="13" bestFit="1" customWidth="1"/>
    <col min="1140" max="1140" width="8.85546875" bestFit="1" customWidth="1"/>
    <col min="1141" max="1141" width="18.85546875" bestFit="1" customWidth="1"/>
    <col min="1142" max="1142" width="9.85546875" bestFit="1" customWidth="1"/>
    <col min="1143" max="1143" width="11.85546875" bestFit="1" customWidth="1"/>
    <col min="1144" max="1144" width="11.140625" bestFit="1" customWidth="1"/>
    <col min="1145" max="1145" width="9.5703125" bestFit="1" customWidth="1"/>
    <col min="1146" max="1146" width="10.85546875" bestFit="1" customWidth="1"/>
    <col min="1147" max="1147" width="8" bestFit="1" customWidth="1"/>
    <col min="1148" max="1148" width="6.5703125" bestFit="1" customWidth="1"/>
    <col min="1149" max="1149" width="13" bestFit="1" customWidth="1"/>
    <col min="1151" max="1151" width="8.85546875" bestFit="1" customWidth="1"/>
    <col min="1152" max="1152" width="18.85546875" bestFit="1" customWidth="1"/>
    <col min="1153" max="1153" width="9.85546875" bestFit="1" customWidth="1"/>
    <col min="1154" max="1154" width="11.85546875" bestFit="1" customWidth="1"/>
    <col min="1155" max="1155" width="11.140625" bestFit="1" customWidth="1"/>
    <col min="1156" max="1156" width="9.5703125" bestFit="1" customWidth="1"/>
    <col min="1157" max="1157" width="10.85546875" bestFit="1" customWidth="1"/>
    <col min="1158" max="1158" width="8" bestFit="1" customWidth="1"/>
    <col min="1159" max="1159" width="6.5703125" bestFit="1" customWidth="1"/>
    <col min="1160" max="1160" width="13" bestFit="1" customWidth="1"/>
    <col min="1162" max="1162" width="8.85546875" bestFit="1" customWidth="1"/>
    <col min="1163" max="1163" width="18.85546875" bestFit="1" customWidth="1"/>
    <col min="1164" max="1164" width="9.85546875" bestFit="1" customWidth="1"/>
    <col min="1165" max="1165" width="11.85546875" bestFit="1" customWidth="1"/>
    <col min="1166" max="1166" width="11.140625" bestFit="1" customWidth="1"/>
    <col min="1167" max="1167" width="9.5703125" bestFit="1" customWidth="1"/>
    <col min="1168" max="1168" width="10.85546875" bestFit="1" customWidth="1"/>
    <col min="1169" max="1169" width="8" bestFit="1" customWidth="1"/>
    <col min="1170" max="1170" width="6.5703125" bestFit="1" customWidth="1"/>
    <col min="1171" max="1171" width="13" bestFit="1" customWidth="1"/>
    <col min="1173" max="1173" width="8.85546875" bestFit="1" customWidth="1"/>
    <col min="1174" max="1174" width="18.85546875" bestFit="1" customWidth="1"/>
    <col min="1175" max="1175" width="9.85546875" bestFit="1" customWidth="1"/>
    <col min="1176" max="1176" width="11.85546875" bestFit="1" customWidth="1"/>
    <col min="1177" max="1177" width="11.140625" bestFit="1" customWidth="1"/>
    <col min="1178" max="1178" width="9.5703125" bestFit="1" customWidth="1"/>
    <col min="1179" max="1179" width="10.85546875" bestFit="1" customWidth="1"/>
    <col min="1180" max="1180" width="8" bestFit="1" customWidth="1"/>
    <col min="1181" max="1181" width="6.5703125" bestFit="1" customWidth="1"/>
    <col min="1182" max="1182" width="13" bestFit="1" customWidth="1"/>
    <col min="1184" max="1186" width="12" bestFit="1" customWidth="1"/>
    <col min="1187" max="1187" width="11.85546875" bestFit="1" customWidth="1"/>
    <col min="1188" max="1192" width="12" bestFit="1" customWidth="1"/>
    <col min="1193" max="1193" width="13" bestFit="1" customWidth="1"/>
    <col min="1195" max="1197" width="12" bestFit="1" customWidth="1"/>
    <col min="1198" max="1198" width="12.28515625" customWidth="1"/>
    <col min="1199" max="1203" width="12" bestFit="1" customWidth="1"/>
    <col min="1204" max="1204" width="13" bestFit="1" customWidth="1"/>
    <col min="1206" max="1207" width="12" bestFit="1" customWidth="1"/>
    <col min="1208" max="1208" width="9.85546875" bestFit="1" customWidth="1"/>
    <col min="1209" max="1209" width="11.85546875" bestFit="1" customWidth="1"/>
    <col min="1210" max="1210" width="11.140625" bestFit="1" customWidth="1"/>
    <col min="1211" max="1211" width="9.5703125" bestFit="1" customWidth="1"/>
    <col min="1212" max="1212" width="10.85546875" bestFit="1" customWidth="1"/>
    <col min="1213" max="1213" width="8" bestFit="1" customWidth="1"/>
    <col min="1214" max="1214" width="7.85546875" bestFit="1" customWidth="1"/>
    <col min="1215" max="1215" width="13" bestFit="1" customWidth="1"/>
    <col min="1217" max="1218" width="12" bestFit="1" customWidth="1"/>
    <col min="1219" max="1219" width="9.85546875" bestFit="1" customWidth="1"/>
    <col min="1220" max="1220" width="11.85546875" bestFit="1" customWidth="1"/>
    <col min="1221" max="1221" width="11.140625" bestFit="1" customWidth="1"/>
    <col min="1222" max="1222" width="9.5703125" bestFit="1" customWidth="1"/>
    <col min="1223" max="1223" width="10.85546875" bestFit="1" customWidth="1"/>
    <col min="1224" max="1224" width="8" bestFit="1" customWidth="1"/>
    <col min="1225" max="1225" width="7.85546875" bestFit="1" customWidth="1"/>
    <col min="1226" max="1226" width="13" bestFit="1" customWidth="1"/>
    <col min="1228" max="1229" width="12" bestFit="1" customWidth="1"/>
    <col min="1230" max="1230" width="9.85546875" bestFit="1" customWidth="1"/>
    <col min="1231" max="1231" width="11.85546875" bestFit="1" customWidth="1"/>
    <col min="1232" max="1232" width="11.140625" bestFit="1" customWidth="1"/>
    <col min="1233" max="1233" width="9.5703125" bestFit="1" customWidth="1"/>
    <col min="1234" max="1234" width="10.85546875" bestFit="1" customWidth="1"/>
    <col min="1235" max="1235" width="8" bestFit="1" customWidth="1"/>
    <col min="1236" max="1236" width="7.85546875" bestFit="1" customWidth="1"/>
    <col min="1237" max="1237" width="13" bestFit="1" customWidth="1"/>
    <col min="1239" max="1240" width="12" bestFit="1" customWidth="1"/>
    <col min="1241" max="1241" width="9.85546875" bestFit="1" customWidth="1"/>
    <col min="1242" max="1242" width="11.85546875" bestFit="1" customWidth="1"/>
    <col min="1243" max="1243" width="11.140625" bestFit="1" customWidth="1"/>
    <col min="1244" max="1244" width="9.5703125" bestFit="1" customWidth="1"/>
    <col min="1245" max="1245" width="10.85546875" bestFit="1" customWidth="1"/>
    <col min="1246" max="1246" width="8" bestFit="1" customWidth="1"/>
    <col min="1247" max="1247" width="7.85546875" bestFit="1" customWidth="1"/>
    <col min="1248" max="1248" width="13" bestFit="1" customWidth="1"/>
    <col min="1250" max="1251" width="12" bestFit="1" customWidth="1"/>
    <col min="1252" max="1252" width="9.85546875" bestFit="1" customWidth="1"/>
    <col min="1253" max="1253" width="11.85546875" bestFit="1" customWidth="1"/>
    <col min="1254" max="1254" width="11.140625" bestFit="1" customWidth="1"/>
    <col min="1255" max="1255" width="9.5703125" bestFit="1" customWidth="1"/>
    <col min="1256" max="1256" width="10.85546875" bestFit="1" customWidth="1"/>
    <col min="1257" max="1257" width="8" bestFit="1" customWidth="1"/>
    <col min="1258" max="1258" width="7.85546875" bestFit="1" customWidth="1"/>
    <col min="1259" max="1259" width="13" bestFit="1" customWidth="1"/>
    <col min="1261" max="1262" width="12" bestFit="1" customWidth="1"/>
    <col min="1263" max="1263" width="9.85546875" bestFit="1" customWidth="1"/>
    <col min="1264" max="1264" width="11.85546875" bestFit="1" customWidth="1"/>
    <col min="1265" max="1265" width="11.140625" bestFit="1" customWidth="1"/>
    <col min="1266" max="1266" width="9.5703125" bestFit="1" customWidth="1"/>
    <col min="1267" max="1267" width="10.85546875" bestFit="1" customWidth="1"/>
    <col min="1268" max="1268" width="8" bestFit="1" customWidth="1"/>
    <col min="1269" max="1269" width="7.85546875" bestFit="1" customWidth="1"/>
    <col min="1270" max="1270" width="13" bestFit="1" customWidth="1"/>
    <col min="1272" max="1273" width="12" bestFit="1" customWidth="1"/>
    <col min="1274" max="1274" width="9.85546875" bestFit="1" customWidth="1"/>
    <col min="1275" max="1275" width="11.85546875" bestFit="1" customWidth="1"/>
    <col min="1276" max="1276" width="11.140625" bestFit="1" customWidth="1"/>
    <col min="1277" max="1277" width="9.5703125" bestFit="1" customWidth="1"/>
    <col min="1278" max="1278" width="10.85546875" bestFit="1" customWidth="1"/>
    <col min="1279" max="1279" width="8" bestFit="1" customWidth="1"/>
    <col min="1280" max="1280" width="7.85546875" bestFit="1" customWidth="1"/>
    <col min="1281" max="1281" width="13" bestFit="1" customWidth="1"/>
    <col min="1283" max="1284" width="12" bestFit="1" customWidth="1"/>
    <col min="1285" max="1285" width="9.85546875" bestFit="1" customWidth="1"/>
    <col min="1286" max="1286" width="11.85546875" bestFit="1" customWidth="1"/>
    <col min="1287" max="1287" width="11.140625" bestFit="1" customWidth="1"/>
    <col min="1288" max="1288" width="9.5703125" bestFit="1" customWidth="1"/>
    <col min="1289" max="1289" width="10.85546875" bestFit="1" customWidth="1"/>
    <col min="1290" max="1290" width="8" bestFit="1" customWidth="1"/>
    <col min="1291" max="1291" width="7.85546875" bestFit="1" customWidth="1"/>
    <col min="1292" max="1292" width="13" bestFit="1" customWidth="1"/>
    <col min="1294" max="1294" width="11" bestFit="1" customWidth="1"/>
    <col min="1296" max="1296" width="8.85546875" bestFit="1" customWidth="1"/>
    <col min="1297" max="1297" width="12.140625" bestFit="1" customWidth="1"/>
    <col min="1298" max="1298" width="9.85546875" bestFit="1" customWidth="1"/>
    <col min="1299" max="1299" width="11.85546875" bestFit="1" customWidth="1"/>
    <col min="1300" max="1300" width="11.140625" bestFit="1" customWidth="1"/>
    <col min="1301" max="1301" width="9.5703125" bestFit="1" customWidth="1"/>
    <col min="1302" max="1302" width="10.85546875" bestFit="1" customWidth="1"/>
    <col min="1303" max="1303" width="8" bestFit="1" customWidth="1"/>
    <col min="1304" max="1304" width="6.5703125" bestFit="1" customWidth="1"/>
    <col min="1305" max="1305" width="13" bestFit="1" customWidth="1"/>
    <col min="1307" max="1307" width="8.85546875" bestFit="1" customWidth="1"/>
    <col min="1308" max="1308" width="12.140625" bestFit="1" customWidth="1"/>
    <col min="1309" max="1309" width="9.85546875" bestFit="1" customWidth="1"/>
    <col min="1310" max="1310" width="11.85546875" bestFit="1" customWidth="1"/>
    <col min="1311" max="1311" width="11.140625" bestFit="1" customWidth="1"/>
    <col min="1312" max="1312" width="9.5703125" bestFit="1" customWidth="1"/>
    <col min="1313" max="1313" width="10.85546875" bestFit="1" customWidth="1"/>
    <col min="1314" max="1314" width="8" bestFit="1" customWidth="1"/>
    <col min="1315" max="1315" width="6.5703125" bestFit="1" customWidth="1"/>
    <col min="1316" max="1316" width="13" bestFit="1" customWidth="1"/>
    <col min="1318" max="1318" width="8.85546875" bestFit="1" customWidth="1"/>
    <col min="1319" max="1319" width="12.140625" bestFit="1" customWidth="1"/>
    <col min="1320" max="1320" width="9.85546875" bestFit="1" customWidth="1"/>
    <col min="1321" max="1321" width="11.85546875" bestFit="1" customWidth="1"/>
    <col min="1322" max="1322" width="11.140625" bestFit="1" customWidth="1"/>
    <col min="1323" max="1323" width="9.5703125" bestFit="1" customWidth="1"/>
    <col min="1324" max="1324" width="10.85546875" bestFit="1" customWidth="1"/>
    <col min="1325" max="1325" width="8" bestFit="1" customWidth="1"/>
    <col min="1326" max="1326" width="6.5703125" bestFit="1" customWidth="1"/>
    <col min="1327" max="1327" width="13" bestFit="1" customWidth="1"/>
    <col min="1329" max="1329" width="8.85546875" bestFit="1" customWidth="1"/>
    <col min="1330" max="1330" width="12.140625" bestFit="1" customWidth="1"/>
    <col min="1331" max="1331" width="9.85546875" bestFit="1" customWidth="1"/>
    <col min="1332" max="1332" width="11.85546875" bestFit="1" customWidth="1"/>
    <col min="1333" max="1333" width="11.140625" bestFit="1" customWidth="1"/>
    <col min="1334" max="1334" width="9.5703125" bestFit="1" customWidth="1"/>
    <col min="1335" max="1335" width="10.85546875" bestFit="1" customWidth="1"/>
    <col min="1336" max="1336" width="8" bestFit="1" customWidth="1"/>
    <col min="1337" max="1337" width="6.5703125" bestFit="1" customWidth="1"/>
    <col min="1338" max="1338" width="13" bestFit="1" customWidth="1"/>
    <col min="1340" max="1340" width="8.85546875" bestFit="1" customWidth="1"/>
    <col min="1341" max="1341" width="12.140625" bestFit="1" customWidth="1"/>
    <col min="1342" max="1342" width="9.85546875" bestFit="1" customWidth="1"/>
    <col min="1343" max="1343" width="11.85546875" bestFit="1" customWidth="1"/>
    <col min="1344" max="1344" width="11.140625" bestFit="1" customWidth="1"/>
    <col min="1345" max="1345" width="9.5703125" bestFit="1" customWidth="1"/>
    <col min="1346" max="1346" width="10.85546875" bestFit="1" customWidth="1"/>
    <col min="1347" max="1347" width="8" bestFit="1" customWidth="1"/>
    <col min="1348" max="1348" width="6.5703125" bestFit="1" customWidth="1"/>
    <col min="1349" max="1349" width="13" bestFit="1" customWidth="1"/>
    <col min="1351" max="1351" width="8.85546875" bestFit="1" customWidth="1"/>
    <col min="1352" max="1352" width="12.140625" bestFit="1" customWidth="1"/>
    <col min="1353" max="1353" width="9.85546875" bestFit="1" customWidth="1"/>
    <col min="1354" max="1354" width="11.85546875" bestFit="1" customWidth="1"/>
    <col min="1355" max="1355" width="11.140625" bestFit="1" customWidth="1"/>
    <col min="1356" max="1356" width="9.5703125" bestFit="1" customWidth="1"/>
    <col min="1357" max="1357" width="10.85546875" bestFit="1" customWidth="1"/>
    <col min="1358" max="1358" width="8" bestFit="1" customWidth="1"/>
    <col min="1359" max="1359" width="6.5703125" bestFit="1" customWidth="1"/>
    <col min="1360" max="1360" width="13" bestFit="1" customWidth="1"/>
    <col min="1362" max="1362" width="8.85546875" bestFit="1" customWidth="1"/>
    <col min="1363" max="1363" width="12.140625" bestFit="1" customWidth="1"/>
    <col min="1364" max="1364" width="9.85546875" bestFit="1" customWidth="1"/>
    <col min="1365" max="1365" width="11.85546875" bestFit="1" customWidth="1"/>
    <col min="1366" max="1366" width="11.140625" bestFit="1" customWidth="1"/>
    <col min="1367" max="1367" width="9.5703125" bestFit="1" customWidth="1"/>
    <col min="1368" max="1368" width="10.85546875" bestFit="1" customWidth="1"/>
    <col min="1369" max="1369" width="8" bestFit="1" customWidth="1"/>
    <col min="1370" max="1370" width="6.5703125" bestFit="1" customWidth="1"/>
    <col min="1371" max="1371" width="13" bestFit="1" customWidth="1"/>
    <col min="1372" max="1372" width="12.28515625" bestFit="1" customWidth="1"/>
    <col min="1373" max="1373" width="12.28515625" customWidth="1"/>
    <col min="1374" max="1374" width="11.140625" bestFit="1" customWidth="1"/>
    <col min="1375" max="1375" width="12.140625" customWidth="1"/>
    <col min="1376" max="1376" width="8.85546875" bestFit="1" customWidth="1"/>
    <col min="1377" max="1377" width="12.140625" bestFit="1" customWidth="1"/>
    <col min="1378" max="1378" width="9.85546875" bestFit="1" customWidth="1"/>
    <col min="1379" max="1379" width="11.85546875" bestFit="1" customWidth="1"/>
    <col min="1380" max="1380" width="11.140625" bestFit="1" customWidth="1"/>
    <col min="1381" max="1381" width="9.5703125" bestFit="1" customWidth="1"/>
    <col min="1382" max="1382" width="10.85546875" bestFit="1" customWidth="1"/>
    <col min="1383" max="1383" width="8" bestFit="1" customWidth="1"/>
    <col min="1384" max="1384" width="6.5703125" bestFit="1" customWidth="1"/>
    <col min="1385" max="1385" width="13" bestFit="1" customWidth="1"/>
    <col min="1387" max="1387" width="8.85546875" bestFit="1" customWidth="1"/>
    <col min="1388" max="1388" width="12.140625" bestFit="1" customWidth="1"/>
    <col min="1389" max="1389" width="9.85546875" bestFit="1" customWidth="1"/>
    <col min="1390" max="1390" width="11.85546875" bestFit="1" customWidth="1"/>
    <col min="1391" max="1391" width="11.140625" bestFit="1" customWidth="1"/>
    <col min="1392" max="1392" width="9.5703125" bestFit="1" customWidth="1"/>
    <col min="1393" max="1393" width="10.85546875" bestFit="1" customWidth="1"/>
    <col min="1394" max="1394" width="8" bestFit="1" customWidth="1"/>
    <col min="1395" max="1395" width="6.5703125" bestFit="1" customWidth="1"/>
    <col min="1396" max="1396" width="13" bestFit="1" customWidth="1"/>
    <col min="1397" max="1397" width="12.140625" customWidth="1"/>
    <col min="1398" max="1398" width="8.85546875" bestFit="1" customWidth="1"/>
    <col min="1399" max="1399" width="12.140625" bestFit="1" customWidth="1"/>
    <col min="1400" max="1400" width="9.85546875" bestFit="1" customWidth="1"/>
    <col min="1401" max="1401" width="11.85546875" bestFit="1" customWidth="1"/>
    <col min="1402" max="1402" width="11.140625" bestFit="1" customWidth="1"/>
    <col min="1403" max="1403" width="9.5703125" bestFit="1" customWidth="1"/>
    <col min="1404" max="1404" width="10.85546875" bestFit="1" customWidth="1"/>
    <col min="1405" max="1405" width="8" bestFit="1" customWidth="1"/>
    <col min="1406" max="1406" width="6.5703125" bestFit="1" customWidth="1"/>
    <col min="1407" max="1407" width="13" bestFit="1" customWidth="1"/>
    <col min="1409" max="1409" width="8.85546875" bestFit="1" customWidth="1"/>
    <col min="1410" max="1410" width="12.140625" bestFit="1" customWidth="1"/>
    <col min="1411" max="1411" width="9.85546875" bestFit="1" customWidth="1"/>
    <col min="1412" max="1412" width="11.85546875" bestFit="1" customWidth="1"/>
    <col min="1413" max="1413" width="11.140625" bestFit="1" customWidth="1"/>
    <col min="1414" max="1414" width="9.5703125" bestFit="1" customWidth="1"/>
    <col min="1415" max="1415" width="10.85546875" bestFit="1" customWidth="1"/>
    <col min="1416" max="1416" width="8" bestFit="1" customWidth="1"/>
    <col min="1417" max="1417" width="6.5703125" bestFit="1" customWidth="1"/>
    <col min="1418" max="1418" width="13" bestFit="1" customWidth="1"/>
    <col min="1420" max="1420" width="8.85546875" bestFit="1" customWidth="1"/>
    <col min="1421" max="1421" width="12.140625" bestFit="1" customWidth="1"/>
    <col min="1422" max="1422" width="9.85546875" bestFit="1" customWidth="1"/>
    <col min="1423" max="1423" width="11.85546875" bestFit="1" customWidth="1"/>
    <col min="1424" max="1424" width="11.140625" bestFit="1" customWidth="1"/>
    <col min="1425" max="1425" width="9.5703125" bestFit="1" customWidth="1"/>
    <col min="1426" max="1426" width="10.85546875" bestFit="1" customWidth="1"/>
    <col min="1427" max="1427" width="8" bestFit="1" customWidth="1"/>
    <col min="1428" max="1428" width="6.5703125" bestFit="1" customWidth="1"/>
    <col min="1429" max="1429" width="13" bestFit="1" customWidth="1"/>
    <col min="1431" max="1431" width="8.85546875" bestFit="1" customWidth="1"/>
    <col min="1432" max="1432" width="12.140625" bestFit="1" customWidth="1"/>
    <col min="1433" max="1433" width="9.85546875" bestFit="1" customWidth="1"/>
    <col min="1434" max="1434" width="11.85546875" bestFit="1" customWidth="1"/>
    <col min="1435" max="1435" width="11.140625" bestFit="1" customWidth="1"/>
    <col min="1436" max="1436" width="9.5703125" bestFit="1" customWidth="1"/>
    <col min="1437" max="1437" width="10.85546875" bestFit="1" customWidth="1"/>
    <col min="1438" max="1438" width="8" bestFit="1" customWidth="1"/>
    <col min="1439" max="1439" width="6.5703125" bestFit="1" customWidth="1"/>
    <col min="1440" max="1440" width="13" bestFit="1" customWidth="1"/>
    <col min="1442" max="1442" width="8.85546875" bestFit="1" customWidth="1"/>
    <col min="1443" max="1443" width="12.140625" bestFit="1" customWidth="1"/>
    <col min="1444" max="1444" width="9.85546875" bestFit="1" customWidth="1"/>
    <col min="1445" max="1445" width="11.85546875" bestFit="1" customWidth="1"/>
    <col min="1446" max="1446" width="11.140625" bestFit="1" customWidth="1"/>
    <col min="1447" max="1447" width="9.5703125" bestFit="1" customWidth="1"/>
    <col min="1448" max="1448" width="10.85546875" bestFit="1" customWidth="1"/>
    <col min="1449" max="1449" width="8" bestFit="1" customWidth="1"/>
    <col min="1450" max="1450" width="6.5703125" bestFit="1" customWidth="1"/>
    <col min="1451" max="1451" width="13" bestFit="1" customWidth="1"/>
    <col min="1453" max="1453" width="8.85546875" bestFit="1" customWidth="1"/>
    <col min="1454" max="1454" width="12.140625" bestFit="1" customWidth="1"/>
    <col min="1455" max="1455" width="9.85546875" bestFit="1" customWidth="1"/>
    <col min="1456" max="1456" width="11.85546875" bestFit="1" customWidth="1"/>
    <col min="1457" max="1457" width="11.140625" bestFit="1" customWidth="1"/>
    <col min="1458" max="1458" width="9.5703125" bestFit="1" customWidth="1"/>
    <col min="1459" max="1459" width="10.85546875" bestFit="1" customWidth="1"/>
    <col min="1460" max="1460" width="8" bestFit="1" customWidth="1"/>
    <col min="1461" max="1461" width="6.5703125" bestFit="1" customWidth="1"/>
    <col min="1462" max="1462" width="13" bestFit="1" customWidth="1"/>
    <col min="1464" max="1464" width="8.85546875" bestFit="1" customWidth="1"/>
    <col min="1465" max="1465" width="12.140625" bestFit="1" customWidth="1"/>
    <col min="1466" max="1466" width="9.85546875" bestFit="1" customWidth="1"/>
    <col min="1467" max="1467" width="11.85546875" bestFit="1" customWidth="1"/>
    <col min="1468" max="1468" width="11.140625" bestFit="1" customWidth="1"/>
    <col min="1469" max="1469" width="9.5703125" bestFit="1" customWidth="1"/>
    <col min="1470" max="1470" width="10.85546875" bestFit="1" customWidth="1"/>
    <col min="1471" max="1471" width="8" bestFit="1" customWidth="1"/>
    <col min="1472" max="1472" width="6.5703125" bestFit="1" customWidth="1"/>
    <col min="1473" max="1473" width="13" bestFit="1" customWidth="1"/>
    <col min="1475" max="1475" width="8.85546875" bestFit="1" customWidth="1"/>
    <col min="1476" max="1476" width="12.140625" bestFit="1" customWidth="1"/>
    <col min="1477" max="1477" width="9.85546875" bestFit="1" customWidth="1"/>
    <col min="1478" max="1478" width="11.85546875" bestFit="1" customWidth="1"/>
    <col min="1479" max="1479" width="11.140625" bestFit="1" customWidth="1"/>
    <col min="1480" max="1480" width="9.5703125" bestFit="1" customWidth="1"/>
    <col min="1481" max="1481" width="10.85546875" bestFit="1" customWidth="1"/>
    <col min="1482" max="1482" width="8" bestFit="1" customWidth="1"/>
    <col min="1483" max="1483" width="6.5703125" bestFit="1" customWidth="1"/>
    <col min="1484" max="1484" width="13" bestFit="1" customWidth="1"/>
    <col min="1486" max="1486" width="8.85546875" bestFit="1" customWidth="1"/>
    <col min="1487" max="1487" width="12.140625" bestFit="1" customWidth="1"/>
    <col min="1488" max="1488" width="9.85546875" bestFit="1" customWidth="1"/>
    <col min="1489" max="1489" width="11.85546875" bestFit="1" customWidth="1"/>
    <col min="1490" max="1490" width="11.140625" bestFit="1" customWidth="1"/>
    <col min="1491" max="1491" width="9.5703125" bestFit="1" customWidth="1"/>
    <col min="1492" max="1492" width="10.85546875" bestFit="1" customWidth="1"/>
    <col min="1493" max="1493" width="8" bestFit="1" customWidth="1"/>
    <col min="1494" max="1494" width="6.5703125" bestFit="1" customWidth="1"/>
    <col min="1495" max="1495" width="13" bestFit="1" customWidth="1"/>
    <col min="1497" max="1497" width="15.85546875" bestFit="1" customWidth="1"/>
    <col min="1501" max="1501" width="13.85546875" bestFit="1" customWidth="1"/>
    <col min="1503" max="1503" width="8.85546875" bestFit="1" customWidth="1"/>
    <col min="1504" max="1504" width="12" bestFit="1" customWidth="1"/>
    <col min="1505" max="1505" width="9.85546875" bestFit="1" customWidth="1"/>
    <col min="1506" max="1506" width="11.85546875" bestFit="1" customWidth="1"/>
    <col min="1507" max="1507" width="11.140625" bestFit="1" customWidth="1"/>
    <col min="1508" max="1508" width="9.5703125" bestFit="1" customWidth="1"/>
    <col min="1509" max="1509" width="10.85546875" bestFit="1" customWidth="1"/>
    <col min="1510" max="1510" width="8" bestFit="1" customWidth="1"/>
    <col min="1511" max="1511" width="7.85546875" bestFit="1" customWidth="1"/>
    <col min="1512" max="1512" width="13" bestFit="1" customWidth="1"/>
    <col min="1514" max="1514" width="8.85546875" bestFit="1" customWidth="1"/>
    <col min="1515" max="1515" width="12" bestFit="1" customWidth="1"/>
    <col min="1516" max="1516" width="9.85546875" bestFit="1" customWidth="1"/>
    <col min="1517" max="1517" width="11.85546875" bestFit="1" customWidth="1"/>
    <col min="1518" max="1518" width="11.140625" bestFit="1" customWidth="1"/>
    <col min="1519" max="1519" width="9.5703125" bestFit="1" customWidth="1"/>
    <col min="1520" max="1520" width="10.85546875" bestFit="1" customWidth="1"/>
    <col min="1521" max="1521" width="8" bestFit="1" customWidth="1"/>
    <col min="1522" max="1522" width="7.85546875" bestFit="1" customWidth="1"/>
    <col min="1523" max="1523" width="13" bestFit="1" customWidth="1"/>
    <col min="1525" max="1525" width="8.85546875" bestFit="1" customWidth="1"/>
    <col min="1526" max="1526" width="12" bestFit="1" customWidth="1"/>
    <col min="1527" max="1527" width="9.85546875" bestFit="1" customWidth="1"/>
    <col min="1528" max="1528" width="11.85546875" bestFit="1" customWidth="1"/>
    <col min="1529" max="1529" width="11.140625" bestFit="1" customWidth="1"/>
    <col min="1530" max="1530" width="9.5703125" bestFit="1" customWidth="1"/>
    <col min="1531" max="1531" width="10.85546875" bestFit="1" customWidth="1"/>
    <col min="1532" max="1532" width="8" bestFit="1" customWidth="1"/>
    <col min="1533" max="1533" width="7.85546875" bestFit="1" customWidth="1"/>
    <col min="1534" max="1534" width="13" bestFit="1" customWidth="1"/>
    <col min="1536" max="1536" width="8.85546875" bestFit="1" customWidth="1"/>
    <col min="1537" max="1537" width="12" bestFit="1" customWidth="1"/>
    <col min="1538" max="1538" width="9.85546875" bestFit="1" customWidth="1"/>
    <col min="1539" max="1539" width="11.85546875" bestFit="1" customWidth="1"/>
    <col min="1540" max="1540" width="11.140625" bestFit="1" customWidth="1"/>
    <col min="1541" max="1541" width="9.5703125" bestFit="1" customWidth="1"/>
    <col min="1542" max="1542" width="10.85546875" bestFit="1" customWidth="1"/>
    <col min="1543" max="1543" width="8" bestFit="1" customWidth="1"/>
    <col min="1544" max="1544" width="7.85546875" bestFit="1" customWidth="1"/>
    <col min="1545" max="1545" width="13" bestFit="1" customWidth="1"/>
    <col min="1547" max="1547" width="8.85546875" bestFit="1" customWidth="1"/>
    <col min="1548" max="1548" width="12" bestFit="1" customWidth="1"/>
    <col min="1549" max="1549" width="9.85546875" bestFit="1" customWidth="1"/>
    <col min="1550" max="1550" width="11.85546875" bestFit="1" customWidth="1"/>
    <col min="1551" max="1551" width="11.140625" bestFit="1" customWidth="1"/>
    <col min="1552" max="1552" width="9.5703125" bestFit="1" customWidth="1"/>
    <col min="1553" max="1553" width="10.85546875" bestFit="1" customWidth="1"/>
    <col min="1554" max="1554" width="8" bestFit="1" customWidth="1"/>
    <col min="1555" max="1555" width="7.85546875" bestFit="1" customWidth="1"/>
    <col min="1556" max="1556" width="13" bestFit="1" customWidth="1"/>
    <col min="1558" max="1558" width="8.85546875" bestFit="1" customWidth="1"/>
    <col min="1559" max="1559" width="12" bestFit="1" customWidth="1"/>
    <col min="1560" max="1560" width="9.85546875" bestFit="1" customWidth="1"/>
    <col min="1561" max="1561" width="11.85546875" bestFit="1" customWidth="1"/>
    <col min="1562" max="1562" width="11.140625" bestFit="1" customWidth="1"/>
    <col min="1563" max="1563" width="9.5703125" bestFit="1" customWidth="1"/>
    <col min="1564" max="1564" width="10.85546875" bestFit="1" customWidth="1"/>
    <col min="1565" max="1565" width="8" bestFit="1" customWidth="1"/>
    <col min="1566" max="1566" width="7.85546875" bestFit="1" customWidth="1"/>
    <col min="1567" max="1567" width="13" bestFit="1" customWidth="1"/>
    <col min="1569" max="1569" width="8.85546875" bestFit="1" customWidth="1"/>
    <col min="1570" max="1570" width="12" bestFit="1" customWidth="1"/>
    <col min="1571" max="1571" width="9.85546875" bestFit="1" customWidth="1"/>
    <col min="1572" max="1572" width="11.85546875" bestFit="1" customWidth="1"/>
    <col min="1573" max="1573" width="11.140625" bestFit="1" customWidth="1"/>
    <col min="1574" max="1574" width="9.5703125" bestFit="1" customWidth="1"/>
    <col min="1575" max="1575" width="10.85546875" bestFit="1" customWidth="1"/>
    <col min="1576" max="1576" width="8" bestFit="1" customWidth="1"/>
    <col min="1577" max="1577" width="7.85546875" bestFit="1" customWidth="1"/>
    <col min="1578" max="1578" width="13" bestFit="1" customWidth="1"/>
    <col min="1580" max="1580" width="8.85546875" bestFit="1" customWidth="1"/>
    <col min="1581" max="1581" width="12" bestFit="1" customWidth="1"/>
    <col min="1582" max="1582" width="9.85546875" bestFit="1" customWidth="1"/>
    <col min="1583" max="1583" width="11.85546875" bestFit="1" customWidth="1"/>
    <col min="1584" max="1584" width="11.140625" bestFit="1" customWidth="1"/>
    <col min="1585" max="1585" width="9.5703125" bestFit="1" customWidth="1"/>
    <col min="1586" max="1586" width="10.85546875" bestFit="1" customWidth="1"/>
    <col min="1587" max="1587" width="8" bestFit="1" customWidth="1"/>
    <col min="1588" max="1588" width="7.85546875" bestFit="1" customWidth="1"/>
    <col min="1589" max="1589" width="13" bestFit="1" customWidth="1"/>
    <col min="1591" max="1591" width="8.85546875" bestFit="1" customWidth="1"/>
    <col min="1592" max="1592" width="12" bestFit="1" customWidth="1"/>
    <col min="1593" max="1593" width="9.85546875" bestFit="1" customWidth="1"/>
    <col min="1594" max="1594" width="11.85546875" bestFit="1" customWidth="1"/>
    <col min="1595" max="1595" width="11.140625" bestFit="1" customWidth="1"/>
    <col min="1596" max="1596" width="9.5703125" bestFit="1" customWidth="1"/>
    <col min="1597" max="1597" width="10.85546875" bestFit="1" customWidth="1"/>
    <col min="1598" max="1598" width="8" bestFit="1" customWidth="1"/>
    <col min="1599" max="1599" width="7.85546875" bestFit="1" customWidth="1"/>
    <col min="1600" max="1600" width="13" bestFit="1" customWidth="1"/>
    <col min="1602" max="1602" width="8.85546875" bestFit="1" customWidth="1"/>
    <col min="1603" max="1603" width="12" bestFit="1" customWidth="1"/>
    <col min="1604" max="1604" width="9.85546875" bestFit="1" customWidth="1"/>
    <col min="1605" max="1605" width="11.85546875" bestFit="1" customWidth="1"/>
    <col min="1606" max="1606" width="11.140625" bestFit="1" customWidth="1"/>
    <col min="1607" max="1607" width="9.5703125" bestFit="1" customWidth="1"/>
    <col min="1608" max="1608" width="10.85546875" bestFit="1" customWidth="1"/>
    <col min="1609" max="1609" width="8" bestFit="1" customWidth="1"/>
    <col min="1610" max="1610" width="7.85546875" bestFit="1" customWidth="1"/>
    <col min="1611" max="1611" width="13" bestFit="1" customWidth="1"/>
    <col min="1613" max="1613" width="8.85546875" bestFit="1" customWidth="1"/>
    <col min="1614" max="1614" width="12" bestFit="1" customWidth="1"/>
    <col min="1615" max="1615" width="9.85546875" bestFit="1" customWidth="1"/>
    <col min="1616" max="1616" width="11.85546875" bestFit="1" customWidth="1"/>
    <col min="1617" max="1617" width="11.140625" bestFit="1" customWidth="1"/>
    <col min="1618" max="1618" width="9.5703125" bestFit="1" customWidth="1"/>
    <col min="1619" max="1619" width="10.85546875" bestFit="1" customWidth="1"/>
    <col min="1620" max="1620" width="8" bestFit="1" customWidth="1"/>
    <col min="1621" max="1621" width="7.85546875" bestFit="1" customWidth="1"/>
    <col min="1622" max="1622" width="13" bestFit="1" customWidth="1"/>
    <col min="1624" max="1624" width="8.85546875" bestFit="1" customWidth="1"/>
    <col min="1625" max="1625" width="12" bestFit="1" customWidth="1"/>
    <col min="1626" max="1626" width="9.85546875" bestFit="1" customWidth="1"/>
    <col min="1627" max="1627" width="11.85546875" bestFit="1" customWidth="1"/>
    <col min="1628" max="1628" width="11.140625" bestFit="1" customWidth="1"/>
    <col min="1629" max="1629" width="9.5703125" bestFit="1" customWidth="1"/>
    <col min="1630" max="1630" width="10.85546875" bestFit="1" customWidth="1"/>
    <col min="1631" max="1631" width="8" bestFit="1" customWidth="1"/>
    <col min="1632" max="1632" width="7.85546875" bestFit="1" customWidth="1"/>
    <col min="1633" max="1633" width="13" bestFit="1" customWidth="1"/>
    <col min="1635" max="1635" width="8.85546875" bestFit="1" customWidth="1"/>
    <col min="1636" max="1636" width="12" bestFit="1" customWidth="1"/>
    <col min="1637" max="1637" width="9.85546875" bestFit="1" customWidth="1"/>
    <col min="1638" max="1638" width="11.85546875" bestFit="1" customWidth="1"/>
    <col min="1639" max="1639" width="11.140625" bestFit="1" customWidth="1"/>
    <col min="1640" max="1640" width="9.5703125" bestFit="1" customWidth="1"/>
    <col min="1641" max="1641" width="10.85546875" bestFit="1" customWidth="1"/>
    <col min="1642" max="1642" width="8" bestFit="1" customWidth="1"/>
    <col min="1643" max="1643" width="7.85546875" bestFit="1" customWidth="1"/>
    <col min="1644" max="1644" width="13" bestFit="1" customWidth="1"/>
    <col min="1646" max="1646" width="8.85546875" bestFit="1" customWidth="1"/>
    <col min="1647" max="1647" width="12" bestFit="1" customWidth="1"/>
    <col min="1648" max="1648" width="9.85546875" bestFit="1" customWidth="1"/>
    <col min="1649" max="1649" width="11.85546875" bestFit="1" customWidth="1"/>
    <col min="1650" max="1650" width="11.140625" bestFit="1" customWidth="1"/>
    <col min="1651" max="1651" width="9.5703125" bestFit="1" customWidth="1"/>
    <col min="1652" max="1652" width="10.85546875" bestFit="1" customWidth="1"/>
    <col min="1653" max="1653" width="8" bestFit="1" customWidth="1"/>
    <col min="1654" max="1654" width="7.85546875" bestFit="1" customWidth="1"/>
    <col min="1655" max="1655" width="13" bestFit="1" customWidth="1"/>
    <col min="1657" max="1657" width="8.85546875" bestFit="1" customWidth="1"/>
    <col min="1658" max="1658" width="12" bestFit="1" customWidth="1"/>
    <col min="1659" max="1659" width="9.85546875" bestFit="1" customWidth="1"/>
    <col min="1660" max="1660" width="11.85546875" bestFit="1" customWidth="1"/>
    <col min="1661" max="1661" width="11.140625" bestFit="1" customWidth="1"/>
    <col min="1662" max="1662" width="9.5703125" bestFit="1" customWidth="1"/>
    <col min="1663" max="1663" width="10.85546875" bestFit="1" customWidth="1"/>
    <col min="1664" max="1664" width="8" bestFit="1" customWidth="1"/>
    <col min="1665" max="1665" width="7.85546875" bestFit="1" customWidth="1"/>
    <col min="1666" max="1666" width="13" bestFit="1" customWidth="1"/>
    <col min="1668" max="1668" width="8.85546875" bestFit="1" customWidth="1"/>
    <col min="1669" max="1669" width="12" bestFit="1" customWidth="1"/>
    <col min="1670" max="1670" width="9.85546875" bestFit="1" customWidth="1"/>
    <col min="1671" max="1671" width="11.85546875" bestFit="1" customWidth="1"/>
    <col min="1672" max="1672" width="11.140625" bestFit="1" customWidth="1"/>
    <col min="1673" max="1673" width="9.5703125" bestFit="1" customWidth="1"/>
    <col min="1674" max="1674" width="10.85546875" bestFit="1" customWidth="1"/>
    <col min="1675" max="1675" width="8" bestFit="1" customWidth="1"/>
    <col min="1676" max="1676" width="7.85546875" bestFit="1" customWidth="1"/>
    <col min="1677" max="1677" width="13" bestFit="1" customWidth="1"/>
    <col min="1679" max="1679" width="8.85546875" bestFit="1" customWidth="1"/>
    <col min="1680" max="1680" width="12" bestFit="1" customWidth="1"/>
    <col min="1681" max="1681" width="9.85546875" bestFit="1" customWidth="1"/>
    <col min="1682" max="1682" width="11.85546875" bestFit="1" customWidth="1"/>
    <col min="1683" max="1683" width="11.140625" bestFit="1" customWidth="1"/>
    <col min="1684" max="1684" width="9.5703125" bestFit="1" customWidth="1"/>
    <col min="1685" max="1685" width="10.85546875" bestFit="1" customWidth="1"/>
    <col min="1686" max="1686" width="8" bestFit="1" customWidth="1"/>
    <col min="1687" max="1687" width="7.85546875" bestFit="1" customWidth="1"/>
    <col min="1688" max="1688" width="13" bestFit="1" customWidth="1"/>
    <col min="1690" max="1690" width="8.85546875" bestFit="1" customWidth="1"/>
    <col min="1691" max="1691" width="12" bestFit="1" customWidth="1"/>
    <col min="1692" max="1692" width="9.85546875" bestFit="1" customWidth="1"/>
    <col min="1693" max="1693" width="11.85546875" bestFit="1" customWidth="1"/>
    <col min="1694" max="1694" width="11.140625" bestFit="1" customWidth="1"/>
    <col min="1695" max="1695" width="9.5703125" bestFit="1" customWidth="1"/>
    <col min="1696" max="1696" width="10.85546875" bestFit="1" customWidth="1"/>
    <col min="1697" max="1697" width="8" bestFit="1" customWidth="1"/>
    <col min="1698" max="1698" width="7.85546875" bestFit="1" customWidth="1"/>
    <col min="1699" max="1699" width="13" bestFit="1" customWidth="1"/>
    <col min="1701" max="1701" width="8.85546875" bestFit="1" customWidth="1"/>
    <col min="1702" max="1702" width="12" bestFit="1" customWidth="1"/>
    <col min="1703" max="1703" width="9.85546875" bestFit="1" customWidth="1"/>
    <col min="1704" max="1704" width="11.85546875" bestFit="1" customWidth="1"/>
    <col min="1705" max="1705" width="11.140625" bestFit="1" customWidth="1"/>
    <col min="1706" max="1706" width="9.5703125" bestFit="1" customWidth="1"/>
    <col min="1707" max="1707" width="10.85546875" bestFit="1" customWidth="1"/>
    <col min="1708" max="1708" width="8" bestFit="1" customWidth="1"/>
    <col min="1709" max="1709" width="7.85546875" bestFit="1" customWidth="1"/>
    <col min="1710" max="1710" width="13" bestFit="1" customWidth="1"/>
    <col min="1712" max="1712" width="8.85546875" bestFit="1" customWidth="1"/>
    <col min="1713" max="1713" width="12" bestFit="1" customWidth="1"/>
    <col min="1714" max="1714" width="9.85546875" bestFit="1" customWidth="1"/>
    <col min="1715" max="1715" width="11.85546875" bestFit="1" customWidth="1"/>
    <col min="1716" max="1716" width="11.140625" bestFit="1" customWidth="1"/>
    <col min="1717" max="1717" width="9.5703125" bestFit="1" customWidth="1"/>
    <col min="1718" max="1718" width="10.85546875" bestFit="1" customWidth="1"/>
    <col min="1719" max="1719" width="8" bestFit="1" customWidth="1"/>
    <col min="1720" max="1720" width="7.85546875" bestFit="1" customWidth="1"/>
    <col min="1721" max="1721" width="13" bestFit="1" customWidth="1"/>
    <col min="1722" max="1722" width="11.85546875" bestFit="1" customWidth="1"/>
    <col min="1724" max="1724" width="8.85546875" bestFit="1" customWidth="1"/>
    <col min="1725" max="1725" width="12" bestFit="1" customWidth="1"/>
    <col min="1726" max="1726" width="9.85546875" bestFit="1" customWidth="1"/>
    <col min="1727" max="1727" width="11.85546875" bestFit="1" customWidth="1"/>
    <col min="1728" max="1728" width="11.140625" bestFit="1" customWidth="1"/>
    <col min="1729" max="1729" width="9.5703125" bestFit="1" customWidth="1"/>
    <col min="1730" max="1730" width="10.85546875" bestFit="1" customWidth="1"/>
    <col min="1731" max="1731" width="8" bestFit="1" customWidth="1"/>
    <col min="1732" max="1732" width="6.5703125" bestFit="1" customWidth="1"/>
    <col min="1733" max="1733" width="13" bestFit="1" customWidth="1"/>
    <col min="1735" max="1735" width="8.85546875" bestFit="1" customWidth="1"/>
    <col min="1736" max="1736" width="12" bestFit="1" customWidth="1"/>
    <col min="1737" max="1737" width="9.85546875" bestFit="1" customWidth="1"/>
    <col min="1738" max="1738" width="11.85546875" bestFit="1" customWidth="1"/>
    <col min="1739" max="1739" width="11.140625" bestFit="1" customWidth="1"/>
    <col min="1740" max="1740" width="9.5703125" bestFit="1" customWidth="1"/>
    <col min="1741" max="1741" width="10.85546875" bestFit="1" customWidth="1"/>
    <col min="1742" max="1742" width="8" bestFit="1" customWidth="1"/>
    <col min="1743" max="1743" width="6.5703125" bestFit="1" customWidth="1"/>
    <col min="1744" max="1744" width="13" bestFit="1" customWidth="1"/>
    <col min="1746" max="1746" width="8.85546875" bestFit="1" customWidth="1"/>
    <col min="1747" max="1747" width="12" bestFit="1" customWidth="1"/>
    <col min="1748" max="1748" width="9.85546875" bestFit="1" customWidth="1"/>
    <col min="1749" max="1749" width="11.85546875" bestFit="1" customWidth="1"/>
    <col min="1750" max="1750" width="11.140625" bestFit="1" customWidth="1"/>
    <col min="1751" max="1751" width="9.5703125" bestFit="1" customWidth="1"/>
    <col min="1752" max="1752" width="10.85546875" bestFit="1" customWidth="1"/>
    <col min="1753" max="1753" width="8" bestFit="1" customWidth="1"/>
    <col min="1754" max="1754" width="6.5703125" bestFit="1" customWidth="1"/>
    <col min="1755" max="1755" width="13" bestFit="1" customWidth="1"/>
    <col min="1757" max="1757" width="8.85546875" bestFit="1" customWidth="1"/>
    <col min="1758" max="1758" width="12" bestFit="1" customWidth="1"/>
    <col min="1759" max="1759" width="9.85546875" bestFit="1" customWidth="1"/>
    <col min="1760" max="1760" width="11.85546875" bestFit="1" customWidth="1"/>
    <col min="1761" max="1761" width="11.140625" bestFit="1" customWidth="1"/>
    <col min="1762" max="1762" width="9.5703125" bestFit="1" customWidth="1"/>
    <col min="1763" max="1763" width="10.85546875" bestFit="1" customWidth="1"/>
    <col min="1764" max="1764" width="8" bestFit="1" customWidth="1"/>
    <col min="1765" max="1765" width="6.5703125" bestFit="1" customWidth="1"/>
    <col min="1766" max="1766" width="13" bestFit="1" customWidth="1"/>
    <col min="1768" max="1768" width="8.85546875" bestFit="1" customWidth="1"/>
    <col min="1769" max="1769" width="12" bestFit="1" customWidth="1"/>
    <col min="1770" max="1770" width="9.85546875" bestFit="1" customWidth="1"/>
    <col min="1771" max="1771" width="11.85546875" bestFit="1" customWidth="1"/>
    <col min="1772" max="1772" width="11.140625" bestFit="1" customWidth="1"/>
    <col min="1773" max="1773" width="9.5703125" bestFit="1" customWidth="1"/>
    <col min="1774" max="1774" width="10.85546875" bestFit="1" customWidth="1"/>
    <col min="1775" max="1775" width="8" bestFit="1" customWidth="1"/>
    <col min="1776" max="1776" width="6.5703125" bestFit="1" customWidth="1"/>
    <col min="1777" max="1777" width="13" bestFit="1" customWidth="1"/>
    <col min="1779" max="1779" width="8.85546875" bestFit="1" customWidth="1"/>
    <col min="1780" max="1780" width="12" bestFit="1" customWidth="1"/>
    <col min="1781" max="1781" width="9.85546875" bestFit="1" customWidth="1"/>
    <col min="1782" max="1782" width="11.85546875" bestFit="1" customWidth="1"/>
    <col min="1783" max="1783" width="11.140625" bestFit="1" customWidth="1"/>
    <col min="1784" max="1784" width="9.5703125" bestFit="1" customWidth="1"/>
    <col min="1785" max="1785" width="10.85546875" bestFit="1" customWidth="1"/>
    <col min="1786" max="1787" width="8.85546875" bestFit="1" customWidth="1"/>
    <col min="1788" max="1788" width="13" bestFit="1" customWidth="1"/>
    <col min="1790" max="1790" width="8.85546875" bestFit="1" customWidth="1"/>
    <col min="1791" max="1791" width="12" bestFit="1" customWidth="1"/>
    <col min="1792" max="1792" width="9.85546875" bestFit="1" customWidth="1"/>
    <col min="1793" max="1793" width="11.85546875" bestFit="1" customWidth="1"/>
    <col min="1794" max="1794" width="11.140625" bestFit="1" customWidth="1"/>
    <col min="1795" max="1795" width="9.5703125" bestFit="1" customWidth="1"/>
    <col min="1796" max="1796" width="10.85546875" bestFit="1" customWidth="1"/>
    <col min="1797" max="1798" width="8.85546875" bestFit="1" customWidth="1"/>
    <col min="1799" max="1799" width="13" bestFit="1" customWidth="1"/>
    <col min="1801" max="1801" width="8.85546875" bestFit="1" customWidth="1"/>
    <col min="1802" max="1802" width="12" bestFit="1" customWidth="1"/>
    <col min="1803" max="1803" width="9.85546875" bestFit="1" customWidth="1"/>
    <col min="1804" max="1804" width="11.85546875" bestFit="1" customWidth="1"/>
    <col min="1805" max="1805" width="11.140625" bestFit="1" customWidth="1"/>
    <col min="1806" max="1806" width="9.5703125" bestFit="1" customWidth="1"/>
    <col min="1807" max="1807" width="10.85546875" bestFit="1" customWidth="1"/>
    <col min="1808" max="1809" width="8.85546875" bestFit="1" customWidth="1"/>
    <col min="1810" max="1810" width="13" bestFit="1" customWidth="1"/>
    <col min="1812" max="1812" width="8.85546875" bestFit="1" customWidth="1"/>
    <col min="1813" max="1813" width="12" bestFit="1" customWidth="1"/>
    <col min="1814" max="1814" width="9.85546875" bestFit="1" customWidth="1"/>
    <col min="1815" max="1815" width="11.85546875" bestFit="1" customWidth="1"/>
    <col min="1816" max="1816" width="11.140625" bestFit="1" customWidth="1"/>
    <col min="1817" max="1817" width="9.5703125" bestFit="1" customWidth="1"/>
    <col min="1818" max="1818" width="10.85546875" bestFit="1" customWidth="1"/>
    <col min="1819" max="1819" width="8" bestFit="1" customWidth="1"/>
    <col min="1820" max="1820" width="7.85546875" bestFit="1" customWidth="1"/>
    <col min="1821" max="1821" width="13" bestFit="1" customWidth="1"/>
    <col min="1823" max="1823" width="8.85546875" bestFit="1" customWidth="1"/>
    <col min="1824" max="1824" width="12" bestFit="1" customWidth="1"/>
    <col min="1825" max="1825" width="9.85546875" bestFit="1" customWidth="1"/>
    <col min="1826" max="1826" width="11.85546875" bestFit="1" customWidth="1"/>
    <col min="1827" max="1827" width="11.140625" bestFit="1" customWidth="1"/>
    <col min="1828" max="1828" width="9.5703125" bestFit="1" customWidth="1"/>
    <col min="1829" max="1829" width="10.85546875" bestFit="1" customWidth="1"/>
    <col min="1830" max="1830" width="8" bestFit="1" customWidth="1"/>
    <col min="1831" max="1831" width="7.85546875" bestFit="1" customWidth="1"/>
    <col min="1832" max="1833" width="13" bestFit="1" customWidth="1"/>
    <col min="1835" max="1835" width="8.85546875" bestFit="1" customWidth="1"/>
    <col min="1836" max="1836" width="18" bestFit="1" customWidth="1"/>
    <col min="1837" max="1837" width="9.85546875" bestFit="1" customWidth="1"/>
    <col min="1838" max="1838" width="11.85546875" bestFit="1" customWidth="1"/>
    <col min="1839" max="1839" width="11.140625" bestFit="1" customWidth="1"/>
    <col min="1840" max="1840" width="9.5703125" bestFit="1" customWidth="1"/>
    <col min="1841" max="1841" width="10.85546875" bestFit="1" customWidth="1"/>
    <col min="1842" max="1842" width="8" bestFit="1" customWidth="1"/>
    <col min="1843" max="1843" width="7.85546875" bestFit="1" customWidth="1"/>
    <col min="1844" max="1844" width="13" bestFit="1" customWidth="1"/>
    <col min="1846" max="1846" width="8.85546875" bestFit="1" customWidth="1"/>
    <col min="1847" max="1847" width="12" bestFit="1" customWidth="1"/>
    <col min="1848" max="1848" width="9.85546875" bestFit="1" customWidth="1"/>
    <col min="1849" max="1849" width="11.85546875" bestFit="1" customWidth="1"/>
    <col min="1850" max="1850" width="11.140625" bestFit="1" customWidth="1"/>
    <col min="1851" max="1851" width="9.5703125" bestFit="1" customWidth="1"/>
    <col min="1852" max="1852" width="10.85546875" bestFit="1" customWidth="1"/>
    <col min="1853" max="1853" width="8" bestFit="1" customWidth="1"/>
    <col min="1854" max="1854" width="7.85546875" bestFit="1" customWidth="1"/>
    <col min="1855" max="1855" width="13" bestFit="1" customWidth="1"/>
    <col min="1857" max="1857" width="8.85546875" bestFit="1" customWidth="1"/>
    <col min="1858" max="1858" width="12" bestFit="1" customWidth="1"/>
    <col min="1859" max="1859" width="9.85546875" bestFit="1" customWidth="1"/>
    <col min="1860" max="1860" width="11.85546875" bestFit="1" customWidth="1"/>
    <col min="1861" max="1861" width="11.140625" bestFit="1" customWidth="1"/>
    <col min="1862" max="1862" width="9.5703125" bestFit="1" customWidth="1"/>
    <col min="1863" max="1863" width="10.85546875" bestFit="1" customWidth="1"/>
    <col min="1864" max="1864" width="8" bestFit="1" customWidth="1"/>
    <col min="1865" max="1865" width="7.85546875" bestFit="1" customWidth="1"/>
    <col min="1866" max="1866" width="13" bestFit="1" customWidth="1"/>
    <col min="1868" max="1868" width="8.85546875" bestFit="1" customWidth="1"/>
    <col min="1869" max="1869" width="12" bestFit="1" customWidth="1"/>
    <col min="1870" max="1870" width="9.85546875" bestFit="1" customWidth="1"/>
    <col min="1871" max="1871" width="11.85546875" bestFit="1" customWidth="1"/>
    <col min="1872" max="1872" width="11.140625" bestFit="1" customWidth="1"/>
    <col min="1873" max="1873" width="9.5703125" bestFit="1" customWidth="1"/>
    <col min="1874" max="1874" width="10.85546875" bestFit="1" customWidth="1"/>
    <col min="1875" max="1875" width="8" bestFit="1" customWidth="1"/>
    <col min="1876" max="1876" width="7.85546875" bestFit="1" customWidth="1"/>
    <col min="1877" max="1877" width="13" bestFit="1" customWidth="1"/>
    <col min="1879" max="1879" width="8.85546875" bestFit="1" customWidth="1"/>
    <col min="1880" max="1880" width="12" bestFit="1" customWidth="1"/>
    <col min="1881" max="1881" width="9.85546875" bestFit="1" customWidth="1"/>
    <col min="1882" max="1882" width="11.85546875" bestFit="1" customWidth="1"/>
    <col min="1883" max="1883" width="11.140625" bestFit="1" customWidth="1"/>
    <col min="1884" max="1884" width="9.5703125" bestFit="1" customWidth="1"/>
    <col min="1885" max="1885" width="10.85546875" bestFit="1" customWidth="1"/>
    <col min="1886" max="1886" width="8" bestFit="1" customWidth="1"/>
    <col min="1887" max="1887" width="7.85546875" bestFit="1" customWidth="1"/>
    <col min="1888" max="1888" width="13" bestFit="1" customWidth="1"/>
    <col min="1890" max="1890" width="8.85546875" bestFit="1" customWidth="1"/>
    <col min="1891" max="1891" width="12" bestFit="1" customWidth="1"/>
    <col min="1892" max="1892" width="9.85546875" bestFit="1" customWidth="1"/>
    <col min="1893" max="1893" width="11.85546875" bestFit="1" customWidth="1"/>
    <col min="1894" max="1894" width="11.140625" bestFit="1" customWidth="1"/>
    <col min="1895" max="1895" width="9.5703125" bestFit="1" customWidth="1"/>
    <col min="1896" max="1896" width="10.85546875" bestFit="1" customWidth="1"/>
    <col min="1897" max="1897" width="8" bestFit="1" customWidth="1"/>
    <col min="1898" max="1898" width="7.85546875" bestFit="1" customWidth="1"/>
    <col min="1899" max="1899" width="13" bestFit="1" customWidth="1"/>
    <col min="1901" max="1901" width="8.85546875" bestFit="1" customWidth="1"/>
    <col min="1902" max="1902" width="12" bestFit="1" customWidth="1"/>
    <col min="1903" max="1903" width="9.85546875" bestFit="1" customWidth="1"/>
    <col min="1904" max="1904" width="11.85546875" bestFit="1" customWidth="1"/>
    <col min="1905" max="1905" width="11.140625" bestFit="1" customWidth="1"/>
    <col min="1906" max="1906" width="9.5703125" bestFit="1" customWidth="1"/>
    <col min="1907" max="1907" width="10.85546875" bestFit="1" customWidth="1"/>
    <col min="1908" max="1908" width="8" bestFit="1" customWidth="1"/>
    <col min="1909" max="1909" width="6.140625" bestFit="1" customWidth="1"/>
    <col min="1910" max="1910" width="13" bestFit="1" customWidth="1"/>
    <col min="1912" max="1912" width="8.85546875" bestFit="1" customWidth="1"/>
    <col min="1913" max="1913" width="12" bestFit="1" customWidth="1"/>
    <col min="1914" max="1914" width="9.85546875" bestFit="1" customWidth="1"/>
    <col min="1915" max="1915" width="11.85546875" bestFit="1" customWidth="1"/>
    <col min="1916" max="1916" width="11.140625" bestFit="1" customWidth="1"/>
    <col min="1917" max="1917" width="9.5703125" bestFit="1" customWidth="1"/>
    <col min="1918" max="1918" width="10.85546875" bestFit="1" customWidth="1"/>
    <col min="1919" max="1919" width="8" bestFit="1" customWidth="1"/>
    <col min="1920" max="1920" width="6.5703125" bestFit="1" customWidth="1"/>
    <col min="1921" max="1921" width="13" bestFit="1" customWidth="1"/>
    <col min="1923" max="1923" width="8.85546875" bestFit="1" customWidth="1"/>
    <col min="1924" max="1924" width="12" bestFit="1" customWidth="1"/>
    <col min="1925" max="1925" width="9.85546875" bestFit="1" customWidth="1"/>
    <col min="1926" max="1926" width="11.85546875" bestFit="1" customWidth="1"/>
    <col min="1927" max="1927" width="11.140625" bestFit="1" customWidth="1"/>
    <col min="1928" max="1928" width="9.5703125" bestFit="1" customWidth="1"/>
    <col min="1929" max="1929" width="10.85546875" bestFit="1" customWidth="1"/>
    <col min="1930" max="1930" width="8" bestFit="1" customWidth="1"/>
    <col min="1931" max="1931" width="6.5703125" bestFit="1" customWidth="1"/>
    <col min="1932" max="1932" width="13" bestFit="1" customWidth="1"/>
    <col min="1934" max="1934" width="8.85546875" bestFit="1" customWidth="1"/>
    <col min="1935" max="1935" width="12" bestFit="1" customWidth="1"/>
    <col min="1936" max="1936" width="9.85546875" bestFit="1" customWidth="1"/>
    <col min="1937" max="1937" width="11.85546875" bestFit="1" customWidth="1"/>
    <col min="1938" max="1938" width="11.140625" bestFit="1" customWidth="1"/>
    <col min="1939" max="1939" width="9.5703125" bestFit="1" customWidth="1"/>
    <col min="1940" max="1940" width="10.85546875" bestFit="1" customWidth="1"/>
    <col min="1941" max="1941" width="8" bestFit="1" customWidth="1"/>
    <col min="1942" max="1942" width="7.85546875" bestFit="1" customWidth="1"/>
    <col min="1943" max="1943" width="13" bestFit="1" customWidth="1"/>
    <col min="1945" max="1945" width="8.85546875" bestFit="1" customWidth="1"/>
    <col min="1946" max="1946" width="12" bestFit="1" customWidth="1"/>
    <col min="1947" max="1947" width="9.85546875" bestFit="1" customWidth="1"/>
    <col min="1948" max="1948" width="11.85546875" bestFit="1" customWidth="1"/>
    <col min="1949" max="1949" width="11.140625" bestFit="1" customWidth="1"/>
    <col min="1950" max="1950" width="9.5703125" bestFit="1" customWidth="1"/>
    <col min="1951" max="1951" width="10.85546875" bestFit="1" customWidth="1"/>
    <col min="1952" max="1952" width="8" bestFit="1" customWidth="1"/>
    <col min="1953" max="1953" width="7.85546875" bestFit="1" customWidth="1"/>
    <col min="1954" max="1954" width="13" bestFit="1" customWidth="1"/>
    <col min="1956" max="1956" width="8.85546875" bestFit="1" customWidth="1"/>
    <col min="1957" max="1957" width="12" bestFit="1" customWidth="1"/>
    <col min="1958" max="1958" width="9.85546875" bestFit="1" customWidth="1"/>
    <col min="1959" max="1959" width="11.85546875" bestFit="1" customWidth="1"/>
    <col min="1960" max="1960" width="11.140625" bestFit="1" customWidth="1"/>
    <col min="1961" max="1961" width="9.5703125" bestFit="1" customWidth="1"/>
    <col min="1962" max="1962" width="10.85546875" bestFit="1" customWidth="1"/>
    <col min="1963" max="1963" width="8" bestFit="1" customWidth="1"/>
    <col min="1964" max="1964" width="7.85546875" bestFit="1" customWidth="1"/>
    <col min="1965" max="1965" width="13" bestFit="1" customWidth="1"/>
    <col min="1967" max="1967" width="8.85546875" bestFit="1" customWidth="1"/>
    <col min="1968" max="1968" width="12" bestFit="1" customWidth="1"/>
    <col min="1969" max="1969" width="9.85546875" bestFit="1" customWidth="1"/>
    <col min="1970" max="1970" width="11.85546875" bestFit="1" customWidth="1"/>
    <col min="1971" max="1971" width="11.140625" bestFit="1" customWidth="1"/>
    <col min="1972" max="1972" width="9.5703125" bestFit="1" customWidth="1"/>
    <col min="1973" max="1973" width="10.85546875" bestFit="1" customWidth="1"/>
    <col min="1974" max="1974" width="8" bestFit="1" customWidth="1"/>
    <col min="1975" max="1975" width="7.85546875" bestFit="1" customWidth="1"/>
    <col min="1976" max="1976" width="13" bestFit="1" customWidth="1"/>
    <col min="1978" max="1978" width="8.85546875" bestFit="1" customWidth="1"/>
    <col min="1979" max="1979" width="12" bestFit="1" customWidth="1"/>
    <col min="1980" max="1980" width="9.85546875" bestFit="1" customWidth="1"/>
    <col min="1981" max="1981" width="11.85546875" bestFit="1" customWidth="1"/>
    <col min="1982" max="1982" width="11.140625" bestFit="1" customWidth="1"/>
    <col min="1983" max="1983" width="9.5703125" bestFit="1" customWidth="1"/>
    <col min="1984" max="1984" width="10.85546875" bestFit="1" customWidth="1"/>
    <col min="1985" max="1985" width="8" bestFit="1" customWidth="1"/>
    <col min="1986" max="1986" width="7.85546875" bestFit="1" customWidth="1"/>
    <col min="1987" max="1987" width="13" bestFit="1" customWidth="1"/>
    <col min="1989" max="1989" width="8.85546875" bestFit="1" customWidth="1"/>
    <col min="1990" max="1990" width="12" bestFit="1" customWidth="1"/>
    <col min="1991" max="1991" width="9.85546875" bestFit="1" customWidth="1"/>
    <col min="1992" max="1992" width="11.85546875" bestFit="1" customWidth="1"/>
    <col min="1993" max="1993" width="11.140625" bestFit="1" customWidth="1"/>
    <col min="1994" max="1994" width="9.5703125" bestFit="1" customWidth="1"/>
    <col min="1995" max="1995" width="10.85546875" bestFit="1" customWidth="1"/>
    <col min="1996" max="1996" width="8" bestFit="1" customWidth="1"/>
    <col min="1997" max="1997" width="7.85546875" bestFit="1" customWidth="1"/>
    <col min="1998" max="1998" width="13" bestFit="1" customWidth="1"/>
    <col min="2000" max="2000" width="8.85546875" bestFit="1" customWidth="1"/>
    <col min="2001" max="2001" width="12" bestFit="1" customWidth="1"/>
    <col min="2002" max="2002" width="9.85546875" bestFit="1" customWidth="1"/>
    <col min="2003" max="2003" width="11.85546875" bestFit="1" customWidth="1"/>
    <col min="2004" max="2004" width="11.140625" bestFit="1" customWidth="1"/>
    <col min="2005" max="2005" width="9.5703125" bestFit="1" customWidth="1"/>
    <col min="2006" max="2006" width="10.85546875" bestFit="1" customWidth="1"/>
    <col min="2007" max="2007" width="8" bestFit="1" customWidth="1"/>
    <col min="2008" max="2008" width="7.85546875" bestFit="1" customWidth="1"/>
    <col min="2009" max="2009" width="13" bestFit="1" customWidth="1"/>
    <col min="2011" max="2011" width="8.85546875" bestFit="1" customWidth="1"/>
    <col min="2012" max="2012" width="12" bestFit="1" customWidth="1"/>
    <col min="2013" max="2013" width="9.85546875" bestFit="1" customWidth="1"/>
    <col min="2014" max="2014" width="11.85546875" bestFit="1" customWidth="1"/>
    <col min="2015" max="2015" width="11.140625" bestFit="1" customWidth="1"/>
    <col min="2016" max="2016" width="9.5703125" bestFit="1" customWidth="1"/>
    <col min="2017" max="2017" width="10.85546875" bestFit="1" customWidth="1"/>
    <col min="2018" max="2018" width="8" bestFit="1" customWidth="1"/>
    <col min="2019" max="2019" width="7.85546875" bestFit="1" customWidth="1"/>
    <col min="2020" max="2020" width="13" bestFit="1" customWidth="1"/>
    <col min="2022" max="2022" width="8.85546875" bestFit="1" customWidth="1"/>
    <col min="2023" max="2023" width="12" bestFit="1" customWidth="1"/>
    <col min="2024" max="2024" width="9.85546875" bestFit="1" customWidth="1"/>
    <col min="2025" max="2025" width="11.85546875" bestFit="1" customWidth="1"/>
    <col min="2026" max="2026" width="11.140625" bestFit="1" customWidth="1"/>
    <col min="2027" max="2027" width="9.5703125" bestFit="1" customWidth="1"/>
    <col min="2028" max="2028" width="10.85546875" bestFit="1" customWidth="1"/>
    <col min="2029" max="2029" width="8" bestFit="1" customWidth="1"/>
    <col min="2030" max="2030" width="7.85546875" bestFit="1" customWidth="1"/>
    <col min="2031" max="2031" width="13" bestFit="1" customWidth="1"/>
    <col min="2033" max="2033" width="8.85546875" bestFit="1" customWidth="1"/>
    <col min="2034" max="2034" width="12" bestFit="1" customWidth="1"/>
    <col min="2035" max="2035" width="9.85546875" bestFit="1" customWidth="1"/>
    <col min="2036" max="2036" width="11.85546875" bestFit="1" customWidth="1"/>
    <col min="2037" max="2037" width="11.140625" bestFit="1" customWidth="1"/>
    <col min="2038" max="2038" width="9.5703125" bestFit="1" customWidth="1"/>
    <col min="2039" max="2039" width="10.85546875" bestFit="1" customWidth="1"/>
    <col min="2040" max="2040" width="8" bestFit="1" customWidth="1"/>
    <col min="2041" max="2041" width="7.85546875" bestFit="1" customWidth="1"/>
    <col min="2042" max="2042" width="13" bestFit="1" customWidth="1"/>
    <col min="2044" max="2044" width="8.85546875" bestFit="1" customWidth="1"/>
    <col min="2045" max="2045" width="12" bestFit="1" customWidth="1"/>
    <col min="2046" max="2046" width="9.85546875" bestFit="1" customWidth="1"/>
    <col min="2047" max="2047" width="11.85546875" bestFit="1" customWidth="1"/>
    <col min="2048" max="2048" width="11.140625" bestFit="1" customWidth="1"/>
    <col min="2049" max="2049" width="9.5703125" bestFit="1" customWidth="1"/>
    <col min="2050" max="2050" width="10.85546875" bestFit="1" customWidth="1"/>
    <col min="2051" max="2051" width="8" bestFit="1" customWidth="1"/>
    <col min="2052" max="2052" width="7.85546875" bestFit="1" customWidth="1"/>
    <col min="2053" max="2053" width="13" bestFit="1" customWidth="1"/>
    <col min="2054" max="2054" width="13" customWidth="1"/>
    <col min="2055" max="2055" width="8.85546875" bestFit="1" customWidth="1"/>
    <col min="2056" max="2056" width="12" bestFit="1" customWidth="1"/>
    <col min="2057" max="2057" width="9.85546875" bestFit="1" customWidth="1"/>
    <col min="2058" max="2058" width="11.85546875" bestFit="1" customWidth="1"/>
    <col min="2059" max="2059" width="11.140625" bestFit="1" customWidth="1"/>
    <col min="2060" max="2060" width="9.5703125" bestFit="1" customWidth="1"/>
    <col min="2061" max="2061" width="10.85546875" bestFit="1" customWidth="1"/>
    <col min="2062" max="2062" width="8" bestFit="1" customWidth="1"/>
    <col min="2063" max="2063" width="7.85546875" bestFit="1" customWidth="1"/>
    <col min="2064" max="2064" width="13" bestFit="1" customWidth="1"/>
    <col min="2066" max="2066" width="8.85546875" bestFit="1" customWidth="1"/>
    <col min="2067" max="2067" width="12" bestFit="1" customWidth="1"/>
    <col min="2068" max="2068" width="9.85546875" bestFit="1" customWidth="1"/>
    <col min="2069" max="2069" width="11.85546875" bestFit="1" customWidth="1"/>
    <col min="2070" max="2070" width="11.140625" bestFit="1" customWidth="1"/>
    <col min="2071" max="2071" width="9.5703125" bestFit="1" customWidth="1"/>
    <col min="2072" max="2072" width="10.85546875" bestFit="1" customWidth="1"/>
    <col min="2073" max="2073" width="8" bestFit="1" customWidth="1"/>
    <col min="2074" max="2074" width="7.85546875" bestFit="1" customWidth="1"/>
    <col min="2075" max="2075" width="13" bestFit="1" customWidth="1"/>
    <col min="2077" max="2077" width="8.85546875" bestFit="1" customWidth="1"/>
    <col min="2078" max="2078" width="12" bestFit="1" customWidth="1"/>
    <col min="2079" max="2079" width="9.85546875" bestFit="1" customWidth="1"/>
    <col min="2080" max="2080" width="11.85546875" bestFit="1" customWidth="1"/>
    <col min="2081" max="2081" width="11.140625" bestFit="1" customWidth="1"/>
    <col min="2082" max="2082" width="9.5703125" bestFit="1" customWidth="1"/>
    <col min="2083" max="2083" width="10.85546875" bestFit="1" customWidth="1"/>
    <col min="2084" max="2084" width="8" bestFit="1" customWidth="1"/>
    <col min="2085" max="2085" width="7.85546875" bestFit="1" customWidth="1"/>
    <col min="2086" max="2086" width="13" bestFit="1" customWidth="1"/>
    <col min="2088" max="2088" width="8.85546875" bestFit="1" customWidth="1"/>
    <col min="2089" max="2089" width="12" bestFit="1" customWidth="1"/>
    <col min="2090" max="2090" width="9.85546875" bestFit="1" customWidth="1"/>
    <col min="2091" max="2091" width="11.85546875" bestFit="1" customWidth="1"/>
    <col min="2092" max="2092" width="11.140625" bestFit="1" customWidth="1"/>
    <col min="2093" max="2093" width="9.5703125" bestFit="1" customWidth="1"/>
    <col min="2094" max="2094" width="10.85546875" bestFit="1" customWidth="1"/>
    <col min="2095" max="2095" width="8" bestFit="1" customWidth="1"/>
    <col min="2096" max="2096" width="7.85546875" bestFit="1" customWidth="1"/>
    <col min="2097" max="2097" width="13" bestFit="1" customWidth="1"/>
    <col min="2099" max="2099" width="8.85546875" bestFit="1" customWidth="1"/>
    <col min="2100" max="2100" width="12" bestFit="1" customWidth="1"/>
    <col min="2101" max="2101" width="9.85546875" bestFit="1" customWidth="1"/>
    <col min="2102" max="2102" width="11.85546875" bestFit="1" customWidth="1"/>
    <col min="2103" max="2103" width="11.140625" bestFit="1" customWidth="1"/>
    <col min="2104" max="2104" width="9.5703125" bestFit="1" customWidth="1"/>
    <col min="2105" max="2105" width="10.85546875" bestFit="1" customWidth="1"/>
    <col min="2106" max="2106" width="8" bestFit="1" customWidth="1"/>
    <col min="2107" max="2107" width="7.85546875" bestFit="1" customWidth="1"/>
    <col min="2108" max="2108" width="13" bestFit="1" customWidth="1"/>
    <col min="2109" max="2109" width="13" customWidth="1"/>
    <col min="2110" max="2110" width="8.85546875" bestFit="1" customWidth="1"/>
    <col min="2111" max="2111" width="12" bestFit="1" customWidth="1"/>
    <col min="2112" max="2112" width="9.85546875" bestFit="1" customWidth="1"/>
    <col min="2113" max="2113" width="11.85546875" bestFit="1" customWidth="1"/>
    <col min="2114" max="2114" width="11.140625" bestFit="1" customWidth="1"/>
    <col min="2115" max="2115" width="9.5703125" bestFit="1" customWidth="1"/>
    <col min="2116" max="2116" width="10.85546875" bestFit="1" customWidth="1"/>
    <col min="2117" max="2117" width="8" bestFit="1" customWidth="1"/>
    <col min="2118" max="2118" width="7.85546875" bestFit="1" customWidth="1"/>
    <col min="2119" max="2119" width="13" bestFit="1" customWidth="1"/>
    <col min="2120" max="2120" width="18" bestFit="1" customWidth="1"/>
    <col min="2122" max="2122" width="8.85546875" bestFit="1" customWidth="1"/>
    <col min="2123" max="2123" width="12.42578125" bestFit="1" customWidth="1"/>
    <col min="2124" max="2124" width="9.85546875" bestFit="1" customWidth="1"/>
    <col min="2125" max="2125" width="11.85546875" bestFit="1" customWidth="1"/>
    <col min="2126" max="2126" width="11.140625" bestFit="1" customWidth="1"/>
    <col min="2127" max="2127" width="9.5703125" bestFit="1" customWidth="1"/>
    <col min="2128" max="2128" width="10.85546875" bestFit="1" customWidth="1"/>
    <col min="2129" max="2129" width="8" bestFit="1" customWidth="1"/>
    <col min="2130" max="2130" width="6.5703125" bestFit="1" customWidth="1"/>
    <col min="2131" max="2131" width="13" bestFit="1" customWidth="1"/>
    <col min="2133" max="2133" width="8.85546875" bestFit="1" customWidth="1"/>
    <col min="2134" max="2134" width="12.42578125" bestFit="1" customWidth="1"/>
    <col min="2135" max="2135" width="9.85546875" bestFit="1" customWidth="1"/>
    <col min="2136" max="2136" width="11.85546875" bestFit="1" customWidth="1"/>
    <col min="2137" max="2137" width="11.140625" bestFit="1" customWidth="1"/>
    <col min="2138" max="2138" width="9.5703125" bestFit="1" customWidth="1"/>
    <col min="2139" max="2139" width="10.85546875" bestFit="1" customWidth="1"/>
    <col min="2140" max="2140" width="8" bestFit="1" customWidth="1"/>
    <col min="2141" max="2141" width="6.5703125" bestFit="1" customWidth="1"/>
    <col min="2142" max="2142" width="13" bestFit="1" customWidth="1"/>
    <col min="2144" max="2144" width="8.85546875" bestFit="1" customWidth="1"/>
    <col min="2145" max="2145" width="12.42578125" bestFit="1" customWidth="1"/>
    <col min="2146" max="2146" width="9.85546875" bestFit="1" customWidth="1"/>
    <col min="2147" max="2147" width="11.85546875" bestFit="1" customWidth="1"/>
    <col min="2148" max="2148" width="11.140625" bestFit="1" customWidth="1"/>
    <col min="2149" max="2149" width="9.5703125" bestFit="1" customWidth="1"/>
    <col min="2150" max="2150" width="10.85546875" bestFit="1" customWidth="1"/>
    <col min="2151" max="2151" width="8" bestFit="1" customWidth="1"/>
    <col min="2152" max="2152" width="6.5703125" bestFit="1" customWidth="1"/>
    <col min="2153" max="2153" width="13" bestFit="1" customWidth="1"/>
    <col min="2155" max="2155" width="8.85546875" bestFit="1" customWidth="1"/>
    <col min="2156" max="2156" width="12.42578125" bestFit="1" customWidth="1"/>
    <col min="2157" max="2157" width="9.85546875" bestFit="1" customWidth="1"/>
    <col min="2158" max="2158" width="11.85546875" bestFit="1" customWidth="1"/>
    <col min="2159" max="2159" width="11.140625" bestFit="1" customWidth="1"/>
    <col min="2160" max="2160" width="9.5703125" bestFit="1" customWidth="1"/>
    <col min="2161" max="2161" width="10.85546875" bestFit="1" customWidth="1"/>
    <col min="2162" max="2162" width="8" bestFit="1" customWidth="1"/>
    <col min="2163" max="2163" width="6.5703125" bestFit="1" customWidth="1"/>
    <col min="2164" max="2164" width="13" bestFit="1" customWidth="1"/>
    <col min="2165" max="2165" width="12.42578125" bestFit="1" customWidth="1"/>
    <col min="2167" max="2167" width="8.85546875" bestFit="1" customWidth="1"/>
    <col min="2168" max="2168" width="12.42578125" bestFit="1" customWidth="1"/>
    <col min="2169" max="2169" width="9.85546875" bestFit="1" customWidth="1"/>
    <col min="2170" max="2170" width="11.85546875" bestFit="1" customWidth="1"/>
    <col min="2171" max="2171" width="11.140625" bestFit="1" customWidth="1"/>
    <col min="2172" max="2172" width="9.5703125" bestFit="1" customWidth="1"/>
    <col min="2173" max="2173" width="10.85546875" bestFit="1" customWidth="1"/>
    <col min="2174" max="2174" width="8" bestFit="1" customWidth="1"/>
    <col min="2175" max="2175" width="7.85546875" bestFit="1" customWidth="1"/>
    <col min="2176" max="2176" width="13" bestFit="1" customWidth="1"/>
    <col min="2178" max="2178" width="8.85546875" bestFit="1" customWidth="1"/>
    <col min="2179" max="2179" width="12.42578125" bestFit="1" customWidth="1"/>
    <col min="2180" max="2180" width="9.85546875" bestFit="1" customWidth="1"/>
    <col min="2181" max="2181" width="11.85546875" bestFit="1" customWidth="1"/>
    <col min="2182" max="2182" width="11.140625" bestFit="1" customWidth="1"/>
    <col min="2183" max="2183" width="9.5703125" bestFit="1" customWidth="1"/>
    <col min="2184" max="2184" width="10.85546875" bestFit="1" customWidth="1"/>
    <col min="2185" max="2185" width="8" bestFit="1" customWidth="1"/>
    <col min="2186" max="2186" width="7.85546875" bestFit="1" customWidth="1"/>
    <col min="2187" max="2187" width="13" bestFit="1" customWidth="1"/>
    <col min="2189" max="2189" width="8.85546875" bestFit="1" customWidth="1"/>
    <col min="2190" max="2190" width="12.42578125" bestFit="1" customWidth="1"/>
    <col min="2191" max="2191" width="9.85546875" bestFit="1" customWidth="1"/>
    <col min="2192" max="2192" width="11.85546875" bestFit="1" customWidth="1"/>
    <col min="2193" max="2193" width="11.140625" bestFit="1" customWidth="1"/>
    <col min="2194" max="2194" width="9.5703125" bestFit="1" customWidth="1"/>
    <col min="2195" max="2195" width="10.85546875" bestFit="1" customWidth="1"/>
    <col min="2196" max="2196" width="8" bestFit="1" customWidth="1"/>
    <col min="2197" max="2197" width="7.85546875" bestFit="1" customWidth="1"/>
    <col min="2198" max="2198" width="13" bestFit="1" customWidth="1"/>
    <col min="2199" max="2199" width="12.42578125" bestFit="1" customWidth="1"/>
    <col min="2201" max="2201" width="8.85546875" bestFit="1" customWidth="1"/>
    <col min="2202" max="2202" width="12" bestFit="1" customWidth="1"/>
    <col min="2203" max="2203" width="9.85546875" bestFit="1" customWidth="1"/>
    <col min="2204" max="2204" width="11.85546875" bestFit="1" customWidth="1"/>
    <col min="2205" max="2205" width="11.140625" bestFit="1" customWidth="1"/>
    <col min="2206" max="2206" width="9.5703125" bestFit="1" customWidth="1"/>
    <col min="2207" max="2207" width="10.85546875" bestFit="1" customWidth="1"/>
    <col min="2208" max="2208" width="8" bestFit="1" customWidth="1"/>
    <col min="2209" max="2209" width="6.5703125" bestFit="1" customWidth="1"/>
    <col min="2210" max="2210" width="13" bestFit="1" customWidth="1"/>
    <col min="2212" max="2212" width="8.85546875" bestFit="1" customWidth="1"/>
    <col min="2213" max="2213" width="12" bestFit="1" customWidth="1"/>
    <col min="2214" max="2214" width="9.85546875" bestFit="1" customWidth="1"/>
    <col min="2215" max="2215" width="11.85546875" bestFit="1" customWidth="1"/>
    <col min="2216" max="2216" width="11.140625" bestFit="1" customWidth="1"/>
    <col min="2217" max="2217" width="9.5703125" bestFit="1" customWidth="1"/>
    <col min="2218" max="2218" width="10.85546875" bestFit="1" customWidth="1"/>
    <col min="2219" max="2219" width="8" bestFit="1" customWidth="1"/>
    <col min="2220" max="2220" width="6.5703125" bestFit="1" customWidth="1"/>
    <col min="2221" max="2221" width="13" bestFit="1" customWidth="1"/>
    <col min="2223" max="2223" width="8.85546875" bestFit="1" customWidth="1"/>
    <col min="2224" max="2224" width="12" bestFit="1" customWidth="1"/>
    <col min="2225" max="2225" width="9.85546875" bestFit="1" customWidth="1"/>
    <col min="2226" max="2226" width="11.85546875" bestFit="1" customWidth="1"/>
    <col min="2227" max="2227" width="11.140625" bestFit="1" customWidth="1"/>
    <col min="2228" max="2228" width="9.5703125" bestFit="1" customWidth="1"/>
    <col min="2229" max="2229" width="10.85546875" bestFit="1" customWidth="1"/>
    <col min="2230" max="2230" width="8" bestFit="1" customWidth="1"/>
    <col min="2231" max="2231" width="7.85546875" bestFit="1" customWidth="1"/>
    <col min="2232" max="2232" width="13" bestFit="1" customWidth="1"/>
    <col min="2234" max="2234" width="8.85546875" bestFit="1" customWidth="1"/>
    <col min="2235" max="2235" width="12" bestFit="1" customWidth="1"/>
    <col min="2236" max="2236" width="9.85546875" bestFit="1" customWidth="1"/>
    <col min="2237" max="2237" width="11.85546875" bestFit="1" customWidth="1"/>
    <col min="2238" max="2238" width="11.140625" bestFit="1" customWidth="1"/>
    <col min="2239" max="2239" width="9.5703125" bestFit="1" customWidth="1"/>
    <col min="2240" max="2240" width="10.85546875" bestFit="1" customWidth="1"/>
    <col min="2241" max="2241" width="8" bestFit="1" customWidth="1"/>
    <col min="2242" max="2242" width="6.5703125" bestFit="1" customWidth="1"/>
    <col min="2243" max="2243" width="13" bestFit="1" customWidth="1"/>
    <col min="2245" max="2245" width="8.85546875" bestFit="1" customWidth="1"/>
    <col min="2246" max="2246" width="12" bestFit="1" customWidth="1"/>
    <col min="2247" max="2247" width="9.85546875" bestFit="1" customWidth="1"/>
    <col min="2248" max="2248" width="11.85546875" bestFit="1" customWidth="1"/>
    <col min="2249" max="2249" width="11.140625" bestFit="1" customWidth="1"/>
    <col min="2250" max="2250" width="9.5703125" bestFit="1" customWidth="1"/>
    <col min="2251" max="2251" width="10.85546875" bestFit="1" customWidth="1"/>
    <col min="2252" max="2252" width="8" bestFit="1" customWidth="1"/>
    <col min="2253" max="2253" width="6.5703125" bestFit="1" customWidth="1"/>
    <col min="2254" max="2254" width="13" bestFit="1" customWidth="1"/>
    <col min="2256" max="2256" width="8.85546875" bestFit="1" customWidth="1"/>
    <col min="2257" max="2257" width="12" bestFit="1" customWidth="1"/>
    <col min="2258" max="2258" width="9.85546875" bestFit="1" customWidth="1"/>
    <col min="2259" max="2259" width="11.85546875" bestFit="1" customWidth="1"/>
    <col min="2260" max="2260" width="11.140625" bestFit="1" customWidth="1"/>
    <col min="2261" max="2261" width="9.5703125" bestFit="1" customWidth="1"/>
    <col min="2262" max="2262" width="10.85546875" bestFit="1" customWidth="1"/>
    <col min="2263" max="2263" width="8" bestFit="1" customWidth="1"/>
    <col min="2264" max="2264" width="7.85546875" bestFit="1" customWidth="1"/>
    <col min="2265" max="2265" width="13" bestFit="1" customWidth="1"/>
    <col min="2267" max="2267" width="8.85546875" bestFit="1" customWidth="1"/>
    <col min="2268" max="2268" width="12" bestFit="1" customWidth="1"/>
    <col min="2269" max="2269" width="9.85546875" bestFit="1" customWidth="1"/>
    <col min="2270" max="2270" width="11.85546875" bestFit="1" customWidth="1"/>
    <col min="2271" max="2271" width="11.140625" bestFit="1" customWidth="1"/>
    <col min="2272" max="2272" width="9.5703125" bestFit="1" customWidth="1"/>
    <col min="2273" max="2273" width="10.85546875" bestFit="1" customWidth="1"/>
    <col min="2274" max="2274" width="8" bestFit="1" customWidth="1"/>
    <col min="2275" max="2275" width="7.85546875" bestFit="1" customWidth="1"/>
    <col min="2276" max="2276" width="13" bestFit="1" customWidth="1"/>
    <col min="2279" max="2279" width="8.85546875" bestFit="1" customWidth="1"/>
    <col min="2280" max="2280" width="12" bestFit="1" customWidth="1"/>
    <col min="2281" max="2281" width="9.85546875" bestFit="1" customWidth="1"/>
    <col min="2282" max="2282" width="11.85546875" bestFit="1" customWidth="1"/>
    <col min="2283" max="2283" width="11.140625" bestFit="1" customWidth="1"/>
    <col min="2284" max="2284" width="9.5703125" bestFit="1" customWidth="1"/>
    <col min="2285" max="2285" width="10.85546875" bestFit="1" customWidth="1"/>
    <col min="2286" max="2286" width="8" bestFit="1" customWidth="1"/>
    <col min="2287" max="2287" width="6.5703125" bestFit="1" customWidth="1"/>
    <col min="2288" max="2288" width="13" bestFit="1" customWidth="1"/>
    <col min="2290" max="2290" width="8.85546875" bestFit="1" customWidth="1"/>
    <col min="2291" max="2291" width="12" bestFit="1" customWidth="1"/>
    <col min="2292" max="2292" width="9.85546875" bestFit="1" customWidth="1"/>
    <col min="2293" max="2293" width="11.85546875" bestFit="1" customWidth="1"/>
    <col min="2294" max="2294" width="11.140625" bestFit="1" customWidth="1"/>
    <col min="2295" max="2295" width="9.5703125" bestFit="1" customWidth="1"/>
    <col min="2296" max="2296" width="10.85546875" bestFit="1" customWidth="1"/>
    <col min="2297" max="2297" width="8" bestFit="1" customWidth="1"/>
    <col min="2298" max="2298" width="6.5703125" bestFit="1" customWidth="1"/>
    <col min="2299" max="2299" width="13" bestFit="1" customWidth="1"/>
    <col min="2301" max="2301" width="8.85546875" bestFit="1" customWidth="1"/>
    <col min="2302" max="2302" width="12" bestFit="1" customWidth="1"/>
    <col min="2303" max="2303" width="9.85546875" bestFit="1" customWidth="1"/>
    <col min="2304" max="2304" width="11.85546875" bestFit="1" customWidth="1"/>
    <col min="2305" max="2305" width="11.140625" bestFit="1" customWidth="1"/>
    <col min="2306" max="2306" width="9.5703125" bestFit="1" customWidth="1"/>
    <col min="2307" max="2307" width="10.85546875" bestFit="1" customWidth="1"/>
    <col min="2308" max="2308" width="8" bestFit="1" customWidth="1"/>
    <col min="2309" max="2309" width="7.85546875" bestFit="1" customWidth="1"/>
    <col min="2310" max="2310" width="13" bestFit="1" customWidth="1"/>
    <col min="2312" max="2312" width="8.85546875" bestFit="1" customWidth="1"/>
    <col min="2313" max="2313" width="12" bestFit="1" customWidth="1"/>
    <col min="2314" max="2314" width="9.85546875" bestFit="1" customWidth="1"/>
    <col min="2315" max="2315" width="11.85546875" bestFit="1" customWidth="1"/>
    <col min="2316" max="2316" width="11.140625" bestFit="1" customWidth="1"/>
    <col min="2317" max="2317" width="9.5703125" bestFit="1" customWidth="1"/>
    <col min="2318" max="2318" width="10.85546875" bestFit="1" customWidth="1"/>
    <col min="2319" max="2319" width="8" bestFit="1" customWidth="1"/>
    <col min="2320" max="2320" width="7.85546875" bestFit="1" customWidth="1"/>
    <col min="2321" max="2321" width="13" bestFit="1" customWidth="1"/>
    <col min="2323" max="2323" width="8.85546875" bestFit="1" customWidth="1"/>
    <col min="2324" max="2324" width="12" bestFit="1" customWidth="1"/>
    <col min="2325" max="2325" width="9.85546875" bestFit="1" customWidth="1"/>
    <col min="2326" max="2326" width="11.85546875" bestFit="1" customWidth="1"/>
    <col min="2327" max="2327" width="11.140625" bestFit="1" customWidth="1"/>
    <col min="2328" max="2328" width="9.5703125" bestFit="1" customWidth="1"/>
    <col min="2329" max="2329" width="10.85546875" bestFit="1" customWidth="1"/>
    <col min="2330" max="2330" width="8" bestFit="1" customWidth="1"/>
    <col min="2331" max="2331" width="7.85546875" bestFit="1" customWidth="1"/>
    <col min="2332" max="2332" width="13" bestFit="1" customWidth="1"/>
    <col min="2334" max="2334" width="8.85546875" bestFit="1" customWidth="1"/>
    <col min="2335" max="2335" width="12" bestFit="1" customWidth="1"/>
    <col min="2336" max="2336" width="9.85546875" bestFit="1" customWidth="1"/>
    <col min="2337" max="2337" width="11.85546875" bestFit="1" customWidth="1"/>
    <col min="2338" max="2338" width="11.140625" bestFit="1" customWidth="1"/>
    <col min="2339" max="2339" width="9.5703125" bestFit="1" customWidth="1"/>
    <col min="2340" max="2340" width="10.85546875" bestFit="1" customWidth="1"/>
    <col min="2341" max="2341" width="8" bestFit="1" customWidth="1"/>
    <col min="2342" max="2342" width="7.85546875" bestFit="1" customWidth="1"/>
    <col min="2343" max="2343" width="13" bestFit="1" customWidth="1"/>
    <col min="2345" max="2345" width="8.85546875" bestFit="1" customWidth="1"/>
    <col min="2346" max="2346" width="12" bestFit="1" customWidth="1"/>
    <col min="2347" max="2347" width="9.85546875" bestFit="1" customWidth="1"/>
    <col min="2348" max="2348" width="11.85546875" bestFit="1" customWidth="1"/>
    <col min="2349" max="2349" width="11.140625" bestFit="1" customWidth="1"/>
    <col min="2350" max="2350" width="9.5703125" bestFit="1" customWidth="1"/>
    <col min="2351" max="2351" width="10.85546875" bestFit="1" customWidth="1"/>
    <col min="2352" max="2352" width="8" bestFit="1" customWidth="1"/>
    <col min="2353" max="2353" width="7.85546875" bestFit="1" customWidth="1"/>
    <col min="2354" max="2354" width="13" bestFit="1" customWidth="1"/>
    <col min="2356" max="2356" width="8.85546875" bestFit="1" customWidth="1"/>
    <col min="2357" max="2357" width="12" bestFit="1" customWidth="1"/>
    <col min="2358" max="2358" width="9.85546875" bestFit="1" customWidth="1"/>
    <col min="2359" max="2359" width="11.85546875" bestFit="1" customWidth="1"/>
    <col min="2360" max="2360" width="11.140625" bestFit="1" customWidth="1"/>
    <col min="2361" max="2361" width="9.5703125" bestFit="1" customWidth="1"/>
    <col min="2362" max="2362" width="10.85546875" bestFit="1" customWidth="1"/>
    <col min="2363" max="2363" width="8" bestFit="1" customWidth="1"/>
    <col min="2364" max="2364" width="7.85546875" bestFit="1" customWidth="1"/>
    <col min="2365" max="2365" width="13" bestFit="1" customWidth="1"/>
    <col min="2367" max="2367" width="8.85546875" bestFit="1" customWidth="1"/>
    <col min="2368" max="2368" width="12" bestFit="1" customWidth="1"/>
    <col min="2369" max="2369" width="9.85546875" bestFit="1" customWidth="1"/>
    <col min="2370" max="2370" width="11.85546875" bestFit="1" customWidth="1"/>
    <col min="2371" max="2371" width="11.140625" bestFit="1" customWidth="1"/>
    <col min="2372" max="2372" width="9.5703125" bestFit="1" customWidth="1"/>
    <col min="2373" max="2373" width="10.85546875" bestFit="1" customWidth="1"/>
    <col min="2374" max="2374" width="8" bestFit="1" customWidth="1"/>
    <col min="2375" max="2375" width="7.85546875" bestFit="1" customWidth="1"/>
    <col min="2376" max="2376" width="13" bestFit="1" customWidth="1"/>
    <col min="2378" max="2378" width="8.85546875" bestFit="1" customWidth="1"/>
    <col min="2379" max="2379" width="12" bestFit="1" customWidth="1"/>
    <col min="2380" max="2380" width="9.85546875" bestFit="1" customWidth="1"/>
    <col min="2381" max="2381" width="11.85546875" bestFit="1" customWidth="1"/>
    <col min="2382" max="2382" width="11.140625" bestFit="1" customWidth="1"/>
    <col min="2383" max="2383" width="9.5703125" bestFit="1" customWidth="1"/>
    <col min="2384" max="2384" width="10.85546875" bestFit="1" customWidth="1"/>
    <col min="2385" max="2385" width="8" bestFit="1" customWidth="1"/>
    <col min="2386" max="2386" width="7.85546875" bestFit="1" customWidth="1"/>
    <col min="2387" max="2387" width="13" bestFit="1" customWidth="1"/>
    <col min="2389" max="2389" width="8.85546875" bestFit="1" customWidth="1"/>
    <col min="2390" max="2390" width="12" bestFit="1" customWidth="1"/>
    <col min="2391" max="2391" width="9.85546875" bestFit="1" customWidth="1"/>
    <col min="2392" max="2392" width="11.85546875" bestFit="1" customWidth="1"/>
    <col min="2393" max="2393" width="11.140625" bestFit="1" customWidth="1"/>
    <col min="2394" max="2394" width="9.5703125" bestFit="1" customWidth="1"/>
    <col min="2395" max="2395" width="10.85546875" bestFit="1" customWidth="1"/>
    <col min="2396" max="2396" width="8" bestFit="1" customWidth="1"/>
    <col min="2397" max="2397" width="7.85546875" bestFit="1" customWidth="1"/>
    <col min="2398" max="2398" width="13" bestFit="1" customWidth="1"/>
    <col min="2400" max="2400" width="8.85546875" bestFit="1" customWidth="1"/>
    <col min="2401" max="2401" width="12" bestFit="1" customWidth="1"/>
    <col min="2402" max="2402" width="9.85546875" bestFit="1" customWidth="1"/>
    <col min="2403" max="2403" width="11.85546875" bestFit="1" customWidth="1"/>
    <col min="2404" max="2404" width="11.140625" bestFit="1" customWidth="1"/>
    <col min="2405" max="2405" width="9.5703125" bestFit="1" customWidth="1"/>
    <col min="2406" max="2406" width="10.85546875" bestFit="1" customWidth="1"/>
    <col min="2407" max="2407" width="8" bestFit="1" customWidth="1"/>
    <col min="2408" max="2408" width="7.85546875" bestFit="1" customWidth="1"/>
    <col min="2409" max="2409" width="13" bestFit="1" customWidth="1"/>
    <col min="2411" max="2411" width="8.85546875" bestFit="1" customWidth="1"/>
    <col min="2412" max="2412" width="12" bestFit="1" customWidth="1"/>
    <col min="2413" max="2413" width="9.85546875" bestFit="1" customWidth="1"/>
    <col min="2414" max="2414" width="11.85546875" bestFit="1" customWidth="1"/>
    <col min="2415" max="2415" width="11.140625" bestFit="1" customWidth="1"/>
    <col min="2416" max="2416" width="9.5703125" bestFit="1" customWidth="1"/>
    <col min="2417" max="2417" width="10.85546875" bestFit="1" customWidth="1"/>
    <col min="2418" max="2418" width="8" bestFit="1" customWidth="1"/>
    <col min="2419" max="2419" width="7.85546875" bestFit="1" customWidth="1"/>
    <col min="2420" max="2420" width="13" bestFit="1" customWidth="1"/>
    <col min="2422" max="2422" width="8.85546875" bestFit="1" customWidth="1"/>
    <col min="2423" max="2423" width="12" bestFit="1" customWidth="1"/>
    <col min="2424" max="2424" width="9.85546875" bestFit="1" customWidth="1"/>
    <col min="2425" max="2425" width="11.85546875" bestFit="1" customWidth="1"/>
    <col min="2426" max="2426" width="11.140625" bestFit="1" customWidth="1"/>
    <col min="2427" max="2427" width="9.5703125" bestFit="1" customWidth="1"/>
    <col min="2428" max="2428" width="10.85546875" bestFit="1" customWidth="1"/>
    <col min="2429" max="2429" width="8" bestFit="1" customWidth="1"/>
    <col min="2430" max="2430" width="7.85546875" bestFit="1" customWidth="1"/>
    <col min="2431" max="2431" width="13" bestFit="1" customWidth="1"/>
    <col min="2432" max="2432" width="9.85546875" bestFit="1" customWidth="1"/>
    <col min="2434" max="2434" width="8.85546875" bestFit="1" customWidth="1"/>
    <col min="2435" max="2435" width="12" bestFit="1" customWidth="1"/>
    <col min="2436" max="2436" width="9.85546875" bestFit="1" customWidth="1"/>
    <col min="2437" max="2437" width="11.85546875" bestFit="1" customWidth="1"/>
    <col min="2438" max="2438" width="11.140625" bestFit="1" customWidth="1"/>
    <col min="2439" max="2439" width="9.5703125" bestFit="1" customWidth="1"/>
    <col min="2440" max="2440" width="10.85546875" bestFit="1" customWidth="1"/>
    <col min="2441" max="2441" width="8" bestFit="1" customWidth="1"/>
    <col min="2442" max="2442" width="7.85546875" bestFit="1" customWidth="1"/>
    <col min="2443" max="2443" width="13" bestFit="1" customWidth="1"/>
    <col min="2445" max="2445" width="8.85546875" bestFit="1" customWidth="1"/>
    <col min="2446" max="2446" width="12" bestFit="1" customWidth="1"/>
    <col min="2447" max="2447" width="9.85546875" bestFit="1" customWidth="1"/>
    <col min="2448" max="2448" width="11.85546875" bestFit="1" customWidth="1"/>
    <col min="2449" max="2449" width="11.140625" bestFit="1" customWidth="1"/>
    <col min="2450" max="2450" width="9.5703125" bestFit="1" customWidth="1"/>
    <col min="2451" max="2451" width="10.85546875" bestFit="1" customWidth="1"/>
    <col min="2452" max="2452" width="8" bestFit="1" customWidth="1"/>
    <col min="2453" max="2453" width="7.85546875" bestFit="1" customWidth="1"/>
    <col min="2454" max="2454" width="13" bestFit="1" customWidth="1"/>
    <col min="2456" max="2456" width="8.85546875" bestFit="1" customWidth="1"/>
    <col min="2457" max="2457" width="12" bestFit="1" customWidth="1"/>
    <col min="2458" max="2458" width="9.85546875" bestFit="1" customWidth="1"/>
    <col min="2459" max="2459" width="11.85546875" bestFit="1" customWidth="1"/>
    <col min="2460" max="2460" width="11.140625" bestFit="1" customWidth="1"/>
    <col min="2461" max="2461" width="9.5703125" bestFit="1" customWidth="1"/>
    <col min="2462" max="2462" width="10.85546875" bestFit="1" customWidth="1"/>
    <col min="2463" max="2463" width="8" bestFit="1" customWidth="1"/>
    <col min="2464" max="2464" width="6.5703125" bestFit="1" customWidth="1"/>
    <col min="2465" max="2465" width="13" bestFit="1" customWidth="1"/>
    <col min="2467" max="2467" width="8.85546875" bestFit="1" customWidth="1"/>
    <col min="2468" max="2468" width="12" bestFit="1" customWidth="1"/>
    <col min="2469" max="2469" width="9.85546875" bestFit="1" customWidth="1"/>
    <col min="2470" max="2470" width="11.85546875" bestFit="1" customWidth="1"/>
    <col min="2471" max="2471" width="11.140625" bestFit="1" customWidth="1"/>
    <col min="2472" max="2472" width="9.5703125" bestFit="1" customWidth="1"/>
    <col min="2473" max="2473" width="10.85546875" bestFit="1" customWidth="1"/>
    <col min="2474" max="2474" width="8" bestFit="1" customWidth="1"/>
    <col min="2475" max="2475" width="7.85546875" bestFit="1" customWidth="1"/>
    <col min="2476" max="2476" width="13" bestFit="1" customWidth="1"/>
    <col min="2478" max="2478" width="8.85546875" bestFit="1" customWidth="1"/>
    <col min="2479" max="2479" width="12" bestFit="1" customWidth="1"/>
    <col min="2480" max="2480" width="9.85546875" bestFit="1" customWidth="1"/>
    <col min="2481" max="2481" width="11.85546875" bestFit="1" customWidth="1"/>
    <col min="2482" max="2482" width="11.140625" bestFit="1" customWidth="1"/>
    <col min="2483" max="2483" width="9.5703125" bestFit="1" customWidth="1"/>
    <col min="2484" max="2484" width="10.85546875" bestFit="1" customWidth="1"/>
    <col min="2485" max="2485" width="8" bestFit="1" customWidth="1"/>
    <col min="2486" max="2486" width="7.85546875" bestFit="1" customWidth="1"/>
    <col min="2487" max="2487" width="13" bestFit="1" customWidth="1"/>
    <col min="2489" max="2489" width="8.85546875" bestFit="1" customWidth="1"/>
    <col min="2490" max="2490" width="12" bestFit="1" customWidth="1"/>
    <col min="2491" max="2491" width="9.85546875" bestFit="1" customWidth="1"/>
    <col min="2492" max="2492" width="11.85546875" bestFit="1" customWidth="1"/>
    <col min="2493" max="2493" width="11.140625" bestFit="1" customWidth="1"/>
    <col min="2494" max="2494" width="9.5703125" bestFit="1" customWidth="1"/>
    <col min="2495" max="2495" width="10.85546875" bestFit="1" customWidth="1"/>
    <col min="2496" max="2496" width="8" bestFit="1" customWidth="1"/>
    <col min="2497" max="2497" width="7.85546875" bestFit="1" customWidth="1"/>
    <col min="2498" max="2498" width="13" bestFit="1" customWidth="1"/>
    <col min="2499" max="2499" width="9.42578125" bestFit="1" customWidth="1"/>
    <col min="2501" max="2501" width="8.85546875" bestFit="1" customWidth="1"/>
    <col min="2502" max="2502" width="12" bestFit="1" customWidth="1"/>
    <col min="2503" max="2503" width="9.85546875" bestFit="1" customWidth="1"/>
    <col min="2504" max="2504" width="11.85546875" bestFit="1" customWidth="1"/>
    <col min="2505" max="2505" width="11.140625" bestFit="1" customWidth="1"/>
    <col min="2506" max="2506" width="9.5703125" bestFit="1" customWidth="1"/>
    <col min="2507" max="2507" width="10.85546875" bestFit="1" customWidth="1"/>
    <col min="2508" max="2508" width="8" bestFit="1" customWidth="1"/>
    <col min="2509" max="2509" width="6.140625" bestFit="1" customWidth="1"/>
    <col min="2510" max="2510" width="13" bestFit="1" customWidth="1"/>
    <col min="2512" max="2512" width="8.85546875" bestFit="1" customWidth="1"/>
    <col min="2513" max="2513" width="12" bestFit="1" customWidth="1"/>
    <col min="2514" max="2514" width="9.85546875" bestFit="1" customWidth="1"/>
    <col min="2515" max="2515" width="11.85546875" bestFit="1" customWidth="1"/>
    <col min="2516" max="2516" width="11.140625" bestFit="1" customWidth="1"/>
    <col min="2517" max="2517" width="9.5703125" bestFit="1" customWidth="1"/>
    <col min="2518" max="2518" width="10.85546875" bestFit="1" customWidth="1"/>
    <col min="2519" max="2519" width="8" bestFit="1" customWidth="1"/>
    <col min="2520" max="2520" width="6.140625" bestFit="1" customWidth="1"/>
    <col min="2521" max="2521" width="13" bestFit="1" customWidth="1"/>
    <col min="2523" max="2523" width="8.85546875" bestFit="1" customWidth="1"/>
    <col min="2524" max="2524" width="12" bestFit="1" customWidth="1"/>
    <col min="2525" max="2525" width="9.85546875" bestFit="1" customWidth="1"/>
    <col min="2526" max="2526" width="11.85546875" bestFit="1" customWidth="1"/>
    <col min="2527" max="2527" width="11.140625" bestFit="1" customWidth="1"/>
    <col min="2528" max="2528" width="9.5703125" bestFit="1" customWidth="1"/>
    <col min="2529" max="2529" width="10.85546875" bestFit="1" customWidth="1"/>
    <col min="2530" max="2530" width="8" bestFit="1" customWidth="1"/>
    <col min="2531" max="2531" width="6.140625" bestFit="1" customWidth="1"/>
    <col min="2532" max="2532" width="13" bestFit="1" customWidth="1"/>
    <col min="2534" max="2534" width="8.85546875" bestFit="1" customWidth="1"/>
    <col min="2535" max="2535" width="12" bestFit="1" customWidth="1"/>
    <col min="2536" max="2536" width="9.85546875" bestFit="1" customWidth="1"/>
    <col min="2537" max="2537" width="11.85546875" bestFit="1" customWidth="1"/>
    <col min="2538" max="2538" width="11.140625" bestFit="1" customWidth="1"/>
    <col min="2539" max="2539" width="9.5703125" bestFit="1" customWidth="1"/>
    <col min="2540" max="2540" width="10.85546875" bestFit="1" customWidth="1"/>
    <col min="2541" max="2541" width="8" bestFit="1" customWidth="1"/>
    <col min="2542" max="2542" width="6.140625" bestFit="1" customWidth="1"/>
    <col min="2543" max="2543" width="13" bestFit="1" customWidth="1"/>
    <col min="2544" max="2544" width="11.5703125" bestFit="1" customWidth="1"/>
    <col min="2546" max="2546" width="8.85546875" bestFit="1" customWidth="1"/>
    <col min="2547" max="2547" width="12.42578125" bestFit="1" customWidth="1"/>
    <col min="2548" max="2548" width="9.85546875" bestFit="1" customWidth="1"/>
    <col min="2549" max="2549" width="11.85546875" bestFit="1" customWidth="1"/>
    <col min="2550" max="2550" width="11.140625" bestFit="1" customWidth="1"/>
    <col min="2551" max="2551" width="9.5703125" bestFit="1" customWidth="1"/>
    <col min="2552" max="2552" width="10.85546875" bestFit="1" customWidth="1"/>
    <col min="2553" max="2553" width="8" bestFit="1" customWidth="1"/>
    <col min="2554" max="2554" width="6.140625" bestFit="1" customWidth="1"/>
    <col min="2555" max="2555" width="13" bestFit="1" customWidth="1"/>
    <col min="2557" max="2557" width="8.85546875" bestFit="1" customWidth="1"/>
    <col min="2558" max="2558" width="12.42578125" bestFit="1" customWidth="1"/>
    <col min="2559" max="2559" width="9.85546875" bestFit="1" customWidth="1"/>
    <col min="2560" max="2560" width="11.85546875" bestFit="1" customWidth="1"/>
    <col min="2561" max="2561" width="11.140625" bestFit="1" customWidth="1"/>
    <col min="2562" max="2562" width="9.5703125" bestFit="1" customWidth="1"/>
    <col min="2563" max="2563" width="10.85546875" bestFit="1" customWidth="1"/>
    <col min="2564" max="2564" width="8" bestFit="1" customWidth="1"/>
    <col min="2565" max="2565" width="6.140625" bestFit="1" customWidth="1"/>
    <col min="2566" max="2566" width="13" bestFit="1" customWidth="1"/>
    <col min="2568" max="2568" width="8.85546875" bestFit="1" customWidth="1"/>
    <col min="2569" max="2569" width="12.42578125" bestFit="1" customWidth="1"/>
    <col min="2570" max="2570" width="9.85546875" bestFit="1" customWidth="1"/>
    <col min="2571" max="2571" width="11.85546875" bestFit="1" customWidth="1"/>
    <col min="2572" max="2572" width="11.140625" bestFit="1" customWidth="1"/>
    <col min="2573" max="2573" width="9.5703125" bestFit="1" customWidth="1"/>
    <col min="2574" max="2574" width="10.85546875" bestFit="1" customWidth="1"/>
    <col min="2575" max="2575" width="8" bestFit="1" customWidth="1"/>
    <col min="2576" max="2576" width="6.140625" bestFit="1" customWidth="1"/>
    <col min="2577" max="2577" width="13" bestFit="1" customWidth="1"/>
    <col min="2579" max="2579" width="8.85546875" bestFit="1" customWidth="1"/>
    <col min="2580" max="2580" width="12.42578125" bestFit="1" customWidth="1"/>
    <col min="2581" max="2581" width="9.85546875" bestFit="1" customWidth="1"/>
    <col min="2582" max="2582" width="11.85546875" bestFit="1" customWidth="1"/>
    <col min="2583" max="2583" width="11.140625" bestFit="1" customWidth="1"/>
    <col min="2584" max="2584" width="9.5703125" bestFit="1" customWidth="1"/>
    <col min="2585" max="2585" width="10.85546875" bestFit="1" customWidth="1"/>
    <col min="2586" max="2586" width="8" bestFit="1" customWidth="1"/>
    <col min="2587" max="2587" width="6.140625" bestFit="1" customWidth="1"/>
    <col min="2588" max="2588" width="13" bestFit="1" customWidth="1"/>
    <col min="2590" max="2590" width="8.85546875" bestFit="1" customWidth="1"/>
    <col min="2591" max="2591" width="12.42578125" bestFit="1" customWidth="1"/>
    <col min="2592" max="2592" width="9.85546875" bestFit="1" customWidth="1"/>
    <col min="2593" max="2593" width="11.85546875" bestFit="1" customWidth="1"/>
    <col min="2594" max="2594" width="11.140625" bestFit="1" customWidth="1"/>
    <col min="2595" max="2595" width="9.5703125" bestFit="1" customWidth="1"/>
    <col min="2596" max="2596" width="10.85546875" bestFit="1" customWidth="1"/>
    <col min="2597" max="2597" width="8" bestFit="1" customWidth="1"/>
    <col min="2598" max="2598" width="6.140625" bestFit="1" customWidth="1"/>
    <col min="2599" max="2599" width="13" bestFit="1" customWidth="1"/>
    <col min="2601" max="2601" width="8.85546875" bestFit="1" customWidth="1"/>
    <col min="2602" max="2602" width="12.42578125" bestFit="1" customWidth="1"/>
    <col min="2603" max="2603" width="9.85546875" bestFit="1" customWidth="1"/>
    <col min="2604" max="2604" width="11.85546875" bestFit="1" customWidth="1"/>
    <col min="2605" max="2605" width="11.140625" bestFit="1" customWidth="1"/>
    <col min="2606" max="2606" width="9.5703125" bestFit="1" customWidth="1"/>
    <col min="2607" max="2607" width="10.85546875" bestFit="1" customWidth="1"/>
    <col min="2608" max="2608" width="8" bestFit="1" customWidth="1"/>
    <col min="2609" max="2609" width="6.140625" bestFit="1" customWidth="1"/>
    <col min="2610" max="2610" width="13" bestFit="1" customWidth="1"/>
    <col min="2612" max="2612" width="8.85546875" bestFit="1" customWidth="1"/>
    <col min="2613" max="2613" width="12.42578125" bestFit="1" customWidth="1"/>
    <col min="2614" max="2614" width="9.85546875" bestFit="1" customWidth="1"/>
    <col min="2615" max="2615" width="11.85546875" bestFit="1" customWidth="1"/>
    <col min="2616" max="2616" width="11.140625" bestFit="1" customWidth="1"/>
    <col min="2617" max="2617" width="9.5703125" bestFit="1" customWidth="1"/>
    <col min="2618" max="2618" width="10.85546875" bestFit="1" customWidth="1"/>
    <col min="2619" max="2619" width="8" bestFit="1" customWidth="1"/>
    <col min="2620" max="2620" width="6.140625" bestFit="1" customWidth="1"/>
    <col min="2621" max="2621" width="13" bestFit="1" customWidth="1"/>
    <col min="2623" max="2623" width="8.85546875" bestFit="1" customWidth="1"/>
    <col min="2624" max="2624" width="12.42578125" bestFit="1" customWidth="1"/>
    <col min="2625" max="2625" width="9.85546875" bestFit="1" customWidth="1"/>
    <col min="2626" max="2626" width="11.85546875" bestFit="1" customWidth="1"/>
    <col min="2627" max="2627" width="11.140625" bestFit="1" customWidth="1"/>
    <col min="2628" max="2628" width="9.5703125" bestFit="1" customWidth="1"/>
    <col min="2629" max="2629" width="10.85546875" bestFit="1" customWidth="1"/>
    <col min="2630" max="2630" width="8" bestFit="1" customWidth="1"/>
    <col min="2631" max="2631" width="7.28515625" customWidth="1"/>
    <col min="2632" max="2632" width="13" bestFit="1" customWidth="1"/>
    <col min="2634" max="2634" width="8.85546875" bestFit="1" customWidth="1"/>
    <col min="2635" max="2635" width="12.42578125" bestFit="1" customWidth="1"/>
    <col min="2636" max="2636" width="9.85546875" bestFit="1" customWidth="1"/>
    <col min="2637" max="2637" width="11.85546875" bestFit="1" customWidth="1"/>
    <col min="2638" max="2638" width="11.140625" bestFit="1" customWidth="1"/>
    <col min="2639" max="2639" width="9.5703125" bestFit="1" customWidth="1"/>
    <col min="2640" max="2640" width="10.85546875" bestFit="1" customWidth="1"/>
    <col min="2641" max="2641" width="8" bestFit="1" customWidth="1"/>
    <col min="2642" max="2642" width="6.140625" bestFit="1" customWidth="1"/>
    <col min="2643" max="2643" width="13" bestFit="1" customWidth="1"/>
    <col min="2645" max="2645" width="8.85546875" bestFit="1" customWidth="1"/>
    <col min="2646" max="2646" width="12.42578125" bestFit="1" customWidth="1"/>
    <col min="2647" max="2647" width="9.85546875" bestFit="1" customWidth="1"/>
    <col min="2648" max="2648" width="11.85546875" bestFit="1" customWidth="1"/>
    <col min="2649" max="2649" width="11.140625" bestFit="1" customWidth="1"/>
    <col min="2650" max="2650" width="9.5703125" bestFit="1" customWidth="1"/>
    <col min="2651" max="2651" width="10.85546875" bestFit="1" customWidth="1"/>
    <col min="2652" max="2652" width="8" bestFit="1" customWidth="1"/>
    <col min="2653" max="2653" width="6.140625" bestFit="1" customWidth="1"/>
    <col min="2654" max="2654" width="13" bestFit="1" customWidth="1"/>
    <col min="2656" max="2656" width="8.85546875" bestFit="1" customWidth="1"/>
    <col min="2657" max="2657" width="12.42578125" bestFit="1" customWidth="1"/>
    <col min="2658" max="2658" width="9.85546875" bestFit="1" customWidth="1"/>
    <col min="2659" max="2659" width="11.85546875" bestFit="1" customWidth="1"/>
    <col min="2660" max="2660" width="11.140625" bestFit="1" customWidth="1"/>
    <col min="2661" max="2661" width="9.5703125" bestFit="1" customWidth="1"/>
    <col min="2662" max="2662" width="10.85546875" bestFit="1" customWidth="1"/>
    <col min="2663" max="2663" width="8" bestFit="1" customWidth="1"/>
    <col min="2664" max="2664" width="6.140625" bestFit="1" customWidth="1"/>
    <col min="2665" max="2665" width="13" bestFit="1" customWidth="1"/>
    <col min="2666" max="2666" width="12.42578125" bestFit="1" customWidth="1"/>
    <col min="2668" max="2668" width="13.85546875" bestFit="1" customWidth="1"/>
    <col min="2670" max="2670" width="8.85546875" bestFit="1" customWidth="1"/>
    <col min="2671" max="2671" width="12" bestFit="1" customWidth="1"/>
    <col min="2672" max="2672" width="9.85546875" bestFit="1" customWidth="1"/>
    <col min="2673" max="2673" width="11.85546875" bestFit="1" customWidth="1"/>
    <col min="2674" max="2674" width="11.140625" bestFit="1" customWidth="1"/>
    <col min="2675" max="2675" width="9.5703125" bestFit="1" customWidth="1"/>
    <col min="2676" max="2676" width="10.85546875" bestFit="1" customWidth="1"/>
    <col min="2677" max="2677" width="8" bestFit="1" customWidth="1"/>
    <col min="2678" max="2678" width="6.5703125" bestFit="1" customWidth="1"/>
    <col min="2679" max="2679" width="13" bestFit="1" customWidth="1"/>
    <col min="2681" max="2681" width="8.85546875" bestFit="1" customWidth="1"/>
    <col min="2682" max="2682" width="12" bestFit="1" customWidth="1"/>
    <col min="2683" max="2683" width="9.85546875" bestFit="1" customWidth="1"/>
    <col min="2684" max="2684" width="11.85546875" bestFit="1" customWidth="1"/>
    <col min="2685" max="2685" width="11.140625" bestFit="1" customWidth="1"/>
    <col min="2686" max="2686" width="9.5703125" bestFit="1" customWidth="1"/>
    <col min="2687" max="2687" width="10.85546875" bestFit="1" customWidth="1"/>
    <col min="2688" max="2688" width="8" bestFit="1" customWidth="1"/>
    <col min="2689" max="2689" width="6.5703125" bestFit="1" customWidth="1"/>
    <col min="2690" max="2690" width="13" bestFit="1" customWidth="1"/>
    <col min="2692" max="2692" width="8.85546875" bestFit="1" customWidth="1"/>
    <col min="2693" max="2693" width="12" bestFit="1" customWidth="1"/>
    <col min="2694" max="2694" width="9.85546875" bestFit="1" customWidth="1"/>
    <col min="2695" max="2695" width="11.85546875" bestFit="1" customWidth="1"/>
    <col min="2696" max="2696" width="11.140625" bestFit="1" customWidth="1"/>
    <col min="2697" max="2697" width="9.5703125" bestFit="1" customWidth="1"/>
    <col min="2698" max="2698" width="10.85546875" bestFit="1" customWidth="1"/>
    <col min="2699" max="2699" width="8" bestFit="1" customWidth="1"/>
    <col min="2700" max="2700" width="6.5703125" bestFit="1" customWidth="1"/>
    <col min="2701" max="2701" width="13" bestFit="1" customWidth="1"/>
    <col min="2703" max="2703" width="8.85546875" bestFit="1" customWidth="1"/>
    <col min="2704" max="2704" width="12" bestFit="1" customWidth="1"/>
    <col min="2705" max="2705" width="9.85546875" bestFit="1" customWidth="1"/>
    <col min="2706" max="2706" width="11.85546875" bestFit="1" customWidth="1"/>
    <col min="2707" max="2707" width="11.140625" bestFit="1" customWidth="1"/>
    <col min="2708" max="2708" width="9.5703125" bestFit="1" customWidth="1"/>
    <col min="2709" max="2709" width="10.85546875" bestFit="1" customWidth="1"/>
    <col min="2710" max="2710" width="8" bestFit="1" customWidth="1"/>
    <col min="2711" max="2711" width="6.5703125" bestFit="1" customWidth="1"/>
    <col min="2712" max="2712" width="13" bestFit="1" customWidth="1"/>
    <col min="2714" max="2714" width="8.85546875" bestFit="1" customWidth="1"/>
    <col min="2715" max="2715" width="12" bestFit="1" customWidth="1"/>
    <col min="2716" max="2716" width="9.85546875" bestFit="1" customWidth="1"/>
    <col min="2717" max="2717" width="11.85546875" bestFit="1" customWidth="1"/>
    <col min="2718" max="2718" width="11.140625" bestFit="1" customWidth="1"/>
    <col min="2719" max="2719" width="9.5703125" bestFit="1" customWidth="1"/>
    <col min="2720" max="2720" width="10.85546875" bestFit="1" customWidth="1"/>
    <col min="2721" max="2721" width="8" bestFit="1" customWidth="1"/>
    <col min="2722" max="2722" width="6.5703125" bestFit="1" customWidth="1"/>
    <col min="2723" max="2723" width="13" bestFit="1" customWidth="1"/>
    <col min="2725" max="2725" width="8.85546875" bestFit="1" customWidth="1"/>
    <col min="2726" max="2726" width="12" bestFit="1" customWidth="1"/>
    <col min="2727" max="2727" width="9.85546875" bestFit="1" customWidth="1"/>
    <col min="2728" max="2728" width="11.85546875" bestFit="1" customWidth="1"/>
    <col min="2729" max="2729" width="11.140625" bestFit="1" customWidth="1"/>
    <col min="2730" max="2730" width="9.5703125" bestFit="1" customWidth="1"/>
    <col min="2731" max="2731" width="10.85546875" bestFit="1" customWidth="1"/>
    <col min="2732" max="2732" width="8" bestFit="1" customWidth="1"/>
    <col min="2733" max="2733" width="6.5703125" bestFit="1" customWidth="1"/>
    <col min="2734" max="2734" width="13" bestFit="1" customWidth="1"/>
    <col min="2736" max="2736" width="8.85546875" bestFit="1" customWidth="1"/>
    <col min="2737" max="2737" width="12" bestFit="1" customWidth="1"/>
    <col min="2738" max="2738" width="9.85546875" bestFit="1" customWidth="1"/>
    <col min="2739" max="2739" width="11.85546875" bestFit="1" customWidth="1"/>
    <col min="2740" max="2740" width="11.140625" bestFit="1" customWidth="1"/>
    <col min="2741" max="2741" width="9.5703125" bestFit="1" customWidth="1"/>
    <col min="2742" max="2742" width="10.85546875" bestFit="1" customWidth="1"/>
    <col min="2743" max="2743" width="8" bestFit="1" customWidth="1"/>
    <col min="2744" max="2744" width="6.5703125" bestFit="1" customWidth="1"/>
    <col min="2745" max="2745" width="13" bestFit="1" customWidth="1"/>
    <col min="2747" max="2747" width="8.85546875" bestFit="1" customWidth="1"/>
    <col min="2748" max="2748" width="12" bestFit="1" customWidth="1"/>
    <col min="2749" max="2749" width="9.85546875" bestFit="1" customWidth="1"/>
    <col min="2750" max="2750" width="11.85546875" bestFit="1" customWidth="1"/>
    <col min="2751" max="2751" width="11.140625" bestFit="1" customWidth="1"/>
    <col min="2752" max="2752" width="9.5703125" bestFit="1" customWidth="1"/>
    <col min="2753" max="2753" width="10.85546875" bestFit="1" customWidth="1"/>
    <col min="2754" max="2754" width="8" bestFit="1" customWidth="1"/>
    <col min="2755" max="2755" width="6.5703125" bestFit="1" customWidth="1"/>
    <col min="2756" max="2756" width="13" bestFit="1" customWidth="1"/>
    <col min="2758" max="2758" width="8.85546875" bestFit="1" customWidth="1"/>
    <col min="2759" max="2759" width="12" bestFit="1" customWidth="1"/>
    <col min="2760" max="2760" width="9.85546875" bestFit="1" customWidth="1"/>
    <col min="2761" max="2761" width="11.85546875" bestFit="1" customWidth="1"/>
    <col min="2762" max="2762" width="11.140625" bestFit="1" customWidth="1"/>
    <col min="2763" max="2763" width="9.5703125" bestFit="1" customWidth="1"/>
    <col min="2764" max="2764" width="10.85546875" bestFit="1" customWidth="1"/>
    <col min="2765" max="2765" width="8" bestFit="1" customWidth="1"/>
    <col min="2766" max="2766" width="6.5703125" bestFit="1" customWidth="1"/>
    <col min="2767" max="2767" width="13" bestFit="1" customWidth="1"/>
    <col min="2769" max="2769" width="8.85546875" bestFit="1" customWidth="1"/>
    <col min="2770" max="2770" width="12" bestFit="1" customWidth="1"/>
    <col min="2771" max="2771" width="9.85546875" bestFit="1" customWidth="1"/>
    <col min="2772" max="2772" width="11.85546875" bestFit="1" customWidth="1"/>
    <col min="2773" max="2773" width="11.140625" bestFit="1" customWidth="1"/>
    <col min="2774" max="2774" width="9.5703125" bestFit="1" customWidth="1"/>
    <col min="2775" max="2775" width="10.85546875" bestFit="1" customWidth="1"/>
    <col min="2776" max="2776" width="8" bestFit="1" customWidth="1"/>
    <col min="2777" max="2777" width="6.5703125" bestFit="1" customWidth="1"/>
    <col min="2778" max="2778" width="13" bestFit="1" customWidth="1"/>
    <col min="2780" max="2780" width="8.85546875" bestFit="1" customWidth="1"/>
    <col min="2781" max="2781" width="12" bestFit="1" customWidth="1"/>
    <col min="2782" max="2782" width="9.85546875" bestFit="1" customWidth="1"/>
    <col min="2783" max="2783" width="11.85546875" bestFit="1" customWidth="1"/>
    <col min="2784" max="2784" width="11.140625" bestFit="1" customWidth="1"/>
    <col min="2785" max="2785" width="9.5703125" bestFit="1" customWidth="1"/>
    <col min="2786" max="2786" width="10.85546875" bestFit="1" customWidth="1"/>
    <col min="2787" max="2787" width="8" bestFit="1" customWidth="1"/>
    <col min="2788" max="2788" width="6.5703125" bestFit="1" customWidth="1"/>
    <col min="2789" max="2789" width="13" bestFit="1" customWidth="1"/>
    <col min="2791" max="2791" width="8.85546875" bestFit="1" customWidth="1"/>
    <col min="2792" max="2792" width="12" bestFit="1" customWidth="1"/>
    <col min="2793" max="2793" width="9.85546875" bestFit="1" customWidth="1"/>
    <col min="2794" max="2794" width="11.85546875" bestFit="1" customWidth="1"/>
    <col min="2795" max="2795" width="11.140625" bestFit="1" customWidth="1"/>
    <col min="2796" max="2796" width="9.5703125" bestFit="1" customWidth="1"/>
    <col min="2797" max="2797" width="10.85546875" bestFit="1" customWidth="1"/>
    <col min="2798" max="2798" width="8" bestFit="1" customWidth="1"/>
    <col min="2799" max="2799" width="6.5703125" bestFit="1" customWidth="1"/>
    <col min="2800" max="2800" width="13" bestFit="1" customWidth="1"/>
    <col min="2802" max="2802" width="8.85546875" bestFit="1" customWidth="1"/>
    <col min="2803" max="2803" width="12" bestFit="1" customWidth="1"/>
    <col min="2804" max="2804" width="9.85546875" bestFit="1" customWidth="1"/>
    <col min="2805" max="2805" width="11.85546875" bestFit="1" customWidth="1"/>
    <col min="2806" max="2806" width="11.140625" bestFit="1" customWidth="1"/>
    <col min="2807" max="2807" width="9.5703125" bestFit="1" customWidth="1"/>
    <col min="2808" max="2808" width="10.85546875" bestFit="1" customWidth="1"/>
    <col min="2809" max="2809" width="8" bestFit="1" customWidth="1"/>
    <col min="2810" max="2810" width="6.5703125" bestFit="1" customWidth="1"/>
    <col min="2811" max="2811" width="13" bestFit="1" customWidth="1"/>
    <col min="2813" max="2813" width="8.85546875" bestFit="1" customWidth="1"/>
    <col min="2814" max="2814" width="12" bestFit="1" customWidth="1"/>
    <col min="2815" max="2815" width="9.85546875" bestFit="1" customWidth="1"/>
    <col min="2816" max="2816" width="11.85546875" bestFit="1" customWidth="1"/>
    <col min="2817" max="2817" width="11.140625" bestFit="1" customWidth="1"/>
    <col min="2818" max="2818" width="9.5703125" bestFit="1" customWidth="1"/>
    <col min="2819" max="2819" width="10.85546875" bestFit="1" customWidth="1"/>
    <col min="2820" max="2820" width="8" bestFit="1" customWidth="1"/>
    <col min="2821" max="2821" width="6.5703125" bestFit="1" customWidth="1"/>
    <col min="2822" max="2822" width="13" bestFit="1" customWidth="1"/>
    <col min="2824" max="2824" width="8.85546875" bestFit="1" customWidth="1"/>
    <col min="2825" max="2825" width="12" bestFit="1" customWidth="1"/>
    <col min="2826" max="2826" width="9.85546875" bestFit="1" customWidth="1"/>
    <col min="2827" max="2827" width="11.85546875" bestFit="1" customWidth="1"/>
    <col min="2828" max="2828" width="11.140625" bestFit="1" customWidth="1"/>
    <col min="2829" max="2829" width="9.5703125" bestFit="1" customWidth="1"/>
    <col min="2830" max="2830" width="10.85546875" bestFit="1" customWidth="1"/>
    <col min="2831" max="2831" width="8" bestFit="1" customWidth="1"/>
    <col min="2832" max="2832" width="6.5703125" bestFit="1" customWidth="1"/>
    <col min="2833" max="2833" width="13" bestFit="1" customWidth="1"/>
    <col min="2835" max="2835" width="8.85546875" bestFit="1" customWidth="1"/>
    <col min="2836" max="2836" width="12" bestFit="1" customWidth="1"/>
    <col min="2837" max="2837" width="9.85546875" bestFit="1" customWidth="1"/>
    <col min="2838" max="2838" width="11.85546875" bestFit="1" customWidth="1"/>
    <col min="2839" max="2839" width="11.140625" bestFit="1" customWidth="1"/>
    <col min="2840" max="2840" width="9.5703125" bestFit="1" customWidth="1"/>
    <col min="2841" max="2841" width="10.85546875" bestFit="1" customWidth="1"/>
    <col min="2842" max="2842" width="8" bestFit="1" customWidth="1"/>
    <col min="2843" max="2843" width="6.5703125" bestFit="1" customWidth="1"/>
    <col min="2844" max="2844" width="13" bestFit="1" customWidth="1"/>
    <col min="2846" max="2846" width="8.85546875" bestFit="1" customWidth="1"/>
    <col min="2847" max="2847" width="12" bestFit="1" customWidth="1"/>
    <col min="2848" max="2848" width="9.85546875" bestFit="1" customWidth="1"/>
    <col min="2849" max="2849" width="11.85546875" bestFit="1" customWidth="1"/>
    <col min="2850" max="2850" width="11.140625" bestFit="1" customWidth="1"/>
    <col min="2851" max="2851" width="9.5703125" bestFit="1" customWidth="1"/>
    <col min="2852" max="2852" width="10.85546875" bestFit="1" customWidth="1"/>
    <col min="2853" max="2853" width="8" bestFit="1" customWidth="1"/>
    <col min="2854" max="2854" width="6.5703125" bestFit="1" customWidth="1"/>
    <col min="2855" max="2855" width="13" bestFit="1" customWidth="1"/>
    <col min="2857" max="2857" width="8.85546875" bestFit="1" customWidth="1"/>
    <col min="2858" max="2858" width="12" bestFit="1" customWidth="1"/>
    <col min="2859" max="2859" width="9.85546875" bestFit="1" customWidth="1"/>
    <col min="2860" max="2860" width="11.85546875" bestFit="1" customWidth="1"/>
    <col min="2861" max="2861" width="11.140625" bestFit="1" customWidth="1"/>
    <col min="2862" max="2862" width="9.5703125" bestFit="1" customWidth="1"/>
    <col min="2863" max="2863" width="10.85546875" bestFit="1" customWidth="1"/>
    <col min="2864" max="2864" width="8" bestFit="1" customWidth="1"/>
    <col min="2865" max="2865" width="6.5703125" bestFit="1" customWidth="1"/>
    <col min="2866" max="2866" width="13" bestFit="1" customWidth="1"/>
    <col min="2867" max="2867" width="10.85546875" bestFit="1" customWidth="1"/>
    <col min="2869" max="2869" width="15.140625" bestFit="1" customWidth="1"/>
    <col min="2871" max="2871" width="14.85546875" bestFit="1" customWidth="1"/>
    <col min="2873" max="2881" width="12.140625" bestFit="1" customWidth="1"/>
    <col min="2882" max="2882" width="13" bestFit="1" customWidth="1"/>
    <col min="2884" max="2893" width="13.140625" bestFit="1" customWidth="1"/>
    <col min="2895" max="2895" width="11" bestFit="1" customWidth="1"/>
    <col min="2896" max="2896" width="12" bestFit="1" customWidth="1"/>
    <col min="2897" max="2897" width="11" bestFit="1" customWidth="1"/>
    <col min="2898" max="2898" width="11.85546875" bestFit="1" customWidth="1"/>
    <col min="2899" max="2899" width="11.140625" bestFit="1" customWidth="1"/>
    <col min="2900" max="2903" width="11" bestFit="1" customWidth="1"/>
    <col min="2904" max="2904" width="13" bestFit="1" customWidth="1"/>
    <col min="2906" max="2906" width="9.85546875" bestFit="1" customWidth="1"/>
    <col min="2907" max="2907" width="12" bestFit="1" customWidth="1"/>
    <col min="2908" max="2908" width="9.85546875" bestFit="1" customWidth="1"/>
    <col min="2909" max="2909" width="11.85546875" bestFit="1" customWidth="1"/>
    <col min="2910" max="2910" width="11.140625" bestFit="1" customWidth="1"/>
    <col min="2911" max="2911" width="9.85546875" bestFit="1" customWidth="1"/>
    <col min="2912" max="2912" width="10.85546875" bestFit="1" customWidth="1"/>
    <col min="2913" max="2914" width="9.85546875" bestFit="1" customWidth="1"/>
    <col min="2915" max="2915" width="13" bestFit="1" customWidth="1"/>
    <col min="2917" max="2925" width="12.140625" bestFit="1" customWidth="1"/>
    <col min="2926" max="2926" width="13" bestFit="1" customWidth="1"/>
    <col min="2928" max="2937" width="14.5703125" bestFit="1" customWidth="1"/>
    <col min="2939" max="2939" width="8.85546875" bestFit="1" customWidth="1"/>
    <col min="2940" max="2940" width="12" bestFit="1" customWidth="1"/>
    <col min="2941" max="2941" width="9.85546875" bestFit="1" customWidth="1"/>
    <col min="2942" max="2942" width="11.85546875" bestFit="1" customWidth="1"/>
    <col min="2943" max="2943" width="11.140625" bestFit="1" customWidth="1"/>
    <col min="2944" max="2944" width="9.5703125" bestFit="1" customWidth="1"/>
    <col min="2945" max="2945" width="10.85546875" bestFit="1" customWidth="1"/>
    <col min="2946" max="2946" width="8" bestFit="1" customWidth="1"/>
    <col min="2947" max="2947" width="7.85546875" bestFit="1" customWidth="1"/>
    <col min="2948" max="2948" width="13" bestFit="1" customWidth="1"/>
    <col min="2950" max="2950" width="8.85546875" bestFit="1" customWidth="1"/>
    <col min="2951" max="2951" width="12" bestFit="1" customWidth="1"/>
    <col min="2952" max="2952" width="9.85546875" bestFit="1" customWidth="1"/>
    <col min="2953" max="2953" width="11.85546875" bestFit="1" customWidth="1"/>
    <col min="2954" max="2954" width="11.140625" bestFit="1" customWidth="1"/>
    <col min="2955" max="2955" width="9.5703125" bestFit="1" customWidth="1"/>
    <col min="2956" max="2956" width="10.85546875" bestFit="1" customWidth="1"/>
    <col min="2957" max="2957" width="8" bestFit="1" customWidth="1"/>
    <col min="2958" max="2958" width="7.85546875" bestFit="1" customWidth="1"/>
    <col min="2959" max="2959" width="13" bestFit="1" customWidth="1"/>
    <col min="2961" max="2970" width="13.85546875" bestFit="1" customWidth="1"/>
    <col min="2972" max="2972" width="10.85546875" bestFit="1" customWidth="1"/>
    <col min="2973" max="2973" width="12" bestFit="1" customWidth="1"/>
    <col min="2974" max="2974" width="10.85546875" bestFit="1" customWidth="1"/>
    <col min="2975" max="2975" width="11.85546875" bestFit="1" customWidth="1"/>
    <col min="2976" max="2976" width="11.140625" bestFit="1" customWidth="1"/>
    <col min="2977" max="2980" width="10.85546875" bestFit="1" customWidth="1"/>
    <col min="2981" max="2981" width="13" bestFit="1" customWidth="1"/>
    <col min="2982" max="2982" width="10.85546875" bestFit="1" customWidth="1"/>
    <col min="2984" max="2984" width="8.85546875" bestFit="1" customWidth="1"/>
    <col min="2985" max="2985" width="12.42578125" bestFit="1" customWidth="1"/>
    <col min="2986" max="2986" width="9.85546875" bestFit="1" customWidth="1"/>
    <col min="2987" max="2987" width="11.85546875" bestFit="1" customWidth="1"/>
    <col min="2988" max="2988" width="11.140625" bestFit="1" customWidth="1"/>
    <col min="2989" max="2989" width="9.5703125" bestFit="1" customWidth="1"/>
    <col min="2990" max="2990" width="10.85546875" bestFit="1" customWidth="1"/>
    <col min="2991" max="2991" width="8" bestFit="1" customWidth="1"/>
    <col min="2992" max="2992" width="6.85546875" bestFit="1" customWidth="1"/>
    <col min="2993" max="2993" width="13" bestFit="1" customWidth="1"/>
    <col min="2995" max="2995" width="8.85546875" bestFit="1" customWidth="1"/>
    <col min="2996" max="2996" width="12.42578125" bestFit="1" customWidth="1"/>
    <col min="2997" max="2997" width="9.85546875" bestFit="1" customWidth="1"/>
    <col min="2998" max="2998" width="11.85546875" bestFit="1" customWidth="1"/>
    <col min="2999" max="2999" width="11.140625" bestFit="1" customWidth="1"/>
    <col min="3000" max="3000" width="9.5703125" bestFit="1" customWidth="1"/>
    <col min="3001" max="3001" width="10.85546875" bestFit="1" customWidth="1"/>
    <col min="3002" max="3002" width="8" bestFit="1" customWidth="1"/>
    <col min="3003" max="3003" width="6.85546875" bestFit="1" customWidth="1"/>
    <col min="3004" max="3004" width="13" bestFit="1" customWidth="1"/>
    <col min="3006" max="3006" width="8.85546875" bestFit="1" customWidth="1"/>
    <col min="3007" max="3007" width="12.42578125" bestFit="1" customWidth="1"/>
    <col min="3008" max="3008" width="9.85546875" bestFit="1" customWidth="1"/>
    <col min="3009" max="3009" width="11.85546875" bestFit="1" customWidth="1"/>
    <col min="3010" max="3010" width="11.140625" bestFit="1" customWidth="1"/>
    <col min="3011" max="3011" width="9.5703125" bestFit="1" customWidth="1"/>
    <col min="3012" max="3012" width="10.85546875" bestFit="1" customWidth="1"/>
    <col min="3013" max="3013" width="8" bestFit="1" customWidth="1"/>
    <col min="3014" max="3014" width="6.85546875" bestFit="1" customWidth="1"/>
    <col min="3015" max="3015" width="13" bestFit="1" customWidth="1"/>
    <col min="3017" max="3017" width="8.85546875" bestFit="1" customWidth="1"/>
    <col min="3018" max="3018" width="12.42578125" bestFit="1" customWidth="1"/>
    <col min="3019" max="3019" width="9.85546875" bestFit="1" customWidth="1"/>
    <col min="3020" max="3020" width="11.85546875" bestFit="1" customWidth="1"/>
    <col min="3021" max="3021" width="11.140625" bestFit="1" customWidth="1"/>
    <col min="3022" max="3022" width="9.5703125" bestFit="1" customWidth="1"/>
    <col min="3023" max="3023" width="10.85546875" bestFit="1" customWidth="1"/>
    <col min="3024" max="3024" width="8" bestFit="1" customWidth="1"/>
    <col min="3025" max="3025" width="6.85546875" bestFit="1" customWidth="1"/>
    <col min="3026" max="3026" width="13" bestFit="1" customWidth="1"/>
    <col min="3028" max="3028" width="8.85546875" bestFit="1" customWidth="1"/>
    <col min="3029" max="3029" width="12.42578125" bestFit="1" customWidth="1"/>
    <col min="3030" max="3030" width="9.85546875" bestFit="1" customWidth="1"/>
    <col min="3031" max="3031" width="11.85546875" bestFit="1" customWidth="1"/>
    <col min="3032" max="3032" width="11.140625" bestFit="1" customWidth="1"/>
    <col min="3033" max="3033" width="9.5703125" bestFit="1" customWidth="1"/>
    <col min="3034" max="3034" width="10.85546875" bestFit="1" customWidth="1"/>
    <col min="3035" max="3035" width="8" bestFit="1" customWidth="1"/>
    <col min="3036" max="3036" width="6.85546875" bestFit="1" customWidth="1"/>
    <col min="3037" max="3037" width="13" bestFit="1" customWidth="1"/>
    <col min="3039" max="3039" width="8.85546875" bestFit="1" customWidth="1"/>
    <col min="3040" max="3040" width="12.42578125" bestFit="1" customWidth="1"/>
    <col min="3041" max="3041" width="9.85546875" bestFit="1" customWidth="1"/>
    <col min="3042" max="3042" width="11.85546875" bestFit="1" customWidth="1"/>
    <col min="3043" max="3043" width="11.140625" bestFit="1" customWidth="1"/>
    <col min="3044" max="3044" width="9.5703125" bestFit="1" customWidth="1"/>
    <col min="3045" max="3045" width="10.85546875" bestFit="1" customWidth="1"/>
    <col min="3046" max="3046" width="8" bestFit="1" customWidth="1"/>
    <col min="3047" max="3047" width="6.85546875" bestFit="1" customWidth="1"/>
    <col min="3048" max="3048" width="13" bestFit="1" customWidth="1"/>
    <col min="3050" max="3050" width="8.85546875" bestFit="1" customWidth="1"/>
    <col min="3051" max="3051" width="12.42578125" bestFit="1" customWidth="1"/>
    <col min="3052" max="3052" width="9.85546875" bestFit="1" customWidth="1"/>
    <col min="3053" max="3053" width="11.85546875" bestFit="1" customWidth="1"/>
    <col min="3054" max="3054" width="11.140625" bestFit="1" customWidth="1"/>
    <col min="3055" max="3055" width="9.5703125" bestFit="1" customWidth="1"/>
    <col min="3056" max="3056" width="10.85546875" bestFit="1" customWidth="1"/>
    <col min="3057" max="3057" width="8" bestFit="1" customWidth="1"/>
    <col min="3058" max="3058" width="6.85546875" bestFit="1" customWidth="1"/>
    <col min="3059" max="3059" width="13" bestFit="1" customWidth="1"/>
    <col min="3061" max="3061" width="8.85546875" bestFit="1" customWidth="1"/>
    <col min="3062" max="3062" width="12.42578125" bestFit="1" customWidth="1"/>
    <col min="3063" max="3063" width="9.85546875" bestFit="1" customWidth="1"/>
    <col min="3064" max="3064" width="11.85546875" bestFit="1" customWidth="1"/>
    <col min="3065" max="3065" width="11.140625" bestFit="1" customWidth="1"/>
    <col min="3066" max="3066" width="9.5703125" bestFit="1" customWidth="1"/>
    <col min="3067" max="3067" width="10.85546875" bestFit="1" customWidth="1"/>
    <col min="3068" max="3068" width="8" bestFit="1" customWidth="1"/>
    <col min="3069" max="3069" width="6.85546875" bestFit="1" customWidth="1"/>
    <col min="3070" max="3070" width="13" bestFit="1" customWidth="1"/>
    <col min="3072" max="3072" width="8.85546875" bestFit="1" customWidth="1"/>
    <col min="3073" max="3073" width="12.42578125" bestFit="1" customWidth="1"/>
    <col min="3074" max="3074" width="9.85546875" bestFit="1" customWidth="1"/>
    <col min="3075" max="3075" width="11.85546875" bestFit="1" customWidth="1"/>
    <col min="3076" max="3076" width="11.140625" bestFit="1" customWidth="1"/>
    <col min="3077" max="3077" width="9.5703125" bestFit="1" customWidth="1"/>
    <col min="3078" max="3078" width="10.85546875" bestFit="1" customWidth="1"/>
    <col min="3079" max="3079" width="8" bestFit="1" customWidth="1"/>
    <col min="3080" max="3080" width="6.85546875" bestFit="1" customWidth="1"/>
    <col min="3081" max="3081" width="13" bestFit="1" customWidth="1"/>
    <col min="3083" max="3083" width="8.85546875" bestFit="1" customWidth="1"/>
    <col min="3084" max="3084" width="12.42578125" bestFit="1" customWidth="1"/>
    <col min="3085" max="3085" width="9.85546875" bestFit="1" customWidth="1"/>
    <col min="3086" max="3086" width="11.85546875" bestFit="1" customWidth="1"/>
    <col min="3087" max="3087" width="11.140625" bestFit="1" customWidth="1"/>
    <col min="3088" max="3088" width="9.5703125" bestFit="1" customWidth="1"/>
    <col min="3089" max="3089" width="10.85546875" bestFit="1" customWidth="1"/>
    <col min="3090" max="3090" width="8" bestFit="1" customWidth="1"/>
    <col min="3091" max="3091" width="6.85546875" bestFit="1" customWidth="1"/>
    <col min="3092" max="3092" width="13" bestFit="1" customWidth="1"/>
    <col min="3093" max="3093" width="10.85546875" bestFit="1" customWidth="1"/>
    <col min="3095" max="3095" width="8.85546875" bestFit="1" customWidth="1"/>
    <col min="3096" max="3096" width="12" bestFit="1" customWidth="1"/>
    <col min="3097" max="3097" width="9.85546875" bestFit="1" customWidth="1"/>
    <col min="3098" max="3098" width="11.85546875" bestFit="1" customWidth="1"/>
    <col min="3099" max="3099" width="11.140625" bestFit="1" customWidth="1"/>
    <col min="3100" max="3100" width="9.5703125" bestFit="1" customWidth="1"/>
    <col min="3101" max="3101" width="10.85546875" bestFit="1" customWidth="1"/>
    <col min="3102" max="3102" width="8" bestFit="1" customWidth="1"/>
    <col min="3103" max="3103" width="6.140625" bestFit="1" customWidth="1"/>
    <col min="3104" max="3104" width="13" bestFit="1" customWidth="1"/>
    <col min="3105" max="3105" width="10.85546875" bestFit="1" customWidth="1"/>
    <col min="3107" max="3107" width="8.85546875" bestFit="1" customWidth="1"/>
    <col min="3108" max="3108" width="13.85546875" bestFit="1" customWidth="1"/>
    <col min="3109" max="3109" width="9.85546875" bestFit="1" customWidth="1"/>
    <col min="3110" max="3110" width="11.85546875" bestFit="1" customWidth="1"/>
    <col min="3111" max="3111" width="11.140625" bestFit="1" customWidth="1"/>
    <col min="3112" max="3112" width="9.5703125" bestFit="1" customWidth="1"/>
    <col min="3113" max="3113" width="10.85546875" bestFit="1" customWidth="1"/>
    <col min="3114" max="3114" width="8" bestFit="1" customWidth="1"/>
    <col min="3115" max="3115" width="6.140625" bestFit="1" customWidth="1"/>
    <col min="3116" max="3116" width="13" bestFit="1" customWidth="1"/>
    <col min="3117" max="3117" width="12.140625" bestFit="1" customWidth="1"/>
    <col min="3119" max="3119" width="8.85546875" bestFit="1" customWidth="1"/>
    <col min="3120" max="3120" width="12.42578125" bestFit="1" customWidth="1"/>
    <col min="3121" max="3121" width="9.85546875" bestFit="1" customWidth="1"/>
    <col min="3122" max="3122" width="11.85546875" bestFit="1" customWidth="1"/>
    <col min="3123" max="3123" width="11.140625" bestFit="1" customWidth="1"/>
    <col min="3124" max="3124" width="9.5703125" bestFit="1" customWidth="1"/>
    <col min="3125" max="3125" width="10.85546875" bestFit="1" customWidth="1"/>
    <col min="3126" max="3126" width="8" bestFit="1" customWidth="1"/>
    <col min="3127" max="3127" width="6.5703125" bestFit="1" customWidth="1"/>
    <col min="3128" max="3128" width="13" bestFit="1" customWidth="1"/>
    <col min="3130" max="3130" width="8.85546875" bestFit="1" customWidth="1"/>
    <col min="3131" max="3131" width="12" bestFit="1" customWidth="1"/>
    <col min="3132" max="3132" width="9.85546875" bestFit="1" customWidth="1"/>
    <col min="3133" max="3133" width="11.85546875" bestFit="1" customWidth="1"/>
    <col min="3134" max="3134" width="11.140625" bestFit="1" customWidth="1"/>
    <col min="3135" max="3135" width="9.5703125" bestFit="1" customWidth="1"/>
    <col min="3136" max="3136" width="10.85546875" bestFit="1" customWidth="1"/>
    <col min="3137" max="3137" width="8" bestFit="1" customWidth="1"/>
    <col min="3138" max="3138" width="6.5703125" bestFit="1" customWidth="1"/>
    <col min="3139" max="3139" width="13" bestFit="1" customWidth="1"/>
    <col min="3141" max="3141" width="8.85546875" bestFit="1" customWidth="1"/>
    <col min="3142" max="3142" width="12" bestFit="1" customWidth="1"/>
    <col min="3143" max="3143" width="9.85546875" bestFit="1" customWidth="1"/>
    <col min="3144" max="3144" width="11.85546875" bestFit="1" customWidth="1"/>
    <col min="3145" max="3145" width="11.140625" bestFit="1" customWidth="1"/>
    <col min="3146" max="3146" width="9.5703125" bestFit="1" customWidth="1"/>
    <col min="3147" max="3147" width="10.85546875" bestFit="1" customWidth="1"/>
    <col min="3148" max="3148" width="8" bestFit="1" customWidth="1"/>
    <col min="3149" max="3149" width="6.5703125" bestFit="1" customWidth="1"/>
    <col min="3150" max="3150" width="13" bestFit="1" customWidth="1"/>
    <col min="3152" max="3152" width="8.85546875" bestFit="1" customWidth="1"/>
    <col min="3153" max="3153" width="12" bestFit="1" customWidth="1"/>
    <col min="3154" max="3154" width="9.85546875" bestFit="1" customWidth="1"/>
    <col min="3155" max="3155" width="11.85546875" bestFit="1" customWidth="1"/>
    <col min="3156" max="3156" width="11.140625" bestFit="1" customWidth="1"/>
    <col min="3157" max="3157" width="9.5703125" bestFit="1" customWidth="1"/>
    <col min="3158" max="3158" width="10.85546875" bestFit="1" customWidth="1"/>
    <col min="3159" max="3159" width="8" bestFit="1" customWidth="1"/>
    <col min="3160" max="3160" width="6.5703125" bestFit="1" customWidth="1"/>
    <col min="3161" max="3161" width="13" bestFit="1" customWidth="1"/>
    <col min="3163" max="3163" width="8.85546875" bestFit="1" customWidth="1"/>
    <col min="3164" max="3164" width="12" bestFit="1" customWidth="1"/>
    <col min="3165" max="3165" width="9.85546875" bestFit="1" customWidth="1"/>
    <col min="3166" max="3166" width="11.85546875" bestFit="1" customWidth="1"/>
    <col min="3167" max="3167" width="11.140625" bestFit="1" customWidth="1"/>
    <col min="3168" max="3168" width="9.5703125" bestFit="1" customWidth="1"/>
    <col min="3169" max="3169" width="10.85546875" bestFit="1" customWidth="1"/>
    <col min="3170" max="3170" width="8" bestFit="1" customWidth="1"/>
    <col min="3171" max="3171" width="6.140625" bestFit="1" customWidth="1"/>
    <col min="3172" max="3172" width="13" bestFit="1" customWidth="1"/>
    <col min="3174" max="3174" width="8.85546875" bestFit="1" customWidth="1"/>
    <col min="3175" max="3175" width="12" bestFit="1" customWidth="1"/>
    <col min="3176" max="3176" width="9.85546875" bestFit="1" customWidth="1"/>
    <col min="3177" max="3177" width="11.85546875" bestFit="1" customWidth="1"/>
    <col min="3178" max="3178" width="11.140625" bestFit="1" customWidth="1"/>
    <col min="3179" max="3179" width="9.5703125" bestFit="1" customWidth="1"/>
    <col min="3180" max="3180" width="10.85546875" bestFit="1" customWidth="1"/>
    <col min="3181" max="3181" width="8" bestFit="1" customWidth="1"/>
    <col min="3182" max="3182" width="6.140625" bestFit="1" customWidth="1"/>
    <col min="3183" max="3183" width="13" bestFit="1" customWidth="1"/>
    <col min="3185" max="3185" width="8.85546875" bestFit="1" customWidth="1"/>
    <col min="3186" max="3186" width="12" bestFit="1" customWidth="1"/>
    <col min="3187" max="3187" width="9.85546875" bestFit="1" customWidth="1"/>
    <col min="3188" max="3188" width="11.85546875" bestFit="1" customWidth="1"/>
    <col min="3189" max="3189" width="11.140625" bestFit="1" customWidth="1"/>
    <col min="3190" max="3190" width="9.5703125" bestFit="1" customWidth="1"/>
    <col min="3191" max="3191" width="10.85546875" bestFit="1" customWidth="1"/>
    <col min="3192" max="3192" width="8" bestFit="1" customWidth="1"/>
    <col min="3193" max="3193" width="6.140625" bestFit="1" customWidth="1"/>
    <col min="3194" max="3194" width="13" bestFit="1" customWidth="1"/>
    <col min="3196" max="3196" width="8.85546875" bestFit="1" customWidth="1"/>
    <col min="3197" max="3197" width="12" bestFit="1" customWidth="1"/>
    <col min="3198" max="3198" width="9.85546875" bestFit="1" customWidth="1"/>
    <col min="3199" max="3199" width="11.85546875" bestFit="1" customWidth="1"/>
    <col min="3200" max="3200" width="11.140625" bestFit="1" customWidth="1"/>
    <col min="3201" max="3201" width="9.5703125" bestFit="1" customWidth="1"/>
    <col min="3202" max="3202" width="10.85546875" bestFit="1" customWidth="1"/>
    <col min="3203" max="3203" width="8" bestFit="1" customWidth="1"/>
    <col min="3204" max="3204" width="6.140625" bestFit="1" customWidth="1"/>
    <col min="3205" max="3205" width="13" bestFit="1" customWidth="1"/>
    <col min="3207" max="3207" width="8.85546875" bestFit="1" customWidth="1"/>
    <col min="3208" max="3208" width="12" bestFit="1" customWidth="1"/>
    <col min="3209" max="3209" width="9.85546875" bestFit="1" customWidth="1"/>
    <col min="3210" max="3210" width="11.85546875" bestFit="1" customWidth="1"/>
    <col min="3211" max="3211" width="11.140625" bestFit="1" customWidth="1"/>
    <col min="3212" max="3212" width="9.5703125" bestFit="1" customWidth="1"/>
    <col min="3213" max="3213" width="10.85546875" bestFit="1" customWidth="1"/>
    <col min="3214" max="3214" width="8" bestFit="1" customWidth="1"/>
    <col min="3215" max="3215" width="6.140625" bestFit="1" customWidth="1"/>
    <col min="3216" max="3216" width="13" bestFit="1" customWidth="1"/>
    <col min="3218" max="3218" width="8.85546875" bestFit="1" customWidth="1"/>
    <col min="3219" max="3219" width="12" bestFit="1" customWidth="1"/>
    <col min="3220" max="3220" width="9.85546875" bestFit="1" customWidth="1"/>
    <col min="3221" max="3221" width="11.85546875" bestFit="1" customWidth="1"/>
    <col min="3222" max="3222" width="11.140625" bestFit="1" customWidth="1"/>
    <col min="3223" max="3223" width="9.5703125" bestFit="1" customWidth="1"/>
    <col min="3224" max="3224" width="10.85546875" bestFit="1" customWidth="1"/>
    <col min="3225" max="3225" width="8" bestFit="1" customWidth="1"/>
    <col min="3226" max="3226" width="6.140625" bestFit="1" customWidth="1"/>
    <col min="3227" max="3227" width="13" bestFit="1" customWidth="1"/>
    <col min="3229" max="3229" width="8.85546875" bestFit="1" customWidth="1"/>
    <col min="3230" max="3230" width="12" bestFit="1" customWidth="1"/>
    <col min="3231" max="3231" width="9.85546875" bestFit="1" customWidth="1"/>
    <col min="3232" max="3232" width="11.85546875" bestFit="1" customWidth="1"/>
    <col min="3233" max="3233" width="11.140625" bestFit="1" customWidth="1"/>
    <col min="3234" max="3234" width="9.5703125" bestFit="1" customWidth="1"/>
    <col min="3235" max="3235" width="10.85546875" bestFit="1" customWidth="1"/>
    <col min="3236" max="3236" width="8" bestFit="1" customWidth="1"/>
    <col min="3237" max="3237" width="6.140625" bestFit="1" customWidth="1"/>
    <col min="3238" max="3238" width="13" bestFit="1" customWidth="1"/>
    <col min="3240" max="3240" width="8.85546875" bestFit="1" customWidth="1"/>
    <col min="3241" max="3241" width="12" bestFit="1" customWidth="1"/>
    <col min="3242" max="3242" width="9.85546875" bestFit="1" customWidth="1"/>
    <col min="3243" max="3243" width="11.85546875" bestFit="1" customWidth="1"/>
    <col min="3244" max="3244" width="11.140625" bestFit="1" customWidth="1"/>
    <col min="3245" max="3245" width="9.5703125" bestFit="1" customWidth="1"/>
    <col min="3246" max="3246" width="10.85546875" bestFit="1" customWidth="1"/>
    <col min="3247" max="3247" width="8" bestFit="1" customWidth="1"/>
    <col min="3248" max="3248" width="6.140625" bestFit="1" customWidth="1"/>
    <col min="3249" max="3249" width="13" bestFit="1" customWidth="1"/>
    <col min="3251" max="3251" width="8.85546875" bestFit="1" customWidth="1"/>
    <col min="3252" max="3252" width="12" bestFit="1" customWidth="1"/>
    <col min="3253" max="3253" width="9.85546875" bestFit="1" customWidth="1"/>
    <col min="3254" max="3254" width="11.85546875" bestFit="1" customWidth="1"/>
    <col min="3255" max="3255" width="11.140625" bestFit="1" customWidth="1"/>
    <col min="3256" max="3256" width="9.5703125" bestFit="1" customWidth="1"/>
    <col min="3257" max="3257" width="10.85546875" bestFit="1" customWidth="1"/>
    <col min="3258" max="3258" width="8" bestFit="1" customWidth="1"/>
    <col min="3259" max="3259" width="6.140625" bestFit="1" customWidth="1"/>
    <col min="3260" max="3260" width="13" bestFit="1" customWidth="1"/>
    <col min="3262" max="3262" width="8.85546875" bestFit="1" customWidth="1"/>
    <col min="3263" max="3263" width="12" bestFit="1" customWidth="1"/>
    <col min="3264" max="3264" width="9.85546875" bestFit="1" customWidth="1"/>
    <col min="3265" max="3265" width="11.85546875" bestFit="1" customWidth="1"/>
    <col min="3266" max="3266" width="11.140625" bestFit="1" customWidth="1"/>
    <col min="3267" max="3267" width="9.5703125" bestFit="1" customWidth="1"/>
    <col min="3268" max="3268" width="10.85546875" bestFit="1" customWidth="1"/>
    <col min="3269" max="3269" width="8" bestFit="1" customWidth="1"/>
    <col min="3270" max="3270" width="6.140625" bestFit="1" customWidth="1"/>
    <col min="3271" max="3271" width="13" bestFit="1" customWidth="1"/>
    <col min="3273" max="3273" width="8.85546875" bestFit="1" customWidth="1"/>
    <col min="3274" max="3274" width="12" bestFit="1" customWidth="1"/>
    <col min="3275" max="3275" width="9.85546875" bestFit="1" customWidth="1"/>
    <col min="3276" max="3276" width="11.85546875" bestFit="1" customWidth="1"/>
    <col min="3277" max="3277" width="11.140625" bestFit="1" customWidth="1"/>
    <col min="3278" max="3278" width="9.5703125" bestFit="1" customWidth="1"/>
    <col min="3279" max="3279" width="10.85546875" bestFit="1" customWidth="1"/>
    <col min="3280" max="3280" width="8" bestFit="1" customWidth="1"/>
    <col min="3281" max="3281" width="6.140625" bestFit="1" customWidth="1"/>
    <col min="3282" max="3282" width="13" bestFit="1" customWidth="1"/>
    <col min="3284" max="3284" width="8.85546875" bestFit="1" customWidth="1"/>
    <col min="3285" max="3285" width="12" bestFit="1" customWidth="1"/>
    <col min="3286" max="3286" width="9.85546875" bestFit="1" customWidth="1"/>
    <col min="3287" max="3287" width="11.85546875" bestFit="1" customWidth="1"/>
    <col min="3288" max="3288" width="11.140625" bestFit="1" customWidth="1"/>
    <col min="3289" max="3289" width="9.5703125" bestFit="1" customWidth="1"/>
    <col min="3290" max="3290" width="10.85546875" bestFit="1" customWidth="1"/>
    <col min="3291" max="3291" width="8" bestFit="1" customWidth="1"/>
    <col min="3292" max="3292" width="6.140625" bestFit="1" customWidth="1"/>
    <col min="3293" max="3293" width="13" bestFit="1" customWidth="1"/>
    <col min="3295" max="3295" width="8.85546875" bestFit="1" customWidth="1"/>
    <col min="3296" max="3296" width="12" bestFit="1" customWidth="1"/>
    <col min="3297" max="3297" width="9.85546875" bestFit="1" customWidth="1"/>
    <col min="3298" max="3298" width="11.85546875" bestFit="1" customWidth="1"/>
    <col min="3299" max="3299" width="11.140625" bestFit="1" customWidth="1"/>
    <col min="3300" max="3300" width="9.5703125" bestFit="1" customWidth="1"/>
    <col min="3301" max="3301" width="10.85546875" bestFit="1" customWidth="1"/>
    <col min="3302" max="3302" width="8" bestFit="1" customWidth="1"/>
    <col min="3303" max="3303" width="6.140625" bestFit="1" customWidth="1"/>
    <col min="3304" max="3304" width="13" bestFit="1" customWidth="1"/>
    <col min="3305" max="3305" width="16.42578125" bestFit="1" customWidth="1"/>
    <col min="3307" max="3307" width="16.42578125" bestFit="1" customWidth="1"/>
    <col min="3309" max="3309" width="8.85546875" bestFit="1" customWidth="1"/>
    <col min="3310" max="3310" width="12" bestFit="1" customWidth="1"/>
    <col min="3311" max="3311" width="9.85546875" bestFit="1" customWidth="1"/>
    <col min="3312" max="3312" width="11.85546875" bestFit="1" customWidth="1"/>
    <col min="3313" max="3313" width="11.140625" bestFit="1" customWidth="1"/>
    <col min="3314" max="3314" width="9.5703125" bestFit="1" customWidth="1"/>
    <col min="3315" max="3315" width="10.85546875" bestFit="1" customWidth="1"/>
    <col min="3316" max="3316" width="8" bestFit="1" customWidth="1"/>
    <col min="3317" max="3317" width="6.140625" bestFit="1" customWidth="1"/>
    <col min="3318" max="3318" width="13" bestFit="1" customWidth="1"/>
    <col min="3320" max="3320" width="8.85546875" bestFit="1" customWidth="1"/>
    <col min="3321" max="3321" width="12" bestFit="1" customWidth="1"/>
    <col min="3322" max="3322" width="9.85546875" bestFit="1" customWidth="1"/>
    <col min="3323" max="3323" width="11.85546875" bestFit="1" customWidth="1"/>
    <col min="3324" max="3324" width="11.140625" bestFit="1" customWidth="1"/>
    <col min="3325" max="3325" width="9.5703125" bestFit="1" customWidth="1"/>
    <col min="3326" max="3326" width="10.85546875" bestFit="1" customWidth="1"/>
    <col min="3327" max="3327" width="8" bestFit="1" customWidth="1"/>
    <col min="3328" max="3328" width="6.140625" bestFit="1" customWidth="1"/>
    <col min="3329" max="3329" width="13" bestFit="1" customWidth="1"/>
    <col min="3331" max="3331" width="8.85546875" bestFit="1" customWidth="1"/>
    <col min="3332" max="3332" width="12" bestFit="1" customWidth="1"/>
    <col min="3333" max="3333" width="9.85546875" bestFit="1" customWidth="1"/>
    <col min="3334" max="3334" width="11.85546875" bestFit="1" customWidth="1"/>
    <col min="3335" max="3335" width="11.140625" bestFit="1" customWidth="1"/>
    <col min="3336" max="3336" width="9.5703125" bestFit="1" customWidth="1"/>
    <col min="3337" max="3337" width="10.85546875" bestFit="1" customWidth="1"/>
    <col min="3338" max="3338" width="8" bestFit="1" customWidth="1"/>
    <col min="3339" max="3339" width="6.140625" bestFit="1" customWidth="1"/>
    <col min="3340" max="3340" width="13" bestFit="1" customWidth="1"/>
    <col min="3342" max="3342" width="8.85546875" bestFit="1" customWidth="1"/>
    <col min="3343" max="3343" width="12" bestFit="1" customWidth="1"/>
    <col min="3344" max="3344" width="9.85546875" bestFit="1" customWidth="1"/>
    <col min="3345" max="3345" width="11.85546875" bestFit="1" customWidth="1"/>
    <col min="3346" max="3346" width="11.140625" bestFit="1" customWidth="1"/>
    <col min="3347" max="3347" width="9.5703125" bestFit="1" customWidth="1"/>
    <col min="3348" max="3348" width="10.85546875" bestFit="1" customWidth="1"/>
    <col min="3349" max="3349" width="8" bestFit="1" customWidth="1"/>
    <col min="3350" max="3350" width="6.140625" bestFit="1" customWidth="1"/>
    <col min="3351" max="3351" width="13" bestFit="1" customWidth="1"/>
    <col min="3353" max="3353" width="8.85546875" bestFit="1" customWidth="1"/>
    <col min="3354" max="3354" width="12" bestFit="1" customWidth="1"/>
    <col min="3355" max="3355" width="9.85546875" bestFit="1" customWidth="1"/>
    <col min="3356" max="3356" width="11.85546875" bestFit="1" customWidth="1"/>
    <col min="3357" max="3357" width="11.140625" bestFit="1" customWidth="1"/>
    <col min="3358" max="3358" width="9.5703125" bestFit="1" customWidth="1"/>
    <col min="3359" max="3359" width="10.85546875" bestFit="1" customWidth="1"/>
    <col min="3360" max="3360" width="8" bestFit="1" customWidth="1"/>
    <col min="3361" max="3361" width="6.140625" bestFit="1" customWidth="1"/>
    <col min="3362" max="3362" width="13" bestFit="1" customWidth="1"/>
    <col min="3364" max="3364" width="8.85546875" bestFit="1" customWidth="1"/>
    <col min="3365" max="3365" width="12" bestFit="1" customWidth="1"/>
    <col min="3366" max="3366" width="9.85546875" bestFit="1" customWidth="1"/>
    <col min="3367" max="3367" width="11.85546875" bestFit="1" customWidth="1"/>
    <col min="3368" max="3368" width="11.140625" bestFit="1" customWidth="1"/>
    <col min="3369" max="3369" width="9.5703125" bestFit="1" customWidth="1"/>
    <col min="3370" max="3370" width="10.85546875" bestFit="1" customWidth="1"/>
    <col min="3371" max="3371" width="8" bestFit="1" customWidth="1"/>
    <col min="3372" max="3372" width="6.140625" bestFit="1" customWidth="1"/>
    <col min="3373" max="3373" width="13" bestFit="1" customWidth="1"/>
    <col min="3375" max="3375" width="8.85546875" bestFit="1" customWidth="1"/>
    <col min="3376" max="3376" width="12" bestFit="1" customWidth="1"/>
    <col min="3377" max="3377" width="9.85546875" bestFit="1" customWidth="1"/>
    <col min="3378" max="3378" width="11.85546875" bestFit="1" customWidth="1"/>
    <col min="3379" max="3379" width="11.140625" bestFit="1" customWidth="1"/>
    <col min="3380" max="3380" width="9.5703125" bestFit="1" customWidth="1"/>
    <col min="3381" max="3381" width="10.85546875" bestFit="1" customWidth="1"/>
    <col min="3382" max="3382" width="8" bestFit="1" customWidth="1"/>
    <col min="3383" max="3383" width="7.85546875" bestFit="1" customWidth="1"/>
    <col min="3384" max="3384" width="13" bestFit="1" customWidth="1"/>
    <col min="3386" max="3386" width="8.85546875" bestFit="1" customWidth="1"/>
    <col min="3387" max="3387" width="12" bestFit="1" customWidth="1"/>
    <col min="3388" max="3388" width="9.85546875" bestFit="1" customWidth="1"/>
    <col min="3389" max="3389" width="11.85546875" bestFit="1" customWidth="1"/>
    <col min="3390" max="3390" width="11.140625" bestFit="1" customWidth="1"/>
    <col min="3391" max="3391" width="9.5703125" bestFit="1" customWidth="1"/>
    <col min="3392" max="3392" width="10.85546875" bestFit="1" customWidth="1"/>
    <col min="3393" max="3393" width="8" bestFit="1" customWidth="1"/>
    <col min="3394" max="3394" width="7.85546875" bestFit="1" customWidth="1"/>
    <col min="3395" max="3395" width="13" bestFit="1" customWidth="1"/>
    <col min="3397" max="3397" width="8.85546875" bestFit="1" customWidth="1"/>
    <col min="3398" max="3398" width="12" bestFit="1" customWidth="1"/>
    <col min="3399" max="3399" width="9.85546875" bestFit="1" customWidth="1"/>
    <col min="3400" max="3400" width="11.85546875" bestFit="1" customWidth="1"/>
    <col min="3401" max="3401" width="11.140625" bestFit="1" customWidth="1"/>
    <col min="3402" max="3402" width="9.5703125" bestFit="1" customWidth="1"/>
    <col min="3403" max="3403" width="10.85546875" bestFit="1" customWidth="1"/>
    <col min="3404" max="3404" width="8" bestFit="1" customWidth="1"/>
    <col min="3405" max="3405" width="7.85546875" bestFit="1" customWidth="1"/>
    <col min="3406" max="3406" width="13" bestFit="1" customWidth="1"/>
    <col min="3408" max="3408" width="8.85546875" bestFit="1" customWidth="1"/>
    <col min="3409" max="3409" width="12" bestFit="1" customWidth="1"/>
    <col min="3410" max="3410" width="9.85546875" bestFit="1" customWidth="1"/>
    <col min="3411" max="3411" width="11.85546875" bestFit="1" customWidth="1"/>
    <col min="3412" max="3412" width="11.140625" bestFit="1" customWidth="1"/>
    <col min="3413" max="3413" width="9.5703125" bestFit="1" customWidth="1"/>
    <col min="3414" max="3414" width="10.85546875" bestFit="1" customWidth="1"/>
    <col min="3415" max="3415" width="8" bestFit="1" customWidth="1"/>
    <col min="3416" max="3416" width="7.85546875" bestFit="1" customWidth="1"/>
    <col min="3417" max="3417" width="13" bestFit="1" customWidth="1"/>
    <col min="3419" max="3419" width="8.85546875" bestFit="1" customWidth="1"/>
    <col min="3420" max="3420" width="12" bestFit="1" customWidth="1"/>
    <col min="3421" max="3421" width="9.85546875" bestFit="1" customWidth="1"/>
    <col min="3422" max="3422" width="11.85546875" bestFit="1" customWidth="1"/>
    <col min="3423" max="3423" width="11.140625" bestFit="1" customWidth="1"/>
    <col min="3424" max="3424" width="9.5703125" bestFit="1" customWidth="1"/>
    <col min="3425" max="3425" width="10.85546875" bestFit="1" customWidth="1"/>
    <col min="3426" max="3426" width="8" bestFit="1" customWidth="1"/>
    <col min="3427" max="3427" width="7.85546875" bestFit="1" customWidth="1"/>
    <col min="3428" max="3428" width="13" bestFit="1" customWidth="1"/>
    <col min="3430" max="3430" width="8.85546875" bestFit="1" customWidth="1"/>
    <col min="3431" max="3431" width="12" bestFit="1" customWidth="1"/>
    <col min="3432" max="3432" width="9.85546875" bestFit="1" customWidth="1"/>
    <col min="3433" max="3433" width="11.85546875" bestFit="1" customWidth="1"/>
    <col min="3434" max="3434" width="11.140625" bestFit="1" customWidth="1"/>
    <col min="3435" max="3435" width="9.5703125" bestFit="1" customWidth="1"/>
    <col min="3436" max="3436" width="10.85546875" bestFit="1" customWidth="1"/>
    <col min="3437" max="3437" width="8" bestFit="1" customWidth="1"/>
    <col min="3438" max="3438" width="6.140625" bestFit="1" customWidth="1"/>
    <col min="3439" max="3439" width="13" bestFit="1" customWidth="1"/>
    <col min="3441" max="3441" width="8.85546875" bestFit="1" customWidth="1"/>
    <col min="3442" max="3442" width="12" bestFit="1" customWidth="1"/>
    <col min="3443" max="3443" width="9.85546875" bestFit="1" customWidth="1"/>
    <col min="3444" max="3444" width="11.85546875" bestFit="1" customWidth="1"/>
    <col min="3445" max="3445" width="11.140625" bestFit="1" customWidth="1"/>
    <col min="3446" max="3446" width="9.5703125" bestFit="1" customWidth="1"/>
    <col min="3447" max="3447" width="10.85546875" bestFit="1" customWidth="1"/>
    <col min="3448" max="3448" width="8" bestFit="1" customWidth="1"/>
    <col min="3449" max="3449" width="6.140625" bestFit="1" customWidth="1"/>
    <col min="3450" max="3450" width="13" bestFit="1" customWidth="1"/>
    <col min="3452" max="3452" width="8.85546875" bestFit="1" customWidth="1"/>
    <col min="3453" max="3453" width="12" bestFit="1" customWidth="1"/>
    <col min="3454" max="3454" width="9.85546875" bestFit="1" customWidth="1"/>
    <col min="3455" max="3455" width="11.85546875" bestFit="1" customWidth="1"/>
    <col min="3456" max="3456" width="11.140625" bestFit="1" customWidth="1"/>
    <col min="3457" max="3457" width="9.5703125" bestFit="1" customWidth="1"/>
    <col min="3458" max="3458" width="10.85546875" bestFit="1" customWidth="1"/>
    <col min="3459" max="3459" width="8" bestFit="1" customWidth="1"/>
    <col min="3460" max="3460" width="6.140625" bestFit="1" customWidth="1"/>
    <col min="3461" max="3461" width="13" bestFit="1" customWidth="1"/>
    <col min="3462" max="3462" width="9.5703125" bestFit="1" customWidth="1"/>
    <col min="3464" max="3464" width="9.42578125" bestFit="1" customWidth="1"/>
    <col min="3465" max="3465" width="12" bestFit="1" customWidth="1"/>
    <col min="3466" max="3466" width="9.85546875" bestFit="1" customWidth="1"/>
    <col min="3467" max="3467" width="11.85546875" bestFit="1" customWidth="1"/>
    <col min="3468" max="3468" width="11.140625" bestFit="1" customWidth="1"/>
    <col min="3469" max="3469" width="9.5703125" bestFit="1" customWidth="1"/>
    <col min="3470" max="3470" width="10.85546875" bestFit="1" customWidth="1"/>
    <col min="3471" max="3472" width="9.42578125" bestFit="1" customWidth="1"/>
    <col min="3473" max="3473" width="13" bestFit="1" customWidth="1"/>
    <col min="3474" max="3474" width="9.140625" customWidth="1"/>
    <col min="3475" max="3484" width="14.140625" bestFit="1" customWidth="1"/>
    <col min="3486" max="3495" width="14.5703125" bestFit="1" customWidth="1"/>
    <col min="3497" max="3506" width="13.5703125" bestFit="1" customWidth="1"/>
    <col min="3508" max="3508" width="8.85546875" bestFit="1" customWidth="1"/>
    <col min="3509" max="3509" width="12" bestFit="1" customWidth="1"/>
    <col min="3510" max="3510" width="9.85546875" bestFit="1" customWidth="1"/>
    <col min="3511" max="3511" width="11.85546875" bestFit="1" customWidth="1"/>
    <col min="3512" max="3512" width="11.140625" bestFit="1" customWidth="1"/>
    <col min="3513" max="3513" width="9.5703125" bestFit="1" customWidth="1"/>
    <col min="3514" max="3514" width="10.85546875" bestFit="1" customWidth="1"/>
    <col min="3515" max="3516" width="8.42578125" bestFit="1" customWidth="1"/>
    <col min="3517" max="3517" width="13" bestFit="1" customWidth="1"/>
    <col min="3519" max="3519" width="10" bestFit="1" customWidth="1"/>
    <col min="3520" max="3520" width="12" bestFit="1" customWidth="1"/>
    <col min="3521" max="3521" width="10" bestFit="1" customWidth="1"/>
    <col min="3522" max="3522" width="11.85546875" bestFit="1" customWidth="1"/>
    <col min="3523" max="3523" width="11.140625" bestFit="1" customWidth="1"/>
    <col min="3524" max="3524" width="10" bestFit="1" customWidth="1"/>
    <col min="3525" max="3525" width="10.85546875" bestFit="1" customWidth="1"/>
    <col min="3526" max="3527" width="10" bestFit="1" customWidth="1"/>
    <col min="3528" max="3528" width="13" bestFit="1" customWidth="1"/>
    <col min="3530" max="3530" width="9.140625" bestFit="1" customWidth="1"/>
    <col min="3531" max="3531" width="12" bestFit="1" customWidth="1"/>
    <col min="3532" max="3532" width="10.140625" bestFit="1" customWidth="1"/>
    <col min="3533" max="3533" width="11.85546875" bestFit="1" customWidth="1"/>
    <col min="3534" max="3534" width="11.140625" bestFit="1" customWidth="1"/>
    <col min="3535" max="3535" width="10.140625" bestFit="1" customWidth="1"/>
    <col min="3536" max="3536" width="10.85546875" bestFit="1" customWidth="1"/>
    <col min="3537" max="3538" width="10.140625" bestFit="1" customWidth="1"/>
    <col min="3539" max="3539" width="13" bestFit="1" customWidth="1"/>
    <col min="3542" max="3542" width="12" bestFit="1" customWidth="1"/>
    <col min="3543" max="3543" width="9.85546875" bestFit="1" customWidth="1"/>
    <col min="3544" max="3544" width="11.85546875" bestFit="1" customWidth="1"/>
    <col min="3545" max="3545" width="11.140625" bestFit="1" customWidth="1"/>
    <col min="3546" max="3546" width="9.5703125" bestFit="1" customWidth="1"/>
    <col min="3547" max="3547" width="10.85546875" bestFit="1" customWidth="1"/>
    <col min="3550" max="3550" width="13" bestFit="1" customWidth="1"/>
    <col min="3552" max="3552" width="9.85546875" bestFit="1" customWidth="1"/>
    <col min="3553" max="3553" width="12" bestFit="1" customWidth="1"/>
    <col min="3554" max="3554" width="9.85546875" bestFit="1" customWidth="1"/>
    <col min="3555" max="3555" width="11.85546875" bestFit="1" customWidth="1"/>
    <col min="3556" max="3556" width="11.140625" bestFit="1" customWidth="1"/>
    <col min="3557" max="3557" width="9.85546875" bestFit="1" customWidth="1"/>
    <col min="3558" max="3558" width="10.85546875" bestFit="1" customWidth="1"/>
    <col min="3559" max="3560" width="9.85546875" bestFit="1" customWidth="1"/>
    <col min="3561" max="3561" width="13" bestFit="1" customWidth="1"/>
    <col min="3563" max="3563" width="9.140625" bestFit="1" customWidth="1"/>
    <col min="3564" max="3564" width="12" bestFit="1" customWidth="1"/>
    <col min="3565" max="3565" width="9.85546875" bestFit="1" customWidth="1"/>
    <col min="3566" max="3566" width="11.85546875" bestFit="1" customWidth="1"/>
    <col min="3567" max="3567" width="11.140625" bestFit="1" customWidth="1"/>
    <col min="3568" max="3568" width="9.5703125" bestFit="1" customWidth="1"/>
    <col min="3569" max="3569" width="10.85546875" bestFit="1" customWidth="1"/>
    <col min="3570" max="3571" width="9.140625" bestFit="1" customWidth="1"/>
    <col min="3572" max="3572" width="13" bestFit="1" customWidth="1"/>
    <col min="3574" max="3574" width="13.7109375" bestFit="1" customWidth="1"/>
    <col min="3575" max="3575" width="12" bestFit="1" customWidth="1"/>
    <col min="3576" max="3576" width="9.85546875" bestFit="1" customWidth="1"/>
    <col min="3577" max="3577" width="11.85546875" bestFit="1" customWidth="1"/>
    <col min="3578" max="3578" width="11.140625" bestFit="1" customWidth="1"/>
    <col min="3579" max="3579" width="9.85546875" bestFit="1" customWidth="1"/>
    <col min="3580" max="3580" width="10.85546875" bestFit="1" customWidth="1"/>
    <col min="3581" max="3582" width="9.85546875" bestFit="1" customWidth="1"/>
    <col min="3583" max="3583" width="13.7109375" bestFit="1" customWidth="1"/>
    <col min="3585" max="3585" width="13.140625" bestFit="1" customWidth="1"/>
    <col min="3586" max="3586" width="12" bestFit="1" customWidth="1"/>
    <col min="3587" max="3587" width="10" bestFit="1" customWidth="1"/>
    <col min="3588" max="3588" width="11.85546875" bestFit="1" customWidth="1"/>
    <col min="3589" max="3589" width="11.140625" bestFit="1" customWidth="1"/>
    <col min="3590" max="3590" width="10" bestFit="1" customWidth="1"/>
    <col min="3591" max="3591" width="10.85546875" bestFit="1" customWidth="1"/>
    <col min="3592" max="3593" width="10" bestFit="1" customWidth="1"/>
    <col min="3594" max="3594" width="13" bestFit="1" customWidth="1"/>
    <col min="3596" max="3596" width="12.7109375" bestFit="1" customWidth="1"/>
    <col min="3597" max="3597" width="12" bestFit="1" customWidth="1"/>
    <col min="3598" max="3598" width="9.85546875" bestFit="1" customWidth="1"/>
    <col min="3599" max="3599" width="11.85546875" bestFit="1" customWidth="1"/>
    <col min="3600" max="3600" width="11.140625" bestFit="1" customWidth="1"/>
    <col min="3601" max="3601" width="9.5703125" bestFit="1" customWidth="1"/>
    <col min="3602" max="3602" width="10.85546875" bestFit="1" customWidth="1"/>
    <col min="3603" max="3604" width="9.5703125" bestFit="1" customWidth="1"/>
    <col min="3605" max="3605" width="13" bestFit="1" customWidth="1"/>
    <col min="3607" max="3607" width="12.5703125" bestFit="1" customWidth="1"/>
    <col min="3608" max="3608" width="12" bestFit="1" customWidth="1"/>
    <col min="3609" max="3609" width="10.140625" bestFit="1" customWidth="1"/>
    <col min="3610" max="3610" width="11.85546875" bestFit="1" customWidth="1"/>
    <col min="3611" max="3611" width="11.140625" bestFit="1" customWidth="1"/>
    <col min="3612" max="3612" width="10.140625" bestFit="1" customWidth="1"/>
    <col min="3613" max="3613" width="10.85546875" bestFit="1" customWidth="1"/>
    <col min="3614" max="3615" width="10.140625" bestFit="1" customWidth="1"/>
    <col min="3616" max="3616" width="13" bestFit="1" customWidth="1"/>
    <col min="3619" max="3619" width="12" bestFit="1" customWidth="1"/>
    <col min="3620" max="3620" width="9.85546875" bestFit="1" customWidth="1"/>
    <col min="3621" max="3621" width="11.85546875" bestFit="1" customWidth="1"/>
    <col min="3622" max="3622" width="11.140625" bestFit="1" customWidth="1"/>
    <col min="3623" max="3623" width="9.5703125" bestFit="1" customWidth="1"/>
    <col min="3624" max="3624" width="10.85546875" bestFit="1" customWidth="1"/>
    <col min="3627" max="3627" width="13" bestFit="1" customWidth="1"/>
    <col min="3629" max="3629" width="9.85546875" bestFit="1" customWidth="1"/>
    <col min="3630" max="3630" width="12" bestFit="1" customWidth="1"/>
    <col min="3631" max="3631" width="9.85546875" bestFit="1" customWidth="1"/>
    <col min="3632" max="3632" width="11.85546875" bestFit="1" customWidth="1"/>
    <col min="3633" max="3633" width="11.140625" bestFit="1" customWidth="1"/>
    <col min="3634" max="3634" width="9.85546875" bestFit="1" customWidth="1"/>
    <col min="3635" max="3635" width="10.85546875" bestFit="1" customWidth="1"/>
    <col min="3636" max="3637" width="9.85546875" bestFit="1" customWidth="1"/>
    <col min="3638" max="3638" width="13" bestFit="1" customWidth="1"/>
    <col min="3640" max="3640" width="9.140625" bestFit="1" customWidth="1"/>
    <col min="3641" max="3641" width="12" bestFit="1" customWidth="1"/>
    <col min="3642" max="3642" width="9.85546875" bestFit="1" customWidth="1"/>
    <col min="3643" max="3643" width="11.85546875" bestFit="1" customWidth="1"/>
    <col min="3644" max="3644" width="11.140625" bestFit="1" customWidth="1"/>
    <col min="3645" max="3645" width="9.5703125" bestFit="1" customWidth="1"/>
    <col min="3646" max="3646" width="10.85546875" bestFit="1" customWidth="1"/>
    <col min="3647" max="3648" width="9.140625" bestFit="1" customWidth="1"/>
    <col min="3649" max="3649" width="13" bestFit="1" customWidth="1"/>
    <col min="3651" max="3651" width="9.85546875" bestFit="1" customWidth="1"/>
    <col min="3652" max="3652" width="12" bestFit="1" customWidth="1"/>
    <col min="3653" max="3653" width="9.85546875" bestFit="1" customWidth="1"/>
    <col min="3654" max="3654" width="11.85546875" bestFit="1" customWidth="1"/>
    <col min="3655" max="3655" width="11.140625" bestFit="1" customWidth="1"/>
    <col min="3656" max="3656" width="9.85546875" bestFit="1" customWidth="1"/>
    <col min="3657" max="3657" width="10.85546875" bestFit="1" customWidth="1"/>
    <col min="3658" max="3659" width="9.85546875" bestFit="1" customWidth="1"/>
    <col min="3660" max="3660" width="13.7109375" bestFit="1" customWidth="1"/>
    <col min="3661" max="3661" width="10.140625" bestFit="1" customWidth="1"/>
    <col min="3663" max="3663" width="8.85546875" bestFit="1" customWidth="1"/>
    <col min="3664" max="3664" width="12.42578125" bestFit="1" customWidth="1"/>
    <col min="3665" max="3665" width="9.85546875" bestFit="1" customWidth="1"/>
    <col min="3666" max="3666" width="11.85546875" bestFit="1" customWidth="1"/>
    <col min="3667" max="3667" width="11.140625" bestFit="1" customWidth="1"/>
    <col min="3668" max="3668" width="9.5703125" bestFit="1" customWidth="1"/>
    <col min="3669" max="3669" width="10.85546875" bestFit="1" customWidth="1"/>
    <col min="3670" max="3670" width="8" bestFit="1" customWidth="1"/>
    <col min="3671" max="3671" width="6.5703125" bestFit="1" customWidth="1"/>
    <col min="3672" max="3672" width="13" bestFit="1" customWidth="1"/>
    <col min="3674" max="3674" width="8.85546875" bestFit="1" customWidth="1"/>
    <col min="3675" max="3675" width="12.42578125" bestFit="1" customWidth="1"/>
    <col min="3676" max="3676" width="9.85546875" bestFit="1" customWidth="1"/>
    <col min="3677" max="3677" width="11.85546875" bestFit="1" customWidth="1"/>
    <col min="3678" max="3678" width="11.140625" bestFit="1" customWidth="1"/>
    <col min="3679" max="3679" width="9.5703125" bestFit="1" customWidth="1"/>
    <col min="3680" max="3680" width="10.85546875" bestFit="1" customWidth="1"/>
    <col min="3681" max="3681" width="8" bestFit="1" customWidth="1"/>
    <col min="3682" max="3682" width="6.5703125" bestFit="1" customWidth="1"/>
    <col min="3683" max="3683" width="13" bestFit="1" customWidth="1"/>
    <col min="3685" max="3685" width="8.85546875" bestFit="1" customWidth="1"/>
    <col min="3686" max="3686" width="12.42578125" bestFit="1" customWidth="1"/>
    <col min="3687" max="3687" width="9.85546875" bestFit="1" customWidth="1"/>
    <col min="3688" max="3688" width="11.85546875" bestFit="1" customWidth="1"/>
    <col min="3689" max="3689" width="11.140625" bestFit="1" customWidth="1"/>
    <col min="3690" max="3690" width="9.5703125" bestFit="1" customWidth="1"/>
    <col min="3691" max="3691" width="10.85546875" bestFit="1" customWidth="1"/>
    <col min="3692" max="3692" width="8" bestFit="1" customWidth="1"/>
    <col min="3693" max="3693" width="6.5703125" bestFit="1" customWidth="1"/>
    <col min="3694" max="3694" width="13" bestFit="1" customWidth="1"/>
    <col min="3696" max="3696" width="8.85546875" bestFit="1" customWidth="1"/>
    <col min="3697" max="3697" width="12.42578125" bestFit="1" customWidth="1"/>
    <col min="3698" max="3698" width="9.85546875" bestFit="1" customWidth="1"/>
    <col min="3699" max="3699" width="11.85546875" bestFit="1" customWidth="1"/>
    <col min="3700" max="3700" width="11.140625" bestFit="1" customWidth="1"/>
    <col min="3701" max="3701" width="9.5703125" bestFit="1" customWidth="1"/>
    <col min="3702" max="3702" width="10.85546875" bestFit="1" customWidth="1"/>
    <col min="3703" max="3703" width="8" bestFit="1" customWidth="1"/>
    <col min="3704" max="3704" width="6.5703125" bestFit="1" customWidth="1"/>
    <col min="3705" max="3705" width="13" bestFit="1" customWidth="1"/>
    <col min="3707" max="3707" width="8.85546875" bestFit="1" customWidth="1"/>
    <col min="3708" max="3708" width="12.42578125" bestFit="1" customWidth="1"/>
    <col min="3709" max="3709" width="9.85546875" bestFit="1" customWidth="1"/>
    <col min="3710" max="3710" width="11.85546875" bestFit="1" customWidth="1"/>
    <col min="3711" max="3711" width="11.140625" bestFit="1" customWidth="1"/>
    <col min="3712" max="3712" width="9.5703125" bestFit="1" customWidth="1"/>
    <col min="3713" max="3713" width="10.85546875" bestFit="1" customWidth="1"/>
    <col min="3714" max="3714" width="8" bestFit="1" customWidth="1"/>
    <col min="3715" max="3715" width="6.5703125" bestFit="1" customWidth="1"/>
    <col min="3716" max="3716" width="13" bestFit="1" customWidth="1"/>
    <col min="3718" max="3718" width="8.85546875" bestFit="1" customWidth="1"/>
    <col min="3719" max="3719" width="12.42578125" bestFit="1" customWidth="1"/>
    <col min="3720" max="3720" width="9.85546875" bestFit="1" customWidth="1"/>
    <col min="3721" max="3721" width="11.85546875" bestFit="1" customWidth="1"/>
    <col min="3722" max="3722" width="11.140625" bestFit="1" customWidth="1"/>
    <col min="3723" max="3723" width="9.5703125" bestFit="1" customWidth="1"/>
    <col min="3724" max="3724" width="10.85546875" bestFit="1" customWidth="1"/>
    <col min="3725" max="3725" width="8" bestFit="1" customWidth="1"/>
    <col min="3726" max="3726" width="6.5703125" bestFit="1" customWidth="1"/>
    <col min="3727" max="3727" width="13" bestFit="1" customWidth="1"/>
    <col min="3729" max="3729" width="8.85546875" bestFit="1" customWidth="1"/>
    <col min="3730" max="3730" width="14.140625" bestFit="1" customWidth="1"/>
    <col min="3731" max="3731" width="9.85546875" bestFit="1" customWidth="1"/>
    <col min="3732" max="3732" width="11.85546875" bestFit="1" customWidth="1"/>
    <col min="3733" max="3733" width="11.140625" bestFit="1" customWidth="1"/>
    <col min="3734" max="3734" width="9.5703125" bestFit="1" customWidth="1"/>
    <col min="3735" max="3735" width="10.85546875" bestFit="1" customWidth="1"/>
    <col min="3736" max="3736" width="8" bestFit="1" customWidth="1"/>
    <col min="3737" max="3737" width="6.5703125" bestFit="1" customWidth="1"/>
    <col min="3738" max="3738" width="13" bestFit="1" customWidth="1"/>
    <col min="3740" max="3740" width="8.85546875" bestFit="1" customWidth="1"/>
    <col min="3741" max="3741" width="12.42578125" bestFit="1" customWidth="1"/>
    <col min="3742" max="3742" width="9.85546875" bestFit="1" customWidth="1"/>
    <col min="3743" max="3743" width="11.85546875" bestFit="1" customWidth="1"/>
    <col min="3744" max="3744" width="11.140625" bestFit="1" customWidth="1"/>
    <col min="3745" max="3745" width="9.5703125" bestFit="1" customWidth="1"/>
    <col min="3746" max="3746" width="10.85546875" bestFit="1" customWidth="1"/>
    <col min="3747" max="3747" width="8" bestFit="1" customWidth="1"/>
    <col min="3748" max="3748" width="6.5703125" bestFit="1" customWidth="1"/>
    <col min="3749" max="3749" width="13" bestFit="1" customWidth="1"/>
    <col min="3751" max="3751" width="8.85546875" bestFit="1" customWidth="1"/>
    <col min="3752" max="3752" width="12.42578125" bestFit="1" customWidth="1"/>
    <col min="3753" max="3753" width="9.85546875" bestFit="1" customWidth="1"/>
    <col min="3754" max="3754" width="11.85546875" bestFit="1" customWidth="1"/>
    <col min="3755" max="3755" width="11.140625" bestFit="1" customWidth="1"/>
    <col min="3756" max="3756" width="9.5703125" bestFit="1" customWidth="1"/>
    <col min="3757" max="3757" width="10.85546875" bestFit="1" customWidth="1"/>
    <col min="3758" max="3758" width="8" bestFit="1" customWidth="1"/>
    <col min="3759" max="3759" width="6.5703125" bestFit="1" customWidth="1"/>
    <col min="3760" max="3760" width="13" bestFit="1" customWidth="1"/>
    <col min="3762" max="3762" width="8.85546875" bestFit="1" customWidth="1"/>
    <col min="3763" max="3763" width="12.42578125" bestFit="1" customWidth="1"/>
    <col min="3764" max="3764" width="9.85546875" bestFit="1" customWidth="1"/>
    <col min="3765" max="3765" width="11.85546875" bestFit="1" customWidth="1"/>
    <col min="3766" max="3766" width="11.140625" bestFit="1" customWidth="1"/>
    <col min="3767" max="3767" width="9.5703125" bestFit="1" customWidth="1"/>
    <col min="3768" max="3768" width="10.85546875" bestFit="1" customWidth="1"/>
    <col min="3769" max="3769" width="8" bestFit="1" customWidth="1"/>
    <col min="3770" max="3770" width="6.5703125" bestFit="1" customWidth="1"/>
    <col min="3771" max="3771" width="13" bestFit="1" customWidth="1"/>
    <col min="3773" max="3773" width="8.85546875" bestFit="1" customWidth="1"/>
    <col min="3774" max="3774" width="12.42578125" bestFit="1" customWidth="1"/>
    <col min="3775" max="3775" width="9.85546875" bestFit="1" customWidth="1"/>
    <col min="3776" max="3776" width="11.85546875" bestFit="1" customWidth="1"/>
    <col min="3777" max="3777" width="11.140625" bestFit="1" customWidth="1"/>
    <col min="3778" max="3778" width="9.5703125" bestFit="1" customWidth="1"/>
    <col min="3779" max="3779" width="10.85546875" bestFit="1" customWidth="1"/>
    <col min="3780" max="3780" width="8" bestFit="1" customWidth="1"/>
    <col min="3781" max="3781" width="6.5703125" bestFit="1" customWidth="1"/>
    <col min="3782" max="3782" width="13" bestFit="1" customWidth="1"/>
    <col min="3784" max="3784" width="8.85546875" bestFit="1" customWidth="1"/>
    <col min="3785" max="3785" width="14.140625" bestFit="1" customWidth="1"/>
    <col min="3786" max="3786" width="9.85546875" bestFit="1" customWidth="1"/>
    <col min="3787" max="3787" width="11.85546875" bestFit="1" customWidth="1"/>
    <col min="3788" max="3788" width="11.140625" bestFit="1" customWidth="1"/>
    <col min="3789" max="3789" width="9.5703125" bestFit="1" customWidth="1"/>
    <col min="3790" max="3790" width="10.85546875" bestFit="1" customWidth="1"/>
    <col min="3791" max="3791" width="8" bestFit="1" customWidth="1"/>
    <col min="3792" max="3792" width="6.5703125" bestFit="1" customWidth="1"/>
    <col min="3793" max="3793" width="13" bestFit="1" customWidth="1"/>
    <col min="3795" max="3795" width="8.85546875" bestFit="1" customWidth="1"/>
    <col min="3796" max="3796" width="12.42578125" bestFit="1" customWidth="1"/>
    <col min="3797" max="3797" width="9.85546875" bestFit="1" customWidth="1"/>
    <col min="3798" max="3798" width="11.85546875" bestFit="1" customWidth="1"/>
    <col min="3799" max="3799" width="11.140625" bestFit="1" customWidth="1"/>
    <col min="3800" max="3800" width="9.5703125" bestFit="1" customWidth="1"/>
    <col min="3801" max="3801" width="10.85546875" bestFit="1" customWidth="1"/>
    <col min="3802" max="3802" width="8" bestFit="1" customWidth="1"/>
    <col min="3803" max="3803" width="6.5703125" bestFit="1" customWidth="1"/>
    <col min="3804" max="3804" width="13" bestFit="1" customWidth="1"/>
    <col min="3806" max="3806" width="8.85546875" bestFit="1" customWidth="1"/>
    <col min="3807" max="3807" width="12.42578125" bestFit="1" customWidth="1"/>
    <col min="3808" max="3808" width="9.85546875" bestFit="1" customWidth="1"/>
    <col min="3809" max="3809" width="11.85546875" bestFit="1" customWidth="1"/>
    <col min="3810" max="3810" width="11.140625" bestFit="1" customWidth="1"/>
    <col min="3811" max="3811" width="9.5703125" bestFit="1" customWidth="1"/>
    <col min="3812" max="3812" width="10.85546875" bestFit="1" customWidth="1"/>
    <col min="3813" max="3813" width="8" bestFit="1" customWidth="1"/>
    <col min="3814" max="3814" width="6.5703125" bestFit="1" customWidth="1"/>
    <col min="3815" max="3815" width="13" bestFit="1" customWidth="1"/>
    <col min="3816" max="3816" width="12.42578125" bestFit="1" customWidth="1"/>
    <col min="3818" max="3818" width="8.85546875" bestFit="1" customWidth="1"/>
    <col min="3819" max="3819" width="12" bestFit="1" customWidth="1"/>
    <col min="3820" max="3820" width="9.85546875" bestFit="1" customWidth="1"/>
    <col min="3821" max="3821" width="11.85546875" bestFit="1" customWidth="1"/>
    <col min="3822" max="3822" width="11.140625" bestFit="1" customWidth="1"/>
    <col min="3823" max="3823" width="9.5703125" bestFit="1" customWidth="1"/>
    <col min="3824" max="3824" width="10.85546875" bestFit="1" customWidth="1"/>
    <col min="3825" max="3825" width="8" bestFit="1" customWidth="1"/>
    <col min="3826" max="3826" width="6.5703125" bestFit="1" customWidth="1"/>
    <col min="3827" max="3827" width="13" bestFit="1" customWidth="1"/>
    <col min="3829" max="3829" width="8.85546875" bestFit="1" customWidth="1"/>
    <col min="3830" max="3830" width="12" bestFit="1" customWidth="1"/>
    <col min="3831" max="3831" width="9.85546875" bestFit="1" customWidth="1"/>
    <col min="3832" max="3832" width="11.85546875" bestFit="1" customWidth="1"/>
    <col min="3833" max="3833" width="11.140625" bestFit="1" customWidth="1"/>
    <col min="3834" max="3834" width="9.5703125" bestFit="1" customWidth="1"/>
    <col min="3835" max="3835" width="10.85546875" bestFit="1" customWidth="1"/>
    <col min="3836" max="3836" width="8" bestFit="1" customWidth="1"/>
    <col min="3837" max="3837" width="6.5703125" bestFit="1" customWidth="1"/>
    <col min="3838" max="3838" width="13" bestFit="1" customWidth="1"/>
    <col min="3840" max="3840" width="8.85546875" bestFit="1" customWidth="1"/>
    <col min="3841" max="3841" width="12" bestFit="1" customWidth="1"/>
    <col min="3842" max="3842" width="9.85546875" bestFit="1" customWidth="1"/>
    <col min="3843" max="3843" width="11.85546875" bestFit="1" customWidth="1"/>
    <col min="3844" max="3844" width="11.140625" bestFit="1" customWidth="1"/>
    <col min="3845" max="3845" width="9.5703125" bestFit="1" customWidth="1"/>
    <col min="3846" max="3846" width="10.85546875" bestFit="1" customWidth="1"/>
    <col min="3847" max="3847" width="8" bestFit="1" customWidth="1"/>
    <col min="3848" max="3848" width="6.5703125" bestFit="1" customWidth="1"/>
    <col min="3849" max="3849" width="13" bestFit="1" customWidth="1"/>
    <col min="3851" max="3851" width="8.85546875" bestFit="1" customWidth="1"/>
    <col min="3852" max="3852" width="12" bestFit="1" customWidth="1"/>
    <col min="3853" max="3853" width="9.85546875" bestFit="1" customWidth="1"/>
    <col min="3854" max="3854" width="11.85546875" bestFit="1" customWidth="1"/>
    <col min="3855" max="3855" width="11.140625" bestFit="1" customWidth="1"/>
    <col min="3856" max="3856" width="9.5703125" bestFit="1" customWidth="1"/>
    <col min="3857" max="3857" width="10.85546875" bestFit="1" customWidth="1"/>
    <col min="3858" max="3858" width="8" bestFit="1" customWidth="1"/>
    <col min="3859" max="3859" width="6.5703125" bestFit="1" customWidth="1"/>
    <col min="3860" max="3860" width="13" bestFit="1" customWidth="1"/>
    <col min="3862" max="3862" width="8.85546875" bestFit="1" customWidth="1"/>
    <col min="3863" max="3863" width="12" bestFit="1" customWidth="1"/>
    <col min="3864" max="3864" width="9.85546875" bestFit="1" customWidth="1"/>
    <col min="3865" max="3865" width="11.85546875" bestFit="1" customWidth="1"/>
    <col min="3866" max="3866" width="11.140625" bestFit="1" customWidth="1"/>
    <col min="3867" max="3867" width="9.5703125" bestFit="1" customWidth="1"/>
    <col min="3868" max="3868" width="10.85546875" bestFit="1" customWidth="1"/>
    <col min="3869" max="3869" width="8" bestFit="1" customWidth="1"/>
    <col min="3870" max="3870" width="6.5703125" bestFit="1" customWidth="1"/>
    <col min="3871" max="3871" width="13" bestFit="1" customWidth="1"/>
    <col min="3873" max="3873" width="8.85546875" bestFit="1" customWidth="1"/>
    <col min="3874" max="3874" width="12" bestFit="1" customWidth="1"/>
    <col min="3875" max="3875" width="9.85546875" bestFit="1" customWidth="1"/>
    <col min="3876" max="3876" width="11.85546875" bestFit="1" customWidth="1"/>
    <col min="3877" max="3877" width="11.140625" bestFit="1" customWidth="1"/>
    <col min="3878" max="3878" width="9.5703125" bestFit="1" customWidth="1"/>
    <col min="3879" max="3879" width="10.85546875" bestFit="1" customWidth="1"/>
    <col min="3880" max="3880" width="8" bestFit="1" customWidth="1"/>
    <col min="3881" max="3881" width="6.5703125" bestFit="1" customWidth="1"/>
    <col min="3882" max="3882" width="13" bestFit="1" customWidth="1"/>
    <col min="3883" max="3883" width="7" bestFit="1" customWidth="1"/>
    <col min="3885" max="3885" width="15.140625" bestFit="1" customWidth="1"/>
    <col min="3887" max="3887" width="10.140625" bestFit="1" customWidth="1"/>
    <col min="3889" max="3889" width="10.140625" bestFit="1" customWidth="1"/>
    <col min="3891" max="3891" width="17.85546875" bestFit="1" customWidth="1"/>
    <col min="3893" max="3893" width="17.42578125" bestFit="1" customWidth="1"/>
    <col min="3895" max="3895" width="10.85546875" bestFit="1" customWidth="1"/>
    <col min="3897" max="3897" width="10" bestFit="1" customWidth="1"/>
    <col min="3898" max="3898" width="13.5703125" bestFit="1" customWidth="1"/>
    <col min="3899" max="3899" width="10" bestFit="1" customWidth="1"/>
    <col min="3900" max="3900" width="11.85546875" bestFit="1" customWidth="1"/>
    <col min="3901" max="3901" width="11.140625" bestFit="1" customWidth="1"/>
    <col min="3902" max="3902" width="10" bestFit="1" customWidth="1"/>
    <col min="3903" max="3903" width="10.85546875" bestFit="1" customWidth="1"/>
    <col min="3904" max="3905" width="10" bestFit="1" customWidth="1"/>
    <col min="3906" max="3906" width="13" bestFit="1" customWidth="1"/>
    <col min="3908" max="3908" width="10" bestFit="1" customWidth="1"/>
    <col min="3909" max="3909" width="13.5703125" bestFit="1" customWidth="1"/>
    <col min="3910" max="3910" width="10" bestFit="1" customWidth="1"/>
    <col min="3911" max="3911" width="11.85546875" bestFit="1" customWidth="1"/>
    <col min="3912" max="3912" width="11.140625" bestFit="1" customWidth="1"/>
    <col min="3913" max="3913" width="10" bestFit="1" customWidth="1"/>
    <col min="3914" max="3914" width="10.85546875" bestFit="1" customWidth="1"/>
    <col min="3915" max="3916" width="10" bestFit="1" customWidth="1"/>
    <col min="3917" max="3917" width="13" bestFit="1" customWidth="1"/>
    <col min="3919" max="3919" width="10" bestFit="1" customWidth="1"/>
    <col min="3920" max="3920" width="13.5703125" bestFit="1" customWidth="1"/>
    <col min="3921" max="3921" width="10" bestFit="1" customWidth="1"/>
    <col min="3922" max="3922" width="11.85546875" bestFit="1" customWidth="1"/>
    <col min="3923" max="3923" width="11.140625" bestFit="1" customWidth="1"/>
    <col min="3924" max="3924" width="10" bestFit="1" customWidth="1"/>
    <col min="3925" max="3925" width="10.85546875" bestFit="1" customWidth="1"/>
    <col min="3926" max="3927" width="10" bestFit="1" customWidth="1"/>
    <col min="3928" max="3928" width="13" bestFit="1" customWidth="1"/>
    <col min="3930" max="3930" width="10" bestFit="1" customWidth="1"/>
    <col min="3931" max="3931" width="13.5703125" bestFit="1" customWidth="1"/>
    <col min="3932" max="3932" width="10" bestFit="1" customWidth="1"/>
    <col min="3933" max="3933" width="11.85546875" bestFit="1" customWidth="1"/>
    <col min="3934" max="3934" width="11.140625" bestFit="1" customWidth="1"/>
    <col min="3935" max="3935" width="10" bestFit="1" customWidth="1"/>
    <col min="3936" max="3936" width="10.85546875" bestFit="1" customWidth="1"/>
    <col min="3937" max="3938" width="10" bestFit="1" customWidth="1"/>
    <col min="3939" max="3939" width="13" bestFit="1" customWidth="1"/>
    <col min="3941" max="3941" width="10" bestFit="1" customWidth="1"/>
    <col min="3942" max="3942" width="13.5703125" bestFit="1" customWidth="1"/>
    <col min="3943" max="3943" width="10" bestFit="1" customWidth="1"/>
    <col min="3944" max="3944" width="11.85546875" bestFit="1" customWidth="1"/>
    <col min="3945" max="3945" width="11.140625" bestFit="1" customWidth="1"/>
    <col min="3946" max="3946" width="10" bestFit="1" customWidth="1"/>
    <col min="3947" max="3947" width="10.85546875" bestFit="1" customWidth="1"/>
    <col min="3948" max="3949" width="10" bestFit="1" customWidth="1"/>
    <col min="3950" max="3950" width="13" bestFit="1" customWidth="1"/>
    <col min="3952" max="3952" width="10" bestFit="1" customWidth="1"/>
    <col min="3953" max="3953" width="13.5703125" bestFit="1" customWidth="1"/>
    <col min="3954" max="3954" width="10" bestFit="1" customWidth="1"/>
    <col min="3955" max="3955" width="11.85546875" bestFit="1" customWidth="1"/>
    <col min="3956" max="3956" width="11.140625" bestFit="1" customWidth="1"/>
    <col min="3957" max="3957" width="10" bestFit="1" customWidth="1"/>
    <col min="3958" max="3958" width="10.85546875" bestFit="1" customWidth="1"/>
    <col min="3959" max="3960" width="10" bestFit="1" customWidth="1"/>
    <col min="3961" max="3961" width="13" bestFit="1" customWidth="1"/>
    <col min="3963" max="3963" width="8.85546875" bestFit="1" customWidth="1"/>
    <col min="3964" max="3964" width="13.5703125" bestFit="1" customWidth="1"/>
    <col min="3965" max="3965" width="9.85546875" bestFit="1" customWidth="1"/>
    <col min="3966" max="3966" width="11.85546875" bestFit="1" customWidth="1"/>
    <col min="3967" max="3967" width="11.140625" bestFit="1" customWidth="1"/>
    <col min="3968" max="3968" width="9.5703125" bestFit="1" customWidth="1"/>
    <col min="3969" max="3969" width="10.85546875" bestFit="1" customWidth="1"/>
    <col min="3970" max="3970" width="8" bestFit="1" customWidth="1"/>
    <col min="3971" max="3971" width="6.5703125" bestFit="1" customWidth="1"/>
    <col min="3972" max="3972" width="13" bestFit="1" customWidth="1"/>
    <col min="3974" max="3974" width="8.85546875" bestFit="1" customWidth="1"/>
    <col min="3975" max="3975" width="13.5703125" bestFit="1" customWidth="1"/>
    <col min="3976" max="3976" width="9.85546875" bestFit="1" customWidth="1"/>
    <col min="3977" max="3977" width="11.85546875" bestFit="1" customWidth="1"/>
    <col min="3978" max="3978" width="11.140625" bestFit="1" customWidth="1"/>
    <col min="3979" max="3979" width="9.5703125" bestFit="1" customWidth="1"/>
    <col min="3980" max="3980" width="10.85546875" bestFit="1" customWidth="1"/>
    <col min="3981" max="3981" width="8" bestFit="1" customWidth="1"/>
    <col min="3982" max="3982" width="6.5703125" bestFit="1" customWidth="1"/>
    <col min="3983" max="3983" width="13" bestFit="1" customWidth="1"/>
    <col min="3985" max="3985" width="8.85546875" bestFit="1" customWidth="1"/>
    <col min="3986" max="3986" width="13.5703125" bestFit="1" customWidth="1"/>
    <col min="3987" max="3987" width="9.85546875" bestFit="1" customWidth="1"/>
    <col min="3988" max="3988" width="11.85546875" bestFit="1" customWidth="1"/>
    <col min="3989" max="3989" width="11.140625" bestFit="1" customWidth="1"/>
    <col min="3990" max="3990" width="9.5703125" bestFit="1" customWidth="1"/>
    <col min="3991" max="3991" width="10.85546875" bestFit="1" customWidth="1"/>
    <col min="3992" max="3992" width="8" bestFit="1" customWidth="1"/>
    <col min="3993" max="3993" width="6.5703125" bestFit="1" customWidth="1"/>
    <col min="3994" max="3994" width="13" bestFit="1" customWidth="1"/>
    <col min="3996" max="3996" width="8.85546875" bestFit="1" customWidth="1"/>
    <col min="3997" max="3997" width="13.5703125" bestFit="1" customWidth="1"/>
    <col min="3998" max="3998" width="9.85546875" bestFit="1" customWidth="1"/>
    <col min="3999" max="3999" width="11.85546875" bestFit="1" customWidth="1"/>
    <col min="4000" max="4000" width="11.140625" bestFit="1" customWidth="1"/>
    <col min="4001" max="4001" width="9.5703125" bestFit="1" customWidth="1"/>
    <col min="4002" max="4002" width="10.85546875" bestFit="1" customWidth="1"/>
    <col min="4003" max="4003" width="8" bestFit="1" customWidth="1"/>
    <col min="4004" max="4004" width="6.5703125" bestFit="1" customWidth="1"/>
    <col min="4005" max="4005" width="13" bestFit="1" customWidth="1"/>
    <col min="4007" max="4007" width="8.85546875" bestFit="1" customWidth="1"/>
    <col min="4008" max="4008" width="13.5703125" bestFit="1" customWidth="1"/>
    <col min="4009" max="4009" width="9.85546875" bestFit="1" customWidth="1"/>
    <col min="4010" max="4010" width="11.85546875" bestFit="1" customWidth="1"/>
    <col min="4011" max="4011" width="11.140625" bestFit="1" customWidth="1"/>
    <col min="4012" max="4012" width="9.5703125" bestFit="1" customWidth="1"/>
    <col min="4013" max="4013" width="10.85546875" bestFit="1" customWidth="1"/>
    <col min="4014" max="4014" width="8" bestFit="1" customWidth="1"/>
    <col min="4015" max="4015" width="6.5703125" bestFit="1" customWidth="1"/>
    <col min="4016" max="4016" width="13" bestFit="1" customWidth="1"/>
    <col min="4018" max="4018" width="8.85546875" bestFit="1" customWidth="1"/>
    <col min="4019" max="4019" width="13.5703125" bestFit="1" customWidth="1"/>
    <col min="4020" max="4020" width="9.85546875" bestFit="1" customWidth="1"/>
    <col min="4021" max="4021" width="11.85546875" bestFit="1" customWidth="1"/>
    <col min="4022" max="4022" width="11.140625" bestFit="1" customWidth="1"/>
    <col min="4023" max="4023" width="9.5703125" bestFit="1" customWidth="1"/>
    <col min="4024" max="4024" width="10.85546875" bestFit="1" customWidth="1"/>
    <col min="4025" max="4025" width="8" bestFit="1" customWidth="1"/>
    <col min="4026" max="4026" width="6.5703125" bestFit="1" customWidth="1"/>
    <col min="4027" max="4027" width="13" bestFit="1" customWidth="1"/>
    <col min="4029" max="4029" width="8.85546875" bestFit="1" customWidth="1"/>
    <col min="4030" max="4030" width="13.5703125" bestFit="1" customWidth="1"/>
    <col min="4031" max="4031" width="9.85546875" bestFit="1" customWidth="1"/>
    <col min="4032" max="4032" width="11.85546875" bestFit="1" customWidth="1"/>
    <col min="4033" max="4033" width="11.140625" bestFit="1" customWidth="1"/>
    <col min="4034" max="4034" width="9.5703125" bestFit="1" customWidth="1"/>
    <col min="4035" max="4035" width="10.85546875" bestFit="1" customWidth="1"/>
    <col min="4036" max="4036" width="8" bestFit="1" customWidth="1"/>
    <col min="4037" max="4037" width="6.5703125" bestFit="1" customWidth="1"/>
    <col min="4038" max="4038" width="13" bestFit="1" customWidth="1"/>
    <col min="4040" max="4040" width="8.85546875" bestFit="1" customWidth="1"/>
    <col min="4041" max="4041" width="13.5703125" bestFit="1" customWidth="1"/>
    <col min="4042" max="4042" width="9.85546875" bestFit="1" customWidth="1"/>
    <col min="4043" max="4043" width="11.85546875" bestFit="1" customWidth="1"/>
    <col min="4044" max="4044" width="11.140625" bestFit="1" customWidth="1"/>
    <col min="4045" max="4045" width="9.5703125" bestFit="1" customWidth="1"/>
    <col min="4046" max="4046" width="10.85546875" bestFit="1" customWidth="1"/>
    <col min="4047" max="4047" width="8" bestFit="1" customWidth="1"/>
    <col min="4048" max="4048" width="6.5703125" bestFit="1" customWidth="1"/>
    <col min="4049" max="4049" width="13" bestFit="1" customWidth="1"/>
    <col min="4051" max="4051" width="8.85546875" bestFit="1" customWidth="1"/>
    <col min="4052" max="4052" width="13.5703125" bestFit="1" customWidth="1"/>
    <col min="4053" max="4053" width="9.85546875" bestFit="1" customWidth="1"/>
    <col min="4054" max="4054" width="11.85546875" bestFit="1" customWidth="1"/>
    <col min="4055" max="4055" width="11.140625" bestFit="1" customWidth="1"/>
    <col min="4056" max="4056" width="9.5703125" bestFit="1" customWidth="1"/>
    <col min="4057" max="4057" width="10.85546875" bestFit="1" customWidth="1"/>
    <col min="4058" max="4058" width="8" bestFit="1" customWidth="1"/>
    <col min="4059" max="4059" width="6.5703125" bestFit="1" customWidth="1"/>
    <col min="4060" max="4060" width="13" bestFit="1" customWidth="1"/>
    <col min="4062" max="4062" width="8.85546875" bestFit="1" customWidth="1"/>
    <col min="4063" max="4063" width="13.5703125" bestFit="1" customWidth="1"/>
    <col min="4064" max="4064" width="9.85546875" bestFit="1" customWidth="1"/>
    <col min="4065" max="4065" width="11.85546875" bestFit="1" customWidth="1"/>
    <col min="4066" max="4066" width="11.140625" bestFit="1" customWidth="1"/>
    <col min="4067" max="4067" width="9.5703125" bestFit="1" customWidth="1"/>
    <col min="4068" max="4068" width="10.85546875" bestFit="1" customWidth="1"/>
    <col min="4069" max="4069" width="8" bestFit="1" customWidth="1"/>
    <col min="4070" max="4070" width="6.5703125" bestFit="1" customWidth="1"/>
    <col min="4071" max="4071" width="13" bestFit="1" customWidth="1"/>
    <col min="4073" max="4073" width="8.85546875" bestFit="1" customWidth="1"/>
    <col min="4074" max="4074" width="13.5703125" bestFit="1" customWidth="1"/>
    <col min="4075" max="4075" width="9.85546875" bestFit="1" customWidth="1"/>
    <col min="4076" max="4076" width="11.85546875" bestFit="1" customWidth="1"/>
    <col min="4077" max="4077" width="11.140625" bestFit="1" customWidth="1"/>
    <col min="4078" max="4078" width="9.5703125" bestFit="1" customWidth="1"/>
    <col min="4079" max="4079" width="10.85546875" bestFit="1" customWidth="1"/>
    <col min="4080" max="4080" width="8" bestFit="1" customWidth="1"/>
    <col min="4081" max="4081" width="6.5703125" bestFit="1" customWidth="1"/>
    <col min="4082" max="4082" width="13" bestFit="1" customWidth="1"/>
    <col min="4084" max="4084" width="8.85546875" bestFit="1" customWidth="1"/>
    <col min="4085" max="4085" width="13.5703125" bestFit="1" customWidth="1"/>
    <col min="4086" max="4086" width="9.85546875" bestFit="1" customWidth="1"/>
    <col min="4087" max="4087" width="11.85546875" bestFit="1" customWidth="1"/>
    <col min="4088" max="4088" width="11.140625" bestFit="1" customWidth="1"/>
    <col min="4089" max="4089" width="9.5703125" bestFit="1" customWidth="1"/>
    <col min="4090" max="4090" width="10.85546875" bestFit="1" customWidth="1"/>
    <col min="4091" max="4091" width="8" bestFit="1" customWidth="1"/>
    <col min="4092" max="4092" width="6.5703125" bestFit="1" customWidth="1"/>
    <col min="4093" max="4093" width="13" bestFit="1" customWidth="1"/>
    <col min="4094" max="4094" width="13.5703125" bestFit="1" customWidth="1"/>
    <col min="4096" max="4096" width="11.42578125" bestFit="1" customWidth="1"/>
    <col min="4098" max="4098" width="14.5703125" bestFit="1" customWidth="1"/>
    <col min="4100" max="4100" width="15" bestFit="1" customWidth="1"/>
    <col min="4102" max="4102" width="11.85546875" bestFit="1" customWidth="1"/>
    <col min="4104" max="4113" width="16.42578125" bestFit="1" customWidth="1"/>
    <col min="4115" max="4124" width="16.42578125" bestFit="1" customWidth="1"/>
    <col min="4126" max="4135" width="16.42578125" bestFit="1" customWidth="1"/>
    <col min="4137" max="4146" width="16.42578125" bestFit="1" customWidth="1"/>
    <col min="4148" max="4157" width="16.42578125" bestFit="1" customWidth="1"/>
    <col min="4159" max="4159" width="22.42578125" bestFit="1" customWidth="1"/>
    <col min="4160" max="4160" width="9.7109375" customWidth="1"/>
    <col min="4161" max="4161" width="9.42578125" customWidth="1"/>
    <col min="4173" max="4175" width="9.85546875" customWidth="1"/>
    <col min="4183" max="4183" width="2.7109375" customWidth="1"/>
    <col min="4184" max="4184" width="3.85546875" customWidth="1"/>
    <col min="4185" max="4185" width="22.140625" customWidth="1"/>
    <col min="4190" max="4190" width="27" bestFit="1" customWidth="1"/>
    <col min="4191" max="4191" width="21.85546875" bestFit="1" customWidth="1"/>
    <col min="4192" max="4192" width="22.5703125" bestFit="1" customWidth="1"/>
    <col min="4193" max="4196" width="21.85546875" bestFit="1" customWidth="1"/>
    <col min="4197" max="4197" width="24.7109375" bestFit="1" customWidth="1"/>
    <col min="4198" max="4198" width="27.7109375" bestFit="1" customWidth="1"/>
    <col min="4199" max="4199" width="27.28515625" bestFit="1" customWidth="1"/>
    <col min="4200" max="4201" width="21.85546875" bestFit="1" customWidth="1"/>
    <col min="4202" max="4202" width="23.28515625" bestFit="1" customWidth="1"/>
    <col min="4203" max="4203" width="21.85546875" bestFit="1" customWidth="1"/>
    <col min="4204" max="4204" width="22.28515625" bestFit="1" customWidth="1"/>
    <col min="4205" max="4206" width="21.85546875" bestFit="1" customWidth="1"/>
    <col min="4207" max="4207" width="27" bestFit="1" customWidth="1"/>
    <col min="4208" max="4208" width="33.7109375" bestFit="1" customWidth="1"/>
    <col min="4209" max="4210" width="21.85546875" bestFit="1" customWidth="1"/>
    <col min="4211" max="4211" width="31.140625" bestFit="1" customWidth="1"/>
    <col min="4212" max="4212" width="25.140625" bestFit="1" customWidth="1"/>
    <col min="4213" max="4213" width="23" bestFit="1" customWidth="1"/>
    <col min="4214" max="4214" width="21.85546875" bestFit="1" customWidth="1"/>
    <col min="4215" max="4215" width="26.85546875" bestFit="1" customWidth="1"/>
    <col min="4216" max="4216" width="24" bestFit="1" customWidth="1"/>
    <col min="4217" max="4217" width="25.140625" bestFit="1" customWidth="1"/>
    <col min="4218" max="4220" width="21.85546875" bestFit="1" customWidth="1"/>
    <col min="4221" max="4221" width="23.7109375" bestFit="1" customWidth="1"/>
    <col min="4222" max="4224" width="21.85546875" bestFit="1" customWidth="1"/>
    <col min="4225" max="4225" width="27" bestFit="1" customWidth="1"/>
    <col min="4226" max="4226" width="27.5703125" bestFit="1" customWidth="1"/>
    <col min="4227" max="4229" width="21.85546875" bestFit="1" customWidth="1"/>
    <col min="4230" max="4230" width="23.28515625" bestFit="1" customWidth="1"/>
    <col min="4231" max="4231" width="23.7109375" bestFit="1" customWidth="1"/>
    <col min="4232" max="4232" width="21.85546875" bestFit="1" customWidth="1"/>
    <col min="4233" max="4233" width="24.7109375" bestFit="1" customWidth="1"/>
    <col min="8307" max="8307" width="19.85546875" customWidth="1"/>
    <col min="8461" max="8461" width="28.85546875" customWidth="1"/>
  </cols>
  <sheetData>
    <row r="1" spans="1:8511" s="134" customFormat="1" ht="15.75" customHeight="1" thickBot="1" x14ac:dyDescent="0.3">
      <c r="P1" s="150"/>
      <c r="Q1" s="1176" t="s">
        <v>0</v>
      </c>
      <c r="R1" s="134" t="s">
        <v>0</v>
      </c>
      <c r="S1" s="134" t="s">
        <v>0</v>
      </c>
      <c r="T1" s="134" t="s">
        <v>0</v>
      </c>
      <c r="U1" s="134" t="s">
        <v>0</v>
      </c>
      <c r="V1" s="134" t="s">
        <v>0</v>
      </c>
      <c r="W1" s="134" t="s">
        <v>0</v>
      </c>
      <c r="X1" s="134" t="s">
        <v>0</v>
      </c>
      <c r="Y1" s="134" t="s">
        <v>0</v>
      </c>
      <c r="Z1" s="134" t="s">
        <v>0</v>
      </c>
      <c r="AA1" s="134" t="s">
        <v>0</v>
      </c>
      <c r="AB1" s="134" t="s">
        <v>0</v>
      </c>
      <c r="AC1" s="134" t="s">
        <v>0</v>
      </c>
      <c r="AD1" s="134" t="s">
        <v>0</v>
      </c>
      <c r="AE1" s="134" t="s">
        <v>0</v>
      </c>
      <c r="AF1" s="134" t="s">
        <v>0</v>
      </c>
      <c r="AG1" s="134" t="s">
        <v>0</v>
      </c>
      <c r="AH1" s="134" t="s">
        <v>0</v>
      </c>
      <c r="AI1" s="134" t="s">
        <v>0</v>
      </c>
      <c r="AJ1" s="134" t="s">
        <v>0</v>
      </c>
      <c r="AK1" s="134" t="s">
        <v>0</v>
      </c>
      <c r="AL1" s="134" t="s">
        <v>0</v>
      </c>
      <c r="AM1" s="134" t="s">
        <v>0</v>
      </c>
      <c r="AN1" s="134" t="s">
        <v>0</v>
      </c>
      <c r="AO1" s="134" t="s">
        <v>0</v>
      </c>
      <c r="AP1" s="134" t="s">
        <v>0</v>
      </c>
      <c r="AQ1" s="134" t="s">
        <v>0</v>
      </c>
      <c r="AR1" s="134" t="s">
        <v>0</v>
      </c>
      <c r="AS1" s="134" t="s">
        <v>0</v>
      </c>
      <c r="AT1" s="134" t="s">
        <v>0</v>
      </c>
      <c r="AU1" s="134" t="s">
        <v>0</v>
      </c>
      <c r="AV1" s="134" t="s">
        <v>0</v>
      </c>
      <c r="AW1" s="134" t="s">
        <v>0</v>
      </c>
      <c r="AX1" s="134" t="s">
        <v>0</v>
      </c>
      <c r="AY1" s="134" t="s">
        <v>0</v>
      </c>
      <c r="AZ1" s="134" t="s">
        <v>0</v>
      </c>
      <c r="BA1" s="134" t="s">
        <v>0</v>
      </c>
      <c r="BB1" s="134" t="s">
        <v>0</v>
      </c>
      <c r="BC1" s="134" t="s">
        <v>0</v>
      </c>
      <c r="BD1" s="134" t="s">
        <v>0</v>
      </c>
      <c r="BE1" s="134" t="s">
        <v>0</v>
      </c>
      <c r="BF1" s="134" t="s">
        <v>0</v>
      </c>
      <c r="BG1" s="134" t="s">
        <v>0</v>
      </c>
      <c r="BH1" s="134" t="s">
        <v>0</v>
      </c>
      <c r="BI1" s="134" t="s">
        <v>0</v>
      </c>
      <c r="BJ1" s="134" t="s">
        <v>0</v>
      </c>
      <c r="BK1" s="134" t="s">
        <v>0</v>
      </c>
      <c r="BL1" s="134" t="s">
        <v>0</v>
      </c>
      <c r="BM1" s="134" t="s">
        <v>0</v>
      </c>
      <c r="BN1" s="134" t="s">
        <v>0</v>
      </c>
      <c r="BO1" s="134" t="s">
        <v>0</v>
      </c>
      <c r="BP1" s="134" t="s">
        <v>0</v>
      </c>
      <c r="BQ1" s="134" t="s">
        <v>0</v>
      </c>
      <c r="BR1" s="134" t="s">
        <v>0</v>
      </c>
      <c r="BS1" s="134" t="s">
        <v>0</v>
      </c>
      <c r="BT1" s="134" t="s">
        <v>0</v>
      </c>
      <c r="BU1" s="134" t="s">
        <v>0</v>
      </c>
      <c r="BV1" s="134" t="s">
        <v>0</v>
      </c>
      <c r="BW1" s="134" t="s">
        <v>0</v>
      </c>
      <c r="BX1" s="134" t="s">
        <v>0</v>
      </c>
      <c r="BY1" s="134" t="s">
        <v>0</v>
      </c>
      <c r="BZ1" s="134" t="s">
        <v>0</v>
      </c>
      <c r="CA1" s="134" t="s">
        <v>0</v>
      </c>
      <c r="CB1" s="134" t="s">
        <v>0</v>
      </c>
      <c r="CC1" s="134" t="s">
        <v>0</v>
      </c>
      <c r="CD1" s="134" t="s">
        <v>0</v>
      </c>
      <c r="CE1" s="134" t="s">
        <v>0</v>
      </c>
      <c r="CF1" s="134" t="s">
        <v>0</v>
      </c>
      <c r="CG1" s="134" t="s">
        <v>0</v>
      </c>
      <c r="CH1" s="134" t="s">
        <v>0</v>
      </c>
      <c r="CI1" s="134" t="s">
        <v>0</v>
      </c>
      <c r="CJ1" s="134" t="s">
        <v>0</v>
      </c>
      <c r="CK1" s="134" t="s">
        <v>0</v>
      </c>
      <c r="CL1" s="134" t="s">
        <v>0</v>
      </c>
      <c r="CM1" s="134" t="s">
        <v>0</v>
      </c>
      <c r="CN1" s="134" t="s">
        <v>0</v>
      </c>
      <c r="CO1" s="134" t="s">
        <v>0</v>
      </c>
      <c r="CP1" s="134" t="s">
        <v>0</v>
      </c>
      <c r="CQ1" s="134" t="s">
        <v>0</v>
      </c>
      <c r="CR1" s="134" t="s">
        <v>0</v>
      </c>
      <c r="CS1" s="134" t="s">
        <v>0</v>
      </c>
      <c r="CT1" s="134" t="s">
        <v>0</v>
      </c>
      <c r="CU1" s="134" t="s">
        <v>0</v>
      </c>
      <c r="CV1" s="134" t="s">
        <v>0</v>
      </c>
      <c r="CW1" s="134" t="s">
        <v>0</v>
      </c>
      <c r="CX1" s="134" t="s">
        <v>0</v>
      </c>
      <c r="CY1" s="134" t="s">
        <v>0</v>
      </c>
      <c r="CZ1" s="134" t="s">
        <v>0</v>
      </c>
      <c r="DA1" s="134" t="s">
        <v>0</v>
      </c>
      <c r="DB1" s="134" t="s">
        <v>0</v>
      </c>
      <c r="DC1" s="134" t="s">
        <v>0</v>
      </c>
      <c r="DD1" s="134" t="s">
        <v>0</v>
      </c>
      <c r="DE1" s="134" t="s">
        <v>0</v>
      </c>
      <c r="DF1" s="134" t="s">
        <v>0</v>
      </c>
      <c r="DG1" s="134" t="s">
        <v>0</v>
      </c>
      <c r="DH1" s="134" t="s">
        <v>0</v>
      </c>
      <c r="DI1" s="134" t="s">
        <v>0</v>
      </c>
      <c r="DJ1" s="134" t="s">
        <v>0</v>
      </c>
      <c r="DK1" s="134" t="s">
        <v>0</v>
      </c>
      <c r="DL1" s="134" t="s">
        <v>0</v>
      </c>
      <c r="DM1" s="134" t="s">
        <v>0</v>
      </c>
      <c r="DN1" s="134" t="s">
        <v>0</v>
      </c>
      <c r="DO1" s="134" t="s">
        <v>0</v>
      </c>
      <c r="DP1" s="134" t="s">
        <v>0</v>
      </c>
      <c r="DQ1" s="134" t="s">
        <v>0</v>
      </c>
      <c r="DR1" s="134" t="s">
        <v>0</v>
      </c>
      <c r="DS1" s="134" t="s">
        <v>0</v>
      </c>
      <c r="DT1" s="134" t="s">
        <v>0</v>
      </c>
      <c r="DU1" s="134" t="s">
        <v>0</v>
      </c>
      <c r="DV1" s="134" t="s">
        <v>0</v>
      </c>
      <c r="DW1" s="134" t="s">
        <v>0</v>
      </c>
      <c r="DX1" s="134" t="s">
        <v>0</v>
      </c>
      <c r="DY1" s="134" t="s">
        <v>0</v>
      </c>
      <c r="DZ1" s="134" t="s">
        <v>0</v>
      </c>
      <c r="EA1" s="134" t="s">
        <v>0</v>
      </c>
      <c r="EB1" s="134" t="s">
        <v>0</v>
      </c>
      <c r="EC1" s="134" t="s">
        <v>0</v>
      </c>
      <c r="ED1" s="134" t="s">
        <v>0</v>
      </c>
      <c r="EE1" s="134" t="s">
        <v>0</v>
      </c>
      <c r="EF1" s="134" t="s">
        <v>0</v>
      </c>
      <c r="EG1" s="134" t="s">
        <v>0</v>
      </c>
      <c r="EH1" s="134" t="s">
        <v>0</v>
      </c>
      <c r="EI1" s="134" t="s">
        <v>0</v>
      </c>
      <c r="EJ1" s="134" t="s">
        <v>0</v>
      </c>
      <c r="EK1" s="134" t="s">
        <v>0</v>
      </c>
      <c r="EL1" s="134" t="s">
        <v>0</v>
      </c>
      <c r="EM1" s="134" t="s">
        <v>0</v>
      </c>
      <c r="EN1" s="134" t="s">
        <v>0</v>
      </c>
      <c r="EO1" s="134" t="s">
        <v>0</v>
      </c>
      <c r="EP1" s="134" t="s">
        <v>0</v>
      </c>
      <c r="EQ1" s="134" t="s">
        <v>0</v>
      </c>
      <c r="ER1" s="134" t="s">
        <v>0</v>
      </c>
      <c r="ES1" s="134" t="s">
        <v>0</v>
      </c>
      <c r="ET1" s="134" t="s">
        <v>0</v>
      </c>
      <c r="EU1" s="134" t="s">
        <v>0</v>
      </c>
      <c r="EV1" s="134" t="s">
        <v>0</v>
      </c>
      <c r="EW1" s="134" t="s">
        <v>0</v>
      </c>
      <c r="EX1" s="134" t="s">
        <v>0</v>
      </c>
      <c r="EY1" s="134" t="s">
        <v>0</v>
      </c>
      <c r="EZ1" s="134" t="s">
        <v>0</v>
      </c>
      <c r="FA1" s="134" t="s">
        <v>0</v>
      </c>
      <c r="FB1" s="134" t="s">
        <v>0</v>
      </c>
      <c r="FC1" s="134" t="s">
        <v>0</v>
      </c>
      <c r="FD1" s="134" t="s">
        <v>0</v>
      </c>
      <c r="FE1" s="134" t="s">
        <v>0</v>
      </c>
      <c r="FF1" s="134" t="s">
        <v>0</v>
      </c>
      <c r="FG1" s="134" t="s">
        <v>0</v>
      </c>
      <c r="FH1" s="134" t="s">
        <v>0</v>
      </c>
      <c r="FI1" s="134" t="s">
        <v>0</v>
      </c>
      <c r="FJ1" s="134" t="s">
        <v>0</v>
      </c>
      <c r="FK1" s="134" t="s">
        <v>0</v>
      </c>
      <c r="FL1" s="134" t="s">
        <v>0</v>
      </c>
      <c r="FM1" s="134" t="s">
        <v>0</v>
      </c>
      <c r="FN1" s="134" t="s">
        <v>0</v>
      </c>
      <c r="FO1" s="134" t="s">
        <v>0</v>
      </c>
      <c r="FP1" s="134" t="s">
        <v>0</v>
      </c>
      <c r="FQ1" s="134" t="s">
        <v>0</v>
      </c>
      <c r="FR1" s="134" t="s">
        <v>0</v>
      </c>
      <c r="FS1" s="134" t="s">
        <v>0</v>
      </c>
      <c r="FT1" s="134" t="s">
        <v>0</v>
      </c>
      <c r="FU1" s="134" t="s">
        <v>0</v>
      </c>
      <c r="FV1" s="134" t="s">
        <v>0</v>
      </c>
      <c r="FW1" s="134" t="s">
        <v>0</v>
      </c>
      <c r="FX1" s="134" t="s">
        <v>0</v>
      </c>
      <c r="FY1" s="134" t="s">
        <v>0</v>
      </c>
      <c r="FZ1" s="134" t="s">
        <v>0</v>
      </c>
      <c r="GA1" s="134" t="s">
        <v>0</v>
      </c>
      <c r="GB1" s="134" t="s">
        <v>0</v>
      </c>
      <c r="GC1" s="134" t="s">
        <v>0</v>
      </c>
      <c r="GD1" s="134" t="s">
        <v>0</v>
      </c>
      <c r="GE1" s="134" t="s">
        <v>0</v>
      </c>
      <c r="GF1" s="134" t="s">
        <v>0</v>
      </c>
      <c r="GG1" s="134" t="s">
        <v>0</v>
      </c>
      <c r="GH1" s="134" t="s">
        <v>0</v>
      </c>
      <c r="GI1" s="134" t="s">
        <v>0</v>
      </c>
      <c r="GJ1" s="134" t="s">
        <v>0</v>
      </c>
      <c r="GK1" s="134" t="s">
        <v>0</v>
      </c>
      <c r="GL1" s="134" t="s">
        <v>0</v>
      </c>
      <c r="GM1" s="134" t="s">
        <v>0</v>
      </c>
      <c r="GN1" s="134" t="s">
        <v>0</v>
      </c>
      <c r="GO1" s="134" t="s">
        <v>0</v>
      </c>
      <c r="GP1" s="134" t="s">
        <v>0</v>
      </c>
      <c r="GQ1" s="134" t="s">
        <v>0</v>
      </c>
      <c r="GR1" s="134" t="s">
        <v>0</v>
      </c>
      <c r="GS1" s="134" t="s">
        <v>0</v>
      </c>
      <c r="GT1" s="134" t="s">
        <v>0</v>
      </c>
      <c r="GU1" s="134" t="s">
        <v>0</v>
      </c>
      <c r="GV1" s="134" t="s">
        <v>0</v>
      </c>
      <c r="GW1" s="134" t="s">
        <v>0</v>
      </c>
      <c r="GX1" s="134" t="s">
        <v>0</v>
      </c>
      <c r="GY1" s="134" t="s">
        <v>0</v>
      </c>
      <c r="GZ1" s="134" t="s">
        <v>0</v>
      </c>
      <c r="HA1" s="134" t="s">
        <v>0</v>
      </c>
      <c r="HB1" s="134" t="s">
        <v>0</v>
      </c>
      <c r="HC1" s="134" t="s">
        <v>0</v>
      </c>
      <c r="HD1" s="134" t="s">
        <v>0</v>
      </c>
      <c r="HE1" s="134" t="s">
        <v>0</v>
      </c>
      <c r="HF1" s="134" t="s">
        <v>0</v>
      </c>
      <c r="HG1" s="134" t="s">
        <v>0</v>
      </c>
      <c r="HH1" s="134" t="s">
        <v>0</v>
      </c>
      <c r="HI1" s="134" t="s">
        <v>0</v>
      </c>
      <c r="HJ1" s="134" t="s">
        <v>0</v>
      </c>
      <c r="HK1" s="134" t="s">
        <v>0</v>
      </c>
      <c r="HL1" s="134" t="s">
        <v>0</v>
      </c>
      <c r="HM1" s="134" t="s">
        <v>0</v>
      </c>
      <c r="HN1" s="134" t="s">
        <v>0</v>
      </c>
      <c r="HO1" s="134" t="s">
        <v>0</v>
      </c>
      <c r="HP1" s="134" t="s">
        <v>0</v>
      </c>
      <c r="HQ1" s="134" t="s">
        <v>0</v>
      </c>
      <c r="HR1" s="134" t="s">
        <v>0</v>
      </c>
      <c r="HS1" s="134" t="s">
        <v>0</v>
      </c>
      <c r="HT1" s="134" t="s">
        <v>0</v>
      </c>
      <c r="HU1" s="134" t="s">
        <v>0</v>
      </c>
      <c r="HV1" s="134" t="s">
        <v>0</v>
      </c>
      <c r="HW1" s="134" t="s">
        <v>0</v>
      </c>
      <c r="HX1" s="134" t="s">
        <v>0</v>
      </c>
      <c r="HY1" s="134" t="s">
        <v>0</v>
      </c>
      <c r="HZ1" s="134" t="s">
        <v>0</v>
      </c>
      <c r="IA1" s="134" t="s">
        <v>0</v>
      </c>
      <c r="IB1" s="134" t="s">
        <v>0</v>
      </c>
      <c r="IC1" s="134" t="s">
        <v>0</v>
      </c>
      <c r="ID1" s="134" t="s">
        <v>0</v>
      </c>
      <c r="IE1" s="134" t="s">
        <v>0</v>
      </c>
      <c r="IF1" s="134" t="s">
        <v>0</v>
      </c>
      <c r="IG1" s="134" t="s">
        <v>0</v>
      </c>
      <c r="IH1" s="134" t="s">
        <v>0</v>
      </c>
      <c r="II1" s="134" t="s">
        <v>0</v>
      </c>
      <c r="IJ1" s="134" t="s">
        <v>0</v>
      </c>
      <c r="IK1" s="134" t="s">
        <v>0</v>
      </c>
      <c r="IL1" s="134" t="s">
        <v>0</v>
      </c>
      <c r="IM1" s="134" t="s">
        <v>0</v>
      </c>
      <c r="IN1" s="134" t="s">
        <v>0</v>
      </c>
      <c r="IO1" s="134" t="s">
        <v>0</v>
      </c>
      <c r="IP1" s="134" t="s">
        <v>0</v>
      </c>
      <c r="IQ1" s="134" t="s">
        <v>0</v>
      </c>
      <c r="IR1" s="134" t="s">
        <v>0</v>
      </c>
      <c r="IS1" s="134" t="s">
        <v>0</v>
      </c>
      <c r="IT1" s="134" t="s">
        <v>0</v>
      </c>
      <c r="IU1" s="134" t="s">
        <v>0</v>
      </c>
      <c r="IV1" s="134" t="s">
        <v>0</v>
      </c>
      <c r="IW1" s="134" t="s">
        <v>0</v>
      </c>
      <c r="IX1" s="134" t="s">
        <v>0</v>
      </c>
      <c r="IY1" s="134" t="s">
        <v>0</v>
      </c>
      <c r="IZ1" s="134" t="s">
        <v>0</v>
      </c>
      <c r="JA1" s="134" t="s">
        <v>0</v>
      </c>
      <c r="JB1" s="134" t="s">
        <v>0</v>
      </c>
      <c r="JC1" s="134" t="s">
        <v>0</v>
      </c>
      <c r="JD1" s="134" t="s">
        <v>0</v>
      </c>
      <c r="JE1" s="134" t="s">
        <v>0</v>
      </c>
      <c r="JF1" s="134" t="s">
        <v>0</v>
      </c>
      <c r="JG1" s="134" t="s">
        <v>0</v>
      </c>
      <c r="JH1" s="134" t="s">
        <v>0</v>
      </c>
      <c r="JI1" s="134" t="s">
        <v>0</v>
      </c>
      <c r="JJ1" s="134" t="s">
        <v>0</v>
      </c>
      <c r="JK1" s="134" t="s">
        <v>0</v>
      </c>
      <c r="JL1" s="134" t="s">
        <v>0</v>
      </c>
      <c r="JM1" s="134" t="s">
        <v>0</v>
      </c>
      <c r="JN1" s="134" t="s">
        <v>0</v>
      </c>
      <c r="JO1" s="134" t="s">
        <v>0</v>
      </c>
      <c r="JP1" s="134" t="s">
        <v>0</v>
      </c>
      <c r="JQ1" s="134" t="s">
        <v>0</v>
      </c>
      <c r="JR1" s="134" t="s">
        <v>0</v>
      </c>
      <c r="JS1" s="134" t="s">
        <v>0</v>
      </c>
      <c r="JT1" s="134" t="s">
        <v>0</v>
      </c>
      <c r="JU1" s="134" t="s">
        <v>0</v>
      </c>
      <c r="JV1" s="134" t="s">
        <v>0</v>
      </c>
      <c r="JW1" s="134" t="s">
        <v>0</v>
      </c>
      <c r="JX1" s="134" t="s">
        <v>0</v>
      </c>
      <c r="JY1" s="134" t="s">
        <v>0</v>
      </c>
      <c r="JZ1" s="134" t="s">
        <v>0</v>
      </c>
      <c r="KA1" s="134" t="s">
        <v>0</v>
      </c>
      <c r="KB1" s="134" t="s">
        <v>0</v>
      </c>
      <c r="KC1" s="134" t="s">
        <v>0</v>
      </c>
      <c r="KD1" s="134" t="s">
        <v>0</v>
      </c>
      <c r="KE1" s="134" t="s">
        <v>0</v>
      </c>
      <c r="KF1" s="134" t="s">
        <v>0</v>
      </c>
      <c r="KG1" s="134" t="s">
        <v>0</v>
      </c>
      <c r="KH1" s="134" t="s">
        <v>0</v>
      </c>
      <c r="KI1" s="134" t="s">
        <v>0</v>
      </c>
      <c r="KJ1" s="134" t="s">
        <v>0</v>
      </c>
      <c r="KK1" s="134" t="s">
        <v>0</v>
      </c>
      <c r="KL1" s="134" t="s">
        <v>0</v>
      </c>
      <c r="KM1" s="134" t="s">
        <v>0</v>
      </c>
      <c r="KN1" s="134" t="s">
        <v>0</v>
      </c>
      <c r="KO1" s="134" t="s">
        <v>0</v>
      </c>
      <c r="KP1" s="134" t="s">
        <v>0</v>
      </c>
      <c r="KQ1" s="134" t="s">
        <v>0</v>
      </c>
      <c r="KR1" s="134" t="s">
        <v>0</v>
      </c>
      <c r="KS1" s="134" t="s">
        <v>0</v>
      </c>
      <c r="KT1" s="134" t="s">
        <v>0</v>
      </c>
      <c r="KU1" s="134" t="s">
        <v>0</v>
      </c>
      <c r="KV1" s="134" t="s">
        <v>0</v>
      </c>
      <c r="KW1" s="134" t="s">
        <v>0</v>
      </c>
      <c r="KX1" s="134" t="s">
        <v>0</v>
      </c>
      <c r="KY1" s="134" t="s">
        <v>0</v>
      </c>
      <c r="KZ1" s="134" t="s">
        <v>0</v>
      </c>
      <c r="LA1" s="134" t="s">
        <v>0</v>
      </c>
      <c r="LB1" s="134" t="s">
        <v>0</v>
      </c>
      <c r="LC1" s="134" t="s">
        <v>0</v>
      </c>
      <c r="LD1" s="134" t="s">
        <v>0</v>
      </c>
      <c r="LE1" s="134" t="s">
        <v>0</v>
      </c>
      <c r="LF1" s="134" t="s">
        <v>0</v>
      </c>
      <c r="LG1" s="134" t="s">
        <v>0</v>
      </c>
      <c r="LH1" s="134" t="s">
        <v>0</v>
      </c>
      <c r="LI1" s="134" t="s">
        <v>0</v>
      </c>
      <c r="LJ1" s="134" t="s">
        <v>0</v>
      </c>
      <c r="LK1" s="134" t="s">
        <v>0</v>
      </c>
      <c r="LL1" s="134" t="s">
        <v>0</v>
      </c>
      <c r="LM1" s="134" t="s">
        <v>0</v>
      </c>
      <c r="LN1" s="134" t="s">
        <v>0</v>
      </c>
      <c r="LO1" s="134" t="s">
        <v>0</v>
      </c>
      <c r="LP1" s="134" t="s">
        <v>0</v>
      </c>
      <c r="LQ1" s="134" t="s">
        <v>0</v>
      </c>
      <c r="LR1" s="134" t="s">
        <v>0</v>
      </c>
      <c r="LS1" s="134" t="s">
        <v>0</v>
      </c>
      <c r="LT1" s="134" t="s">
        <v>0</v>
      </c>
      <c r="LU1" s="134" t="s">
        <v>0</v>
      </c>
      <c r="LV1" s="134" t="s">
        <v>0</v>
      </c>
      <c r="LW1" s="134" t="s">
        <v>0</v>
      </c>
      <c r="LX1" s="134" t="s">
        <v>0</v>
      </c>
      <c r="LY1" s="134" t="s">
        <v>0</v>
      </c>
      <c r="LZ1" s="134" t="s">
        <v>0</v>
      </c>
      <c r="MA1" s="134" t="s">
        <v>0</v>
      </c>
      <c r="MB1" s="134" t="s">
        <v>0</v>
      </c>
      <c r="MC1" s="134" t="s">
        <v>0</v>
      </c>
      <c r="MD1" s="134" t="s">
        <v>0</v>
      </c>
      <c r="ME1" s="134" t="s">
        <v>0</v>
      </c>
      <c r="MF1" s="134" t="s">
        <v>0</v>
      </c>
      <c r="MG1" s="134" t="s">
        <v>0</v>
      </c>
      <c r="MH1" s="134" t="s">
        <v>0</v>
      </c>
      <c r="MI1" s="134" t="s">
        <v>0</v>
      </c>
      <c r="MJ1" s="134" t="s">
        <v>0</v>
      </c>
      <c r="MK1" s="134" t="s">
        <v>0</v>
      </c>
      <c r="ML1" s="134" t="s">
        <v>0</v>
      </c>
      <c r="MM1" s="134" t="s">
        <v>0</v>
      </c>
      <c r="MN1" s="134" t="s">
        <v>0</v>
      </c>
      <c r="MO1" s="134" t="s">
        <v>0</v>
      </c>
      <c r="MP1" s="134" t="s">
        <v>0</v>
      </c>
      <c r="MQ1" s="134" t="s">
        <v>0</v>
      </c>
      <c r="MR1" s="134" t="s">
        <v>0</v>
      </c>
      <c r="MS1" s="134" t="s">
        <v>0</v>
      </c>
      <c r="MT1" s="134" t="s">
        <v>0</v>
      </c>
      <c r="MU1" s="134" t="s">
        <v>0</v>
      </c>
      <c r="MV1" s="134" t="s">
        <v>0</v>
      </c>
      <c r="MW1" s="134" t="s">
        <v>0</v>
      </c>
      <c r="MX1" s="134" t="s">
        <v>0</v>
      </c>
      <c r="MY1" s="134" t="s">
        <v>0</v>
      </c>
      <c r="MZ1" s="134" t="s">
        <v>0</v>
      </c>
      <c r="NA1" s="134" t="s">
        <v>0</v>
      </c>
      <c r="NB1" s="134" t="s">
        <v>0</v>
      </c>
      <c r="NC1" s="134" t="s">
        <v>0</v>
      </c>
      <c r="ND1" s="134" t="s">
        <v>0</v>
      </c>
      <c r="NE1" s="134" t="s">
        <v>0</v>
      </c>
      <c r="NF1" s="134" t="s">
        <v>0</v>
      </c>
      <c r="NG1" s="134" t="s">
        <v>0</v>
      </c>
      <c r="NH1" s="134" t="s">
        <v>0</v>
      </c>
      <c r="NI1" s="134" t="s">
        <v>0</v>
      </c>
      <c r="NJ1" s="134" t="s">
        <v>0</v>
      </c>
      <c r="NK1" s="134" t="s">
        <v>0</v>
      </c>
      <c r="NL1" s="134" t="s">
        <v>0</v>
      </c>
      <c r="NM1" s="134" t="s">
        <v>0</v>
      </c>
      <c r="NN1" s="134" t="s">
        <v>0</v>
      </c>
      <c r="NO1" s="134" t="s">
        <v>0</v>
      </c>
      <c r="NP1" s="134" t="s">
        <v>0</v>
      </c>
      <c r="NQ1" s="134" t="s">
        <v>0</v>
      </c>
      <c r="NR1" s="134" t="s">
        <v>0</v>
      </c>
      <c r="NS1" s="134" t="s">
        <v>0</v>
      </c>
      <c r="NT1" s="134" t="s">
        <v>0</v>
      </c>
      <c r="NU1" s="134" t="s">
        <v>0</v>
      </c>
      <c r="NV1" s="134" t="s">
        <v>0</v>
      </c>
      <c r="NW1" s="134" t="s">
        <v>0</v>
      </c>
      <c r="NX1" s="134" t="s">
        <v>0</v>
      </c>
      <c r="NY1" s="134" t="s">
        <v>0</v>
      </c>
      <c r="NZ1" s="134" t="s">
        <v>0</v>
      </c>
      <c r="OA1" s="134" t="s">
        <v>0</v>
      </c>
      <c r="OB1" s="134" t="s">
        <v>0</v>
      </c>
      <c r="OC1" s="134" t="s">
        <v>0</v>
      </c>
      <c r="OD1" s="134" t="s">
        <v>0</v>
      </c>
      <c r="OE1" s="134" t="s">
        <v>0</v>
      </c>
      <c r="OF1" s="134" t="s">
        <v>0</v>
      </c>
      <c r="OG1" s="134" t="s">
        <v>0</v>
      </c>
      <c r="OH1" s="134" t="s">
        <v>0</v>
      </c>
      <c r="OI1" s="134" t="s">
        <v>0</v>
      </c>
      <c r="OJ1" s="134" t="s">
        <v>0</v>
      </c>
      <c r="OK1" s="134" t="s">
        <v>0</v>
      </c>
      <c r="OL1" s="134" t="s">
        <v>0</v>
      </c>
      <c r="OM1" s="134" t="s">
        <v>0</v>
      </c>
      <c r="ON1" s="134" t="s">
        <v>0</v>
      </c>
      <c r="OO1" s="134" t="s">
        <v>0</v>
      </c>
      <c r="OP1" s="134" t="s">
        <v>0</v>
      </c>
      <c r="OQ1" s="134" t="s">
        <v>0</v>
      </c>
      <c r="OR1" s="134" t="s">
        <v>0</v>
      </c>
      <c r="OS1" s="134" t="s">
        <v>0</v>
      </c>
      <c r="OT1" s="134" t="s">
        <v>0</v>
      </c>
      <c r="OU1" s="134" t="s">
        <v>0</v>
      </c>
      <c r="OV1" s="134" t="s">
        <v>0</v>
      </c>
      <c r="OW1" s="134" t="s">
        <v>0</v>
      </c>
      <c r="OX1" s="134" t="s">
        <v>0</v>
      </c>
      <c r="OY1" s="134" t="s">
        <v>0</v>
      </c>
      <c r="OZ1" s="134" t="s">
        <v>0</v>
      </c>
      <c r="PA1" s="134" t="s">
        <v>0</v>
      </c>
      <c r="PB1" s="134" t="s">
        <v>0</v>
      </c>
      <c r="PC1" s="134" t="s">
        <v>0</v>
      </c>
      <c r="PD1" s="134" t="s">
        <v>0</v>
      </c>
      <c r="PE1" s="134" t="s">
        <v>0</v>
      </c>
      <c r="PF1" s="134" t="s">
        <v>0</v>
      </c>
      <c r="PG1" s="134" t="s">
        <v>0</v>
      </c>
      <c r="PH1" s="134" t="s">
        <v>0</v>
      </c>
      <c r="PI1" s="134" t="s">
        <v>0</v>
      </c>
      <c r="PJ1" s="134" t="s">
        <v>0</v>
      </c>
      <c r="PK1" s="134" t="s">
        <v>0</v>
      </c>
      <c r="PL1" s="134" t="s">
        <v>0</v>
      </c>
      <c r="PM1" s="134" t="s">
        <v>0</v>
      </c>
      <c r="PN1" s="134" t="s">
        <v>0</v>
      </c>
      <c r="PO1" s="134" t="s">
        <v>0</v>
      </c>
      <c r="PP1" s="134" t="s">
        <v>0</v>
      </c>
      <c r="PQ1" s="134" t="s">
        <v>0</v>
      </c>
      <c r="PR1" s="134" t="s">
        <v>0</v>
      </c>
      <c r="PS1" s="134" t="s">
        <v>0</v>
      </c>
      <c r="PT1" s="134" t="s">
        <v>0</v>
      </c>
      <c r="PU1" s="134" t="s">
        <v>0</v>
      </c>
      <c r="PV1" s="134" t="s">
        <v>0</v>
      </c>
      <c r="PW1" s="134" t="s">
        <v>0</v>
      </c>
      <c r="PX1" s="134" t="s">
        <v>0</v>
      </c>
      <c r="PY1" s="134" t="s">
        <v>0</v>
      </c>
      <c r="PZ1" s="134" t="s">
        <v>0</v>
      </c>
      <c r="QA1" s="134" t="s">
        <v>0</v>
      </c>
      <c r="QB1" s="134" t="s">
        <v>0</v>
      </c>
      <c r="QC1" s="134" t="s">
        <v>0</v>
      </c>
      <c r="QD1" s="134" t="s">
        <v>0</v>
      </c>
      <c r="QE1" s="134" t="s">
        <v>0</v>
      </c>
      <c r="QF1" s="134" t="s">
        <v>0</v>
      </c>
      <c r="QG1" s="134" t="s">
        <v>0</v>
      </c>
      <c r="QH1" s="134" t="s">
        <v>0</v>
      </c>
      <c r="QI1" s="134" t="s">
        <v>0</v>
      </c>
      <c r="QJ1" s="134" t="s">
        <v>0</v>
      </c>
      <c r="QK1" s="134" t="s">
        <v>0</v>
      </c>
      <c r="QL1" s="134" t="s">
        <v>0</v>
      </c>
      <c r="QM1" s="134" t="s">
        <v>0</v>
      </c>
      <c r="QN1" s="134" t="s">
        <v>0</v>
      </c>
      <c r="QO1" s="134" t="s">
        <v>0</v>
      </c>
      <c r="QP1" s="134" t="s">
        <v>0</v>
      </c>
      <c r="QQ1" s="134" t="s">
        <v>0</v>
      </c>
      <c r="QR1" s="134" t="s">
        <v>0</v>
      </c>
      <c r="QS1" s="134" t="s">
        <v>0</v>
      </c>
      <c r="QT1" s="134" t="s">
        <v>0</v>
      </c>
      <c r="QU1" s="134" t="s">
        <v>0</v>
      </c>
      <c r="QV1" s="134" t="s">
        <v>0</v>
      </c>
      <c r="QW1" s="134" t="s">
        <v>0</v>
      </c>
      <c r="QX1" s="134" t="s">
        <v>0</v>
      </c>
      <c r="QY1" s="134" t="s">
        <v>0</v>
      </c>
      <c r="QZ1" s="134" t="s">
        <v>0</v>
      </c>
      <c r="RA1" s="134" t="s">
        <v>0</v>
      </c>
      <c r="RB1" s="134" t="s">
        <v>0</v>
      </c>
      <c r="RC1" s="134" t="s">
        <v>0</v>
      </c>
      <c r="RD1" s="134" t="s">
        <v>0</v>
      </c>
      <c r="RE1" s="134" t="s">
        <v>0</v>
      </c>
      <c r="RF1" s="134" t="s">
        <v>0</v>
      </c>
      <c r="RG1" s="134" t="s">
        <v>0</v>
      </c>
      <c r="RH1" s="134" t="s">
        <v>0</v>
      </c>
      <c r="RI1" s="134" t="s">
        <v>0</v>
      </c>
      <c r="RJ1" s="134" t="s">
        <v>0</v>
      </c>
      <c r="RK1" s="134" t="s">
        <v>0</v>
      </c>
      <c r="RL1" s="134" t="s">
        <v>0</v>
      </c>
      <c r="RM1" s="134" t="s">
        <v>0</v>
      </c>
      <c r="RN1" s="134" t="s">
        <v>0</v>
      </c>
      <c r="RO1" s="134" t="s">
        <v>0</v>
      </c>
      <c r="RP1" s="134" t="s">
        <v>0</v>
      </c>
      <c r="RQ1" s="134" t="s">
        <v>0</v>
      </c>
      <c r="RR1" s="134" t="s">
        <v>0</v>
      </c>
      <c r="RS1" s="134" t="s">
        <v>0</v>
      </c>
      <c r="RT1" s="134" t="s">
        <v>0</v>
      </c>
      <c r="RU1" s="134" t="s">
        <v>0</v>
      </c>
      <c r="RV1" s="134" t="s">
        <v>0</v>
      </c>
      <c r="RW1" s="134" t="s">
        <v>0</v>
      </c>
      <c r="RX1" s="134" t="s">
        <v>0</v>
      </c>
      <c r="RY1" s="134" t="s">
        <v>0</v>
      </c>
      <c r="RZ1" s="134" t="s">
        <v>0</v>
      </c>
      <c r="SA1" s="134" t="s">
        <v>0</v>
      </c>
      <c r="SB1" s="134" t="s">
        <v>0</v>
      </c>
      <c r="SC1" s="134" t="s">
        <v>0</v>
      </c>
      <c r="SD1" s="134" t="s">
        <v>0</v>
      </c>
      <c r="SE1" s="134" t="s">
        <v>0</v>
      </c>
      <c r="SF1" s="134" t="s">
        <v>0</v>
      </c>
      <c r="SG1" s="134" t="s">
        <v>0</v>
      </c>
      <c r="SH1" s="134" t="s">
        <v>0</v>
      </c>
      <c r="SI1" s="134" t="s">
        <v>0</v>
      </c>
      <c r="SJ1" s="134" t="s">
        <v>0</v>
      </c>
      <c r="SK1" s="134" t="s">
        <v>0</v>
      </c>
      <c r="SL1" s="134" t="s">
        <v>0</v>
      </c>
      <c r="SM1" s="134" t="s">
        <v>0</v>
      </c>
      <c r="SN1" s="134" t="s">
        <v>0</v>
      </c>
      <c r="SO1" s="134" t="s">
        <v>0</v>
      </c>
      <c r="SP1" s="134" t="s">
        <v>0</v>
      </c>
      <c r="SQ1" s="134" t="s">
        <v>0</v>
      </c>
      <c r="SR1" s="134" t="s">
        <v>0</v>
      </c>
      <c r="SS1" s="134" t="s">
        <v>0</v>
      </c>
      <c r="ST1" s="134" t="s">
        <v>0</v>
      </c>
      <c r="SU1" s="134" t="s">
        <v>0</v>
      </c>
      <c r="SV1" s="134" t="s">
        <v>0</v>
      </c>
      <c r="SW1" s="134" t="s">
        <v>0</v>
      </c>
      <c r="SX1" s="134" t="s">
        <v>0</v>
      </c>
      <c r="SY1" s="134" t="s">
        <v>0</v>
      </c>
      <c r="SZ1" s="134" t="s">
        <v>0</v>
      </c>
      <c r="TA1" s="134" t="s">
        <v>0</v>
      </c>
      <c r="TB1" s="134" t="s">
        <v>0</v>
      </c>
      <c r="TC1" s="134" t="s">
        <v>0</v>
      </c>
      <c r="TD1" s="134" t="s">
        <v>0</v>
      </c>
      <c r="TE1" s="134" t="s">
        <v>0</v>
      </c>
      <c r="TF1" s="134" t="s">
        <v>0</v>
      </c>
      <c r="TG1" s="134" t="s">
        <v>0</v>
      </c>
      <c r="TH1" s="134" t="s">
        <v>0</v>
      </c>
      <c r="TI1" s="134" t="s">
        <v>0</v>
      </c>
      <c r="TJ1" s="134" t="s">
        <v>0</v>
      </c>
      <c r="TK1" s="134" t="s">
        <v>0</v>
      </c>
      <c r="TL1" s="134" t="s">
        <v>0</v>
      </c>
      <c r="TM1" s="134" t="s">
        <v>0</v>
      </c>
      <c r="TN1" s="134" t="s">
        <v>0</v>
      </c>
      <c r="TO1" s="134" t="s">
        <v>0</v>
      </c>
      <c r="TP1" s="134" t="s">
        <v>0</v>
      </c>
      <c r="TQ1" s="134" t="s">
        <v>0</v>
      </c>
      <c r="TR1" s="134" t="s">
        <v>0</v>
      </c>
      <c r="TS1" s="134" t="s">
        <v>0</v>
      </c>
      <c r="TT1" s="134" t="s">
        <v>0</v>
      </c>
      <c r="TU1" s="134" t="s">
        <v>0</v>
      </c>
      <c r="TV1" s="134" t="s">
        <v>0</v>
      </c>
      <c r="TW1" s="134" t="s">
        <v>0</v>
      </c>
      <c r="TX1" s="134" t="s">
        <v>0</v>
      </c>
      <c r="TY1" s="134" t="s">
        <v>0</v>
      </c>
      <c r="TZ1" s="134" t="s">
        <v>0</v>
      </c>
      <c r="UA1" s="134" t="s">
        <v>0</v>
      </c>
      <c r="UB1" s="134" t="s">
        <v>0</v>
      </c>
      <c r="UC1" s="134" t="s">
        <v>0</v>
      </c>
      <c r="UD1" s="134" t="s">
        <v>0</v>
      </c>
      <c r="UE1" s="134" t="s">
        <v>0</v>
      </c>
      <c r="UF1" s="134" t="s">
        <v>0</v>
      </c>
      <c r="UG1" s="134" t="s">
        <v>0</v>
      </c>
      <c r="UH1" s="134" t="s">
        <v>0</v>
      </c>
      <c r="UI1" s="134" t="s">
        <v>0</v>
      </c>
      <c r="UJ1" s="134" t="s">
        <v>0</v>
      </c>
      <c r="UK1" s="134" t="s">
        <v>0</v>
      </c>
      <c r="UL1" s="134" t="s">
        <v>0</v>
      </c>
      <c r="UM1" s="134" t="s">
        <v>0</v>
      </c>
      <c r="UN1" s="134" t="s">
        <v>0</v>
      </c>
      <c r="UO1" s="134" t="s">
        <v>0</v>
      </c>
      <c r="UP1" s="134" t="s">
        <v>0</v>
      </c>
      <c r="UQ1" s="134" t="s">
        <v>0</v>
      </c>
      <c r="UR1" s="134" t="s">
        <v>0</v>
      </c>
      <c r="US1" s="134" t="s">
        <v>0</v>
      </c>
      <c r="UT1" s="134" t="s">
        <v>0</v>
      </c>
      <c r="UU1" s="134" t="s">
        <v>0</v>
      </c>
      <c r="UV1" s="134" t="s">
        <v>0</v>
      </c>
      <c r="UW1" s="134" t="s">
        <v>0</v>
      </c>
      <c r="UX1" s="134" t="s">
        <v>0</v>
      </c>
      <c r="UY1" s="134" t="s">
        <v>0</v>
      </c>
      <c r="UZ1" s="134" t="s">
        <v>0</v>
      </c>
      <c r="VA1" s="134" t="s">
        <v>0</v>
      </c>
      <c r="VB1" s="134" t="s">
        <v>0</v>
      </c>
      <c r="VC1" s="134" t="s">
        <v>0</v>
      </c>
      <c r="VD1" s="134" t="s">
        <v>0</v>
      </c>
      <c r="VE1" s="134" t="s">
        <v>0</v>
      </c>
      <c r="VF1" s="134" t="s">
        <v>0</v>
      </c>
      <c r="VG1" s="134" t="s">
        <v>0</v>
      </c>
      <c r="VH1" s="134" t="s">
        <v>0</v>
      </c>
      <c r="VI1" s="134" t="s">
        <v>0</v>
      </c>
      <c r="VJ1" s="134" t="s">
        <v>0</v>
      </c>
      <c r="VK1" s="134" t="s">
        <v>0</v>
      </c>
      <c r="VL1" s="134" t="s">
        <v>0</v>
      </c>
      <c r="VM1" s="134" t="s">
        <v>0</v>
      </c>
      <c r="VN1" s="134" t="s">
        <v>0</v>
      </c>
      <c r="VO1" s="134" t="s">
        <v>0</v>
      </c>
      <c r="VP1" s="134" t="s">
        <v>0</v>
      </c>
      <c r="VQ1" s="134" t="s">
        <v>0</v>
      </c>
      <c r="VR1" s="134" t="s">
        <v>0</v>
      </c>
      <c r="VS1" s="134" t="s">
        <v>0</v>
      </c>
      <c r="VT1" s="134" t="s">
        <v>0</v>
      </c>
      <c r="VU1" s="134" t="s">
        <v>0</v>
      </c>
      <c r="VV1" s="134" t="s">
        <v>0</v>
      </c>
      <c r="VW1" s="134" t="s">
        <v>0</v>
      </c>
      <c r="VX1" s="134" t="s">
        <v>0</v>
      </c>
      <c r="VY1" s="134" t="s">
        <v>0</v>
      </c>
      <c r="VZ1" s="134" t="s">
        <v>0</v>
      </c>
      <c r="WA1" s="134" t="s">
        <v>0</v>
      </c>
      <c r="WB1" s="134" t="s">
        <v>0</v>
      </c>
      <c r="WC1" s="134" t="s">
        <v>0</v>
      </c>
      <c r="WD1" s="134" t="s">
        <v>0</v>
      </c>
      <c r="WE1" s="134" t="s">
        <v>0</v>
      </c>
      <c r="WF1" s="134" t="s">
        <v>0</v>
      </c>
      <c r="WG1" s="134" t="s">
        <v>0</v>
      </c>
      <c r="WH1" s="134" t="s">
        <v>0</v>
      </c>
      <c r="WI1" s="134" t="s">
        <v>0</v>
      </c>
      <c r="WJ1" s="134" t="s">
        <v>0</v>
      </c>
      <c r="WK1" s="134" t="s">
        <v>0</v>
      </c>
      <c r="WL1" s="134" t="s">
        <v>0</v>
      </c>
      <c r="WM1" s="134" t="s">
        <v>0</v>
      </c>
      <c r="WN1" s="134" t="s">
        <v>0</v>
      </c>
      <c r="WO1" s="134" t="s">
        <v>0</v>
      </c>
      <c r="WP1" s="134" t="s">
        <v>0</v>
      </c>
      <c r="WQ1" s="134" t="s">
        <v>0</v>
      </c>
      <c r="WR1" s="134" t="s">
        <v>0</v>
      </c>
      <c r="WS1" s="134" t="s">
        <v>0</v>
      </c>
      <c r="WT1" s="134" t="s">
        <v>0</v>
      </c>
      <c r="WU1" s="134" t="s">
        <v>0</v>
      </c>
      <c r="WV1" s="134" t="s">
        <v>0</v>
      </c>
      <c r="WW1" s="134" t="s">
        <v>0</v>
      </c>
      <c r="WX1" s="134" t="s">
        <v>0</v>
      </c>
      <c r="WY1" s="134" t="s">
        <v>0</v>
      </c>
      <c r="WZ1" s="134" t="s">
        <v>0</v>
      </c>
      <c r="XA1" s="134" t="s">
        <v>0</v>
      </c>
      <c r="XB1" s="134" t="s">
        <v>0</v>
      </c>
      <c r="XC1" s="134" t="s">
        <v>0</v>
      </c>
      <c r="XD1" s="134" t="s">
        <v>0</v>
      </c>
      <c r="XE1" s="134" t="s">
        <v>0</v>
      </c>
      <c r="XF1" s="134" t="s">
        <v>0</v>
      </c>
      <c r="XG1" s="134" t="s">
        <v>0</v>
      </c>
      <c r="XH1" s="134" t="s">
        <v>0</v>
      </c>
      <c r="XI1" s="134" t="s">
        <v>0</v>
      </c>
      <c r="XJ1" s="134" t="s">
        <v>0</v>
      </c>
      <c r="XK1" s="134" t="s">
        <v>0</v>
      </c>
      <c r="XL1" s="134" t="s">
        <v>0</v>
      </c>
      <c r="XM1" s="134" t="s">
        <v>0</v>
      </c>
      <c r="XN1" s="134" t="s">
        <v>0</v>
      </c>
      <c r="XO1" s="134" t="s">
        <v>0</v>
      </c>
      <c r="XP1" s="134" t="s">
        <v>0</v>
      </c>
      <c r="XQ1" s="134" t="s">
        <v>0</v>
      </c>
      <c r="XR1" s="134" t="s">
        <v>0</v>
      </c>
      <c r="XS1" s="134" t="s">
        <v>0</v>
      </c>
      <c r="XT1" s="134" t="s">
        <v>0</v>
      </c>
      <c r="XU1" s="134" t="s">
        <v>0</v>
      </c>
      <c r="XV1" s="134" t="s">
        <v>0</v>
      </c>
      <c r="XW1" s="134" t="s">
        <v>0</v>
      </c>
      <c r="XX1" s="134" t="s">
        <v>0</v>
      </c>
      <c r="XY1" s="134" t="s">
        <v>0</v>
      </c>
      <c r="XZ1" s="134" t="s">
        <v>0</v>
      </c>
      <c r="YA1" s="134" t="s">
        <v>0</v>
      </c>
      <c r="YB1" s="134" t="s">
        <v>0</v>
      </c>
      <c r="YC1" s="134" t="s">
        <v>0</v>
      </c>
      <c r="YD1" s="134" t="s">
        <v>0</v>
      </c>
      <c r="YE1" s="134" t="s">
        <v>0</v>
      </c>
      <c r="YF1" s="134" t="s">
        <v>0</v>
      </c>
      <c r="YG1" s="134" t="s">
        <v>0</v>
      </c>
      <c r="YH1" s="134" t="s">
        <v>0</v>
      </c>
      <c r="YI1" s="134" t="s">
        <v>0</v>
      </c>
      <c r="YJ1" s="134" t="s">
        <v>0</v>
      </c>
      <c r="YK1" s="134" t="s">
        <v>0</v>
      </c>
      <c r="YL1" s="134" t="s">
        <v>0</v>
      </c>
      <c r="YM1" s="134" t="s">
        <v>0</v>
      </c>
      <c r="YN1" s="134" t="s">
        <v>0</v>
      </c>
      <c r="YO1" s="134" t="s">
        <v>0</v>
      </c>
      <c r="YP1" s="134" t="s">
        <v>0</v>
      </c>
      <c r="YQ1" s="134" t="s">
        <v>0</v>
      </c>
      <c r="YR1" s="134" t="s">
        <v>0</v>
      </c>
      <c r="YS1" s="134" t="s">
        <v>0</v>
      </c>
      <c r="YT1" s="134" t="s">
        <v>0</v>
      </c>
      <c r="YU1" s="134" t="s">
        <v>0</v>
      </c>
      <c r="YV1" s="134" t="s">
        <v>0</v>
      </c>
      <c r="YW1" s="134" t="s">
        <v>0</v>
      </c>
      <c r="YX1" s="134" t="s">
        <v>0</v>
      </c>
      <c r="YY1" s="134" t="s">
        <v>0</v>
      </c>
      <c r="YZ1" s="134" t="s">
        <v>0</v>
      </c>
      <c r="ZA1" s="134" t="s">
        <v>0</v>
      </c>
      <c r="ZB1" s="1176" t="s">
        <v>1</v>
      </c>
      <c r="ZI1" s="1176" t="s">
        <v>2</v>
      </c>
      <c r="ZJ1">
        <v>1</v>
      </c>
      <c r="ZK1">
        <v>1</v>
      </c>
      <c r="ZL1">
        <v>1</v>
      </c>
      <c r="ZM1">
        <v>1</v>
      </c>
      <c r="ZN1">
        <v>1</v>
      </c>
      <c r="ZO1">
        <v>1</v>
      </c>
      <c r="ZP1">
        <v>1</v>
      </c>
      <c r="ZQ1">
        <v>1</v>
      </c>
      <c r="ZR1">
        <v>1</v>
      </c>
      <c r="ZS1">
        <v>1</v>
      </c>
      <c r="ZT1" s="11">
        <v>1</v>
      </c>
      <c r="ZU1">
        <v>2</v>
      </c>
      <c r="ZV1">
        <v>2</v>
      </c>
      <c r="ZW1">
        <v>2</v>
      </c>
      <c r="ZX1">
        <v>2</v>
      </c>
      <c r="ZY1">
        <v>2</v>
      </c>
      <c r="ZZ1">
        <v>2</v>
      </c>
      <c r="AAA1">
        <v>2</v>
      </c>
      <c r="AAB1">
        <v>2</v>
      </c>
      <c r="AAC1">
        <v>2</v>
      </c>
      <c r="AAD1">
        <v>2</v>
      </c>
      <c r="AAE1" s="11">
        <v>2</v>
      </c>
      <c r="AAF1">
        <v>3</v>
      </c>
      <c r="AAG1">
        <v>3</v>
      </c>
      <c r="AAH1">
        <v>3</v>
      </c>
      <c r="AAI1">
        <v>3</v>
      </c>
      <c r="AAJ1">
        <v>3</v>
      </c>
      <c r="AAK1">
        <v>3</v>
      </c>
      <c r="AAL1">
        <v>3</v>
      </c>
      <c r="AAM1">
        <v>3</v>
      </c>
      <c r="AAN1">
        <v>3</v>
      </c>
      <c r="AAO1">
        <v>3</v>
      </c>
      <c r="AAP1" s="11">
        <v>3</v>
      </c>
      <c r="AAQ1">
        <v>4</v>
      </c>
      <c r="AAR1">
        <v>4</v>
      </c>
      <c r="AAS1">
        <v>4</v>
      </c>
      <c r="AAT1">
        <v>4</v>
      </c>
      <c r="AAU1">
        <v>4</v>
      </c>
      <c r="AAV1">
        <v>4</v>
      </c>
      <c r="AAW1">
        <v>4</v>
      </c>
      <c r="AAX1">
        <v>4</v>
      </c>
      <c r="AAY1">
        <v>4</v>
      </c>
      <c r="AAZ1">
        <v>4</v>
      </c>
      <c r="ABA1" s="11">
        <v>4</v>
      </c>
      <c r="ABB1">
        <v>5</v>
      </c>
      <c r="ABC1">
        <v>5</v>
      </c>
      <c r="ABD1">
        <v>5</v>
      </c>
      <c r="ABE1">
        <v>5</v>
      </c>
      <c r="ABF1">
        <v>5</v>
      </c>
      <c r="ABG1">
        <v>5</v>
      </c>
      <c r="ABH1">
        <v>5</v>
      </c>
      <c r="ABI1">
        <v>5</v>
      </c>
      <c r="ABJ1">
        <v>5</v>
      </c>
      <c r="ABK1">
        <v>5</v>
      </c>
      <c r="ABL1" s="11">
        <v>5</v>
      </c>
      <c r="ABM1">
        <v>6</v>
      </c>
      <c r="ABN1">
        <v>6</v>
      </c>
      <c r="ABO1">
        <v>6</v>
      </c>
      <c r="ABP1">
        <v>6</v>
      </c>
      <c r="ABQ1">
        <v>6</v>
      </c>
      <c r="ABR1">
        <v>6</v>
      </c>
      <c r="ABS1">
        <v>6</v>
      </c>
      <c r="ABT1">
        <v>6</v>
      </c>
      <c r="ABU1">
        <v>6</v>
      </c>
      <c r="ABV1">
        <v>6</v>
      </c>
      <c r="ABW1" s="11">
        <v>6</v>
      </c>
      <c r="ABX1">
        <v>7</v>
      </c>
      <c r="ABY1">
        <v>7</v>
      </c>
      <c r="ABZ1">
        <v>7</v>
      </c>
      <c r="ACA1">
        <v>7</v>
      </c>
      <c r="ACB1">
        <v>7</v>
      </c>
      <c r="ACC1">
        <v>7</v>
      </c>
      <c r="ACD1">
        <v>7</v>
      </c>
      <c r="ACE1">
        <v>7</v>
      </c>
      <c r="ACF1">
        <v>7</v>
      </c>
      <c r="ACG1">
        <v>7</v>
      </c>
      <c r="ACH1" s="11">
        <v>7</v>
      </c>
      <c r="ACI1">
        <v>8</v>
      </c>
      <c r="ACJ1">
        <v>8</v>
      </c>
      <c r="ACK1">
        <v>8</v>
      </c>
      <c r="ACL1">
        <v>8</v>
      </c>
      <c r="ACM1">
        <v>8</v>
      </c>
      <c r="ACN1">
        <v>8</v>
      </c>
      <c r="ACO1">
        <v>8</v>
      </c>
      <c r="ACP1">
        <v>8</v>
      </c>
      <c r="ACQ1">
        <v>8</v>
      </c>
      <c r="ACR1">
        <v>8</v>
      </c>
      <c r="ACS1" s="11">
        <v>8</v>
      </c>
      <c r="ACT1">
        <v>9</v>
      </c>
      <c r="ACU1">
        <v>9</v>
      </c>
      <c r="ACV1">
        <v>9</v>
      </c>
      <c r="ACW1">
        <v>9</v>
      </c>
      <c r="ACX1">
        <v>9</v>
      </c>
      <c r="ACY1">
        <v>9</v>
      </c>
      <c r="ACZ1">
        <v>9</v>
      </c>
      <c r="ADA1">
        <v>9</v>
      </c>
      <c r="ADB1">
        <v>9</v>
      </c>
      <c r="ADC1">
        <v>9</v>
      </c>
      <c r="ADD1" s="11">
        <v>9</v>
      </c>
      <c r="ADE1">
        <v>10</v>
      </c>
      <c r="ADF1">
        <v>10</v>
      </c>
      <c r="ADG1">
        <v>10</v>
      </c>
      <c r="ADH1">
        <v>10</v>
      </c>
      <c r="ADI1">
        <v>10</v>
      </c>
      <c r="ADJ1">
        <v>10</v>
      </c>
      <c r="ADK1">
        <v>10</v>
      </c>
      <c r="ADL1">
        <v>10</v>
      </c>
      <c r="ADM1">
        <v>10</v>
      </c>
      <c r="ADN1">
        <v>10</v>
      </c>
      <c r="ADO1" s="11">
        <v>10</v>
      </c>
      <c r="ADP1">
        <v>11</v>
      </c>
      <c r="ADQ1">
        <v>11</v>
      </c>
      <c r="ADR1">
        <v>11</v>
      </c>
      <c r="ADS1">
        <v>11</v>
      </c>
      <c r="ADT1">
        <v>11</v>
      </c>
      <c r="ADU1">
        <v>11</v>
      </c>
      <c r="ADV1">
        <v>11</v>
      </c>
      <c r="ADW1">
        <v>11</v>
      </c>
      <c r="ADX1">
        <v>11</v>
      </c>
      <c r="ADY1">
        <v>11</v>
      </c>
      <c r="ADZ1" s="11">
        <v>11</v>
      </c>
      <c r="AEA1">
        <v>12</v>
      </c>
      <c r="AEB1">
        <v>12</v>
      </c>
      <c r="AEC1">
        <v>12</v>
      </c>
      <c r="AED1">
        <v>12</v>
      </c>
      <c r="AEE1">
        <v>12</v>
      </c>
      <c r="AEF1">
        <v>12</v>
      </c>
      <c r="AEG1">
        <v>12</v>
      </c>
      <c r="AEH1">
        <v>12</v>
      </c>
      <c r="AEI1">
        <v>12</v>
      </c>
      <c r="AEJ1">
        <v>12</v>
      </c>
      <c r="AEK1" s="11">
        <v>12</v>
      </c>
      <c r="AEL1">
        <v>13</v>
      </c>
      <c r="AEM1">
        <v>13</v>
      </c>
      <c r="AEN1">
        <v>13</v>
      </c>
      <c r="AEO1">
        <v>13</v>
      </c>
      <c r="AEP1">
        <v>13</v>
      </c>
      <c r="AEQ1">
        <v>13</v>
      </c>
      <c r="AER1">
        <v>13</v>
      </c>
      <c r="AES1">
        <v>13</v>
      </c>
      <c r="AET1">
        <v>13</v>
      </c>
      <c r="AEU1">
        <v>13</v>
      </c>
      <c r="AEV1" s="11">
        <v>13</v>
      </c>
      <c r="AEW1">
        <v>14</v>
      </c>
      <c r="AEX1">
        <v>14</v>
      </c>
      <c r="AEY1">
        <v>14</v>
      </c>
      <c r="AEZ1">
        <v>14</v>
      </c>
      <c r="AFA1">
        <v>14</v>
      </c>
      <c r="AFB1">
        <v>14</v>
      </c>
      <c r="AFC1">
        <v>14</v>
      </c>
      <c r="AFD1">
        <v>14</v>
      </c>
      <c r="AFE1">
        <v>14</v>
      </c>
      <c r="AFF1">
        <v>14</v>
      </c>
      <c r="AFG1" s="11">
        <v>14</v>
      </c>
      <c r="AFH1">
        <v>15</v>
      </c>
      <c r="AFI1">
        <v>15</v>
      </c>
      <c r="AFJ1">
        <v>15</v>
      </c>
      <c r="AFK1">
        <v>15</v>
      </c>
      <c r="AFL1">
        <v>15</v>
      </c>
      <c r="AFM1">
        <v>15</v>
      </c>
      <c r="AFN1">
        <v>15</v>
      </c>
      <c r="AFO1">
        <v>15</v>
      </c>
      <c r="AFP1">
        <v>15</v>
      </c>
      <c r="AFQ1">
        <v>15</v>
      </c>
      <c r="AFR1" s="11">
        <v>15</v>
      </c>
      <c r="AFS1">
        <v>16</v>
      </c>
      <c r="AFT1">
        <v>16</v>
      </c>
      <c r="AFU1">
        <v>16</v>
      </c>
      <c r="AFV1">
        <v>16</v>
      </c>
      <c r="AFW1">
        <v>16</v>
      </c>
      <c r="AFX1">
        <v>16</v>
      </c>
      <c r="AFY1">
        <v>16</v>
      </c>
      <c r="AFZ1">
        <v>16</v>
      </c>
      <c r="AGA1">
        <v>16</v>
      </c>
      <c r="AGB1">
        <v>16</v>
      </c>
      <c r="AGC1" s="11">
        <v>16</v>
      </c>
      <c r="AGD1">
        <v>17</v>
      </c>
      <c r="AGE1">
        <v>17</v>
      </c>
      <c r="AGF1">
        <v>17</v>
      </c>
      <c r="AGG1">
        <v>17</v>
      </c>
      <c r="AGH1">
        <v>17</v>
      </c>
      <c r="AGI1">
        <v>17</v>
      </c>
      <c r="AGJ1">
        <v>17</v>
      </c>
      <c r="AGK1">
        <v>17</v>
      </c>
      <c r="AGL1">
        <v>17</v>
      </c>
      <c r="AGM1">
        <v>17</v>
      </c>
      <c r="AGN1" s="11">
        <v>17</v>
      </c>
      <c r="AGO1">
        <v>18</v>
      </c>
      <c r="AGP1">
        <v>18</v>
      </c>
      <c r="AGQ1">
        <v>18</v>
      </c>
      <c r="AGR1">
        <v>18</v>
      </c>
      <c r="AGS1">
        <v>18</v>
      </c>
      <c r="AGT1">
        <v>18</v>
      </c>
      <c r="AGU1">
        <v>18</v>
      </c>
      <c r="AGV1">
        <v>18</v>
      </c>
      <c r="AGW1">
        <v>18</v>
      </c>
      <c r="AGX1">
        <v>18</v>
      </c>
      <c r="AGY1" s="11">
        <v>18</v>
      </c>
      <c r="AGZ1">
        <v>1</v>
      </c>
      <c r="AHA1">
        <v>1</v>
      </c>
      <c r="AHB1">
        <v>1</v>
      </c>
      <c r="AHC1">
        <v>1</v>
      </c>
      <c r="AHD1">
        <v>1</v>
      </c>
      <c r="AHE1">
        <v>1</v>
      </c>
      <c r="AHF1">
        <v>1</v>
      </c>
      <c r="AHG1">
        <v>1</v>
      </c>
      <c r="AHH1">
        <v>1</v>
      </c>
      <c r="AHI1">
        <v>1</v>
      </c>
      <c r="AHJ1" s="11">
        <v>1</v>
      </c>
      <c r="AHK1">
        <v>2</v>
      </c>
      <c r="AHL1">
        <v>2</v>
      </c>
      <c r="AHM1">
        <v>2</v>
      </c>
      <c r="AHN1">
        <v>2</v>
      </c>
      <c r="AHO1">
        <v>2</v>
      </c>
      <c r="AHP1">
        <v>2</v>
      </c>
      <c r="AHQ1">
        <v>2</v>
      </c>
      <c r="AHR1">
        <v>2</v>
      </c>
      <c r="AHS1">
        <v>2</v>
      </c>
      <c r="AHT1">
        <v>2</v>
      </c>
      <c r="AHU1" s="11">
        <v>2</v>
      </c>
      <c r="AHV1">
        <v>3</v>
      </c>
      <c r="AHW1">
        <v>3</v>
      </c>
      <c r="AHX1">
        <v>3</v>
      </c>
      <c r="AHY1">
        <v>3</v>
      </c>
      <c r="AHZ1">
        <v>3</v>
      </c>
      <c r="AIA1">
        <v>3</v>
      </c>
      <c r="AIB1">
        <v>3</v>
      </c>
      <c r="AIC1">
        <v>3</v>
      </c>
      <c r="AID1">
        <v>3</v>
      </c>
      <c r="AIE1">
        <v>3</v>
      </c>
      <c r="AIF1" s="11">
        <v>3</v>
      </c>
      <c r="AIG1">
        <v>4</v>
      </c>
      <c r="AIH1">
        <v>4</v>
      </c>
      <c r="AII1">
        <v>4</v>
      </c>
      <c r="AIJ1">
        <v>4</v>
      </c>
      <c r="AIK1">
        <v>4</v>
      </c>
      <c r="AIL1">
        <v>4</v>
      </c>
      <c r="AIM1">
        <v>4</v>
      </c>
      <c r="AIN1">
        <v>4</v>
      </c>
      <c r="AIO1">
        <v>4</v>
      </c>
      <c r="AIP1">
        <v>4</v>
      </c>
      <c r="AIQ1" s="11">
        <v>4</v>
      </c>
      <c r="AIR1">
        <v>5</v>
      </c>
      <c r="AIS1">
        <v>5</v>
      </c>
      <c r="AIT1">
        <v>5</v>
      </c>
      <c r="AIU1">
        <v>5</v>
      </c>
      <c r="AIV1">
        <v>5</v>
      </c>
      <c r="AIW1">
        <v>5</v>
      </c>
      <c r="AIX1">
        <v>5</v>
      </c>
      <c r="AIY1">
        <v>5</v>
      </c>
      <c r="AIZ1">
        <v>5</v>
      </c>
      <c r="AJA1">
        <v>5</v>
      </c>
      <c r="AJB1" s="11">
        <v>5</v>
      </c>
      <c r="AJC1">
        <v>6</v>
      </c>
      <c r="AJD1">
        <v>6</v>
      </c>
      <c r="AJE1">
        <v>6</v>
      </c>
      <c r="AJF1">
        <v>6</v>
      </c>
      <c r="AJG1">
        <v>6</v>
      </c>
      <c r="AJH1">
        <v>6</v>
      </c>
      <c r="AJI1">
        <v>6</v>
      </c>
      <c r="AJJ1">
        <v>6</v>
      </c>
      <c r="AJK1">
        <v>6</v>
      </c>
      <c r="AJL1">
        <v>6</v>
      </c>
      <c r="AJM1" s="11">
        <v>6</v>
      </c>
      <c r="AJN1">
        <v>7</v>
      </c>
      <c r="AJO1">
        <v>7</v>
      </c>
      <c r="AJP1">
        <v>7</v>
      </c>
      <c r="AJQ1">
        <v>7</v>
      </c>
      <c r="AJR1">
        <v>7</v>
      </c>
      <c r="AJS1">
        <v>7</v>
      </c>
      <c r="AJT1">
        <v>7</v>
      </c>
      <c r="AJU1">
        <v>7</v>
      </c>
      <c r="AJV1">
        <v>7</v>
      </c>
      <c r="AJW1">
        <v>7</v>
      </c>
      <c r="AJX1" s="11">
        <v>7</v>
      </c>
      <c r="AJY1">
        <v>8</v>
      </c>
      <c r="AJZ1">
        <v>8</v>
      </c>
      <c r="AKA1">
        <v>8</v>
      </c>
      <c r="AKB1">
        <v>8</v>
      </c>
      <c r="AKC1">
        <v>8</v>
      </c>
      <c r="AKD1">
        <v>8</v>
      </c>
      <c r="AKE1">
        <v>8</v>
      </c>
      <c r="AKF1">
        <v>8</v>
      </c>
      <c r="AKG1">
        <v>8</v>
      </c>
      <c r="AKH1">
        <v>8</v>
      </c>
      <c r="AKI1" s="11">
        <v>8</v>
      </c>
      <c r="AKJ1">
        <v>9</v>
      </c>
      <c r="AKK1">
        <v>9</v>
      </c>
      <c r="AKL1">
        <v>9</v>
      </c>
      <c r="AKM1">
        <v>9</v>
      </c>
      <c r="AKN1">
        <v>9</v>
      </c>
      <c r="AKO1">
        <v>9</v>
      </c>
      <c r="AKP1">
        <v>9</v>
      </c>
      <c r="AKQ1">
        <v>9</v>
      </c>
      <c r="AKR1">
        <v>9</v>
      </c>
      <c r="AKS1">
        <v>9</v>
      </c>
      <c r="AKT1" s="11">
        <v>9</v>
      </c>
      <c r="AKU1">
        <v>10</v>
      </c>
      <c r="AKV1">
        <v>10</v>
      </c>
      <c r="AKW1">
        <v>10</v>
      </c>
      <c r="AKX1">
        <v>10</v>
      </c>
      <c r="AKY1">
        <v>10</v>
      </c>
      <c r="AKZ1">
        <v>10</v>
      </c>
      <c r="ALA1">
        <v>10</v>
      </c>
      <c r="ALB1">
        <v>10</v>
      </c>
      <c r="ALC1">
        <v>10</v>
      </c>
      <c r="ALD1">
        <v>10</v>
      </c>
      <c r="ALE1" s="11">
        <v>10</v>
      </c>
      <c r="ALF1">
        <v>11</v>
      </c>
      <c r="ALG1">
        <v>11</v>
      </c>
      <c r="ALH1">
        <v>11</v>
      </c>
      <c r="ALI1">
        <v>11</v>
      </c>
      <c r="ALJ1">
        <v>11</v>
      </c>
      <c r="ALK1">
        <v>11</v>
      </c>
      <c r="ALL1">
        <v>11</v>
      </c>
      <c r="ALM1">
        <v>11</v>
      </c>
      <c r="ALN1">
        <v>11</v>
      </c>
      <c r="ALO1">
        <v>11</v>
      </c>
      <c r="ALP1" s="11">
        <v>11</v>
      </c>
      <c r="ALQ1">
        <v>12</v>
      </c>
      <c r="ALR1">
        <v>12</v>
      </c>
      <c r="ALS1">
        <v>12</v>
      </c>
      <c r="ALT1">
        <v>12</v>
      </c>
      <c r="ALU1">
        <v>12</v>
      </c>
      <c r="ALV1">
        <v>12</v>
      </c>
      <c r="ALW1">
        <v>12</v>
      </c>
      <c r="ALX1">
        <v>12</v>
      </c>
      <c r="ALY1">
        <v>12</v>
      </c>
      <c r="ALZ1">
        <v>12</v>
      </c>
      <c r="AMA1" s="11">
        <v>12</v>
      </c>
      <c r="AMB1">
        <v>13</v>
      </c>
      <c r="AMC1">
        <v>13</v>
      </c>
      <c r="AMD1">
        <v>13</v>
      </c>
      <c r="AME1">
        <v>13</v>
      </c>
      <c r="AMF1">
        <v>13</v>
      </c>
      <c r="AMG1">
        <v>13</v>
      </c>
      <c r="AMH1">
        <v>13</v>
      </c>
      <c r="AMI1">
        <v>13</v>
      </c>
      <c r="AMJ1">
        <v>13</v>
      </c>
      <c r="AMK1">
        <v>13</v>
      </c>
      <c r="AML1" s="11">
        <v>13</v>
      </c>
      <c r="AMM1">
        <v>14</v>
      </c>
      <c r="AMN1">
        <v>14</v>
      </c>
      <c r="AMO1">
        <v>14</v>
      </c>
      <c r="AMP1">
        <v>14</v>
      </c>
      <c r="AMQ1">
        <v>14</v>
      </c>
      <c r="AMR1">
        <v>14</v>
      </c>
      <c r="AMS1">
        <v>14</v>
      </c>
      <c r="AMT1">
        <v>14</v>
      </c>
      <c r="AMU1">
        <v>14</v>
      </c>
      <c r="AMV1">
        <v>14</v>
      </c>
      <c r="AMW1" s="11">
        <v>14</v>
      </c>
      <c r="AMX1">
        <v>15</v>
      </c>
      <c r="AMY1">
        <v>15</v>
      </c>
      <c r="AMZ1">
        <v>15</v>
      </c>
      <c r="ANA1">
        <v>15</v>
      </c>
      <c r="ANB1">
        <v>15</v>
      </c>
      <c r="ANC1">
        <v>15</v>
      </c>
      <c r="AND1">
        <v>15</v>
      </c>
      <c r="ANE1">
        <v>15</v>
      </c>
      <c r="ANF1">
        <v>15</v>
      </c>
      <c r="ANG1">
        <v>15</v>
      </c>
      <c r="ANH1" s="11">
        <v>15</v>
      </c>
      <c r="ANI1">
        <v>16</v>
      </c>
      <c r="ANJ1">
        <v>16</v>
      </c>
      <c r="ANK1">
        <v>16</v>
      </c>
      <c r="ANL1">
        <v>16</v>
      </c>
      <c r="ANM1">
        <v>16</v>
      </c>
      <c r="ANN1">
        <v>16</v>
      </c>
      <c r="ANO1">
        <v>16</v>
      </c>
      <c r="ANP1">
        <v>16</v>
      </c>
      <c r="ANQ1">
        <v>16</v>
      </c>
      <c r="ANR1">
        <v>16</v>
      </c>
      <c r="ANS1" s="11">
        <v>16</v>
      </c>
      <c r="ANT1">
        <v>17</v>
      </c>
      <c r="ANU1">
        <v>17</v>
      </c>
      <c r="ANV1">
        <v>17</v>
      </c>
      <c r="ANW1">
        <v>17</v>
      </c>
      <c r="ANX1">
        <v>17</v>
      </c>
      <c r="ANY1">
        <v>17</v>
      </c>
      <c r="ANZ1">
        <v>17</v>
      </c>
      <c r="AOA1">
        <v>17</v>
      </c>
      <c r="AOB1">
        <v>17</v>
      </c>
      <c r="AOC1">
        <v>17</v>
      </c>
      <c r="AOD1" s="11">
        <v>17</v>
      </c>
      <c r="AOE1">
        <v>18</v>
      </c>
      <c r="AOF1">
        <v>18</v>
      </c>
      <c r="AOG1">
        <v>18</v>
      </c>
      <c r="AOH1">
        <v>18</v>
      </c>
      <c r="AOI1">
        <v>18</v>
      </c>
      <c r="AOJ1">
        <v>18</v>
      </c>
      <c r="AOK1">
        <v>18</v>
      </c>
      <c r="AOL1">
        <v>18</v>
      </c>
      <c r="AOM1">
        <v>18</v>
      </c>
      <c r="AON1">
        <v>18</v>
      </c>
      <c r="AOO1" s="11">
        <v>18</v>
      </c>
      <c r="AOP1">
        <v>1</v>
      </c>
      <c r="AOQ1">
        <v>1</v>
      </c>
      <c r="AOR1">
        <v>1</v>
      </c>
      <c r="AOS1">
        <v>1</v>
      </c>
      <c r="AOT1">
        <v>1</v>
      </c>
      <c r="AOU1">
        <v>1</v>
      </c>
      <c r="AOV1">
        <v>1</v>
      </c>
      <c r="AOW1">
        <v>1</v>
      </c>
      <c r="AOX1">
        <v>1</v>
      </c>
      <c r="AOY1">
        <v>1</v>
      </c>
      <c r="AOZ1" s="11">
        <v>1</v>
      </c>
      <c r="APA1">
        <v>2</v>
      </c>
      <c r="APB1">
        <v>2</v>
      </c>
      <c r="APC1">
        <v>2</v>
      </c>
      <c r="APD1">
        <v>2</v>
      </c>
      <c r="APE1">
        <v>2</v>
      </c>
      <c r="APF1">
        <v>2</v>
      </c>
      <c r="APG1">
        <v>2</v>
      </c>
      <c r="APH1">
        <v>2</v>
      </c>
      <c r="API1">
        <v>2</v>
      </c>
      <c r="APJ1">
        <v>2</v>
      </c>
      <c r="APK1" s="11">
        <v>2</v>
      </c>
      <c r="APL1">
        <v>3</v>
      </c>
      <c r="APM1">
        <v>3</v>
      </c>
      <c r="APN1">
        <v>3</v>
      </c>
      <c r="APO1">
        <v>3</v>
      </c>
      <c r="APP1">
        <v>3</v>
      </c>
      <c r="APQ1">
        <v>3</v>
      </c>
      <c r="APR1">
        <v>3</v>
      </c>
      <c r="APS1">
        <v>3</v>
      </c>
      <c r="APT1">
        <v>3</v>
      </c>
      <c r="APU1">
        <v>3</v>
      </c>
      <c r="APV1" s="11">
        <v>3</v>
      </c>
      <c r="APW1">
        <v>4</v>
      </c>
      <c r="APX1">
        <v>4</v>
      </c>
      <c r="APY1">
        <v>4</v>
      </c>
      <c r="APZ1">
        <v>4</v>
      </c>
      <c r="AQA1">
        <v>4</v>
      </c>
      <c r="AQB1">
        <v>4</v>
      </c>
      <c r="AQC1">
        <v>4</v>
      </c>
      <c r="AQD1">
        <v>4</v>
      </c>
      <c r="AQE1">
        <v>4</v>
      </c>
      <c r="AQF1">
        <v>4</v>
      </c>
      <c r="AQG1" s="11">
        <v>4</v>
      </c>
      <c r="AQH1">
        <v>1</v>
      </c>
      <c r="AQI1">
        <v>1</v>
      </c>
      <c r="AQJ1">
        <v>1</v>
      </c>
      <c r="AQK1">
        <v>1</v>
      </c>
      <c r="AQL1">
        <v>1</v>
      </c>
      <c r="AQM1">
        <v>1</v>
      </c>
      <c r="AQN1">
        <v>1</v>
      </c>
      <c r="AQO1">
        <v>1</v>
      </c>
      <c r="AQP1">
        <v>1</v>
      </c>
      <c r="AQQ1">
        <v>1</v>
      </c>
      <c r="AQR1" s="11">
        <v>1</v>
      </c>
      <c r="AQS1">
        <v>2</v>
      </c>
      <c r="AQT1">
        <v>2</v>
      </c>
      <c r="AQU1">
        <v>2</v>
      </c>
      <c r="AQV1">
        <v>2</v>
      </c>
      <c r="AQW1">
        <v>2</v>
      </c>
      <c r="AQX1">
        <v>2</v>
      </c>
      <c r="AQY1">
        <v>2</v>
      </c>
      <c r="AQZ1">
        <v>2</v>
      </c>
      <c r="ARA1">
        <v>2</v>
      </c>
      <c r="ARB1">
        <v>2</v>
      </c>
      <c r="ARC1" s="11">
        <v>2</v>
      </c>
      <c r="ARD1">
        <v>1</v>
      </c>
      <c r="ARE1">
        <v>1</v>
      </c>
      <c r="ARF1">
        <v>1</v>
      </c>
      <c r="ARG1">
        <v>1</v>
      </c>
      <c r="ARH1">
        <v>1</v>
      </c>
      <c r="ARI1">
        <v>1</v>
      </c>
      <c r="ARJ1">
        <v>1</v>
      </c>
      <c r="ARK1">
        <v>1</v>
      </c>
      <c r="ARL1">
        <v>1</v>
      </c>
      <c r="ARM1">
        <v>1</v>
      </c>
      <c r="ARN1" s="11">
        <v>1</v>
      </c>
      <c r="ARO1">
        <v>2</v>
      </c>
      <c r="ARP1">
        <v>2</v>
      </c>
      <c r="ARQ1">
        <v>2</v>
      </c>
      <c r="ARR1">
        <v>2</v>
      </c>
      <c r="ARS1">
        <v>2</v>
      </c>
      <c r="ART1">
        <v>2</v>
      </c>
      <c r="ARU1">
        <v>2</v>
      </c>
      <c r="ARV1">
        <v>2</v>
      </c>
      <c r="ARW1">
        <v>2</v>
      </c>
      <c r="ARX1">
        <v>2</v>
      </c>
      <c r="ARY1" s="11">
        <v>2</v>
      </c>
      <c r="ARZ1">
        <v>3</v>
      </c>
      <c r="ASA1">
        <v>3</v>
      </c>
      <c r="ASB1">
        <v>3</v>
      </c>
      <c r="ASC1">
        <v>3</v>
      </c>
      <c r="ASD1">
        <v>3</v>
      </c>
      <c r="ASE1">
        <v>3</v>
      </c>
      <c r="ASF1">
        <v>3</v>
      </c>
      <c r="ASG1">
        <v>3</v>
      </c>
      <c r="ASH1">
        <v>3</v>
      </c>
      <c r="ASI1">
        <v>3</v>
      </c>
      <c r="ASJ1" s="11">
        <v>3</v>
      </c>
      <c r="ASK1">
        <v>4</v>
      </c>
      <c r="ASL1">
        <v>4</v>
      </c>
      <c r="ASM1">
        <v>4</v>
      </c>
      <c r="ASN1">
        <v>4</v>
      </c>
      <c r="ASO1">
        <v>4</v>
      </c>
      <c r="ASP1">
        <v>4</v>
      </c>
      <c r="ASQ1">
        <v>4</v>
      </c>
      <c r="ASR1">
        <v>4</v>
      </c>
      <c r="ASS1">
        <v>4</v>
      </c>
      <c r="AST1">
        <v>4</v>
      </c>
      <c r="ASU1" s="11">
        <v>4</v>
      </c>
      <c r="ASV1">
        <v>5</v>
      </c>
      <c r="ASW1">
        <v>5</v>
      </c>
      <c r="ASX1">
        <v>5</v>
      </c>
      <c r="ASY1">
        <v>5</v>
      </c>
      <c r="ASZ1">
        <v>5</v>
      </c>
      <c r="ATA1">
        <v>5</v>
      </c>
      <c r="ATB1">
        <v>5</v>
      </c>
      <c r="ATC1">
        <v>5</v>
      </c>
      <c r="ATD1">
        <v>5</v>
      </c>
      <c r="ATE1">
        <v>5</v>
      </c>
      <c r="ATF1" s="11">
        <v>5</v>
      </c>
      <c r="ATG1">
        <v>6</v>
      </c>
      <c r="ATH1">
        <v>6</v>
      </c>
      <c r="ATI1">
        <v>6</v>
      </c>
      <c r="ATJ1">
        <v>6</v>
      </c>
      <c r="ATK1">
        <v>6</v>
      </c>
      <c r="ATL1">
        <v>6</v>
      </c>
      <c r="ATM1">
        <v>6</v>
      </c>
      <c r="ATN1">
        <v>6</v>
      </c>
      <c r="ATO1">
        <v>6</v>
      </c>
      <c r="ATP1">
        <v>6</v>
      </c>
      <c r="ATQ1" s="11">
        <v>6</v>
      </c>
      <c r="ATR1">
        <v>7</v>
      </c>
      <c r="ATS1">
        <v>7</v>
      </c>
      <c r="ATT1">
        <v>7</v>
      </c>
      <c r="ATU1">
        <v>7</v>
      </c>
      <c r="ATV1">
        <v>7</v>
      </c>
      <c r="ATW1">
        <v>7</v>
      </c>
      <c r="ATX1">
        <v>7</v>
      </c>
      <c r="ATY1">
        <v>7</v>
      </c>
      <c r="ATZ1">
        <v>7</v>
      </c>
      <c r="AUA1">
        <v>7</v>
      </c>
      <c r="AUB1" s="11">
        <v>7</v>
      </c>
      <c r="AUC1">
        <v>8</v>
      </c>
      <c r="AUD1">
        <v>8</v>
      </c>
      <c r="AUE1">
        <v>8</v>
      </c>
      <c r="AUF1">
        <v>8</v>
      </c>
      <c r="AUG1">
        <v>8</v>
      </c>
      <c r="AUH1">
        <v>8</v>
      </c>
      <c r="AUI1">
        <v>8</v>
      </c>
      <c r="AUJ1">
        <v>8</v>
      </c>
      <c r="AUK1">
        <v>8</v>
      </c>
      <c r="AUL1">
        <v>8</v>
      </c>
      <c r="AUM1" s="11">
        <v>8</v>
      </c>
      <c r="AUN1">
        <v>1</v>
      </c>
      <c r="AUO1">
        <v>1</v>
      </c>
      <c r="AUP1">
        <v>1</v>
      </c>
      <c r="AUQ1">
        <v>1</v>
      </c>
      <c r="AUR1">
        <v>1</v>
      </c>
      <c r="AUS1">
        <v>1</v>
      </c>
      <c r="AUT1">
        <v>1</v>
      </c>
      <c r="AUU1">
        <v>1</v>
      </c>
      <c r="AUV1">
        <v>1</v>
      </c>
      <c r="AUW1">
        <v>1</v>
      </c>
      <c r="AUX1" s="11">
        <v>1</v>
      </c>
      <c r="AUY1">
        <v>2</v>
      </c>
      <c r="AUZ1">
        <v>2</v>
      </c>
      <c r="AVA1">
        <v>2</v>
      </c>
      <c r="AVB1">
        <v>2</v>
      </c>
      <c r="AVC1">
        <v>2</v>
      </c>
      <c r="AVD1">
        <v>2</v>
      </c>
      <c r="AVE1">
        <v>2</v>
      </c>
      <c r="AVF1">
        <v>2</v>
      </c>
      <c r="AVG1">
        <v>2</v>
      </c>
      <c r="AVH1">
        <v>2</v>
      </c>
      <c r="AVI1" s="11">
        <v>3</v>
      </c>
      <c r="AVJ1">
        <v>3</v>
      </c>
      <c r="AVK1">
        <v>3</v>
      </c>
      <c r="AVL1">
        <v>3</v>
      </c>
      <c r="AVM1">
        <v>3</v>
      </c>
      <c r="AVN1">
        <v>3</v>
      </c>
      <c r="AVO1">
        <v>3</v>
      </c>
      <c r="AVP1">
        <v>3</v>
      </c>
      <c r="AVQ1">
        <v>3</v>
      </c>
      <c r="AVR1">
        <v>3</v>
      </c>
      <c r="AVS1">
        <v>3</v>
      </c>
      <c r="AVT1" s="11">
        <v>4</v>
      </c>
      <c r="AVU1">
        <v>4</v>
      </c>
      <c r="AVV1">
        <v>4</v>
      </c>
      <c r="AVW1">
        <v>4</v>
      </c>
      <c r="AVX1">
        <v>4</v>
      </c>
      <c r="AVY1">
        <v>4</v>
      </c>
      <c r="AVZ1">
        <v>4</v>
      </c>
      <c r="AWA1">
        <v>4</v>
      </c>
      <c r="AWB1">
        <v>4</v>
      </c>
      <c r="AWC1">
        <v>4</v>
      </c>
      <c r="AWD1">
        <v>4</v>
      </c>
      <c r="AWE1" s="11">
        <v>4</v>
      </c>
      <c r="AWF1">
        <v>5</v>
      </c>
      <c r="AWG1">
        <v>5</v>
      </c>
      <c r="AWH1">
        <v>5</v>
      </c>
      <c r="AWI1">
        <v>5</v>
      </c>
      <c r="AWJ1">
        <v>5</v>
      </c>
      <c r="AWK1">
        <v>5</v>
      </c>
      <c r="AWL1">
        <v>5</v>
      </c>
      <c r="AWM1">
        <v>5</v>
      </c>
      <c r="AWN1">
        <v>5</v>
      </c>
      <c r="AWO1">
        <v>5</v>
      </c>
      <c r="AWP1" s="11">
        <v>5</v>
      </c>
      <c r="AWQ1">
        <v>6</v>
      </c>
      <c r="AWR1">
        <v>6</v>
      </c>
      <c r="AWS1">
        <v>6</v>
      </c>
      <c r="AWT1">
        <v>6</v>
      </c>
      <c r="AWU1">
        <v>6</v>
      </c>
      <c r="AWV1">
        <v>6</v>
      </c>
      <c r="AWW1">
        <v>6</v>
      </c>
      <c r="AWX1">
        <v>6</v>
      </c>
      <c r="AWY1">
        <v>6</v>
      </c>
      <c r="AWZ1">
        <v>6</v>
      </c>
      <c r="AXA1" s="11">
        <v>6</v>
      </c>
      <c r="AXB1">
        <v>7</v>
      </c>
      <c r="AXC1">
        <v>7</v>
      </c>
      <c r="AXD1">
        <v>7</v>
      </c>
      <c r="AXE1">
        <v>7</v>
      </c>
      <c r="AXF1">
        <v>7</v>
      </c>
      <c r="AXG1">
        <v>7</v>
      </c>
      <c r="AXH1">
        <v>7</v>
      </c>
      <c r="AXI1">
        <v>7</v>
      </c>
      <c r="AXJ1">
        <v>7</v>
      </c>
      <c r="AXK1">
        <v>7</v>
      </c>
      <c r="AXL1" s="11">
        <v>7</v>
      </c>
      <c r="AXM1">
        <v>8</v>
      </c>
      <c r="AXN1">
        <v>8</v>
      </c>
      <c r="AXO1">
        <v>8</v>
      </c>
      <c r="AXP1">
        <v>8</v>
      </c>
      <c r="AXQ1">
        <v>8</v>
      </c>
      <c r="AXR1">
        <v>8</v>
      </c>
      <c r="AXS1">
        <v>8</v>
      </c>
      <c r="AXT1">
        <v>8</v>
      </c>
      <c r="AXU1">
        <v>8</v>
      </c>
      <c r="AXV1">
        <v>8</v>
      </c>
      <c r="AXW1" s="11">
        <v>8</v>
      </c>
      <c r="AXX1">
        <v>9</v>
      </c>
      <c r="AXY1">
        <v>9</v>
      </c>
      <c r="AXZ1">
        <v>9</v>
      </c>
      <c r="AYA1">
        <v>9</v>
      </c>
      <c r="AYB1">
        <v>9</v>
      </c>
      <c r="AYC1">
        <v>9</v>
      </c>
      <c r="AYD1">
        <v>9</v>
      </c>
      <c r="AYE1">
        <v>9</v>
      </c>
      <c r="AYF1">
        <v>9</v>
      </c>
      <c r="AYG1">
        <v>9</v>
      </c>
      <c r="AYH1" s="11">
        <v>9</v>
      </c>
      <c r="AYI1">
        <v>1</v>
      </c>
      <c r="AYJ1">
        <v>1</v>
      </c>
      <c r="AYK1">
        <v>1</v>
      </c>
      <c r="AYL1">
        <v>1</v>
      </c>
      <c r="AYM1">
        <v>1</v>
      </c>
      <c r="AYN1">
        <v>1</v>
      </c>
      <c r="AYO1">
        <v>1</v>
      </c>
      <c r="AYP1">
        <v>1</v>
      </c>
      <c r="AYQ1">
        <v>1</v>
      </c>
      <c r="AYR1">
        <v>1</v>
      </c>
      <c r="AYS1" s="11">
        <v>1</v>
      </c>
      <c r="AYT1">
        <v>2</v>
      </c>
      <c r="AYU1">
        <v>2</v>
      </c>
      <c r="AYV1">
        <v>2</v>
      </c>
      <c r="AYW1">
        <v>2</v>
      </c>
      <c r="AYX1">
        <v>2</v>
      </c>
      <c r="AYY1">
        <v>2</v>
      </c>
      <c r="AYZ1">
        <v>2</v>
      </c>
      <c r="AZA1">
        <v>2</v>
      </c>
      <c r="AZB1">
        <v>2</v>
      </c>
      <c r="AZC1">
        <v>2</v>
      </c>
      <c r="AZD1" s="11">
        <v>3</v>
      </c>
      <c r="AZE1">
        <v>1</v>
      </c>
      <c r="AZF1">
        <v>1</v>
      </c>
      <c r="AZG1">
        <v>1</v>
      </c>
      <c r="AZH1">
        <v>1</v>
      </c>
      <c r="AZI1">
        <v>1</v>
      </c>
      <c r="AZJ1">
        <v>1</v>
      </c>
      <c r="AZK1">
        <v>1</v>
      </c>
      <c r="AZL1">
        <v>1</v>
      </c>
      <c r="AZM1">
        <v>1</v>
      </c>
      <c r="AZN1">
        <v>1</v>
      </c>
      <c r="AZO1" s="11">
        <v>2</v>
      </c>
      <c r="AZP1">
        <v>2</v>
      </c>
      <c r="AZQ1">
        <v>2</v>
      </c>
      <c r="AZR1">
        <v>2</v>
      </c>
      <c r="AZS1">
        <v>2</v>
      </c>
      <c r="AZT1">
        <v>2</v>
      </c>
      <c r="AZU1">
        <v>2</v>
      </c>
      <c r="AZV1">
        <v>2</v>
      </c>
      <c r="AZW1">
        <v>2</v>
      </c>
      <c r="AZX1">
        <v>2</v>
      </c>
      <c r="AZY1">
        <v>2</v>
      </c>
      <c r="AZZ1" s="11">
        <v>3</v>
      </c>
      <c r="BAA1">
        <v>3</v>
      </c>
      <c r="BAB1">
        <v>3</v>
      </c>
      <c r="BAC1">
        <v>3</v>
      </c>
      <c r="BAD1">
        <v>3</v>
      </c>
      <c r="BAE1">
        <v>3</v>
      </c>
      <c r="BAF1">
        <v>3</v>
      </c>
      <c r="BAG1">
        <v>3</v>
      </c>
      <c r="BAH1">
        <v>3</v>
      </c>
      <c r="BAI1">
        <v>3</v>
      </c>
      <c r="BAJ1">
        <v>3</v>
      </c>
      <c r="BAK1" s="11">
        <v>4</v>
      </c>
      <c r="BAL1">
        <v>4</v>
      </c>
      <c r="BAM1">
        <v>4</v>
      </c>
      <c r="BAN1">
        <v>4</v>
      </c>
      <c r="BAO1">
        <v>4</v>
      </c>
      <c r="BAP1">
        <v>4</v>
      </c>
      <c r="BAQ1">
        <v>4</v>
      </c>
      <c r="BAR1">
        <v>4</v>
      </c>
      <c r="BAS1">
        <v>4</v>
      </c>
      <c r="BAT1">
        <v>4</v>
      </c>
      <c r="BAU1">
        <v>4</v>
      </c>
      <c r="BAV1" s="11">
        <v>4</v>
      </c>
      <c r="BAW1">
        <v>5</v>
      </c>
      <c r="BAX1">
        <v>5</v>
      </c>
      <c r="BAY1">
        <v>5</v>
      </c>
      <c r="BAZ1">
        <v>5</v>
      </c>
      <c r="BBA1">
        <v>5</v>
      </c>
      <c r="BBB1">
        <v>5</v>
      </c>
      <c r="BBC1">
        <v>5</v>
      </c>
      <c r="BBD1">
        <v>5</v>
      </c>
      <c r="BBE1">
        <v>5</v>
      </c>
      <c r="BBF1">
        <v>5</v>
      </c>
      <c r="BBG1" s="11">
        <v>5</v>
      </c>
      <c r="BBH1">
        <v>6</v>
      </c>
      <c r="BBI1">
        <v>6</v>
      </c>
      <c r="BBJ1">
        <v>6</v>
      </c>
      <c r="BBK1">
        <v>6</v>
      </c>
      <c r="BBL1">
        <v>6</v>
      </c>
      <c r="BBM1">
        <v>6</v>
      </c>
      <c r="BBN1">
        <v>6</v>
      </c>
      <c r="BBO1">
        <v>6</v>
      </c>
      <c r="BBP1">
        <v>6</v>
      </c>
      <c r="BBQ1">
        <v>6</v>
      </c>
      <c r="BBR1" s="11">
        <v>6</v>
      </c>
      <c r="BBS1">
        <v>7</v>
      </c>
      <c r="BBT1">
        <v>7</v>
      </c>
      <c r="BBU1">
        <v>7</v>
      </c>
      <c r="BBV1">
        <v>7</v>
      </c>
      <c r="BBW1">
        <v>7</v>
      </c>
      <c r="BBX1">
        <v>7</v>
      </c>
      <c r="BBY1">
        <v>7</v>
      </c>
      <c r="BBZ1">
        <v>7</v>
      </c>
      <c r="BCA1">
        <v>7</v>
      </c>
      <c r="BCB1">
        <v>7</v>
      </c>
      <c r="BCC1" s="11">
        <v>7</v>
      </c>
      <c r="BCD1">
        <v>8</v>
      </c>
      <c r="BCE1">
        <v>8</v>
      </c>
      <c r="BCF1">
        <v>8</v>
      </c>
      <c r="BCG1">
        <v>8</v>
      </c>
      <c r="BCH1">
        <v>8</v>
      </c>
      <c r="BCI1">
        <v>8</v>
      </c>
      <c r="BCJ1">
        <v>8</v>
      </c>
      <c r="BCK1">
        <v>8</v>
      </c>
      <c r="BCL1">
        <v>8</v>
      </c>
      <c r="BCM1">
        <v>8</v>
      </c>
      <c r="BCN1" s="11">
        <v>8</v>
      </c>
      <c r="BCO1">
        <v>9</v>
      </c>
      <c r="BCP1">
        <v>9</v>
      </c>
      <c r="BCQ1">
        <v>9</v>
      </c>
      <c r="BCR1">
        <v>9</v>
      </c>
      <c r="BCS1">
        <v>9</v>
      </c>
      <c r="BCT1">
        <v>9</v>
      </c>
      <c r="BCU1">
        <v>9</v>
      </c>
      <c r="BCV1">
        <v>9</v>
      </c>
      <c r="BCW1">
        <v>9</v>
      </c>
      <c r="BCX1">
        <v>9</v>
      </c>
      <c r="BCY1" s="11">
        <v>9</v>
      </c>
      <c r="BCZ1">
        <v>10</v>
      </c>
      <c r="BDA1">
        <v>10</v>
      </c>
      <c r="BDB1">
        <v>10</v>
      </c>
      <c r="BDC1">
        <v>10</v>
      </c>
      <c r="BDD1">
        <v>10</v>
      </c>
      <c r="BDE1">
        <v>10</v>
      </c>
      <c r="BDF1">
        <v>10</v>
      </c>
      <c r="BDG1">
        <v>10</v>
      </c>
      <c r="BDH1">
        <v>10</v>
      </c>
      <c r="BDI1">
        <v>10</v>
      </c>
      <c r="BDJ1" s="11">
        <v>10</v>
      </c>
      <c r="BDK1">
        <v>11</v>
      </c>
      <c r="BDL1">
        <v>11</v>
      </c>
      <c r="BDM1">
        <v>11</v>
      </c>
      <c r="BDN1">
        <v>11</v>
      </c>
      <c r="BDO1">
        <v>11</v>
      </c>
      <c r="BDP1">
        <v>11</v>
      </c>
      <c r="BDQ1">
        <v>11</v>
      </c>
      <c r="BDR1">
        <v>11</v>
      </c>
      <c r="BDS1">
        <v>11</v>
      </c>
      <c r="BDT1">
        <v>11</v>
      </c>
      <c r="BDU1" s="11">
        <v>11</v>
      </c>
      <c r="BDV1">
        <v>12</v>
      </c>
      <c r="BDW1">
        <v>12</v>
      </c>
      <c r="BDX1">
        <v>12</v>
      </c>
      <c r="BDY1">
        <v>12</v>
      </c>
      <c r="BDZ1">
        <v>12</v>
      </c>
      <c r="BEA1">
        <v>12</v>
      </c>
      <c r="BEB1">
        <v>12</v>
      </c>
      <c r="BEC1">
        <v>12</v>
      </c>
      <c r="BED1">
        <v>12</v>
      </c>
      <c r="BEE1">
        <v>12</v>
      </c>
      <c r="BEF1" s="11">
        <v>12</v>
      </c>
      <c r="BEG1">
        <v>13</v>
      </c>
      <c r="BEH1">
        <v>13</v>
      </c>
      <c r="BEI1">
        <v>13</v>
      </c>
      <c r="BEJ1">
        <v>13</v>
      </c>
      <c r="BEK1">
        <v>13</v>
      </c>
      <c r="BEL1">
        <v>13</v>
      </c>
      <c r="BEM1">
        <v>13</v>
      </c>
      <c r="BEN1">
        <v>13</v>
      </c>
      <c r="BEO1">
        <v>13</v>
      </c>
      <c r="BEP1">
        <v>13</v>
      </c>
      <c r="BEQ1" s="11">
        <v>13</v>
      </c>
      <c r="BER1">
        <v>14</v>
      </c>
      <c r="BES1">
        <v>14</v>
      </c>
      <c r="BET1">
        <v>14</v>
      </c>
      <c r="BEU1">
        <v>14</v>
      </c>
      <c r="BEV1">
        <v>14</v>
      </c>
      <c r="BEW1">
        <v>14</v>
      </c>
      <c r="BEX1">
        <v>14</v>
      </c>
      <c r="BEY1">
        <v>14</v>
      </c>
      <c r="BEZ1">
        <v>14</v>
      </c>
      <c r="BFA1">
        <v>14</v>
      </c>
      <c r="BFB1" s="11">
        <v>14</v>
      </c>
      <c r="BFC1">
        <v>15</v>
      </c>
      <c r="BFD1">
        <v>15</v>
      </c>
      <c r="BFE1">
        <v>15</v>
      </c>
      <c r="BFF1">
        <v>15</v>
      </c>
      <c r="BFG1">
        <v>15</v>
      </c>
      <c r="BFH1">
        <v>15</v>
      </c>
      <c r="BFI1">
        <v>15</v>
      </c>
      <c r="BFJ1">
        <v>15</v>
      </c>
      <c r="BFK1">
        <v>15</v>
      </c>
      <c r="BFL1">
        <v>15</v>
      </c>
      <c r="BFM1" s="11">
        <v>15</v>
      </c>
      <c r="BFN1">
        <v>16</v>
      </c>
      <c r="BFO1">
        <v>16</v>
      </c>
      <c r="BFP1">
        <v>16</v>
      </c>
      <c r="BFQ1">
        <v>16</v>
      </c>
      <c r="BFR1">
        <v>16</v>
      </c>
      <c r="BFS1">
        <v>16</v>
      </c>
      <c r="BFT1">
        <v>16</v>
      </c>
      <c r="BFU1">
        <v>16</v>
      </c>
      <c r="BFV1">
        <v>16</v>
      </c>
      <c r="BFW1">
        <v>16</v>
      </c>
      <c r="BFX1" s="11">
        <v>16</v>
      </c>
      <c r="BFY1">
        <v>17</v>
      </c>
      <c r="BFZ1">
        <v>17</v>
      </c>
      <c r="BGA1">
        <v>17</v>
      </c>
      <c r="BGB1">
        <v>17</v>
      </c>
      <c r="BGC1">
        <v>17</v>
      </c>
      <c r="BGD1">
        <v>17</v>
      </c>
      <c r="BGE1">
        <v>17</v>
      </c>
      <c r="BGF1">
        <v>17</v>
      </c>
      <c r="BGG1">
        <v>17</v>
      </c>
      <c r="BGH1">
        <v>17</v>
      </c>
      <c r="BGI1" s="11">
        <v>17</v>
      </c>
      <c r="BGJ1">
        <v>18</v>
      </c>
      <c r="BGK1">
        <v>18</v>
      </c>
      <c r="BGL1">
        <v>18</v>
      </c>
      <c r="BGM1">
        <v>18</v>
      </c>
      <c r="BGN1">
        <v>18</v>
      </c>
      <c r="BGO1">
        <v>18</v>
      </c>
      <c r="BGP1">
        <v>18</v>
      </c>
      <c r="BGQ1">
        <v>18</v>
      </c>
      <c r="BGR1">
        <v>18</v>
      </c>
      <c r="BGS1">
        <v>18</v>
      </c>
      <c r="BGT1" s="11">
        <v>18</v>
      </c>
      <c r="BGU1">
        <v>19</v>
      </c>
      <c r="BGV1">
        <v>19</v>
      </c>
      <c r="BGW1">
        <v>19</v>
      </c>
      <c r="BGX1">
        <v>19</v>
      </c>
      <c r="BGY1">
        <v>19</v>
      </c>
      <c r="BGZ1">
        <v>19</v>
      </c>
      <c r="BHA1">
        <v>19</v>
      </c>
      <c r="BHB1">
        <v>19</v>
      </c>
      <c r="BHC1">
        <v>19</v>
      </c>
      <c r="BHD1">
        <v>19</v>
      </c>
      <c r="BHE1" s="11">
        <v>19</v>
      </c>
      <c r="BHF1">
        <v>20</v>
      </c>
      <c r="BHG1">
        <v>20</v>
      </c>
      <c r="BHH1">
        <v>20</v>
      </c>
      <c r="BHI1">
        <v>20</v>
      </c>
      <c r="BHJ1">
        <v>20</v>
      </c>
      <c r="BHK1">
        <v>20</v>
      </c>
      <c r="BHL1">
        <v>20</v>
      </c>
      <c r="BHM1">
        <v>20</v>
      </c>
      <c r="BHN1">
        <v>20</v>
      </c>
      <c r="BHO1">
        <v>20</v>
      </c>
      <c r="BHP1" s="11">
        <v>20</v>
      </c>
      <c r="BHQ1">
        <v>21</v>
      </c>
      <c r="BHR1">
        <v>21</v>
      </c>
      <c r="BHS1">
        <v>21</v>
      </c>
      <c r="BHT1">
        <v>21</v>
      </c>
      <c r="BHU1">
        <v>21</v>
      </c>
      <c r="BHV1">
        <v>21</v>
      </c>
      <c r="BHW1">
        <v>21</v>
      </c>
      <c r="BHX1">
        <v>21</v>
      </c>
      <c r="BHY1">
        <v>21</v>
      </c>
      <c r="BHZ1">
        <v>21</v>
      </c>
      <c r="BIA1" s="11">
        <v>21</v>
      </c>
      <c r="BIB1">
        <v>22</v>
      </c>
      <c r="BIC1">
        <v>22</v>
      </c>
      <c r="BID1">
        <v>22</v>
      </c>
      <c r="BIE1">
        <v>22</v>
      </c>
      <c r="BIF1">
        <v>22</v>
      </c>
      <c r="BIG1">
        <v>22</v>
      </c>
      <c r="BIH1">
        <v>22</v>
      </c>
      <c r="BII1">
        <v>22</v>
      </c>
      <c r="BIJ1">
        <v>22</v>
      </c>
      <c r="BIK1">
        <v>22</v>
      </c>
      <c r="BIL1" s="11">
        <v>22</v>
      </c>
      <c r="BIM1">
        <v>23</v>
      </c>
      <c r="BIN1">
        <v>23</v>
      </c>
      <c r="BIO1">
        <v>23</v>
      </c>
      <c r="BIP1">
        <v>23</v>
      </c>
      <c r="BIQ1">
        <v>23</v>
      </c>
      <c r="BIR1">
        <v>23</v>
      </c>
      <c r="BIS1">
        <v>23</v>
      </c>
      <c r="BIT1">
        <v>23</v>
      </c>
      <c r="BIU1">
        <v>23</v>
      </c>
      <c r="BIV1">
        <v>23</v>
      </c>
      <c r="BIW1" s="11">
        <v>23</v>
      </c>
      <c r="BIX1">
        <v>24</v>
      </c>
      <c r="BIY1">
        <v>24</v>
      </c>
      <c r="BIZ1">
        <v>24</v>
      </c>
      <c r="BJA1">
        <v>24</v>
      </c>
      <c r="BJB1">
        <v>24</v>
      </c>
      <c r="BJC1">
        <v>24</v>
      </c>
      <c r="BJD1">
        <v>24</v>
      </c>
      <c r="BJE1">
        <v>24</v>
      </c>
      <c r="BJF1">
        <v>24</v>
      </c>
      <c r="BJG1">
        <v>24</v>
      </c>
      <c r="BJH1" s="11">
        <v>24</v>
      </c>
      <c r="BJI1">
        <v>25</v>
      </c>
      <c r="BJJ1">
        <v>25</v>
      </c>
      <c r="BJK1">
        <v>25</v>
      </c>
      <c r="BJL1">
        <v>25</v>
      </c>
      <c r="BJM1">
        <v>25</v>
      </c>
      <c r="BJN1">
        <v>25</v>
      </c>
      <c r="BJO1">
        <v>25</v>
      </c>
      <c r="BJP1">
        <v>25</v>
      </c>
      <c r="BJQ1">
        <v>25</v>
      </c>
      <c r="BJR1">
        <v>25</v>
      </c>
      <c r="BJS1" s="11">
        <v>25</v>
      </c>
      <c r="BJT1">
        <v>1</v>
      </c>
      <c r="BJU1">
        <v>1</v>
      </c>
      <c r="BJV1">
        <v>1</v>
      </c>
      <c r="BJW1">
        <v>1</v>
      </c>
      <c r="BJX1">
        <v>1</v>
      </c>
      <c r="BJY1">
        <v>1</v>
      </c>
      <c r="BJZ1">
        <v>1</v>
      </c>
      <c r="BKA1">
        <v>1</v>
      </c>
      <c r="BKB1">
        <v>1</v>
      </c>
      <c r="BKC1">
        <v>1</v>
      </c>
      <c r="BKD1" s="11">
        <v>1</v>
      </c>
      <c r="BKE1">
        <v>2</v>
      </c>
      <c r="BKF1">
        <v>2</v>
      </c>
      <c r="BKG1">
        <v>2</v>
      </c>
      <c r="BKH1">
        <v>2</v>
      </c>
      <c r="BKI1">
        <v>2</v>
      </c>
      <c r="BKJ1">
        <v>2</v>
      </c>
      <c r="BKK1">
        <v>2</v>
      </c>
      <c r="BKL1">
        <v>2</v>
      </c>
      <c r="BKM1">
        <v>2</v>
      </c>
      <c r="BKN1">
        <v>2</v>
      </c>
      <c r="BKO1" s="11">
        <v>2</v>
      </c>
      <c r="BKP1">
        <v>3</v>
      </c>
      <c r="BKQ1">
        <v>3</v>
      </c>
      <c r="BKR1">
        <v>3</v>
      </c>
      <c r="BKS1">
        <v>3</v>
      </c>
      <c r="BKT1">
        <v>3</v>
      </c>
      <c r="BKU1">
        <v>3</v>
      </c>
      <c r="BKV1">
        <v>3</v>
      </c>
      <c r="BKW1">
        <v>3</v>
      </c>
      <c r="BKX1">
        <v>3</v>
      </c>
      <c r="BKY1">
        <v>3</v>
      </c>
      <c r="BKZ1" s="11">
        <v>3</v>
      </c>
      <c r="BLA1">
        <v>4</v>
      </c>
      <c r="BLB1">
        <v>4</v>
      </c>
      <c r="BLC1">
        <v>4</v>
      </c>
      <c r="BLD1">
        <v>4</v>
      </c>
      <c r="BLE1">
        <v>4</v>
      </c>
      <c r="BLF1">
        <v>4</v>
      </c>
      <c r="BLG1">
        <v>4</v>
      </c>
      <c r="BLH1">
        <v>4</v>
      </c>
      <c r="BLI1">
        <v>4</v>
      </c>
      <c r="BLJ1">
        <v>4</v>
      </c>
      <c r="BLK1" s="11">
        <v>4</v>
      </c>
      <c r="BLL1">
        <v>5</v>
      </c>
      <c r="BLM1">
        <v>5</v>
      </c>
      <c r="BLN1">
        <v>5</v>
      </c>
      <c r="BLO1">
        <v>5</v>
      </c>
      <c r="BLP1">
        <v>5</v>
      </c>
      <c r="BLQ1">
        <v>5</v>
      </c>
      <c r="BLR1">
        <v>5</v>
      </c>
      <c r="BLS1">
        <v>5</v>
      </c>
      <c r="BLT1">
        <v>5</v>
      </c>
      <c r="BLU1">
        <v>5</v>
      </c>
      <c r="BLV1" s="11">
        <v>5</v>
      </c>
      <c r="BLW1">
        <v>6</v>
      </c>
      <c r="BLX1">
        <v>6</v>
      </c>
      <c r="BLY1">
        <v>6</v>
      </c>
      <c r="BLZ1">
        <v>6</v>
      </c>
      <c r="BMA1">
        <v>6</v>
      </c>
      <c r="BMB1">
        <v>6</v>
      </c>
      <c r="BMC1">
        <v>6</v>
      </c>
      <c r="BMD1">
        <v>6</v>
      </c>
      <c r="BME1">
        <v>6</v>
      </c>
      <c r="BMF1">
        <v>6</v>
      </c>
      <c r="BMG1" s="11">
        <v>6</v>
      </c>
      <c r="BMH1">
        <v>7</v>
      </c>
      <c r="BMI1">
        <v>7</v>
      </c>
      <c r="BMJ1">
        <v>7</v>
      </c>
      <c r="BMK1">
        <v>7</v>
      </c>
      <c r="BML1">
        <v>7</v>
      </c>
      <c r="BMM1">
        <v>7</v>
      </c>
      <c r="BMN1">
        <v>7</v>
      </c>
      <c r="BMO1">
        <v>7</v>
      </c>
      <c r="BMP1">
        <v>7</v>
      </c>
      <c r="BMQ1">
        <v>7</v>
      </c>
      <c r="BMR1" s="11">
        <v>7</v>
      </c>
      <c r="BMS1">
        <v>8</v>
      </c>
      <c r="BMT1">
        <v>8</v>
      </c>
      <c r="BMU1">
        <v>8</v>
      </c>
      <c r="BMV1">
        <v>8</v>
      </c>
      <c r="BMW1">
        <v>8</v>
      </c>
      <c r="BMX1">
        <v>8</v>
      </c>
      <c r="BMY1">
        <v>8</v>
      </c>
      <c r="BMZ1">
        <v>8</v>
      </c>
      <c r="BNA1">
        <v>8</v>
      </c>
      <c r="BNB1">
        <v>8</v>
      </c>
      <c r="BNC1" s="11">
        <v>8</v>
      </c>
      <c r="BND1">
        <v>9</v>
      </c>
      <c r="BNE1">
        <v>9</v>
      </c>
      <c r="BNF1">
        <v>9</v>
      </c>
      <c r="BNG1">
        <v>9</v>
      </c>
      <c r="BNH1">
        <v>9</v>
      </c>
      <c r="BNI1">
        <v>9</v>
      </c>
      <c r="BNJ1">
        <v>9</v>
      </c>
      <c r="BNK1">
        <v>9</v>
      </c>
      <c r="BNL1">
        <v>9</v>
      </c>
      <c r="BNM1">
        <v>9</v>
      </c>
      <c r="BNN1" s="11">
        <v>9</v>
      </c>
      <c r="BNO1">
        <v>1</v>
      </c>
      <c r="BNP1">
        <v>1</v>
      </c>
      <c r="BNQ1">
        <v>1</v>
      </c>
      <c r="BNR1">
        <v>1</v>
      </c>
      <c r="BNS1">
        <v>1</v>
      </c>
      <c r="BNT1">
        <v>1</v>
      </c>
      <c r="BNU1">
        <v>1</v>
      </c>
      <c r="BNV1">
        <v>1</v>
      </c>
      <c r="BNW1">
        <v>1</v>
      </c>
      <c r="BNX1">
        <v>1</v>
      </c>
      <c r="BNY1" s="11">
        <v>1</v>
      </c>
      <c r="BNZ1">
        <v>2</v>
      </c>
      <c r="BOA1">
        <v>2</v>
      </c>
      <c r="BOB1">
        <v>2</v>
      </c>
      <c r="BOC1">
        <v>2</v>
      </c>
      <c r="BOD1">
        <v>2</v>
      </c>
      <c r="BOE1">
        <v>2</v>
      </c>
      <c r="BOF1">
        <v>2</v>
      </c>
      <c r="BOG1">
        <v>2</v>
      </c>
      <c r="BOH1">
        <v>2</v>
      </c>
      <c r="BOI1">
        <v>2</v>
      </c>
      <c r="BOJ1" s="11">
        <v>3</v>
      </c>
      <c r="BOK1">
        <v>3</v>
      </c>
      <c r="BOL1">
        <v>3</v>
      </c>
      <c r="BOM1">
        <v>3</v>
      </c>
      <c r="BON1">
        <v>3</v>
      </c>
      <c r="BOO1">
        <v>3</v>
      </c>
      <c r="BOP1">
        <v>3</v>
      </c>
      <c r="BOQ1">
        <v>3</v>
      </c>
      <c r="BOR1">
        <v>3</v>
      </c>
      <c r="BOS1">
        <v>3</v>
      </c>
      <c r="BOT1">
        <v>3</v>
      </c>
      <c r="BOU1" s="11">
        <v>3</v>
      </c>
      <c r="BOV1">
        <v>4</v>
      </c>
      <c r="BOW1">
        <v>4</v>
      </c>
      <c r="BOX1">
        <v>4</v>
      </c>
      <c r="BOY1">
        <v>4</v>
      </c>
      <c r="BOZ1">
        <v>4</v>
      </c>
      <c r="BPA1">
        <v>4</v>
      </c>
      <c r="BPB1">
        <v>4</v>
      </c>
      <c r="BPC1">
        <v>4</v>
      </c>
      <c r="BPD1">
        <v>4</v>
      </c>
      <c r="BPE1">
        <v>4</v>
      </c>
      <c r="BPF1" s="11">
        <v>4</v>
      </c>
      <c r="BPG1">
        <v>5</v>
      </c>
      <c r="BPH1">
        <v>5</v>
      </c>
      <c r="BPI1">
        <v>5</v>
      </c>
      <c r="BPJ1">
        <v>5</v>
      </c>
      <c r="BPK1">
        <v>5</v>
      </c>
      <c r="BPL1">
        <v>5</v>
      </c>
      <c r="BPM1">
        <v>5</v>
      </c>
      <c r="BPN1">
        <v>5</v>
      </c>
      <c r="BPO1">
        <v>5</v>
      </c>
      <c r="BPP1">
        <v>5</v>
      </c>
      <c r="BPQ1" s="11">
        <v>5</v>
      </c>
      <c r="BPR1">
        <v>6</v>
      </c>
      <c r="BPS1">
        <v>6</v>
      </c>
      <c r="BPT1">
        <v>6</v>
      </c>
      <c r="BPU1">
        <v>6</v>
      </c>
      <c r="BPV1">
        <v>6</v>
      </c>
      <c r="BPW1">
        <v>6</v>
      </c>
      <c r="BPX1">
        <v>6</v>
      </c>
      <c r="BPY1">
        <v>6</v>
      </c>
      <c r="BPZ1">
        <v>6</v>
      </c>
      <c r="BQA1">
        <v>6</v>
      </c>
      <c r="BQB1" s="11">
        <v>6</v>
      </c>
      <c r="BQC1">
        <v>7</v>
      </c>
      <c r="BQD1">
        <v>7</v>
      </c>
      <c r="BQE1">
        <v>7</v>
      </c>
      <c r="BQF1">
        <v>7</v>
      </c>
      <c r="BQG1">
        <v>7</v>
      </c>
      <c r="BQH1">
        <v>7</v>
      </c>
      <c r="BQI1">
        <v>7</v>
      </c>
      <c r="BQJ1">
        <v>7</v>
      </c>
      <c r="BQK1">
        <v>7</v>
      </c>
      <c r="BQL1">
        <v>7</v>
      </c>
      <c r="BQM1" s="11">
        <v>7</v>
      </c>
      <c r="BQN1">
        <v>8</v>
      </c>
      <c r="BQO1">
        <v>8</v>
      </c>
      <c r="BQP1">
        <v>8</v>
      </c>
      <c r="BQQ1">
        <v>8</v>
      </c>
      <c r="BQR1">
        <v>8</v>
      </c>
      <c r="BQS1">
        <v>8</v>
      </c>
      <c r="BQT1">
        <v>8</v>
      </c>
      <c r="BQU1">
        <v>8</v>
      </c>
      <c r="BQV1">
        <v>8</v>
      </c>
      <c r="BQW1">
        <v>8</v>
      </c>
      <c r="BQX1" s="11">
        <v>8</v>
      </c>
      <c r="BQY1">
        <v>9</v>
      </c>
      <c r="BQZ1">
        <v>9</v>
      </c>
      <c r="BRA1">
        <v>9</v>
      </c>
      <c r="BRB1">
        <v>9</v>
      </c>
      <c r="BRC1">
        <v>9</v>
      </c>
      <c r="BRD1">
        <v>9</v>
      </c>
      <c r="BRE1">
        <v>9</v>
      </c>
      <c r="BRF1">
        <v>9</v>
      </c>
      <c r="BRG1">
        <v>9</v>
      </c>
      <c r="BRH1">
        <v>9</v>
      </c>
      <c r="BRI1" s="11">
        <v>9</v>
      </c>
      <c r="BRJ1">
        <v>10</v>
      </c>
      <c r="BRK1">
        <v>10</v>
      </c>
      <c r="BRL1">
        <v>10</v>
      </c>
      <c r="BRM1">
        <v>10</v>
      </c>
      <c r="BRN1">
        <v>10</v>
      </c>
      <c r="BRO1">
        <v>10</v>
      </c>
      <c r="BRP1">
        <v>10</v>
      </c>
      <c r="BRQ1">
        <v>10</v>
      </c>
      <c r="BRR1">
        <v>10</v>
      </c>
      <c r="BRS1">
        <v>10</v>
      </c>
      <c r="BRT1" s="11">
        <v>10</v>
      </c>
      <c r="BRU1">
        <v>11</v>
      </c>
      <c r="BRV1">
        <v>11</v>
      </c>
      <c r="BRW1">
        <v>11</v>
      </c>
      <c r="BRX1">
        <v>11</v>
      </c>
      <c r="BRY1">
        <v>11</v>
      </c>
      <c r="BRZ1">
        <v>11</v>
      </c>
      <c r="BSA1">
        <v>11</v>
      </c>
      <c r="BSB1">
        <v>11</v>
      </c>
      <c r="BSC1">
        <v>11</v>
      </c>
      <c r="BSD1">
        <v>11</v>
      </c>
      <c r="BSE1" s="11">
        <v>11</v>
      </c>
      <c r="BSF1">
        <v>12</v>
      </c>
      <c r="BSG1">
        <v>12</v>
      </c>
      <c r="BSH1">
        <v>12</v>
      </c>
      <c r="BSI1">
        <v>12</v>
      </c>
      <c r="BSJ1">
        <v>12</v>
      </c>
      <c r="BSK1">
        <v>12</v>
      </c>
      <c r="BSL1">
        <v>12</v>
      </c>
      <c r="BSM1">
        <v>12</v>
      </c>
      <c r="BSN1">
        <v>12</v>
      </c>
      <c r="BSO1">
        <v>12</v>
      </c>
      <c r="BSP1" s="11">
        <v>23</v>
      </c>
      <c r="BSQ1">
        <v>13</v>
      </c>
      <c r="BSR1">
        <v>13</v>
      </c>
      <c r="BSS1">
        <v>13</v>
      </c>
      <c r="BST1">
        <v>13</v>
      </c>
      <c r="BSU1">
        <v>13</v>
      </c>
      <c r="BSV1">
        <v>13</v>
      </c>
      <c r="BSW1">
        <v>13</v>
      </c>
      <c r="BSX1">
        <v>13</v>
      </c>
      <c r="BSY1">
        <v>13</v>
      </c>
      <c r="BSZ1">
        <v>13</v>
      </c>
      <c r="BTA1" s="11">
        <v>23</v>
      </c>
      <c r="BTB1">
        <v>14</v>
      </c>
      <c r="BTC1">
        <v>14</v>
      </c>
      <c r="BTD1">
        <v>14</v>
      </c>
      <c r="BTE1">
        <v>14</v>
      </c>
      <c r="BTF1">
        <v>14</v>
      </c>
      <c r="BTG1">
        <v>14</v>
      </c>
      <c r="BTH1">
        <v>14</v>
      </c>
      <c r="BTI1">
        <v>14</v>
      </c>
      <c r="BTJ1">
        <v>14</v>
      </c>
      <c r="BTK1">
        <v>14</v>
      </c>
      <c r="BTL1" s="11">
        <v>14</v>
      </c>
      <c r="BTM1">
        <v>15</v>
      </c>
      <c r="BTN1">
        <v>15</v>
      </c>
      <c r="BTO1">
        <v>15</v>
      </c>
      <c r="BTP1">
        <v>15</v>
      </c>
      <c r="BTQ1">
        <v>15</v>
      </c>
      <c r="BTR1">
        <v>15</v>
      </c>
      <c r="BTS1">
        <v>15</v>
      </c>
      <c r="BTT1">
        <v>15</v>
      </c>
      <c r="BTU1">
        <v>15</v>
      </c>
      <c r="BTV1">
        <v>15</v>
      </c>
      <c r="BTW1" s="11">
        <v>15</v>
      </c>
      <c r="BTX1">
        <v>16</v>
      </c>
      <c r="BTY1">
        <v>16</v>
      </c>
      <c r="BTZ1">
        <v>16</v>
      </c>
      <c r="BUA1">
        <v>16</v>
      </c>
      <c r="BUB1">
        <v>16</v>
      </c>
      <c r="BUC1">
        <v>16</v>
      </c>
      <c r="BUD1">
        <v>16</v>
      </c>
      <c r="BUE1">
        <v>16</v>
      </c>
      <c r="BUF1">
        <v>16</v>
      </c>
      <c r="BUG1">
        <v>16</v>
      </c>
      <c r="BUH1" s="11">
        <v>16</v>
      </c>
      <c r="BUI1">
        <v>17</v>
      </c>
      <c r="BUJ1">
        <v>17</v>
      </c>
      <c r="BUK1">
        <v>17</v>
      </c>
      <c r="BUL1">
        <v>17</v>
      </c>
      <c r="BUM1">
        <v>17</v>
      </c>
      <c r="BUN1">
        <v>17</v>
      </c>
      <c r="BUO1">
        <v>17</v>
      </c>
      <c r="BUP1">
        <v>17</v>
      </c>
      <c r="BUQ1">
        <v>17</v>
      </c>
      <c r="BUR1">
        <v>17</v>
      </c>
      <c r="BUS1" s="11">
        <v>17</v>
      </c>
      <c r="BUT1">
        <v>18</v>
      </c>
      <c r="BUU1">
        <v>18</v>
      </c>
      <c r="BUV1">
        <v>18</v>
      </c>
      <c r="BUW1">
        <v>18</v>
      </c>
      <c r="BUX1">
        <v>18</v>
      </c>
      <c r="BUY1">
        <v>18</v>
      </c>
      <c r="BUZ1">
        <v>18</v>
      </c>
      <c r="BVA1">
        <v>18</v>
      </c>
      <c r="BVB1">
        <v>18</v>
      </c>
      <c r="BVC1">
        <v>18</v>
      </c>
      <c r="BVD1" s="11">
        <v>18</v>
      </c>
      <c r="BVE1">
        <v>19</v>
      </c>
      <c r="BVF1">
        <v>19</v>
      </c>
      <c r="BVG1">
        <v>19</v>
      </c>
      <c r="BVH1">
        <v>19</v>
      </c>
      <c r="BVI1">
        <v>19</v>
      </c>
      <c r="BVJ1">
        <v>19</v>
      </c>
      <c r="BVK1">
        <v>19</v>
      </c>
      <c r="BVL1">
        <v>19</v>
      </c>
      <c r="BVM1">
        <v>19</v>
      </c>
      <c r="BVN1">
        <v>19</v>
      </c>
      <c r="BVO1" s="11">
        <v>19</v>
      </c>
      <c r="BVP1">
        <v>20</v>
      </c>
      <c r="BVQ1">
        <v>20</v>
      </c>
      <c r="BVR1">
        <v>20</v>
      </c>
      <c r="BVS1">
        <v>20</v>
      </c>
      <c r="BVT1">
        <v>20</v>
      </c>
      <c r="BVU1">
        <v>20</v>
      </c>
      <c r="BVV1">
        <v>20</v>
      </c>
      <c r="BVW1">
        <v>20</v>
      </c>
      <c r="BVX1">
        <v>20</v>
      </c>
      <c r="BVY1">
        <v>20</v>
      </c>
      <c r="BVZ1" s="11">
        <v>20</v>
      </c>
      <c r="BWA1">
        <v>21</v>
      </c>
      <c r="BWB1">
        <v>21</v>
      </c>
      <c r="BWC1">
        <v>21</v>
      </c>
      <c r="BWD1">
        <v>21</v>
      </c>
      <c r="BWE1">
        <v>21</v>
      </c>
      <c r="BWF1">
        <v>21</v>
      </c>
      <c r="BWG1">
        <v>21</v>
      </c>
      <c r="BWH1">
        <v>21</v>
      </c>
      <c r="BWI1">
        <v>21</v>
      </c>
      <c r="BWJ1">
        <v>21</v>
      </c>
      <c r="BWK1" s="11">
        <v>21</v>
      </c>
      <c r="BWL1">
        <v>22</v>
      </c>
      <c r="BWM1">
        <v>22</v>
      </c>
      <c r="BWN1">
        <v>22</v>
      </c>
      <c r="BWO1">
        <v>22</v>
      </c>
      <c r="BWP1">
        <v>22</v>
      </c>
      <c r="BWQ1">
        <v>22</v>
      </c>
      <c r="BWR1">
        <v>22</v>
      </c>
      <c r="BWS1">
        <v>22</v>
      </c>
      <c r="BWT1">
        <v>22</v>
      </c>
      <c r="BWU1">
        <v>22</v>
      </c>
      <c r="BWV1" s="11">
        <v>22</v>
      </c>
      <c r="BWW1">
        <v>23</v>
      </c>
      <c r="BWX1">
        <v>23</v>
      </c>
      <c r="BWY1">
        <v>23</v>
      </c>
      <c r="BWZ1">
        <v>23</v>
      </c>
      <c r="BXA1">
        <v>23</v>
      </c>
      <c r="BXB1">
        <v>23</v>
      </c>
      <c r="BXC1">
        <v>23</v>
      </c>
      <c r="BXD1">
        <v>23</v>
      </c>
      <c r="BXE1">
        <v>23</v>
      </c>
      <c r="BXF1">
        <v>23</v>
      </c>
      <c r="BXG1" s="11">
        <v>23</v>
      </c>
      <c r="BXH1">
        <v>24</v>
      </c>
      <c r="BXI1">
        <v>24</v>
      </c>
      <c r="BXJ1">
        <v>24</v>
      </c>
      <c r="BXK1">
        <v>24</v>
      </c>
      <c r="BXL1">
        <v>24</v>
      </c>
      <c r="BXM1">
        <v>24</v>
      </c>
      <c r="BXN1">
        <v>24</v>
      </c>
      <c r="BXO1">
        <v>24</v>
      </c>
      <c r="BXP1">
        <v>24</v>
      </c>
      <c r="BXQ1">
        <v>24</v>
      </c>
      <c r="BXR1" s="11">
        <v>24</v>
      </c>
      <c r="BXS1">
        <v>1</v>
      </c>
      <c r="BXT1">
        <v>1</v>
      </c>
      <c r="BXU1">
        <v>1</v>
      </c>
      <c r="BXV1">
        <v>1</v>
      </c>
      <c r="BXW1">
        <v>1</v>
      </c>
      <c r="BXX1">
        <v>1</v>
      </c>
      <c r="BXY1">
        <v>1</v>
      </c>
      <c r="BXZ1">
        <v>1</v>
      </c>
      <c r="BYA1">
        <v>1</v>
      </c>
      <c r="BYB1">
        <v>1</v>
      </c>
      <c r="BYC1" s="11">
        <v>1</v>
      </c>
      <c r="BYD1">
        <v>2</v>
      </c>
      <c r="BYE1">
        <v>2</v>
      </c>
      <c r="BYF1">
        <v>2</v>
      </c>
      <c r="BYG1">
        <v>2</v>
      </c>
      <c r="BYH1">
        <v>2</v>
      </c>
      <c r="BYI1">
        <v>2</v>
      </c>
      <c r="BYJ1">
        <v>2</v>
      </c>
      <c r="BYK1">
        <v>2</v>
      </c>
      <c r="BYL1">
        <v>2</v>
      </c>
      <c r="BYM1">
        <v>2</v>
      </c>
      <c r="BYN1" s="11">
        <v>2</v>
      </c>
      <c r="BYO1">
        <v>3</v>
      </c>
      <c r="BYP1">
        <v>3</v>
      </c>
      <c r="BYQ1">
        <v>3</v>
      </c>
      <c r="BYR1">
        <v>3</v>
      </c>
      <c r="BYS1">
        <v>3</v>
      </c>
      <c r="BYT1">
        <v>3</v>
      </c>
      <c r="BYU1">
        <v>3</v>
      </c>
      <c r="BYV1">
        <v>3</v>
      </c>
      <c r="BYW1">
        <v>3</v>
      </c>
      <c r="BYX1">
        <v>3</v>
      </c>
      <c r="BYY1" s="11">
        <v>3</v>
      </c>
      <c r="BYZ1">
        <v>4</v>
      </c>
      <c r="BZA1">
        <v>4</v>
      </c>
      <c r="BZB1">
        <v>4</v>
      </c>
      <c r="BZC1">
        <v>4</v>
      </c>
      <c r="BZD1">
        <v>4</v>
      </c>
      <c r="BZE1">
        <v>4</v>
      </c>
      <c r="BZF1">
        <v>4</v>
      </c>
      <c r="BZG1">
        <v>4</v>
      </c>
      <c r="BZH1">
        <v>4</v>
      </c>
      <c r="BZI1">
        <v>4</v>
      </c>
      <c r="BZJ1" s="11">
        <v>4</v>
      </c>
      <c r="BZK1">
        <v>1</v>
      </c>
      <c r="BZL1">
        <v>1</v>
      </c>
      <c r="BZM1">
        <v>1</v>
      </c>
      <c r="BZN1">
        <v>1</v>
      </c>
      <c r="BZO1">
        <v>1</v>
      </c>
      <c r="BZP1">
        <v>1</v>
      </c>
      <c r="BZQ1">
        <v>1</v>
      </c>
      <c r="BZR1">
        <v>1</v>
      </c>
      <c r="BZS1">
        <v>1</v>
      </c>
      <c r="BZT1">
        <v>1</v>
      </c>
      <c r="BZU1" s="11">
        <v>1</v>
      </c>
      <c r="BZV1">
        <v>2</v>
      </c>
      <c r="BZW1">
        <v>2</v>
      </c>
      <c r="BZX1">
        <v>2</v>
      </c>
      <c r="BZY1">
        <v>2</v>
      </c>
      <c r="BZZ1">
        <v>2</v>
      </c>
      <c r="CAA1">
        <v>2</v>
      </c>
      <c r="CAB1">
        <v>2</v>
      </c>
      <c r="CAC1">
        <v>2</v>
      </c>
      <c r="CAD1">
        <v>2</v>
      </c>
      <c r="CAE1">
        <v>2</v>
      </c>
      <c r="CAF1" s="11">
        <v>2</v>
      </c>
      <c r="CAG1">
        <v>3</v>
      </c>
      <c r="CAH1">
        <v>3</v>
      </c>
      <c r="CAI1">
        <v>3</v>
      </c>
      <c r="CAJ1">
        <v>3</v>
      </c>
      <c r="CAK1">
        <v>3</v>
      </c>
      <c r="CAL1">
        <v>3</v>
      </c>
      <c r="CAM1">
        <v>3</v>
      </c>
      <c r="CAN1">
        <v>3</v>
      </c>
      <c r="CAO1">
        <v>3</v>
      </c>
      <c r="CAP1">
        <v>3</v>
      </c>
      <c r="CAQ1" s="11">
        <v>3</v>
      </c>
      <c r="CAR1">
        <v>4</v>
      </c>
      <c r="CAS1">
        <v>4</v>
      </c>
      <c r="CAT1">
        <v>4</v>
      </c>
      <c r="CAU1">
        <v>4</v>
      </c>
      <c r="CAV1">
        <v>4</v>
      </c>
      <c r="CAW1">
        <v>4</v>
      </c>
      <c r="CAX1">
        <v>4</v>
      </c>
      <c r="CAY1">
        <v>4</v>
      </c>
      <c r="CAZ1">
        <v>4</v>
      </c>
      <c r="CBA1">
        <v>4</v>
      </c>
      <c r="CBB1" s="11">
        <v>4</v>
      </c>
      <c r="CBC1">
        <v>5</v>
      </c>
      <c r="CBD1">
        <v>5</v>
      </c>
      <c r="CBE1">
        <v>5</v>
      </c>
      <c r="CBF1">
        <v>5</v>
      </c>
      <c r="CBG1">
        <v>5</v>
      </c>
      <c r="CBH1">
        <v>5</v>
      </c>
      <c r="CBI1">
        <v>5</v>
      </c>
      <c r="CBJ1">
        <v>5</v>
      </c>
      <c r="CBK1">
        <v>5</v>
      </c>
      <c r="CBL1">
        <v>5</v>
      </c>
      <c r="CBM1" s="11">
        <v>5</v>
      </c>
      <c r="CBN1">
        <v>6</v>
      </c>
      <c r="CBO1">
        <v>6</v>
      </c>
      <c r="CBP1">
        <v>6</v>
      </c>
      <c r="CBQ1">
        <v>6</v>
      </c>
      <c r="CBR1">
        <v>6</v>
      </c>
      <c r="CBS1">
        <v>6</v>
      </c>
      <c r="CBT1">
        <v>6</v>
      </c>
      <c r="CBU1">
        <v>6</v>
      </c>
      <c r="CBV1">
        <v>6</v>
      </c>
      <c r="CBW1">
        <v>6</v>
      </c>
      <c r="CBX1" s="11">
        <v>6</v>
      </c>
      <c r="CBY1">
        <v>1</v>
      </c>
      <c r="CBZ1">
        <v>1</v>
      </c>
      <c r="CCA1">
        <v>1</v>
      </c>
      <c r="CCB1">
        <v>1</v>
      </c>
      <c r="CCC1">
        <v>1</v>
      </c>
      <c r="CCD1">
        <v>1</v>
      </c>
      <c r="CCE1">
        <v>1</v>
      </c>
      <c r="CCF1">
        <v>1</v>
      </c>
      <c r="CCG1">
        <v>1</v>
      </c>
      <c r="CCH1">
        <v>1</v>
      </c>
      <c r="CCI1" s="11">
        <v>2</v>
      </c>
      <c r="CCJ1">
        <v>2</v>
      </c>
      <c r="CCK1">
        <v>2</v>
      </c>
      <c r="CCL1">
        <v>2</v>
      </c>
      <c r="CCM1">
        <v>2</v>
      </c>
      <c r="CCN1">
        <v>2</v>
      </c>
      <c r="CCO1">
        <v>2</v>
      </c>
      <c r="CCP1">
        <v>2</v>
      </c>
      <c r="CCQ1">
        <v>2</v>
      </c>
      <c r="CCR1">
        <v>2</v>
      </c>
      <c r="CCS1">
        <v>2</v>
      </c>
      <c r="CCT1" s="11">
        <v>3</v>
      </c>
      <c r="CCU1">
        <v>3</v>
      </c>
      <c r="CCV1">
        <v>3</v>
      </c>
      <c r="CCW1">
        <v>3</v>
      </c>
      <c r="CCX1">
        <v>3</v>
      </c>
      <c r="CCY1">
        <v>3</v>
      </c>
      <c r="CCZ1">
        <v>3</v>
      </c>
      <c r="CDA1">
        <v>3</v>
      </c>
      <c r="CDB1">
        <v>3</v>
      </c>
      <c r="CDC1">
        <v>3</v>
      </c>
      <c r="CDD1">
        <v>3</v>
      </c>
      <c r="CDE1" s="11">
        <v>3</v>
      </c>
      <c r="CDF1">
        <v>4</v>
      </c>
      <c r="CDG1">
        <v>4</v>
      </c>
      <c r="CDH1">
        <v>4</v>
      </c>
      <c r="CDI1">
        <v>4</v>
      </c>
      <c r="CDJ1">
        <v>4</v>
      </c>
      <c r="CDK1">
        <v>4</v>
      </c>
      <c r="CDL1">
        <v>4</v>
      </c>
      <c r="CDM1">
        <v>4</v>
      </c>
      <c r="CDN1">
        <v>4</v>
      </c>
      <c r="CDO1">
        <v>4</v>
      </c>
      <c r="CDP1" s="11">
        <v>4</v>
      </c>
      <c r="CDQ1">
        <v>1</v>
      </c>
      <c r="CDR1">
        <v>1</v>
      </c>
      <c r="CDS1">
        <v>1</v>
      </c>
      <c r="CDT1">
        <v>1</v>
      </c>
      <c r="CDU1">
        <v>1</v>
      </c>
      <c r="CDV1">
        <v>1</v>
      </c>
      <c r="CDW1">
        <v>1</v>
      </c>
      <c r="CDX1">
        <v>1</v>
      </c>
      <c r="CDY1">
        <v>1</v>
      </c>
      <c r="CDZ1">
        <v>1</v>
      </c>
      <c r="CEA1" s="11">
        <v>2</v>
      </c>
      <c r="CEB1">
        <v>2</v>
      </c>
      <c r="CEC1">
        <v>2</v>
      </c>
      <c r="CED1">
        <v>2</v>
      </c>
      <c r="CEE1">
        <v>2</v>
      </c>
      <c r="CEF1">
        <v>2</v>
      </c>
      <c r="CEG1">
        <v>2</v>
      </c>
      <c r="CEH1">
        <v>2</v>
      </c>
      <c r="CEI1">
        <v>2</v>
      </c>
      <c r="CEJ1">
        <v>2</v>
      </c>
      <c r="CEK1">
        <v>2</v>
      </c>
      <c r="CEL1" s="11">
        <v>3</v>
      </c>
      <c r="CEM1">
        <v>3</v>
      </c>
      <c r="CEN1">
        <v>3</v>
      </c>
      <c r="CEO1">
        <v>3</v>
      </c>
      <c r="CEP1">
        <v>3</v>
      </c>
      <c r="CEQ1">
        <v>3</v>
      </c>
      <c r="CER1">
        <v>3</v>
      </c>
      <c r="CES1">
        <v>3</v>
      </c>
      <c r="CET1">
        <v>3</v>
      </c>
      <c r="CEU1">
        <v>3</v>
      </c>
      <c r="CEV1">
        <v>3</v>
      </c>
      <c r="CEW1" s="11">
        <v>3</v>
      </c>
      <c r="CEX1">
        <v>4</v>
      </c>
      <c r="CEY1">
        <v>4</v>
      </c>
      <c r="CEZ1">
        <v>4</v>
      </c>
      <c r="CFA1">
        <v>4</v>
      </c>
      <c r="CFB1">
        <v>4</v>
      </c>
      <c r="CFC1">
        <v>4</v>
      </c>
      <c r="CFD1">
        <v>4</v>
      </c>
      <c r="CFE1">
        <v>4</v>
      </c>
      <c r="CFF1">
        <v>4</v>
      </c>
      <c r="CFG1">
        <v>4</v>
      </c>
      <c r="CFH1" s="11">
        <v>4</v>
      </c>
      <c r="CFI1">
        <v>5</v>
      </c>
      <c r="CFJ1">
        <v>5</v>
      </c>
      <c r="CFK1">
        <v>5</v>
      </c>
      <c r="CFL1">
        <v>5</v>
      </c>
      <c r="CFM1">
        <v>5</v>
      </c>
      <c r="CFN1">
        <v>5</v>
      </c>
      <c r="CFO1">
        <v>5</v>
      </c>
      <c r="CFP1">
        <v>5</v>
      </c>
      <c r="CFQ1">
        <v>5</v>
      </c>
      <c r="CFR1">
        <v>5</v>
      </c>
      <c r="CFS1" s="11">
        <v>5</v>
      </c>
      <c r="CFT1">
        <v>6</v>
      </c>
      <c r="CFU1">
        <v>6</v>
      </c>
      <c r="CFV1">
        <v>6</v>
      </c>
      <c r="CFW1">
        <v>6</v>
      </c>
      <c r="CFX1">
        <v>6</v>
      </c>
      <c r="CFY1">
        <v>6</v>
      </c>
      <c r="CFZ1">
        <v>6</v>
      </c>
      <c r="CGA1">
        <v>6</v>
      </c>
      <c r="CGB1">
        <v>6</v>
      </c>
      <c r="CGC1">
        <v>6</v>
      </c>
      <c r="CGD1" s="11">
        <v>6</v>
      </c>
      <c r="CGE1">
        <v>7</v>
      </c>
      <c r="CGF1">
        <v>7</v>
      </c>
      <c r="CGG1">
        <v>7</v>
      </c>
      <c r="CGH1">
        <v>7</v>
      </c>
      <c r="CGI1">
        <v>7</v>
      </c>
      <c r="CGJ1">
        <v>7</v>
      </c>
      <c r="CGK1">
        <v>7</v>
      </c>
      <c r="CGL1">
        <v>7</v>
      </c>
      <c r="CGM1">
        <v>7</v>
      </c>
      <c r="CGN1">
        <v>7</v>
      </c>
      <c r="CGO1" s="11">
        <v>7</v>
      </c>
      <c r="CGP1">
        <v>8</v>
      </c>
      <c r="CGQ1">
        <v>8</v>
      </c>
      <c r="CGR1">
        <v>8</v>
      </c>
      <c r="CGS1">
        <v>8</v>
      </c>
      <c r="CGT1">
        <v>8</v>
      </c>
      <c r="CGU1">
        <v>8</v>
      </c>
      <c r="CGV1">
        <v>8</v>
      </c>
      <c r="CGW1">
        <v>8</v>
      </c>
      <c r="CGX1">
        <v>8</v>
      </c>
      <c r="CGY1">
        <v>8</v>
      </c>
      <c r="CGZ1" s="11">
        <v>8</v>
      </c>
      <c r="CHA1">
        <v>9</v>
      </c>
      <c r="CHB1">
        <v>9</v>
      </c>
      <c r="CHC1">
        <v>9</v>
      </c>
      <c r="CHD1">
        <v>9</v>
      </c>
      <c r="CHE1">
        <v>9</v>
      </c>
      <c r="CHF1">
        <v>9</v>
      </c>
      <c r="CHG1">
        <v>9</v>
      </c>
      <c r="CHH1">
        <v>9</v>
      </c>
      <c r="CHI1">
        <v>9</v>
      </c>
      <c r="CHJ1">
        <v>9</v>
      </c>
      <c r="CHK1" s="11">
        <v>9</v>
      </c>
      <c r="CHL1">
        <v>10</v>
      </c>
      <c r="CHM1">
        <v>10</v>
      </c>
      <c r="CHN1">
        <v>10</v>
      </c>
      <c r="CHO1">
        <v>10</v>
      </c>
      <c r="CHP1">
        <v>10</v>
      </c>
      <c r="CHQ1">
        <v>10</v>
      </c>
      <c r="CHR1">
        <v>10</v>
      </c>
      <c r="CHS1">
        <v>10</v>
      </c>
      <c r="CHT1">
        <v>10</v>
      </c>
      <c r="CHU1">
        <v>10</v>
      </c>
      <c r="CHV1" s="11">
        <v>10</v>
      </c>
      <c r="CHW1">
        <v>11</v>
      </c>
      <c r="CHX1">
        <v>11</v>
      </c>
      <c r="CHY1">
        <v>11</v>
      </c>
      <c r="CHZ1">
        <v>11</v>
      </c>
      <c r="CIA1">
        <v>11</v>
      </c>
      <c r="CIB1">
        <v>11</v>
      </c>
      <c r="CIC1">
        <v>11</v>
      </c>
      <c r="CID1">
        <v>11</v>
      </c>
      <c r="CIE1">
        <v>11</v>
      </c>
      <c r="CIF1">
        <v>11</v>
      </c>
      <c r="CIG1" s="11">
        <v>11</v>
      </c>
      <c r="CIH1">
        <v>12</v>
      </c>
      <c r="CII1">
        <v>12</v>
      </c>
      <c r="CIJ1">
        <v>12</v>
      </c>
      <c r="CIK1">
        <v>12</v>
      </c>
      <c r="CIL1">
        <v>12</v>
      </c>
      <c r="CIM1">
        <v>12</v>
      </c>
      <c r="CIN1">
        <v>12</v>
      </c>
      <c r="CIO1">
        <v>12</v>
      </c>
      <c r="CIP1">
        <v>12</v>
      </c>
      <c r="CIQ1">
        <v>12</v>
      </c>
      <c r="CIR1" s="11">
        <v>12</v>
      </c>
      <c r="CIS1">
        <v>13</v>
      </c>
      <c r="CIT1">
        <v>13</v>
      </c>
      <c r="CIU1">
        <v>13</v>
      </c>
      <c r="CIV1">
        <v>13</v>
      </c>
      <c r="CIW1">
        <v>13</v>
      </c>
      <c r="CIX1">
        <v>13</v>
      </c>
      <c r="CIY1">
        <v>13</v>
      </c>
      <c r="CIZ1">
        <v>13</v>
      </c>
      <c r="CJA1">
        <v>13</v>
      </c>
      <c r="CJB1">
        <v>13</v>
      </c>
      <c r="CJC1" s="11">
        <v>13</v>
      </c>
      <c r="CJD1">
        <v>14</v>
      </c>
      <c r="CJE1">
        <v>14</v>
      </c>
      <c r="CJF1">
        <v>14</v>
      </c>
      <c r="CJG1">
        <v>14</v>
      </c>
      <c r="CJH1">
        <v>14</v>
      </c>
      <c r="CJI1">
        <v>14</v>
      </c>
      <c r="CJJ1">
        <v>14</v>
      </c>
      <c r="CJK1">
        <v>14</v>
      </c>
      <c r="CJL1">
        <v>14</v>
      </c>
      <c r="CJM1">
        <v>14</v>
      </c>
      <c r="CJN1" s="11">
        <v>14</v>
      </c>
      <c r="CJO1">
        <v>15</v>
      </c>
      <c r="CJP1">
        <v>15</v>
      </c>
      <c r="CJQ1">
        <v>15</v>
      </c>
      <c r="CJR1">
        <v>15</v>
      </c>
      <c r="CJS1">
        <v>15</v>
      </c>
      <c r="CJT1">
        <v>15</v>
      </c>
      <c r="CJU1">
        <v>15</v>
      </c>
      <c r="CJV1">
        <v>15</v>
      </c>
      <c r="CJW1">
        <v>15</v>
      </c>
      <c r="CJX1">
        <v>15</v>
      </c>
      <c r="CJY1" s="11">
        <v>15</v>
      </c>
      <c r="CJZ1">
        <v>1</v>
      </c>
      <c r="CKA1">
        <v>1</v>
      </c>
      <c r="CKB1">
        <v>1</v>
      </c>
      <c r="CKC1">
        <v>1</v>
      </c>
      <c r="CKD1">
        <v>1</v>
      </c>
      <c r="CKE1">
        <v>1</v>
      </c>
      <c r="CKF1">
        <v>1</v>
      </c>
      <c r="CKG1">
        <v>1</v>
      </c>
      <c r="CKH1">
        <v>1</v>
      </c>
      <c r="CKI1">
        <v>1</v>
      </c>
      <c r="CKJ1" s="11">
        <v>1</v>
      </c>
      <c r="CKK1">
        <v>2</v>
      </c>
      <c r="CKL1">
        <v>2</v>
      </c>
      <c r="CKM1">
        <v>2</v>
      </c>
      <c r="CKN1">
        <v>2</v>
      </c>
      <c r="CKO1">
        <v>2</v>
      </c>
      <c r="CKP1">
        <v>2</v>
      </c>
      <c r="CKQ1">
        <v>2</v>
      </c>
      <c r="CKR1">
        <v>2</v>
      </c>
      <c r="CKS1">
        <v>2</v>
      </c>
      <c r="CKT1">
        <v>2</v>
      </c>
      <c r="CKU1" s="11">
        <v>2</v>
      </c>
      <c r="CKV1">
        <v>3</v>
      </c>
      <c r="CKW1">
        <v>3</v>
      </c>
      <c r="CKX1">
        <v>3</v>
      </c>
      <c r="CKY1">
        <v>3</v>
      </c>
      <c r="CKZ1">
        <v>3</v>
      </c>
      <c r="CLA1">
        <v>3</v>
      </c>
      <c r="CLB1">
        <v>3</v>
      </c>
      <c r="CLC1">
        <v>3</v>
      </c>
      <c r="CLD1">
        <v>3</v>
      </c>
      <c r="CLE1">
        <v>3</v>
      </c>
      <c r="CLF1" s="11">
        <v>3</v>
      </c>
      <c r="CLG1">
        <v>4</v>
      </c>
      <c r="CLH1">
        <v>4</v>
      </c>
      <c r="CLI1">
        <v>4</v>
      </c>
      <c r="CLJ1">
        <v>4</v>
      </c>
      <c r="CLK1">
        <v>4</v>
      </c>
      <c r="CLL1">
        <v>4</v>
      </c>
      <c r="CLM1">
        <v>4</v>
      </c>
      <c r="CLN1">
        <v>4</v>
      </c>
      <c r="CLO1">
        <v>4</v>
      </c>
      <c r="CLP1">
        <v>4</v>
      </c>
      <c r="CLQ1" s="11">
        <v>4</v>
      </c>
      <c r="CLR1">
        <v>5</v>
      </c>
      <c r="CLS1">
        <v>5</v>
      </c>
      <c r="CLT1">
        <v>5</v>
      </c>
      <c r="CLU1">
        <v>5</v>
      </c>
      <c r="CLV1">
        <v>5</v>
      </c>
      <c r="CLW1">
        <v>5</v>
      </c>
      <c r="CLX1">
        <v>5</v>
      </c>
      <c r="CLY1">
        <v>5</v>
      </c>
      <c r="CLZ1">
        <v>5</v>
      </c>
      <c r="CMA1">
        <v>5</v>
      </c>
      <c r="CMB1" s="11">
        <v>5</v>
      </c>
      <c r="CMC1">
        <v>6</v>
      </c>
      <c r="CMD1">
        <v>6</v>
      </c>
      <c r="CME1">
        <v>6</v>
      </c>
      <c r="CMF1">
        <v>6</v>
      </c>
      <c r="CMG1">
        <v>6</v>
      </c>
      <c r="CMH1">
        <v>6</v>
      </c>
      <c r="CMI1">
        <v>6</v>
      </c>
      <c r="CMJ1">
        <v>6</v>
      </c>
      <c r="CMK1">
        <v>6</v>
      </c>
      <c r="CML1">
        <v>6</v>
      </c>
      <c r="CMM1" s="11">
        <v>6</v>
      </c>
      <c r="CMN1">
        <v>7</v>
      </c>
      <c r="CMO1">
        <v>7</v>
      </c>
      <c r="CMP1">
        <v>7</v>
      </c>
      <c r="CMQ1">
        <v>7</v>
      </c>
      <c r="CMR1">
        <v>7</v>
      </c>
      <c r="CMS1">
        <v>7</v>
      </c>
      <c r="CMT1">
        <v>7</v>
      </c>
      <c r="CMU1">
        <v>7</v>
      </c>
      <c r="CMV1">
        <v>7</v>
      </c>
      <c r="CMW1">
        <v>7</v>
      </c>
      <c r="CMX1" s="11">
        <v>7</v>
      </c>
      <c r="CMY1">
        <v>8</v>
      </c>
      <c r="CMZ1">
        <v>8</v>
      </c>
      <c r="CNA1">
        <v>8</v>
      </c>
      <c r="CNB1">
        <v>8</v>
      </c>
      <c r="CNC1">
        <v>8</v>
      </c>
      <c r="CND1">
        <v>8</v>
      </c>
      <c r="CNE1">
        <v>8</v>
      </c>
      <c r="CNF1">
        <v>8</v>
      </c>
      <c r="CNG1">
        <v>8</v>
      </c>
      <c r="CNH1">
        <v>8</v>
      </c>
      <c r="CNI1" s="11">
        <v>8</v>
      </c>
      <c r="CNJ1">
        <v>9</v>
      </c>
      <c r="CNK1">
        <v>9</v>
      </c>
      <c r="CNL1">
        <v>9</v>
      </c>
      <c r="CNM1">
        <v>9</v>
      </c>
      <c r="CNN1">
        <v>9</v>
      </c>
      <c r="CNO1">
        <v>9</v>
      </c>
      <c r="CNP1">
        <v>9</v>
      </c>
      <c r="CNQ1">
        <v>9</v>
      </c>
      <c r="CNR1">
        <v>9</v>
      </c>
      <c r="CNS1">
        <v>9</v>
      </c>
      <c r="CNT1" s="11">
        <v>9</v>
      </c>
      <c r="CNU1">
        <v>10</v>
      </c>
      <c r="CNV1">
        <v>10</v>
      </c>
      <c r="CNW1">
        <v>10</v>
      </c>
      <c r="CNX1">
        <v>10</v>
      </c>
      <c r="CNY1">
        <v>10</v>
      </c>
      <c r="CNZ1">
        <v>10</v>
      </c>
      <c r="COA1">
        <v>10</v>
      </c>
      <c r="COB1">
        <v>10</v>
      </c>
      <c r="COC1">
        <v>10</v>
      </c>
      <c r="COD1">
        <v>10</v>
      </c>
      <c r="COE1" s="11">
        <v>10</v>
      </c>
      <c r="COF1">
        <v>11</v>
      </c>
      <c r="COG1">
        <v>11</v>
      </c>
      <c r="COH1">
        <v>11</v>
      </c>
      <c r="COI1">
        <v>11</v>
      </c>
      <c r="COJ1">
        <v>11</v>
      </c>
      <c r="COK1">
        <v>11</v>
      </c>
      <c r="COL1">
        <v>11</v>
      </c>
      <c r="COM1">
        <v>11</v>
      </c>
      <c r="CON1">
        <v>11</v>
      </c>
      <c r="COO1">
        <v>11</v>
      </c>
      <c r="COP1" s="11">
        <v>11</v>
      </c>
      <c r="COQ1">
        <v>12</v>
      </c>
      <c r="COR1">
        <v>12</v>
      </c>
      <c r="COS1">
        <v>12</v>
      </c>
      <c r="COT1">
        <v>12</v>
      </c>
      <c r="COU1">
        <v>12</v>
      </c>
      <c r="COV1">
        <v>12</v>
      </c>
      <c r="COW1">
        <v>12</v>
      </c>
      <c r="COX1">
        <v>12</v>
      </c>
      <c r="COY1">
        <v>12</v>
      </c>
      <c r="COZ1">
        <v>12</v>
      </c>
      <c r="CPA1" s="11">
        <v>12</v>
      </c>
      <c r="CPB1">
        <v>13</v>
      </c>
      <c r="CPC1">
        <v>13</v>
      </c>
      <c r="CPD1">
        <v>13</v>
      </c>
      <c r="CPE1">
        <v>13</v>
      </c>
      <c r="CPF1">
        <v>13</v>
      </c>
      <c r="CPG1">
        <v>13</v>
      </c>
      <c r="CPH1">
        <v>13</v>
      </c>
      <c r="CPI1">
        <v>13</v>
      </c>
      <c r="CPJ1">
        <v>13</v>
      </c>
      <c r="CPK1">
        <v>13</v>
      </c>
      <c r="CPL1" s="11">
        <v>13</v>
      </c>
      <c r="CPM1">
        <v>14</v>
      </c>
      <c r="CPN1">
        <v>14</v>
      </c>
      <c r="CPO1">
        <v>14</v>
      </c>
      <c r="CPP1">
        <v>14</v>
      </c>
      <c r="CPQ1">
        <v>14</v>
      </c>
      <c r="CPR1">
        <v>14</v>
      </c>
      <c r="CPS1">
        <v>14</v>
      </c>
      <c r="CPT1">
        <v>14</v>
      </c>
      <c r="CPU1">
        <v>14</v>
      </c>
      <c r="CPV1">
        <v>14</v>
      </c>
      <c r="CPW1" s="11">
        <v>14</v>
      </c>
      <c r="CPX1">
        <v>15</v>
      </c>
      <c r="CPY1">
        <v>15</v>
      </c>
      <c r="CPZ1">
        <v>15</v>
      </c>
      <c r="CQA1">
        <v>15</v>
      </c>
      <c r="CQB1">
        <v>15</v>
      </c>
      <c r="CQC1">
        <v>15</v>
      </c>
      <c r="CQD1">
        <v>15</v>
      </c>
      <c r="CQE1">
        <v>15</v>
      </c>
      <c r="CQF1">
        <v>15</v>
      </c>
      <c r="CQG1">
        <v>15</v>
      </c>
      <c r="CQH1" s="11">
        <v>15</v>
      </c>
      <c r="CQI1">
        <v>16</v>
      </c>
      <c r="CQJ1">
        <v>16</v>
      </c>
      <c r="CQK1">
        <v>16</v>
      </c>
      <c r="CQL1">
        <v>16</v>
      </c>
      <c r="CQM1">
        <v>16</v>
      </c>
      <c r="CQN1">
        <v>16</v>
      </c>
      <c r="CQO1">
        <v>16</v>
      </c>
      <c r="CQP1">
        <v>16</v>
      </c>
      <c r="CQQ1">
        <v>16</v>
      </c>
      <c r="CQR1">
        <v>16</v>
      </c>
      <c r="CQS1" s="11">
        <v>16</v>
      </c>
      <c r="CQT1">
        <v>1</v>
      </c>
      <c r="CQU1">
        <v>1</v>
      </c>
      <c r="CQV1">
        <v>1</v>
      </c>
      <c r="CQW1">
        <v>1</v>
      </c>
      <c r="CQX1">
        <v>1</v>
      </c>
      <c r="CQY1">
        <v>1</v>
      </c>
      <c r="CQZ1">
        <v>1</v>
      </c>
      <c r="CRA1">
        <v>1</v>
      </c>
      <c r="CRB1">
        <v>1</v>
      </c>
      <c r="CRC1">
        <v>1</v>
      </c>
      <c r="CRD1" s="11">
        <v>1</v>
      </c>
      <c r="CRE1">
        <v>2</v>
      </c>
      <c r="CRF1">
        <v>2</v>
      </c>
      <c r="CRG1">
        <v>2</v>
      </c>
      <c r="CRH1">
        <v>2</v>
      </c>
      <c r="CRI1">
        <v>2</v>
      </c>
      <c r="CRJ1">
        <v>2</v>
      </c>
      <c r="CRK1">
        <v>2</v>
      </c>
      <c r="CRL1">
        <v>2</v>
      </c>
      <c r="CRM1">
        <v>2</v>
      </c>
      <c r="CRN1">
        <v>2</v>
      </c>
      <c r="CRO1" s="11">
        <v>2</v>
      </c>
      <c r="CRP1">
        <v>3</v>
      </c>
      <c r="CRQ1">
        <v>3</v>
      </c>
      <c r="CRR1">
        <v>3</v>
      </c>
      <c r="CRS1">
        <v>3</v>
      </c>
      <c r="CRT1">
        <v>3</v>
      </c>
      <c r="CRU1">
        <v>3</v>
      </c>
      <c r="CRV1">
        <v>3</v>
      </c>
      <c r="CRW1">
        <v>3</v>
      </c>
      <c r="CRX1">
        <v>3</v>
      </c>
      <c r="CRY1">
        <v>3</v>
      </c>
      <c r="CRZ1" s="11">
        <v>3</v>
      </c>
      <c r="CSA1">
        <v>4</v>
      </c>
      <c r="CSB1">
        <v>4</v>
      </c>
      <c r="CSC1">
        <v>4</v>
      </c>
      <c r="CSD1">
        <v>4</v>
      </c>
      <c r="CSE1">
        <v>4</v>
      </c>
      <c r="CSF1">
        <v>4</v>
      </c>
      <c r="CSG1">
        <v>4</v>
      </c>
      <c r="CSH1">
        <v>4</v>
      </c>
      <c r="CSI1">
        <v>4</v>
      </c>
      <c r="CSJ1">
        <v>4</v>
      </c>
      <c r="CSK1" s="11">
        <v>4</v>
      </c>
      <c r="CSL1">
        <v>5</v>
      </c>
      <c r="CSM1">
        <v>5</v>
      </c>
      <c r="CSN1">
        <v>5</v>
      </c>
      <c r="CSO1">
        <v>5</v>
      </c>
      <c r="CSP1">
        <v>5</v>
      </c>
      <c r="CSQ1">
        <v>5</v>
      </c>
      <c r="CSR1">
        <v>5</v>
      </c>
      <c r="CSS1">
        <v>5</v>
      </c>
      <c r="CST1">
        <v>5</v>
      </c>
      <c r="CSU1">
        <v>5</v>
      </c>
      <c r="CSV1" s="11">
        <v>5</v>
      </c>
      <c r="CSW1">
        <v>6</v>
      </c>
      <c r="CSX1">
        <v>6</v>
      </c>
      <c r="CSY1">
        <v>6</v>
      </c>
      <c r="CSZ1">
        <v>6</v>
      </c>
      <c r="CTA1">
        <v>6</v>
      </c>
      <c r="CTB1">
        <v>6</v>
      </c>
      <c r="CTC1">
        <v>6</v>
      </c>
      <c r="CTD1">
        <v>6</v>
      </c>
      <c r="CTE1">
        <v>6</v>
      </c>
      <c r="CTF1">
        <v>6</v>
      </c>
      <c r="CTG1" s="11">
        <v>6</v>
      </c>
      <c r="CTH1">
        <v>7</v>
      </c>
      <c r="CTI1">
        <v>7</v>
      </c>
      <c r="CTJ1">
        <v>7</v>
      </c>
      <c r="CTK1">
        <v>7</v>
      </c>
      <c r="CTL1">
        <v>7</v>
      </c>
      <c r="CTM1">
        <v>7</v>
      </c>
      <c r="CTN1">
        <v>7</v>
      </c>
      <c r="CTO1">
        <v>7</v>
      </c>
      <c r="CTP1">
        <v>7</v>
      </c>
      <c r="CTQ1">
        <v>7</v>
      </c>
      <c r="CTR1" s="11">
        <v>7</v>
      </c>
      <c r="CTS1">
        <v>8</v>
      </c>
      <c r="CTT1">
        <v>8</v>
      </c>
      <c r="CTU1">
        <v>8</v>
      </c>
      <c r="CTV1">
        <v>8</v>
      </c>
      <c r="CTW1">
        <v>8</v>
      </c>
      <c r="CTX1">
        <v>8</v>
      </c>
      <c r="CTY1">
        <v>8</v>
      </c>
      <c r="CTZ1">
        <v>8</v>
      </c>
      <c r="CUA1">
        <v>8</v>
      </c>
      <c r="CUB1">
        <v>8</v>
      </c>
      <c r="CUC1" s="11">
        <v>8</v>
      </c>
      <c r="CUD1">
        <v>1</v>
      </c>
      <c r="CUE1">
        <v>1</v>
      </c>
      <c r="CUF1">
        <v>1</v>
      </c>
      <c r="CUG1">
        <v>1</v>
      </c>
      <c r="CUH1">
        <v>1</v>
      </c>
      <c r="CUI1">
        <v>1</v>
      </c>
      <c r="CUJ1">
        <v>1</v>
      </c>
      <c r="CUK1">
        <v>1</v>
      </c>
      <c r="CUL1">
        <v>1</v>
      </c>
      <c r="CUM1">
        <v>1</v>
      </c>
      <c r="CUN1" s="11">
        <v>2</v>
      </c>
      <c r="CUO1">
        <v>2</v>
      </c>
      <c r="CUP1">
        <v>2</v>
      </c>
      <c r="CUQ1">
        <v>2</v>
      </c>
      <c r="CUR1">
        <v>2</v>
      </c>
      <c r="CUS1">
        <v>2</v>
      </c>
      <c r="CUT1">
        <v>2</v>
      </c>
      <c r="CUU1">
        <v>2</v>
      </c>
      <c r="CUV1">
        <v>2</v>
      </c>
      <c r="CUW1">
        <v>2</v>
      </c>
      <c r="CUX1">
        <v>2</v>
      </c>
      <c r="CUY1" s="11">
        <v>3</v>
      </c>
      <c r="CUZ1">
        <v>3</v>
      </c>
      <c r="CVA1">
        <v>3</v>
      </c>
      <c r="CVB1">
        <v>3</v>
      </c>
      <c r="CVC1">
        <v>3</v>
      </c>
      <c r="CVD1">
        <v>3</v>
      </c>
      <c r="CVE1">
        <v>3</v>
      </c>
      <c r="CVF1">
        <v>3</v>
      </c>
      <c r="CVG1">
        <v>3</v>
      </c>
      <c r="CVH1">
        <v>3</v>
      </c>
      <c r="CVI1">
        <v>3</v>
      </c>
      <c r="CVJ1" s="11">
        <v>3</v>
      </c>
      <c r="CVK1">
        <v>4</v>
      </c>
      <c r="CVL1">
        <v>4</v>
      </c>
      <c r="CVM1">
        <v>4</v>
      </c>
      <c r="CVN1">
        <v>4</v>
      </c>
      <c r="CVO1">
        <v>4</v>
      </c>
      <c r="CVP1">
        <v>4</v>
      </c>
      <c r="CVQ1">
        <v>4</v>
      </c>
      <c r="CVR1">
        <v>4</v>
      </c>
      <c r="CVS1">
        <v>4</v>
      </c>
      <c r="CVT1">
        <v>4</v>
      </c>
      <c r="CVU1" s="11">
        <v>4</v>
      </c>
      <c r="CVV1">
        <v>1</v>
      </c>
      <c r="CVW1">
        <v>1</v>
      </c>
      <c r="CVX1">
        <v>1</v>
      </c>
      <c r="CVY1">
        <v>1</v>
      </c>
      <c r="CVZ1">
        <v>1</v>
      </c>
      <c r="CWA1">
        <v>1</v>
      </c>
      <c r="CWB1">
        <v>1</v>
      </c>
      <c r="CWC1">
        <v>1</v>
      </c>
      <c r="CWD1">
        <v>1</v>
      </c>
      <c r="CWE1">
        <v>1</v>
      </c>
      <c r="CWF1" s="11">
        <v>1</v>
      </c>
      <c r="CWG1">
        <v>2</v>
      </c>
      <c r="CWH1">
        <v>2</v>
      </c>
      <c r="CWI1">
        <v>2</v>
      </c>
      <c r="CWJ1">
        <v>2</v>
      </c>
      <c r="CWK1">
        <v>2</v>
      </c>
      <c r="CWL1">
        <v>2</v>
      </c>
      <c r="CWM1">
        <v>2</v>
      </c>
      <c r="CWN1">
        <v>2</v>
      </c>
      <c r="CWO1">
        <v>2</v>
      </c>
      <c r="CWP1">
        <v>2</v>
      </c>
      <c r="CWQ1" s="11">
        <v>2</v>
      </c>
      <c r="CWR1">
        <v>3</v>
      </c>
      <c r="CWS1">
        <v>3</v>
      </c>
      <c r="CWT1">
        <v>3</v>
      </c>
      <c r="CWU1">
        <v>3</v>
      </c>
      <c r="CWV1">
        <v>3</v>
      </c>
      <c r="CWW1">
        <v>3</v>
      </c>
      <c r="CWX1">
        <v>3</v>
      </c>
      <c r="CWY1">
        <v>3</v>
      </c>
      <c r="CWZ1">
        <v>3</v>
      </c>
      <c r="CXA1">
        <v>3</v>
      </c>
      <c r="CXB1" s="11">
        <v>3</v>
      </c>
      <c r="CXC1">
        <v>4</v>
      </c>
      <c r="CXD1">
        <v>4</v>
      </c>
      <c r="CXE1">
        <v>4</v>
      </c>
      <c r="CXF1">
        <v>4</v>
      </c>
      <c r="CXG1">
        <v>4</v>
      </c>
      <c r="CXH1">
        <v>4</v>
      </c>
      <c r="CXI1">
        <v>4</v>
      </c>
      <c r="CXJ1">
        <v>4</v>
      </c>
      <c r="CXK1">
        <v>4</v>
      </c>
      <c r="CXL1">
        <v>4</v>
      </c>
      <c r="CXM1" s="11">
        <v>4</v>
      </c>
      <c r="CXN1">
        <v>5</v>
      </c>
      <c r="CXO1">
        <v>5</v>
      </c>
      <c r="CXP1">
        <v>5</v>
      </c>
      <c r="CXQ1">
        <v>5</v>
      </c>
      <c r="CXR1">
        <v>5</v>
      </c>
      <c r="CXS1">
        <v>5</v>
      </c>
      <c r="CXT1">
        <v>5</v>
      </c>
      <c r="CXU1">
        <v>5</v>
      </c>
      <c r="CXV1">
        <v>5</v>
      </c>
      <c r="CXW1">
        <v>5</v>
      </c>
      <c r="CXX1" s="11">
        <v>5</v>
      </c>
      <c r="CXY1">
        <v>6</v>
      </c>
      <c r="CXZ1">
        <v>6</v>
      </c>
      <c r="CYA1">
        <v>6</v>
      </c>
      <c r="CYB1">
        <v>6</v>
      </c>
      <c r="CYC1">
        <v>6</v>
      </c>
      <c r="CYD1">
        <v>6</v>
      </c>
      <c r="CYE1">
        <v>6</v>
      </c>
      <c r="CYF1">
        <v>6</v>
      </c>
      <c r="CYG1">
        <v>6</v>
      </c>
      <c r="CYH1">
        <v>6</v>
      </c>
      <c r="CYI1" s="11">
        <v>6</v>
      </c>
      <c r="CYJ1">
        <v>7</v>
      </c>
      <c r="CYK1">
        <v>7</v>
      </c>
      <c r="CYL1">
        <v>7</v>
      </c>
      <c r="CYM1">
        <v>7</v>
      </c>
      <c r="CYN1">
        <v>7</v>
      </c>
      <c r="CYO1">
        <v>7</v>
      </c>
      <c r="CYP1">
        <v>7</v>
      </c>
      <c r="CYQ1">
        <v>7</v>
      </c>
      <c r="CYR1">
        <v>7</v>
      </c>
      <c r="CYS1">
        <v>7</v>
      </c>
      <c r="CYT1" s="11">
        <v>7</v>
      </c>
      <c r="CYU1">
        <v>8</v>
      </c>
      <c r="CYV1">
        <v>8</v>
      </c>
      <c r="CYW1">
        <v>8</v>
      </c>
      <c r="CYX1">
        <v>8</v>
      </c>
      <c r="CYY1">
        <v>8</v>
      </c>
      <c r="CYZ1">
        <v>8</v>
      </c>
      <c r="CZA1">
        <v>8</v>
      </c>
      <c r="CZB1">
        <v>8</v>
      </c>
      <c r="CZC1">
        <v>8</v>
      </c>
      <c r="CZD1">
        <v>8</v>
      </c>
      <c r="CZE1" s="11">
        <v>8</v>
      </c>
      <c r="CZF1">
        <v>9</v>
      </c>
      <c r="CZG1">
        <v>9</v>
      </c>
      <c r="CZH1">
        <v>9</v>
      </c>
      <c r="CZI1">
        <v>9</v>
      </c>
      <c r="CZJ1">
        <v>9</v>
      </c>
      <c r="CZK1">
        <v>9</v>
      </c>
      <c r="CZL1">
        <v>9</v>
      </c>
      <c r="CZM1">
        <v>9</v>
      </c>
      <c r="CZN1">
        <v>9</v>
      </c>
      <c r="CZO1">
        <v>9</v>
      </c>
      <c r="CZP1" s="11">
        <v>9</v>
      </c>
      <c r="CZQ1">
        <v>10</v>
      </c>
      <c r="CZR1">
        <v>10</v>
      </c>
      <c r="CZS1">
        <v>10</v>
      </c>
      <c r="CZT1">
        <v>10</v>
      </c>
      <c r="CZU1">
        <v>10</v>
      </c>
      <c r="CZV1">
        <v>10</v>
      </c>
      <c r="CZW1">
        <v>10</v>
      </c>
      <c r="CZX1">
        <v>10</v>
      </c>
      <c r="CZY1">
        <v>10</v>
      </c>
      <c r="CZZ1">
        <v>10</v>
      </c>
      <c r="DAA1" s="11">
        <v>10</v>
      </c>
      <c r="DAB1">
        <v>11</v>
      </c>
      <c r="DAC1">
        <v>11</v>
      </c>
      <c r="DAD1">
        <v>11</v>
      </c>
      <c r="DAE1">
        <v>11</v>
      </c>
      <c r="DAF1">
        <v>11</v>
      </c>
      <c r="DAG1">
        <v>11</v>
      </c>
      <c r="DAH1">
        <v>11</v>
      </c>
      <c r="DAI1">
        <v>11</v>
      </c>
      <c r="DAJ1">
        <v>11</v>
      </c>
      <c r="DAK1">
        <v>11</v>
      </c>
      <c r="DAL1" s="11">
        <v>11</v>
      </c>
      <c r="DAM1">
        <v>12</v>
      </c>
      <c r="DAN1">
        <v>12</v>
      </c>
      <c r="DAO1">
        <v>12</v>
      </c>
      <c r="DAP1">
        <v>12</v>
      </c>
      <c r="DAQ1">
        <v>12</v>
      </c>
      <c r="DAR1">
        <v>12</v>
      </c>
      <c r="DAS1">
        <v>12</v>
      </c>
      <c r="DAT1">
        <v>12</v>
      </c>
      <c r="DAU1">
        <v>12</v>
      </c>
      <c r="DAV1">
        <v>12</v>
      </c>
      <c r="DAW1" s="11">
        <v>12</v>
      </c>
      <c r="DAX1">
        <v>13</v>
      </c>
      <c r="DAY1">
        <v>13</v>
      </c>
      <c r="DAZ1">
        <v>13</v>
      </c>
      <c r="DBA1">
        <v>13</v>
      </c>
      <c r="DBB1">
        <v>13</v>
      </c>
      <c r="DBC1">
        <v>13</v>
      </c>
      <c r="DBD1">
        <v>13</v>
      </c>
      <c r="DBE1">
        <v>13</v>
      </c>
      <c r="DBF1">
        <v>13</v>
      </c>
      <c r="DBG1">
        <v>13</v>
      </c>
      <c r="DBH1" s="11">
        <v>13</v>
      </c>
      <c r="DBI1">
        <v>14</v>
      </c>
      <c r="DBJ1">
        <v>14</v>
      </c>
      <c r="DBK1">
        <v>14</v>
      </c>
      <c r="DBL1">
        <v>14</v>
      </c>
      <c r="DBM1">
        <v>14</v>
      </c>
      <c r="DBN1">
        <v>14</v>
      </c>
      <c r="DBO1">
        <v>14</v>
      </c>
      <c r="DBP1">
        <v>14</v>
      </c>
      <c r="DBQ1">
        <v>14</v>
      </c>
      <c r="DBR1">
        <v>14</v>
      </c>
      <c r="DBS1" s="11">
        <v>14</v>
      </c>
      <c r="DBT1">
        <v>15</v>
      </c>
      <c r="DBU1">
        <v>15</v>
      </c>
      <c r="DBV1">
        <v>15</v>
      </c>
      <c r="DBW1">
        <v>15</v>
      </c>
      <c r="DBX1">
        <v>15</v>
      </c>
      <c r="DBY1">
        <v>15</v>
      </c>
      <c r="DBZ1">
        <v>15</v>
      </c>
      <c r="DCA1">
        <v>15</v>
      </c>
      <c r="DCB1">
        <v>15</v>
      </c>
      <c r="DCC1">
        <v>15</v>
      </c>
      <c r="DCD1" s="11">
        <v>15</v>
      </c>
      <c r="DCE1">
        <v>16</v>
      </c>
      <c r="DCF1">
        <v>16</v>
      </c>
      <c r="DCG1">
        <v>16</v>
      </c>
      <c r="DCH1">
        <v>16</v>
      </c>
      <c r="DCI1">
        <v>16</v>
      </c>
      <c r="DCJ1">
        <v>16</v>
      </c>
      <c r="DCK1">
        <v>16</v>
      </c>
      <c r="DCL1">
        <v>16</v>
      </c>
      <c r="DCM1">
        <v>16</v>
      </c>
      <c r="DCN1">
        <v>16</v>
      </c>
      <c r="DCO1" s="11">
        <v>16</v>
      </c>
      <c r="DCP1">
        <v>17</v>
      </c>
      <c r="DCQ1">
        <v>17</v>
      </c>
      <c r="DCR1">
        <v>17</v>
      </c>
      <c r="DCS1">
        <v>17</v>
      </c>
      <c r="DCT1">
        <v>17</v>
      </c>
      <c r="DCU1">
        <v>17</v>
      </c>
      <c r="DCV1">
        <v>17</v>
      </c>
      <c r="DCW1">
        <v>17</v>
      </c>
      <c r="DCX1">
        <v>17</v>
      </c>
      <c r="DCY1">
        <v>17</v>
      </c>
      <c r="DCZ1" s="11">
        <v>17</v>
      </c>
      <c r="DDA1">
        <v>18</v>
      </c>
      <c r="DDB1">
        <v>18</v>
      </c>
      <c r="DDC1">
        <v>18</v>
      </c>
      <c r="DDD1">
        <v>18</v>
      </c>
      <c r="DDE1">
        <v>18</v>
      </c>
      <c r="DDF1">
        <v>18</v>
      </c>
      <c r="DDG1">
        <v>18</v>
      </c>
      <c r="DDH1">
        <v>18</v>
      </c>
      <c r="DDI1">
        <v>18</v>
      </c>
      <c r="DDJ1">
        <v>18</v>
      </c>
      <c r="DDK1" s="11">
        <v>18</v>
      </c>
      <c r="DDL1">
        <v>1</v>
      </c>
      <c r="DDM1">
        <v>1</v>
      </c>
      <c r="DDN1">
        <v>1</v>
      </c>
      <c r="DDO1">
        <v>1</v>
      </c>
      <c r="DDP1">
        <v>1</v>
      </c>
      <c r="DDQ1">
        <v>1</v>
      </c>
      <c r="DDR1">
        <v>1</v>
      </c>
      <c r="DDS1">
        <v>1</v>
      </c>
      <c r="DDT1">
        <v>1</v>
      </c>
      <c r="DDU1">
        <v>1</v>
      </c>
      <c r="DDV1" s="11">
        <v>1</v>
      </c>
      <c r="DDW1">
        <v>2</v>
      </c>
      <c r="DDX1">
        <v>2</v>
      </c>
      <c r="DDY1">
        <v>2</v>
      </c>
      <c r="DDZ1">
        <v>2</v>
      </c>
      <c r="DEA1">
        <v>2</v>
      </c>
      <c r="DEB1">
        <v>2</v>
      </c>
      <c r="DEC1">
        <v>2</v>
      </c>
      <c r="DED1">
        <v>2</v>
      </c>
      <c r="DEE1">
        <v>2</v>
      </c>
      <c r="DEF1">
        <v>2</v>
      </c>
      <c r="DEG1" s="11">
        <v>2</v>
      </c>
      <c r="DEH1">
        <v>3</v>
      </c>
      <c r="DEI1">
        <v>3</v>
      </c>
      <c r="DEJ1">
        <v>3</v>
      </c>
      <c r="DEK1">
        <v>3</v>
      </c>
      <c r="DEL1">
        <v>3</v>
      </c>
      <c r="DEM1">
        <v>3</v>
      </c>
      <c r="DEN1">
        <v>3</v>
      </c>
      <c r="DEO1">
        <v>3</v>
      </c>
      <c r="DEP1">
        <v>3</v>
      </c>
      <c r="DEQ1">
        <v>3</v>
      </c>
      <c r="DER1" s="11">
        <v>3</v>
      </c>
      <c r="DES1">
        <v>4</v>
      </c>
      <c r="DET1">
        <v>4</v>
      </c>
      <c r="DEU1">
        <v>4</v>
      </c>
      <c r="DEV1">
        <v>4</v>
      </c>
      <c r="DEW1">
        <v>4</v>
      </c>
      <c r="DEX1">
        <v>4</v>
      </c>
      <c r="DEY1">
        <v>4</v>
      </c>
      <c r="DEZ1">
        <v>4</v>
      </c>
      <c r="DFA1">
        <v>4</v>
      </c>
      <c r="DFB1">
        <v>4</v>
      </c>
      <c r="DFC1" s="11">
        <v>4</v>
      </c>
      <c r="DFD1">
        <v>5</v>
      </c>
      <c r="DFE1">
        <v>5</v>
      </c>
      <c r="DFF1">
        <v>5</v>
      </c>
      <c r="DFG1">
        <v>5</v>
      </c>
      <c r="DFH1">
        <v>5</v>
      </c>
      <c r="DFI1">
        <v>5</v>
      </c>
      <c r="DFJ1">
        <v>5</v>
      </c>
      <c r="DFK1">
        <v>5</v>
      </c>
      <c r="DFL1">
        <v>5</v>
      </c>
      <c r="DFM1">
        <v>5</v>
      </c>
      <c r="DFN1" s="11">
        <v>5</v>
      </c>
      <c r="DFO1">
        <v>6</v>
      </c>
      <c r="DFP1">
        <v>6</v>
      </c>
      <c r="DFQ1">
        <v>6</v>
      </c>
      <c r="DFR1">
        <v>6</v>
      </c>
      <c r="DFS1">
        <v>6</v>
      </c>
      <c r="DFT1">
        <v>6</v>
      </c>
      <c r="DFU1">
        <v>6</v>
      </c>
      <c r="DFV1">
        <v>6</v>
      </c>
      <c r="DFW1">
        <v>6</v>
      </c>
      <c r="DFX1">
        <v>6</v>
      </c>
      <c r="DFY1" s="11">
        <v>6</v>
      </c>
      <c r="DFZ1">
        <v>7</v>
      </c>
      <c r="DGA1">
        <v>7</v>
      </c>
      <c r="DGB1">
        <v>7</v>
      </c>
      <c r="DGC1">
        <v>7</v>
      </c>
      <c r="DGD1">
        <v>7</v>
      </c>
      <c r="DGE1">
        <v>7</v>
      </c>
      <c r="DGF1">
        <v>7</v>
      </c>
      <c r="DGG1">
        <v>7</v>
      </c>
      <c r="DGH1">
        <v>7</v>
      </c>
      <c r="DGI1">
        <v>7</v>
      </c>
      <c r="DGJ1" s="11">
        <v>7</v>
      </c>
      <c r="DGK1">
        <v>8</v>
      </c>
      <c r="DGL1">
        <v>8</v>
      </c>
      <c r="DGM1">
        <v>8</v>
      </c>
      <c r="DGN1">
        <v>8</v>
      </c>
      <c r="DGO1">
        <v>8</v>
      </c>
      <c r="DGP1">
        <v>8</v>
      </c>
      <c r="DGQ1">
        <v>8</v>
      </c>
      <c r="DGR1">
        <v>8</v>
      </c>
      <c r="DGS1">
        <v>8</v>
      </c>
      <c r="DGT1">
        <v>8</v>
      </c>
      <c r="DGU1" s="11">
        <v>8</v>
      </c>
      <c r="DGV1">
        <v>9</v>
      </c>
      <c r="DGW1">
        <v>9</v>
      </c>
      <c r="DGX1">
        <v>9</v>
      </c>
      <c r="DGY1">
        <v>9</v>
      </c>
      <c r="DGZ1">
        <v>9</v>
      </c>
      <c r="DHA1">
        <v>9</v>
      </c>
      <c r="DHB1">
        <v>9</v>
      </c>
      <c r="DHC1">
        <v>9</v>
      </c>
      <c r="DHD1">
        <v>9</v>
      </c>
      <c r="DHE1">
        <v>9</v>
      </c>
      <c r="DHF1" s="11">
        <v>9</v>
      </c>
      <c r="DHG1">
        <v>10</v>
      </c>
      <c r="DHH1">
        <v>10</v>
      </c>
      <c r="DHI1">
        <v>10</v>
      </c>
      <c r="DHJ1">
        <v>10</v>
      </c>
      <c r="DHK1">
        <v>10</v>
      </c>
      <c r="DHL1">
        <v>10</v>
      </c>
      <c r="DHM1">
        <v>10</v>
      </c>
      <c r="DHN1">
        <v>10</v>
      </c>
      <c r="DHO1">
        <v>10</v>
      </c>
      <c r="DHP1">
        <v>10</v>
      </c>
      <c r="DHQ1" s="11">
        <v>10</v>
      </c>
      <c r="DHR1">
        <v>1</v>
      </c>
      <c r="DHS1">
        <v>1</v>
      </c>
      <c r="DHT1">
        <v>1</v>
      </c>
      <c r="DHU1">
        <v>1</v>
      </c>
      <c r="DHV1">
        <v>1</v>
      </c>
      <c r="DHW1">
        <v>1</v>
      </c>
      <c r="DHX1">
        <v>1</v>
      </c>
      <c r="DHY1">
        <v>1</v>
      </c>
      <c r="DHZ1">
        <v>1</v>
      </c>
      <c r="DIA1">
        <v>1</v>
      </c>
      <c r="DIB1" s="11">
        <v>1</v>
      </c>
      <c r="DIC1">
        <v>2</v>
      </c>
      <c r="DID1">
        <v>2</v>
      </c>
      <c r="DIE1">
        <v>2</v>
      </c>
      <c r="DIF1">
        <v>2</v>
      </c>
      <c r="DIG1">
        <v>2</v>
      </c>
      <c r="DIH1">
        <v>2</v>
      </c>
      <c r="DII1">
        <v>2</v>
      </c>
      <c r="DIJ1">
        <v>2</v>
      </c>
      <c r="DIK1">
        <v>2</v>
      </c>
      <c r="DIL1">
        <v>2</v>
      </c>
      <c r="DIM1" s="11">
        <v>2</v>
      </c>
      <c r="DIN1">
        <v>3</v>
      </c>
      <c r="DIO1">
        <v>3</v>
      </c>
      <c r="DIP1">
        <v>3</v>
      </c>
      <c r="DIQ1">
        <v>3</v>
      </c>
      <c r="DIR1">
        <v>3</v>
      </c>
      <c r="DIS1">
        <v>3</v>
      </c>
      <c r="DIT1">
        <v>3</v>
      </c>
      <c r="DIU1">
        <v>3</v>
      </c>
      <c r="DIV1">
        <v>3</v>
      </c>
      <c r="DIW1">
        <v>3</v>
      </c>
      <c r="DIX1" s="11">
        <v>3</v>
      </c>
      <c r="DIY1">
        <v>4</v>
      </c>
      <c r="DIZ1">
        <v>4</v>
      </c>
      <c r="DJA1">
        <v>4</v>
      </c>
      <c r="DJB1">
        <v>4</v>
      </c>
      <c r="DJC1">
        <v>4</v>
      </c>
      <c r="DJD1">
        <v>4</v>
      </c>
      <c r="DJE1">
        <v>4</v>
      </c>
      <c r="DJF1">
        <v>4</v>
      </c>
      <c r="DJG1">
        <v>4</v>
      </c>
      <c r="DJH1">
        <v>4</v>
      </c>
      <c r="DJI1" s="11">
        <v>4</v>
      </c>
      <c r="DJJ1">
        <v>5</v>
      </c>
      <c r="DJK1">
        <v>5</v>
      </c>
      <c r="DJL1">
        <v>5</v>
      </c>
      <c r="DJM1">
        <v>5</v>
      </c>
      <c r="DJN1">
        <v>5</v>
      </c>
      <c r="DJO1">
        <v>5</v>
      </c>
      <c r="DJP1">
        <v>5</v>
      </c>
      <c r="DJQ1">
        <v>5</v>
      </c>
      <c r="DJR1">
        <v>5</v>
      </c>
      <c r="DJS1">
        <v>5</v>
      </c>
      <c r="DJT1" s="11">
        <v>5</v>
      </c>
      <c r="DJU1">
        <v>6</v>
      </c>
      <c r="DJV1">
        <v>6</v>
      </c>
      <c r="DJW1">
        <v>6</v>
      </c>
      <c r="DJX1">
        <v>6</v>
      </c>
      <c r="DJY1">
        <v>6</v>
      </c>
      <c r="DJZ1">
        <v>6</v>
      </c>
      <c r="DKA1">
        <v>6</v>
      </c>
      <c r="DKB1">
        <v>6</v>
      </c>
      <c r="DKC1">
        <v>6</v>
      </c>
      <c r="DKD1">
        <v>6</v>
      </c>
      <c r="DKE1" s="11">
        <v>6</v>
      </c>
      <c r="DKF1">
        <v>7</v>
      </c>
      <c r="DKG1">
        <v>7</v>
      </c>
      <c r="DKH1">
        <v>7</v>
      </c>
      <c r="DKI1">
        <v>7</v>
      </c>
      <c r="DKJ1">
        <v>7</v>
      </c>
      <c r="DKK1">
        <v>7</v>
      </c>
      <c r="DKL1">
        <v>7</v>
      </c>
      <c r="DKM1">
        <v>7</v>
      </c>
      <c r="DKN1">
        <v>7</v>
      </c>
      <c r="DKO1">
        <v>7</v>
      </c>
      <c r="DKP1" s="11">
        <v>7</v>
      </c>
      <c r="DKQ1">
        <v>8</v>
      </c>
      <c r="DKR1">
        <v>8</v>
      </c>
      <c r="DKS1">
        <v>8</v>
      </c>
      <c r="DKT1">
        <v>8</v>
      </c>
      <c r="DKU1">
        <v>8</v>
      </c>
      <c r="DKV1">
        <v>8</v>
      </c>
      <c r="DKW1">
        <v>8</v>
      </c>
      <c r="DKX1">
        <v>8</v>
      </c>
      <c r="DKY1">
        <v>8</v>
      </c>
      <c r="DKZ1">
        <v>8</v>
      </c>
      <c r="DLA1" s="11">
        <v>8</v>
      </c>
      <c r="DLB1">
        <v>9</v>
      </c>
      <c r="DLC1">
        <v>9</v>
      </c>
      <c r="DLD1">
        <v>9</v>
      </c>
      <c r="DLE1">
        <v>9</v>
      </c>
      <c r="DLF1">
        <v>9</v>
      </c>
      <c r="DLG1">
        <v>9</v>
      </c>
      <c r="DLH1">
        <v>9</v>
      </c>
      <c r="DLI1">
        <v>9</v>
      </c>
      <c r="DLJ1">
        <v>9</v>
      </c>
      <c r="DLK1">
        <v>9</v>
      </c>
      <c r="DLL1" s="11">
        <v>9</v>
      </c>
      <c r="DLM1">
        <v>10</v>
      </c>
      <c r="DLN1">
        <v>10</v>
      </c>
      <c r="DLO1">
        <v>10</v>
      </c>
      <c r="DLP1">
        <v>10</v>
      </c>
      <c r="DLQ1">
        <v>10</v>
      </c>
      <c r="DLR1">
        <v>10</v>
      </c>
      <c r="DLS1">
        <v>10</v>
      </c>
      <c r="DLT1">
        <v>10</v>
      </c>
      <c r="DLU1">
        <v>10</v>
      </c>
      <c r="DLV1">
        <v>10</v>
      </c>
      <c r="DLW1" s="11">
        <v>10</v>
      </c>
      <c r="DLX1">
        <v>11</v>
      </c>
      <c r="DLY1">
        <v>11</v>
      </c>
      <c r="DLZ1">
        <v>11</v>
      </c>
      <c r="DMA1">
        <v>11</v>
      </c>
      <c r="DMB1">
        <v>11</v>
      </c>
      <c r="DMC1">
        <v>11</v>
      </c>
      <c r="DMD1">
        <v>11</v>
      </c>
      <c r="DME1">
        <v>11</v>
      </c>
      <c r="DMF1">
        <v>11</v>
      </c>
      <c r="DMG1">
        <v>11</v>
      </c>
      <c r="DMH1" s="11">
        <v>11</v>
      </c>
      <c r="DMI1">
        <v>12</v>
      </c>
      <c r="DMJ1">
        <v>12</v>
      </c>
      <c r="DMK1">
        <v>12</v>
      </c>
      <c r="DML1">
        <v>12</v>
      </c>
      <c r="DMM1">
        <v>12</v>
      </c>
      <c r="DMN1">
        <v>12</v>
      </c>
      <c r="DMO1">
        <v>12</v>
      </c>
      <c r="DMP1">
        <v>12</v>
      </c>
      <c r="DMQ1">
        <v>12</v>
      </c>
      <c r="DMR1">
        <v>12</v>
      </c>
      <c r="DMS1" s="11">
        <v>12</v>
      </c>
      <c r="DMT1">
        <v>13</v>
      </c>
      <c r="DMU1">
        <v>13</v>
      </c>
      <c r="DMV1">
        <v>13</v>
      </c>
      <c r="DMW1">
        <v>13</v>
      </c>
      <c r="DMX1">
        <v>13</v>
      </c>
      <c r="DMY1">
        <v>13</v>
      </c>
      <c r="DMZ1">
        <v>13</v>
      </c>
      <c r="DNA1">
        <v>13</v>
      </c>
      <c r="DNB1">
        <v>13</v>
      </c>
      <c r="DNC1">
        <v>13</v>
      </c>
      <c r="DND1" s="11">
        <v>13</v>
      </c>
      <c r="DNE1">
        <v>1</v>
      </c>
      <c r="DNF1">
        <v>1</v>
      </c>
      <c r="DNG1">
        <v>1</v>
      </c>
      <c r="DNH1">
        <v>1</v>
      </c>
      <c r="DNI1">
        <v>1</v>
      </c>
      <c r="DNJ1">
        <v>1</v>
      </c>
      <c r="DNK1">
        <v>1</v>
      </c>
      <c r="DNL1">
        <v>1</v>
      </c>
      <c r="DNM1">
        <v>1</v>
      </c>
      <c r="DNN1">
        <v>1</v>
      </c>
      <c r="DNO1" s="11">
        <v>1</v>
      </c>
      <c r="DNP1">
        <v>2</v>
      </c>
      <c r="DNQ1">
        <v>2</v>
      </c>
      <c r="DNR1">
        <v>2</v>
      </c>
      <c r="DNS1">
        <v>2</v>
      </c>
      <c r="DNT1">
        <v>2</v>
      </c>
      <c r="DNU1">
        <v>2</v>
      </c>
      <c r="DNV1">
        <v>2</v>
      </c>
      <c r="DNW1">
        <v>2</v>
      </c>
      <c r="DNX1">
        <v>2</v>
      </c>
      <c r="DNY1">
        <v>2</v>
      </c>
      <c r="DNZ1" s="11">
        <v>2</v>
      </c>
      <c r="DOA1">
        <v>3</v>
      </c>
      <c r="DOB1">
        <v>3</v>
      </c>
      <c r="DOC1">
        <v>3</v>
      </c>
      <c r="DOD1">
        <v>3</v>
      </c>
      <c r="DOE1">
        <v>3</v>
      </c>
      <c r="DOF1">
        <v>3</v>
      </c>
      <c r="DOG1">
        <v>3</v>
      </c>
      <c r="DOH1">
        <v>3</v>
      </c>
      <c r="DOI1">
        <v>3</v>
      </c>
      <c r="DOJ1">
        <v>3</v>
      </c>
      <c r="DOK1" s="11">
        <v>3</v>
      </c>
      <c r="DOL1">
        <v>4</v>
      </c>
      <c r="DOM1">
        <v>4</v>
      </c>
      <c r="DON1">
        <v>4</v>
      </c>
      <c r="DOO1">
        <v>4</v>
      </c>
      <c r="DOP1">
        <v>4</v>
      </c>
      <c r="DOQ1">
        <v>4</v>
      </c>
      <c r="DOR1">
        <v>4</v>
      </c>
      <c r="DOS1">
        <v>4</v>
      </c>
      <c r="DOT1">
        <v>4</v>
      </c>
      <c r="DOU1">
        <v>4</v>
      </c>
      <c r="DOV1" s="11">
        <v>4</v>
      </c>
      <c r="DOW1">
        <v>5</v>
      </c>
      <c r="DOX1">
        <v>5</v>
      </c>
      <c r="DOY1">
        <v>5</v>
      </c>
      <c r="DOZ1">
        <v>5</v>
      </c>
      <c r="DPA1">
        <v>5</v>
      </c>
      <c r="DPB1">
        <v>5</v>
      </c>
      <c r="DPC1">
        <v>5</v>
      </c>
      <c r="DPD1">
        <v>5</v>
      </c>
      <c r="DPE1">
        <v>5</v>
      </c>
      <c r="DPF1">
        <v>5</v>
      </c>
      <c r="DPG1" s="11">
        <v>5</v>
      </c>
      <c r="DPH1">
        <v>6</v>
      </c>
      <c r="DPI1">
        <v>6</v>
      </c>
      <c r="DPJ1">
        <v>6</v>
      </c>
      <c r="DPK1">
        <v>6</v>
      </c>
      <c r="DPL1">
        <v>6</v>
      </c>
      <c r="DPM1">
        <v>6</v>
      </c>
      <c r="DPN1">
        <v>6</v>
      </c>
      <c r="DPO1">
        <v>6</v>
      </c>
      <c r="DPP1">
        <v>6</v>
      </c>
      <c r="DPQ1">
        <v>6</v>
      </c>
      <c r="DPR1" s="11">
        <v>6</v>
      </c>
      <c r="DPS1">
        <v>1</v>
      </c>
      <c r="DPT1">
        <v>1</v>
      </c>
      <c r="DPU1">
        <v>1</v>
      </c>
      <c r="DPV1">
        <v>1</v>
      </c>
      <c r="DPW1">
        <v>1</v>
      </c>
      <c r="DPX1">
        <v>1</v>
      </c>
      <c r="DPY1">
        <v>1</v>
      </c>
      <c r="DPZ1">
        <v>1</v>
      </c>
      <c r="DQA1">
        <v>1</v>
      </c>
      <c r="DQB1">
        <v>1</v>
      </c>
      <c r="DQC1" s="11">
        <v>1</v>
      </c>
      <c r="DQD1">
        <v>1</v>
      </c>
      <c r="DQE1">
        <v>1</v>
      </c>
      <c r="DQF1">
        <v>1</v>
      </c>
      <c r="DQG1">
        <v>1</v>
      </c>
      <c r="DQH1">
        <v>1</v>
      </c>
      <c r="DQI1">
        <v>1</v>
      </c>
      <c r="DQJ1">
        <v>1</v>
      </c>
      <c r="DQK1">
        <v>1</v>
      </c>
      <c r="DQL1">
        <v>1</v>
      </c>
      <c r="DQM1">
        <v>1</v>
      </c>
      <c r="DQN1" s="11">
        <v>1</v>
      </c>
      <c r="DQO1">
        <v>2</v>
      </c>
      <c r="DQP1">
        <v>2</v>
      </c>
      <c r="DQQ1">
        <v>2</v>
      </c>
      <c r="DQR1">
        <v>2</v>
      </c>
      <c r="DQS1">
        <v>2</v>
      </c>
      <c r="DQT1">
        <v>2</v>
      </c>
      <c r="DQU1">
        <v>2</v>
      </c>
      <c r="DQV1">
        <v>2</v>
      </c>
      <c r="DQW1">
        <v>2</v>
      </c>
      <c r="DQX1">
        <v>2</v>
      </c>
      <c r="DQY1" s="11">
        <v>2</v>
      </c>
      <c r="DQZ1">
        <v>1</v>
      </c>
      <c r="DRA1">
        <v>1</v>
      </c>
      <c r="DRB1">
        <v>1</v>
      </c>
      <c r="DRC1">
        <v>1</v>
      </c>
      <c r="DRD1">
        <v>1</v>
      </c>
      <c r="DRE1">
        <v>1</v>
      </c>
      <c r="DRF1">
        <v>1</v>
      </c>
      <c r="DRG1">
        <v>1</v>
      </c>
      <c r="DRH1">
        <v>1</v>
      </c>
      <c r="DRI1">
        <v>1</v>
      </c>
      <c r="DRJ1" s="11">
        <v>1</v>
      </c>
      <c r="DRK1">
        <v>2</v>
      </c>
      <c r="DRL1">
        <v>2</v>
      </c>
      <c r="DRM1">
        <v>2</v>
      </c>
      <c r="DRN1">
        <v>2</v>
      </c>
      <c r="DRO1">
        <v>2</v>
      </c>
      <c r="DRP1">
        <v>2</v>
      </c>
      <c r="DRQ1">
        <v>2</v>
      </c>
      <c r="DRR1">
        <v>2</v>
      </c>
      <c r="DRS1">
        <v>2</v>
      </c>
      <c r="DRT1">
        <v>2</v>
      </c>
      <c r="DRU1" s="11">
        <v>2</v>
      </c>
      <c r="DRV1">
        <v>1</v>
      </c>
      <c r="DRW1">
        <v>1</v>
      </c>
      <c r="DRX1">
        <v>1</v>
      </c>
      <c r="DRY1">
        <v>1</v>
      </c>
      <c r="DRZ1">
        <v>1</v>
      </c>
      <c r="DSA1">
        <v>1</v>
      </c>
      <c r="DSB1">
        <v>1</v>
      </c>
      <c r="DSC1">
        <v>1</v>
      </c>
      <c r="DSD1">
        <v>1</v>
      </c>
      <c r="DSE1">
        <v>1</v>
      </c>
      <c r="DSF1" s="11">
        <v>1</v>
      </c>
      <c r="DSG1">
        <v>2</v>
      </c>
      <c r="DSH1">
        <v>2</v>
      </c>
      <c r="DSI1">
        <v>2</v>
      </c>
      <c r="DSJ1">
        <v>2</v>
      </c>
      <c r="DSK1">
        <v>2</v>
      </c>
      <c r="DSL1">
        <v>2</v>
      </c>
      <c r="DSM1">
        <v>2</v>
      </c>
      <c r="DSN1">
        <v>2</v>
      </c>
      <c r="DSO1">
        <v>2</v>
      </c>
      <c r="DSP1">
        <v>2</v>
      </c>
      <c r="DSQ1" s="11">
        <v>2</v>
      </c>
      <c r="DSR1">
        <v>1</v>
      </c>
      <c r="DSS1">
        <v>1</v>
      </c>
      <c r="DST1">
        <v>1</v>
      </c>
      <c r="DSU1">
        <v>1</v>
      </c>
      <c r="DSV1">
        <v>1</v>
      </c>
      <c r="DSW1">
        <v>1</v>
      </c>
      <c r="DSX1">
        <v>1</v>
      </c>
      <c r="DSY1">
        <v>1</v>
      </c>
      <c r="DSZ1">
        <v>1</v>
      </c>
      <c r="DTA1">
        <v>1</v>
      </c>
      <c r="DTB1" s="11">
        <v>1</v>
      </c>
      <c r="DTC1">
        <v>2</v>
      </c>
      <c r="DTD1">
        <v>2</v>
      </c>
      <c r="DTE1">
        <v>2</v>
      </c>
      <c r="DTF1">
        <v>2</v>
      </c>
      <c r="DTG1">
        <v>2</v>
      </c>
      <c r="DTH1">
        <v>2</v>
      </c>
      <c r="DTI1">
        <v>2</v>
      </c>
      <c r="DTJ1">
        <v>2</v>
      </c>
      <c r="DTK1">
        <v>2</v>
      </c>
      <c r="DTL1">
        <v>2</v>
      </c>
      <c r="DTM1" s="11">
        <v>2</v>
      </c>
      <c r="DTN1">
        <v>3</v>
      </c>
      <c r="DTO1">
        <v>3</v>
      </c>
      <c r="DTP1">
        <v>3</v>
      </c>
      <c r="DTQ1">
        <v>3</v>
      </c>
      <c r="DTR1">
        <v>3</v>
      </c>
      <c r="DTS1">
        <v>3</v>
      </c>
      <c r="DTT1">
        <v>3</v>
      </c>
      <c r="DTU1">
        <v>3</v>
      </c>
      <c r="DTV1">
        <v>3</v>
      </c>
      <c r="DTW1">
        <v>3</v>
      </c>
      <c r="DTX1" s="11">
        <v>3</v>
      </c>
      <c r="DTY1">
        <v>4</v>
      </c>
      <c r="DTZ1">
        <v>4</v>
      </c>
      <c r="DUA1">
        <v>4</v>
      </c>
      <c r="DUB1">
        <v>4</v>
      </c>
      <c r="DUC1">
        <v>4</v>
      </c>
      <c r="DUD1">
        <v>4</v>
      </c>
      <c r="DUE1">
        <v>4</v>
      </c>
      <c r="DUF1">
        <v>4</v>
      </c>
      <c r="DUG1">
        <v>4</v>
      </c>
      <c r="DUH1">
        <v>4</v>
      </c>
      <c r="DUI1" s="11">
        <v>4</v>
      </c>
      <c r="DUJ1">
        <v>1</v>
      </c>
      <c r="DUK1">
        <v>1</v>
      </c>
      <c r="DUL1">
        <v>1</v>
      </c>
      <c r="DUM1">
        <v>1</v>
      </c>
      <c r="DUN1">
        <v>1</v>
      </c>
      <c r="DUO1">
        <v>1</v>
      </c>
      <c r="DUP1">
        <v>1</v>
      </c>
      <c r="DUQ1">
        <v>1</v>
      </c>
      <c r="DUR1">
        <v>1</v>
      </c>
      <c r="DUS1">
        <v>1</v>
      </c>
      <c r="DUT1" s="11">
        <v>1</v>
      </c>
      <c r="DUU1">
        <v>2</v>
      </c>
      <c r="DUV1">
        <v>2</v>
      </c>
      <c r="DUW1">
        <v>2</v>
      </c>
      <c r="DUX1">
        <v>2</v>
      </c>
      <c r="DUY1">
        <v>2</v>
      </c>
      <c r="DUZ1">
        <v>2</v>
      </c>
      <c r="DVA1">
        <v>2</v>
      </c>
      <c r="DVB1">
        <v>2</v>
      </c>
      <c r="DVC1">
        <v>2</v>
      </c>
      <c r="DVD1">
        <v>2</v>
      </c>
      <c r="DVE1" s="11">
        <v>2</v>
      </c>
      <c r="DVF1">
        <v>3</v>
      </c>
      <c r="DVG1">
        <v>3</v>
      </c>
      <c r="DVH1">
        <v>3</v>
      </c>
      <c r="DVI1">
        <v>3</v>
      </c>
      <c r="DVJ1">
        <v>3</v>
      </c>
      <c r="DVK1">
        <v>3</v>
      </c>
      <c r="DVL1">
        <v>3</v>
      </c>
      <c r="DVM1">
        <v>3</v>
      </c>
      <c r="DVN1">
        <v>3</v>
      </c>
      <c r="DVO1">
        <v>3</v>
      </c>
      <c r="DVP1" s="11">
        <v>3</v>
      </c>
      <c r="DVQ1">
        <v>4</v>
      </c>
      <c r="DVR1">
        <v>4</v>
      </c>
      <c r="DVS1">
        <v>4</v>
      </c>
      <c r="DVT1">
        <v>4</v>
      </c>
      <c r="DVU1">
        <v>4</v>
      </c>
      <c r="DVV1">
        <v>4</v>
      </c>
      <c r="DVW1">
        <v>4</v>
      </c>
      <c r="DVX1">
        <v>4</v>
      </c>
      <c r="DVY1">
        <v>4</v>
      </c>
      <c r="DVZ1">
        <v>4</v>
      </c>
      <c r="DWA1" s="11">
        <v>4</v>
      </c>
      <c r="DWB1">
        <v>5</v>
      </c>
      <c r="DWC1">
        <v>5</v>
      </c>
      <c r="DWD1">
        <v>5</v>
      </c>
      <c r="DWE1">
        <v>5</v>
      </c>
      <c r="DWF1">
        <v>5</v>
      </c>
      <c r="DWG1">
        <v>5</v>
      </c>
      <c r="DWH1">
        <v>5</v>
      </c>
      <c r="DWI1">
        <v>5</v>
      </c>
      <c r="DWJ1">
        <v>5</v>
      </c>
      <c r="DWK1">
        <v>5</v>
      </c>
      <c r="DWL1" s="11">
        <v>5</v>
      </c>
      <c r="DWM1">
        <v>6</v>
      </c>
      <c r="DWN1">
        <v>6</v>
      </c>
      <c r="DWO1">
        <v>6</v>
      </c>
      <c r="DWP1">
        <v>6</v>
      </c>
      <c r="DWQ1">
        <v>6</v>
      </c>
      <c r="DWR1">
        <v>6</v>
      </c>
      <c r="DWS1">
        <v>6</v>
      </c>
      <c r="DWT1">
        <v>6</v>
      </c>
      <c r="DWU1">
        <v>6</v>
      </c>
      <c r="DWV1">
        <v>6</v>
      </c>
      <c r="DWW1" s="11">
        <v>6</v>
      </c>
      <c r="DWX1">
        <v>7</v>
      </c>
      <c r="DWY1">
        <v>7</v>
      </c>
      <c r="DWZ1">
        <v>7</v>
      </c>
      <c r="DXA1">
        <v>7</v>
      </c>
      <c r="DXB1">
        <v>7</v>
      </c>
      <c r="DXC1">
        <v>7</v>
      </c>
      <c r="DXD1">
        <v>7</v>
      </c>
      <c r="DXE1">
        <v>7</v>
      </c>
      <c r="DXF1">
        <v>7</v>
      </c>
      <c r="DXG1">
        <v>7</v>
      </c>
      <c r="DXH1" s="11">
        <v>7</v>
      </c>
      <c r="DXI1">
        <v>8</v>
      </c>
      <c r="DXJ1">
        <v>8</v>
      </c>
      <c r="DXK1">
        <v>8</v>
      </c>
      <c r="DXL1">
        <v>8</v>
      </c>
      <c r="DXM1">
        <v>8</v>
      </c>
      <c r="DXN1">
        <v>8</v>
      </c>
      <c r="DXO1">
        <v>8</v>
      </c>
      <c r="DXP1">
        <v>8</v>
      </c>
      <c r="DXQ1">
        <v>8</v>
      </c>
      <c r="DXR1">
        <v>8</v>
      </c>
      <c r="DXS1" s="11">
        <v>8</v>
      </c>
      <c r="DXT1">
        <v>9</v>
      </c>
      <c r="DXU1">
        <v>9</v>
      </c>
      <c r="DXV1">
        <v>9</v>
      </c>
      <c r="DXW1">
        <v>9</v>
      </c>
      <c r="DXX1">
        <v>9</v>
      </c>
      <c r="DXY1">
        <v>9</v>
      </c>
      <c r="DXZ1">
        <v>9</v>
      </c>
      <c r="DYA1">
        <v>9</v>
      </c>
      <c r="DYB1">
        <v>9</v>
      </c>
      <c r="DYC1">
        <v>9</v>
      </c>
      <c r="DYD1" s="11">
        <v>9</v>
      </c>
      <c r="DYE1">
        <v>10</v>
      </c>
      <c r="DYF1">
        <v>10</v>
      </c>
      <c r="DYG1">
        <v>10</v>
      </c>
      <c r="DYH1">
        <v>10</v>
      </c>
      <c r="DYI1">
        <v>10</v>
      </c>
      <c r="DYJ1">
        <v>10</v>
      </c>
      <c r="DYK1">
        <v>10</v>
      </c>
      <c r="DYL1">
        <v>10</v>
      </c>
      <c r="DYM1">
        <v>10</v>
      </c>
      <c r="DYN1">
        <v>10</v>
      </c>
      <c r="DYO1" s="11">
        <v>10</v>
      </c>
      <c r="DYP1">
        <v>11</v>
      </c>
      <c r="DYQ1">
        <v>11</v>
      </c>
      <c r="DYR1">
        <v>11</v>
      </c>
      <c r="DYS1">
        <v>11</v>
      </c>
      <c r="DYT1">
        <v>11</v>
      </c>
      <c r="DYU1">
        <v>11</v>
      </c>
      <c r="DYV1">
        <v>11</v>
      </c>
      <c r="DYW1">
        <v>11</v>
      </c>
      <c r="DYX1">
        <v>11</v>
      </c>
      <c r="DYY1">
        <v>11</v>
      </c>
      <c r="DYZ1" s="11">
        <v>11</v>
      </c>
      <c r="DZA1">
        <v>12</v>
      </c>
      <c r="DZB1">
        <v>12</v>
      </c>
      <c r="DZC1">
        <v>12</v>
      </c>
      <c r="DZD1">
        <v>12</v>
      </c>
      <c r="DZE1">
        <v>12</v>
      </c>
      <c r="DZF1">
        <v>12</v>
      </c>
      <c r="DZG1">
        <v>12</v>
      </c>
      <c r="DZH1">
        <v>12</v>
      </c>
      <c r="DZI1">
        <v>12</v>
      </c>
      <c r="DZJ1">
        <v>12</v>
      </c>
      <c r="DZK1" s="11">
        <v>12</v>
      </c>
      <c r="DZL1">
        <v>13</v>
      </c>
      <c r="DZM1">
        <v>13</v>
      </c>
      <c r="DZN1">
        <v>13</v>
      </c>
      <c r="DZO1">
        <v>13</v>
      </c>
      <c r="DZP1">
        <v>13</v>
      </c>
      <c r="DZQ1">
        <v>13</v>
      </c>
      <c r="DZR1">
        <v>13</v>
      </c>
      <c r="DZS1">
        <v>13</v>
      </c>
      <c r="DZT1">
        <v>13</v>
      </c>
      <c r="DZU1">
        <v>13</v>
      </c>
      <c r="DZV1" s="11">
        <v>13</v>
      </c>
      <c r="DZW1">
        <v>14</v>
      </c>
      <c r="DZX1">
        <v>14</v>
      </c>
      <c r="DZY1">
        <v>14</v>
      </c>
      <c r="DZZ1">
        <v>14</v>
      </c>
      <c r="EAA1">
        <v>14</v>
      </c>
      <c r="EAB1">
        <v>14</v>
      </c>
      <c r="EAC1">
        <v>14</v>
      </c>
      <c r="EAD1">
        <v>14</v>
      </c>
      <c r="EAE1">
        <v>14</v>
      </c>
      <c r="EAF1">
        <v>14</v>
      </c>
      <c r="EAG1" s="11">
        <v>14</v>
      </c>
      <c r="EAH1">
        <v>15</v>
      </c>
      <c r="EAI1">
        <v>15</v>
      </c>
      <c r="EAJ1">
        <v>15</v>
      </c>
      <c r="EAK1">
        <v>15</v>
      </c>
      <c r="EAL1">
        <v>15</v>
      </c>
      <c r="EAM1">
        <v>15</v>
      </c>
      <c r="EAN1">
        <v>15</v>
      </c>
      <c r="EAO1">
        <v>15</v>
      </c>
      <c r="EAP1">
        <v>15</v>
      </c>
      <c r="EAQ1">
        <v>15</v>
      </c>
      <c r="EAR1" s="11">
        <v>15</v>
      </c>
      <c r="EAS1">
        <v>16</v>
      </c>
      <c r="EAT1">
        <v>16</v>
      </c>
      <c r="EAU1">
        <v>16</v>
      </c>
      <c r="EAV1">
        <v>16</v>
      </c>
      <c r="EAW1">
        <v>16</v>
      </c>
      <c r="EAX1">
        <v>16</v>
      </c>
      <c r="EAY1">
        <v>16</v>
      </c>
      <c r="EAZ1">
        <v>16</v>
      </c>
      <c r="EBA1">
        <v>16</v>
      </c>
      <c r="EBB1">
        <v>16</v>
      </c>
      <c r="EBC1" s="11">
        <v>16</v>
      </c>
      <c r="EBD1">
        <v>17</v>
      </c>
      <c r="EBE1">
        <v>17</v>
      </c>
      <c r="EBF1">
        <v>17</v>
      </c>
      <c r="EBG1">
        <v>17</v>
      </c>
      <c r="EBH1">
        <v>17</v>
      </c>
      <c r="EBI1">
        <v>17</v>
      </c>
      <c r="EBJ1">
        <v>17</v>
      </c>
      <c r="EBK1">
        <v>17</v>
      </c>
      <c r="EBL1">
        <v>17</v>
      </c>
      <c r="EBM1">
        <v>17</v>
      </c>
      <c r="EBN1" s="11">
        <v>17</v>
      </c>
      <c r="EBO1">
        <v>1</v>
      </c>
      <c r="EBP1">
        <v>1</v>
      </c>
      <c r="EBQ1">
        <v>1</v>
      </c>
      <c r="EBR1">
        <v>1</v>
      </c>
      <c r="EBS1">
        <v>1</v>
      </c>
      <c r="EBT1">
        <v>1</v>
      </c>
      <c r="EBU1">
        <v>1</v>
      </c>
      <c r="EBV1">
        <v>1</v>
      </c>
      <c r="EBW1">
        <v>1</v>
      </c>
      <c r="EBX1">
        <v>1</v>
      </c>
      <c r="EBY1" s="11">
        <v>1</v>
      </c>
      <c r="EBZ1">
        <v>2</v>
      </c>
      <c r="ECA1">
        <v>2</v>
      </c>
      <c r="ECB1">
        <v>2</v>
      </c>
      <c r="ECC1">
        <v>2</v>
      </c>
      <c r="ECD1">
        <v>2</v>
      </c>
      <c r="ECE1">
        <v>2</v>
      </c>
      <c r="ECF1">
        <v>2</v>
      </c>
      <c r="ECG1">
        <v>2</v>
      </c>
      <c r="ECH1">
        <v>2</v>
      </c>
      <c r="ECI1">
        <v>2</v>
      </c>
      <c r="ECJ1" s="11">
        <v>2</v>
      </c>
      <c r="ECK1">
        <v>3</v>
      </c>
      <c r="ECL1">
        <v>3</v>
      </c>
      <c r="ECM1">
        <v>3</v>
      </c>
      <c r="ECN1">
        <v>3</v>
      </c>
      <c r="ECO1">
        <v>3</v>
      </c>
      <c r="ECP1">
        <v>3</v>
      </c>
      <c r="ECQ1">
        <v>3</v>
      </c>
      <c r="ECR1">
        <v>3</v>
      </c>
      <c r="ECS1">
        <v>3</v>
      </c>
      <c r="ECT1">
        <v>3</v>
      </c>
      <c r="ECU1" s="11">
        <v>3</v>
      </c>
      <c r="ECV1">
        <v>4</v>
      </c>
      <c r="ECW1">
        <v>4</v>
      </c>
      <c r="ECX1">
        <v>4</v>
      </c>
      <c r="ECY1">
        <v>4</v>
      </c>
      <c r="ECZ1">
        <v>4</v>
      </c>
      <c r="EDA1">
        <v>4</v>
      </c>
      <c r="EDB1">
        <v>4</v>
      </c>
      <c r="EDC1">
        <v>4</v>
      </c>
      <c r="EDD1">
        <v>4</v>
      </c>
      <c r="EDE1">
        <v>4</v>
      </c>
      <c r="EDF1" s="11">
        <v>4</v>
      </c>
      <c r="EDG1">
        <v>5</v>
      </c>
      <c r="EDH1">
        <v>5</v>
      </c>
      <c r="EDI1">
        <v>5</v>
      </c>
      <c r="EDJ1">
        <v>5</v>
      </c>
      <c r="EDK1">
        <v>5</v>
      </c>
      <c r="EDL1">
        <v>5</v>
      </c>
      <c r="EDM1">
        <v>5</v>
      </c>
      <c r="EDN1">
        <v>5</v>
      </c>
      <c r="EDO1">
        <v>5</v>
      </c>
      <c r="EDP1">
        <v>5</v>
      </c>
      <c r="EDQ1" s="11">
        <v>5</v>
      </c>
      <c r="EDR1">
        <v>6</v>
      </c>
      <c r="EDS1">
        <v>6</v>
      </c>
      <c r="EDT1">
        <v>6</v>
      </c>
      <c r="EDU1">
        <v>6</v>
      </c>
      <c r="EDV1">
        <v>6</v>
      </c>
      <c r="EDW1">
        <v>6</v>
      </c>
      <c r="EDX1">
        <v>6</v>
      </c>
      <c r="EDY1">
        <v>6</v>
      </c>
      <c r="EDZ1">
        <v>6</v>
      </c>
      <c r="EEA1">
        <v>6</v>
      </c>
      <c r="EEB1" s="11">
        <v>6</v>
      </c>
      <c r="EEC1">
        <v>7</v>
      </c>
      <c r="EED1">
        <v>7</v>
      </c>
      <c r="EEE1">
        <v>7</v>
      </c>
      <c r="EEF1">
        <v>7</v>
      </c>
      <c r="EEG1">
        <v>7</v>
      </c>
      <c r="EEH1">
        <v>7</v>
      </c>
      <c r="EEI1">
        <v>7</v>
      </c>
      <c r="EEJ1">
        <v>7</v>
      </c>
      <c r="EEK1">
        <v>7</v>
      </c>
      <c r="EEL1">
        <v>7</v>
      </c>
      <c r="EEM1" s="11">
        <v>7</v>
      </c>
      <c r="EEN1">
        <v>8</v>
      </c>
      <c r="EEO1">
        <v>8</v>
      </c>
      <c r="EEP1">
        <v>8</v>
      </c>
      <c r="EEQ1">
        <v>8</v>
      </c>
      <c r="EER1">
        <v>8</v>
      </c>
      <c r="EES1">
        <v>8</v>
      </c>
      <c r="EET1">
        <v>8</v>
      </c>
      <c r="EEU1">
        <v>8</v>
      </c>
      <c r="EEV1">
        <v>8</v>
      </c>
      <c r="EEW1">
        <v>8</v>
      </c>
      <c r="EEX1" s="11">
        <v>8</v>
      </c>
      <c r="EEY1">
        <v>9</v>
      </c>
      <c r="EEZ1">
        <v>9</v>
      </c>
      <c r="EFA1">
        <v>9</v>
      </c>
      <c r="EFB1">
        <v>9</v>
      </c>
      <c r="EFC1">
        <v>9</v>
      </c>
      <c r="EFD1">
        <v>9</v>
      </c>
      <c r="EFE1">
        <v>9</v>
      </c>
      <c r="EFF1">
        <v>9</v>
      </c>
      <c r="EFG1">
        <v>9</v>
      </c>
      <c r="EFH1">
        <v>9</v>
      </c>
      <c r="EFI1" s="11">
        <v>9</v>
      </c>
      <c r="EFJ1">
        <v>10</v>
      </c>
      <c r="EFK1">
        <v>10</v>
      </c>
      <c r="EFL1">
        <v>10</v>
      </c>
      <c r="EFM1">
        <v>10</v>
      </c>
      <c r="EFN1">
        <v>10</v>
      </c>
      <c r="EFO1">
        <v>10</v>
      </c>
      <c r="EFP1">
        <v>10</v>
      </c>
      <c r="EFQ1">
        <v>10</v>
      </c>
      <c r="EFR1">
        <v>10</v>
      </c>
      <c r="EFS1">
        <v>10</v>
      </c>
      <c r="EFT1" s="11">
        <v>10</v>
      </c>
      <c r="EFU1">
        <v>11</v>
      </c>
      <c r="EFV1">
        <v>11</v>
      </c>
      <c r="EFW1">
        <v>11</v>
      </c>
      <c r="EFX1">
        <v>11</v>
      </c>
      <c r="EFY1">
        <v>11</v>
      </c>
      <c r="EFZ1">
        <v>11</v>
      </c>
      <c r="EGA1">
        <v>11</v>
      </c>
      <c r="EGB1">
        <v>11</v>
      </c>
      <c r="EGC1">
        <v>11</v>
      </c>
      <c r="EGD1">
        <v>11</v>
      </c>
      <c r="EGE1" s="11">
        <v>11</v>
      </c>
      <c r="EGF1">
        <v>12</v>
      </c>
      <c r="EGG1">
        <v>12</v>
      </c>
      <c r="EGH1">
        <v>12</v>
      </c>
      <c r="EGI1">
        <v>12</v>
      </c>
      <c r="EGJ1">
        <v>12</v>
      </c>
      <c r="EGK1">
        <v>12</v>
      </c>
      <c r="EGL1">
        <v>12</v>
      </c>
      <c r="EGM1">
        <v>12</v>
      </c>
      <c r="EGN1">
        <v>12</v>
      </c>
      <c r="EGO1">
        <v>12</v>
      </c>
      <c r="EGP1" s="11">
        <v>12</v>
      </c>
      <c r="EGQ1">
        <v>13</v>
      </c>
      <c r="EGR1">
        <v>13</v>
      </c>
      <c r="EGS1">
        <v>13</v>
      </c>
      <c r="EGT1">
        <v>13</v>
      </c>
      <c r="EGU1">
        <v>13</v>
      </c>
      <c r="EGV1">
        <v>13</v>
      </c>
      <c r="EGW1">
        <v>13</v>
      </c>
      <c r="EGX1">
        <v>13</v>
      </c>
      <c r="EGY1">
        <v>13</v>
      </c>
      <c r="EGZ1">
        <v>13</v>
      </c>
      <c r="EHA1" s="11">
        <v>13</v>
      </c>
      <c r="EHB1">
        <v>14</v>
      </c>
      <c r="EHC1">
        <v>14</v>
      </c>
      <c r="EHD1">
        <v>14</v>
      </c>
      <c r="EHE1">
        <v>14</v>
      </c>
      <c r="EHF1">
        <v>14</v>
      </c>
      <c r="EHG1">
        <v>14</v>
      </c>
      <c r="EHH1">
        <v>14</v>
      </c>
      <c r="EHI1">
        <v>14</v>
      </c>
      <c r="EHJ1">
        <v>14</v>
      </c>
      <c r="EHK1">
        <v>14</v>
      </c>
      <c r="EHL1" s="11">
        <v>14</v>
      </c>
      <c r="EHM1">
        <v>15</v>
      </c>
      <c r="EHN1">
        <v>15</v>
      </c>
      <c r="EHO1">
        <v>15</v>
      </c>
      <c r="EHP1">
        <v>15</v>
      </c>
      <c r="EHQ1">
        <v>15</v>
      </c>
      <c r="EHR1">
        <v>15</v>
      </c>
      <c r="EHS1">
        <v>15</v>
      </c>
      <c r="EHT1">
        <v>15</v>
      </c>
      <c r="EHU1">
        <v>15</v>
      </c>
      <c r="EHV1">
        <v>15</v>
      </c>
      <c r="EHW1" s="11">
        <v>15</v>
      </c>
      <c r="EHX1">
        <v>16</v>
      </c>
      <c r="EHY1">
        <v>16</v>
      </c>
      <c r="EHZ1">
        <v>16</v>
      </c>
      <c r="EIA1">
        <v>16</v>
      </c>
      <c r="EIB1">
        <v>16</v>
      </c>
      <c r="EIC1">
        <v>16</v>
      </c>
      <c r="EID1">
        <v>16</v>
      </c>
      <c r="EIE1">
        <v>16</v>
      </c>
      <c r="EIF1">
        <v>16</v>
      </c>
      <c r="EIG1">
        <v>16</v>
      </c>
      <c r="EIH1" s="11">
        <v>16</v>
      </c>
      <c r="EII1">
        <v>17</v>
      </c>
      <c r="EIJ1">
        <v>17</v>
      </c>
      <c r="EIK1">
        <v>17</v>
      </c>
      <c r="EIL1">
        <v>17</v>
      </c>
      <c r="EIM1">
        <v>17</v>
      </c>
      <c r="EIN1">
        <v>17</v>
      </c>
      <c r="EIO1">
        <v>17</v>
      </c>
      <c r="EIP1">
        <v>17</v>
      </c>
      <c r="EIQ1">
        <v>17</v>
      </c>
      <c r="EIR1">
        <v>17</v>
      </c>
      <c r="EIS1" s="11">
        <v>17</v>
      </c>
      <c r="EIT1">
        <v>18</v>
      </c>
      <c r="EIU1">
        <v>18</v>
      </c>
      <c r="EIV1">
        <v>18</v>
      </c>
      <c r="EIW1">
        <v>18</v>
      </c>
      <c r="EIX1">
        <v>18</v>
      </c>
      <c r="EIY1">
        <v>18</v>
      </c>
      <c r="EIZ1">
        <v>18</v>
      </c>
      <c r="EJA1">
        <v>18</v>
      </c>
      <c r="EJB1">
        <v>18</v>
      </c>
      <c r="EJC1">
        <v>18</v>
      </c>
      <c r="EJD1" s="11">
        <v>18</v>
      </c>
      <c r="EJE1">
        <v>1</v>
      </c>
      <c r="EJF1">
        <v>1</v>
      </c>
      <c r="EJG1">
        <v>1</v>
      </c>
      <c r="EJH1">
        <v>1</v>
      </c>
      <c r="EJI1">
        <v>1</v>
      </c>
      <c r="EJJ1">
        <v>1</v>
      </c>
      <c r="EJK1">
        <v>1</v>
      </c>
      <c r="EJL1">
        <v>1</v>
      </c>
      <c r="EJM1">
        <v>1</v>
      </c>
      <c r="EJN1">
        <v>1</v>
      </c>
      <c r="EJO1" s="11">
        <v>1</v>
      </c>
      <c r="EJP1">
        <v>2</v>
      </c>
      <c r="EJQ1">
        <v>2</v>
      </c>
      <c r="EJR1">
        <v>2</v>
      </c>
      <c r="EJS1">
        <v>2</v>
      </c>
      <c r="EJT1">
        <v>2</v>
      </c>
      <c r="EJU1">
        <v>2</v>
      </c>
      <c r="EJV1">
        <v>2</v>
      </c>
      <c r="EJW1">
        <v>2</v>
      </c>
      <c r="EJX1">
        <v>2</v>
      </c>
      <c r="EJY1">
        <v>2</v>
      </c>
      <c r="EJZ1" s="11">
        <v>2</v>
      </c>
      <c r="EKA1">
        <v>3</v>
      </c>
      <c r="EKB1">
        <v>3</v>
      </c>
      <c r="EKC1">
        <v>3</v>
      </c>
      <c r="EKD1">
        <v>3</v>
      </c>
      <c r="EKE1">
        <v>3</v>
      </c>
      <c r="EKF1">
        <v>3</v>
      </c>
      <c r="EKG1">
        <v>3</v>
      </c>
      <c r="EKH1">
        <v>3</v>
      </c>
      <c r="EKI1">
        <v>3</v>
      </c>
      <c r="EKJ1">
        <v>3</v>
      </c>
      <c r="EKK1" s="11">
        <v>3</v>
      </c>
      <c r="EKL1">
        <v>4</v>
      </c>
      <c r="EKM1">
        <v>4</v>
      </c>
      <c r="EKN1">
        <v>4</v>
      </c>
      <c r="EKO1">
        <v>4</v>
      </c>
      <c r="EKP1">
        <v>4</v>
      </c>
      <c r="EKQ1">
        <v>4</v>
      </c>
      <c r="EKR1">
        <v>4</v>
      </c>
      <c r="EKS1">
        <v>4</v>
      </c>
      <c r="EKT1">
        <v>4</v>
      </c>
      <c r="EKU1">
        <v>4</v>
      </c>
      <c r="EKV1" s="11">
        <v>4</v>
      </c>
      <c r="EKW1">
        <v>5</v>
      </c>
      <c r="EKX1">
        <v>5</v>
      </c>
      <c r="EKY1">
        <v>5</v>
      </c>
      <c r="EKZ1">
        <v>5</v>
      </c>
      <c r="ELA1">
        <v>5</v>
      </c>
      <c r="ELB1">
        <v>5</v>
      </c>
      <c r="ELC1">
        <v>5</v>
      </c>
      <c r="ELD1">
        <v>5</v>
      </c>
      <c r="ELE1">
        <v>5</v>
      </c>
      <c r="ELF1">
        <v>5</v>
      </c>
      <c r="ELG1" s="11">
        <v>5</v>
      </c>
      <c r="ELH1">
        <v>6</v>
      </c>
      <c r="ELI1">
        <v>6</v>
      </c>
      <c r="ELJ1">
        <v>6</v>
      </c>
      <c r="ELK1">
        <v>6</v>
      </c>
      <c r="ELL1">
        <v>6</v>
      </c>
      <c r="ELM1">
        <v>6</v>
      </c>
      <c r="ELN1">
        <v>6</v>
      </c>
      <c r="ELO1">
        <v>6</v>
      </c>
      <c r="ELP1">
        <v>6</v>
      </c>
      <c r="ELQ1">
        <v>6</v>
      </c>
      <c r="ELR1" s="11">
        <v>6</v>
      </c>
      <c r="ELS1">
        <v>7</v>
      </c>
      <c r="ELT1">
        <v>7</v>
      </c>
      <c r="ELU1">
        <v>7</v>
      </c>
      <c r="ELV1">
        <v>7</v>
      </c>
      <c r="ELW1">
        <v>7</v>
      </c>
      <c r="ELX1">
        <v>7</v>
      </c>
      <c r="ELY1">
        <v>7</v>
      </c>
      <c r="ELZ1">
        <v>7</v>
      </c>
      <c r="EMA1">
        <v>7</v>
      </c>
      <c r="EMB1">
        <v>7</v>
      </c>
      <c r="EMC1" s="11">
        <v>7</v>
      </c>
      <c r="EMD1">
        <v>8</v>
      </c>
      <c r="EME1">
        <v>8</v>
      </c>
      <c r="EMF1">
        <v>8</v>
      </c>
      <c r="EMG1">
        <v>8</v>
      </c>
      <c r="EMH1">
        <v>8</v>
      </c>
      <c r="EMI1">
        <v>8</v>
      </c>
      <c r="EMJ1">
        <v>8</v>
      </c>
      <c r="EMK1">
        <v>8</v>
      </c>
      <c r="EML1">
        <v>8</v>
      </c>
      <c r="EMM1">
        <v>8</v>
      </c>
      <c r="EMN1" s="11">
        <v>8</v>
      </c>
      <c r="EMO1">
        <v>9</v>
      </c>
      <c r="EMP1">
        <v>9</v>
      </c>
      <c r="EMQ1">
        <v>9</v>
      </c>
      <c r="EMR1">
        <v>9</v>
      </c>
      <c r="EMS1">
        <v>9</v>
      </c>
      <c r="EMT1">
        <v>9</v>
      </c>
      <c r="EMU1">
        <v>9</v>
      </c>
      <c r="EMV1">
        <v>9</v>
      </c>
      <c r="EMW1">
        <v>9</v>
      </c>
      <c r="EMX1">
        <v>9</v>
      </c>
      <c r="EMY1" s="11">
        <v>9</v>
      </c>
      <c r="EMZ1">
        <v>10</v>
      </c>
      <c r="ENA1">
        <v>10</v>
      </c>
      <c r="ENB1">
        <v>10</v>
      </c>
      <c r="ENC1">
        <v>10</v>
      </c>
      <c r="END1">
        <v>10</v>
      </c>
      <c r="ENE1">
        <v>10</v>
      </c>
      <c r="ENF1">
        <v>10</v>
      </c>
      <c r="ENG1">
        <v>10</v>
      </c>
      <c r="ENH1">
        <v>10</v>
      </c>
      <c r="ENI1">
        <v>10</v>
      </c>
      <c r="ENJ1" s="11">
        <v>10</v>
      </c>
      <c r="ENK1">
        <v>11</v>
      </c>
      <c r="ENL1">
        <v>11</v>
      </c>
      <c r="ENM1">
        <v>11</v>
      </c>
      <c r="ENN1">
        <v>11</v>
      </c>
      <c r="ENO1">
        <v>11</v>
      </c>
      <c r="ENP1">
        <v>11</v>
      </c>
      <c r="ENQ1">
        <v>11</v>
      </c>
      <c r="ENR1">
        <v>11</v>
      </c>
      <c r="ENS1">
        <v>11</v>
      </c>
      <c r="ENT1">
        <v>11</v>
      </c>
      <c r="ENU1" s="11">
        <v>11</v>
      </c>
      <c r="ENV1">
        <v>12</v>
      </c>
      <c r="ENW1">
        <v>12</v>
      </c>
      <c r="ENX1">
        <v>12</v>
      </c>
      <c r="ENY1">
        <v>12</v>
      </c>
      <c r="ENZ1">
        <v>12</v>
      </c>
      <c r="EOA1">
        <v>12</v>
      </c>
      <c r="EOB1">
        <v>12</v>
      </c>
      <c r="EOC1">
        <v>12</v>
      </c>
      <c r="EOD1">
        <v>12</v>
      </c>
      <c r="EOE1">
        <v>12</v>
      </c>
      <c r="EOF1" s="11">
        <v>12</v>
      </c>
      <c r="EOG1">
        <v>13</v>
      </c>
      <c r="EOH1">
        <v>13</v>
      </c>
      <c r="EOI1">
        <v>13</v>
      </c>
      <c r="EOJ1">
        <v>13</v>
      </c>
      <c r="EOK1">
        <v>13</v>
      </c>
      <c r="EOL1">
        <v>13</v>
      </c>
      <c r="EOM1">
        <v>13</v>
      </c>
      <c r="EON1">
        <v>13</v>
      </c>
      <c r="EOO1">
        <v>13</v>
      </c>
      <c r="EOP1">
        <v>13</v>
      </c>
      <c r="EOQ1" s="11">
        <v>13</v>
      </c>
      <c r="EOR1">
        <v>14</v>
      </c>
      <c r="EOS1">
        <v>14</v>
      </c>
      <c r="EOT1">
        <v>14</v>
      </c>
      <c r="EOU1">
        <v>14</v>
      </c>
      <c r="EOV1">
        <v>14</v>
      </c>
      <c r="EOW1">
        <v>14</v>
      </c>
      <c r="EOX1">
        <v>14</v>
      </c>
      <c r="EOY1">
        <v>14</v>
      </c>
      <c r="EOZ1">
        <v>14</v>
      </c>
      <c r="EPA1">
        <v>14</v>
      </c>
      <c r="EPB1" s="11">
        <v>14</v>
      </c>
      <c r="EPC1">
        <v>15</v>
      </c>
      <c r="EPD1">
        <v>15</v>
      </c>
      <c r="EPE1">
        <v>15</v>
      </c>
      <c r="EPF1">
        <v>15</v>
      </c>
      <c r="EPG1">
        <v>15</v>
      </c>
      <c r="EPH1">
        <v>15</v>
      </c>
      <c r="EPI1">
        <v>15</v>
      </c>
      <c r="EPJ1">
        <v>15</v>
      </c>
      <c r="EPK1">
        <v>15</v>
      </c>
      <c r="EPL1">
        <v>15</v>
      </c>
      <c r="EPM1" s="11">
        <v>15</v>
      </c>
      <c r="EPN1">
        <v>1</v>
      </c>
      <c r="EPO1">
        <v>1</v>
      </c>
      <c r="EPP1">
        <v>1</v>
      </c>
      <c r="EPQ1">
        <v>1</v>
      </c>
      <c r="EPR1">
        <v>1</v>
      </c>
      <c r="EPS1">
        <v>1</v>
      </c>
      <c r="EPT1">
        <v>1</v>
      </c>
      <c r="EPU1">
        <v>1</v>
      </c>
      <c r="EPV1">
        <v>1</v>
      </c>
      <c r="EPW1">
        <v>1</v>
      </c>
      <c r="EPX1" s="11">
        <v>1</v>
      </c>
      <c r="EPY1">
        <v>2</v>
      </c>
      <c r="EPZ1">
        <v>2</v>
      </c>
      <c r="EQA1">
        <v>2</v>
      </c>
      <c r="EQB1">
        <v>2</v>
      </c>
      <c r="EQC1">
        <v>2</v>
      </c>
      <c r="EQD1">
        <v>2</v>
      </c>
      <c r="EQE1">
        <v>2</v>
      </c>
      <c r="EQF1">
        <v>2</v>
      </c>
      <c r="EQG1">
        <v>2</v>
      </c>
      <c r="EQH1">
        <v>2</v>
      </c>
      <c r="EQI1" s="11">
        <v>2</v>
      </c>
      <c r="EQJ1">
        <v>3</v>
      </c>
      <c r="EQK1">
        <v>3</v>
      </c>
      <c r="EQL1">
        <v>3</v>
      </c>
      <c r="EQM1">
        <v>3</v>
      </c>
      <c r="EQN1">
        <v>3</v>
      </c>
      <c r="EQO1">
        <v>3</v>
      </c>
      <c r="EQP1">
        <v>3</v>
      </c>
      <c r="EQQ1">
        <v>3</v>
      </c>
      <c r="EQR1">
        <v>3</v>
      </c>
      <c r="EQS1">
        <v>3</v>
      </c>
      <c r="EQT1" s="11">
        <v>3</v>
      </c>
      <c r="EQU1">
        <v>4</v>
      </c>
      <c r="EQV1">
        <v>4</v>
      </c>
      <c r="EQW1">
        <v>4</v>
      </c>
      <c r="EQX1">
        <v>4</v>
      </c>
      <c r="EQY1">
        <v>4</v>
      </c>
      <c r="EQZ1">
        <v>4</v>
      </c>
      <c r="ERA1">
        <v>4</v>
      </c>
      <c r="ERB1">
        <v>4</v>
      </c>
      <c r="ERC1">
        <v>4</v>
      </c>
      <c r="ERD1">
        <v>4</v>
      </c>
      <c r="ERE1" s="11">
        <v>4</v>
      </c>
      <c r="ERF1">
        <v>5</v>
      </c>
      <c r="ERG1">
        <v>5</v>
      </c>
      <c r="ERH1">
        <v>5</v>
      </c>
      <c r="ERI1">
        <v>5</v>
      </c>
      <c r="ERJ1">
        <v>5</v>
      </c>
      <c r="ERK1">
        <v>5</v>
      </c>
      <c r="ERL1">
        <v>5</v>
      </c>
      <c r="ERM1">
        <v>5</v>
      </c>
      <c r="ERN1">
        <v>5</v>
      </c>
      <c r="ERO1">
        <v>5</v>
      </c>
      <c r="ERP1" s="11">
        <v>5</v>
      </c>
      <c r="ERQ1">
        <v>6</v>
      </c>
      <c r="ERR1">
        <v>6</v>
      </c>
      <c r="ERS1">
        <v>6</v>
      </c>
      <c r="ERT1">
        <v>6</v>
      </c>
      <c r="ERU1">
        <v>6</v>
      </c>
      <c r="ERV1">
        <v>6</v>
      </c>
      <c r="ERW1">
        <v>6</v>
      </c>
      <c r="ERX1">
        <v>6</v>
      </c>
      <c r="ERY1">
        <v>6</v>
      </c>
      <c r="ERZ1">
        <v>6</v>
      </c>
      <c r="ESA1" s="11">
        <v>6</v>
      </c>
      <c r="ESB1">
        <v>1</v>
      </c>
      <c r="ESC1">
        <v>1</v>
      </c>
      <c r="ESD1">
        <v>1</v>
      </c>
      <c r="ESE1">
        <v>1</v>
      </c>
      <c r="ESF1">
        <v>1</v>
      </c>
      <c r="ESG1">
        <v>1</v>
      </c>
      <c r="ESH1">
        <v>1</v>
      </c>
      <c r="ESI1">
        <v>1</v>
      </c>
      <c r="ESJ1">
        <v>1</v>
      </c>
      <c r="ESK1">
        <v>1</v>
      </c>
      <c r="ESL1" s="11">
        <v>1</v>
      </c>
      <c r="ESM1">
        <v>2</v>
      </c>
      <c r="ESN1">
        <v>2</v>
      </c>
      <c r="ESO1">
        <v>2</v>
      </c>
      <c r="ESP1">
        <v>2</v>
      </c>
      <c r="ESQ1">
        <v>2</v>
      </c>
      <c r="ESR1">
        <v>2</v>
      </c>
      <c r="ESS1">
        <v>2</v>
      </c>
      <c r="EST1">
        <v>2</v>
      </c>
      <c r="ESU1">
        <v>2</v>
      </c>
      <c r="ESV1">
        <v>2</v>
      </c>
      <c r="ESW1" s="11">
        <v>2</v>
      </c>
      <c r="ESX1">
        <v>3</v>
      </c>
      <c r="ESY1">
        <v>3</v>
      </c>
      <c r="ESZ1">
        <v>3</v>
      </c>
      <c r="ETA1">
        <v>3</v>
      </c>
      <c r="ETB1">
        <v>3</v>
      </c>
      <c r="ETC1">
        <v>3</v>
      </c>
      <c r="ETD1">
        <v>3</v>
      </c>
      <c r="ETE1">
        <v>3</v>
      </c>
      <c r="ETF1">
        <v>3</v>
      </c>
      <c r="ETG1">
        <v>3</v>
      </c>
      <c r="ETH1" s="11">
        <v>3</v>
      </c>
      <c r="ETI1">
        <v>4</v>
      </c>
      <c r="ETJ1">
        <v>4</v>
      </c>
      <c r="ETK1">
        <v>4</v>
      </c>
      <c r="ETL1">
        <v>4</v>
      </c>
      <c r="ETM1">
        <v>4</v>
      </c>
      <c r="ETN1">
        <v>4</v>
      </c>
      <c r="ETO1">
        <v>4</v>
      </c>
      <c r="ETP1">
        <v>4</v>
      </c>
      <c r="ETQ1">
        <v>4</v>
      </c>
      <c r="ETR1">
        <v>4</v>
      </c>
      <c r="ETS1" s="11">
        <v>4</v>
      </c>
      <c r="ETT1">
        <v>5</v>
      </c>
      <c r="ETU1">
        <v>5</v>
      </c>
      <c r="ETV1">
        <v>5</v>
      </c>
      <c r="ETW1">
        <v>5</v>
      </c>
      <c r="ETX1">
        <v>5</v>
      </c>
      <c r="ETY1">
        <v>5</v>
      </c>
      <c r="ETZ1">
        <v>5</v>
      </c>
      <c r="EUA1">
        <v>5</v>
      </c>
      <c r="EUB1">
        <v>5</v>
      </c>
      <c r="EUC1">
        <v>5</v>
      </c>
      <c r="EUD1" s="11">
        <v>5</v>
      </c>
      <c r="EUE1">
        <v>6</v>
      </c>
      <c r="EUF1">
        <v>6</v>
      </c>
      <c r="EUG1">
        <v>6</v>
      </c>
      <c r="EUH1">
        <v>6</v>
      </c>
      <c r="EUI1">
        <v>6</v>
      </c>
      <c r="EUJ1">
        <v>6</v>
      </c>
      <c r="EUK1">
        <v>6</v>
      </c>
      <c r="EUL1">
        <v>6</v>
      </c>
      <c r="EUM1">
        <v>6</v>
      </c>
      <c r="EUN1">
        <v>6</v>
      </c>
      <c r="EUO1" s="11">
        <v>6</v>
      </c>
      <c r="EUP1">
        <v>7</v>
      </c>
      <c r="EUQ1">
        <v>7</v>
      </c>
      <c r="EUR1">
        <v>7</v>
      </c>
      <c r="EUS1">
        <v>7</v>
      </c>
      <c r="EUT1">
        <v>7</v>
      </c>
      <c r="EUU1">
        <v>7</v>
      </c>
      <c r="EUV1">
        <v>7</v>
      </c>
      <c r="EUW1">
        <v>7</v>
      </c>
      <c r="EUX1">
        <v>7</v>
      </c>
      <c r="EUY1">
        <v>7</v>
      </c>
      <c r="EUZ1" s="11">
        <v>7</v>
      </c>
      <c r="EVA1">
        <v>8</v>
      </c>
      <c r="EVB1">
        <v>8</v>
      </c>
      <c r="EVC1">
        <v>8</v>
      </c>
      <c r="EVD1">
        <v>8</v>
      </c>
      <c r="EVE1">
        <v>8</v>
      </c>
      <c r="EVF1">
        <v>8</v>
      </c>
      <c r="EVG1">
        <v>8</v>
      </c>
      <c r="EVH1">
        <v>8</v>
      </c>
      <c r="EVI1">
        <v>8</v>
      </c>
      <c r="EVJ1">
        <v>8</v>
      </c>
      <c r="EVK1" s="11">
        <v>8</v>
      </c>
      <c r="EVL1">
        <v>9</v>
      </c>
      <c r="EVM1">
        <v>9</v>
      </c>
      <c r="EVN1">
        <v>9</v>
      </c>
      <c r="EVO1">
        <v>9</v>
      </c>
      <c r="EVP1">
        <v>9</v>
      </c>
      <c r="EVQ1">
        <v>9</v>
      </c>
      <c r="EVR1">
        <v>9</v>
      </c>
      <c r="EVS1">
        <v>9</v>
      </c>
      <c r="EVT1">
        <v>9</v>
      </c>
      <c r="EVU1">
        <v>9</v>
      </c>
      <c r="EVV1" s="11">
        <v>9</v>
      </c>
      <c r="EVW1">
        <v>10</v>
      </c>
      <c r="EVX1">
        <v>10</v>
      </c>
      <c r="EVY1">
        <v>10</v>
      </c>
      <c r="EVZ1">
        <v>10</v>
      </c>
      <c r="EWA1">
        <v>10</v>
      </c>
      <c r="EWB1">
        <v>10</v>
      </c>
      <c r="EWC1">
        <v>10</v>
      </c>
      <c r="EWD1">
        <v>10</v>
      </c>
      <c r="EWE1">
        <v>10</v>
      </c>
      <c r="EWF1">
        <v>10</v>
      </c>
      <c r="EWG1" s="11">
        <v>10</v>
      </c>
      <c r="EWH1">
        <v>11</v>
      </c>
      <c r="EWI1">
        <v>11</v>
      </c>
      <c r="EWJ1">
        <v>11</v>
      </c>
      <c r="EWK1">
        <v>11</v>
      </c>
      <c r="EWL1">
        <v>11</v>
      </c>
      <c r="EWM1">
        <v>11</v>
      </c>
      <c r="EWN1">
        <v>11</v>
      </c>
      <c r="EWO1">
        <v>11</v>
      </c>
      <c r="EWP1">
        <v>11</v>
      </c>
      <c r="EWQ1">
        <v>11</v>
      </c>
      <c r="EWR1" s="11">
        <v>11</v>
      </c>
      <c r="EWS1">
        <v>12</v>
      </c>
      <c r="EWT1">
        <v>12</v>
      </c>
      <c r="EWU1">
        <v>12</v>
      </c>
      <c r="EWV1">
        <v>12</v>
      </c>
      <c r="EWW1">
        <v>12</v>
      </c>
      <c r="EWX1">
        <v>12</v>
      </c>
      <c r="EWY1">
        <v>12</v>
      </c>
      <c r="EWZ1">
        <v>12</v>
      </c>
      <c r="EXA1">
        <v>12</v>
      </c>
      <c r="EXB1">
        <v>12</v>
      </c>
      <c r="EXC1" s="11">
        <v>12</v>
      </c>
      <c r="EXD1">
        <v>13</v>
      </c>
      <c r="EXE1">
        <v>13</v>
      </c>
      <c r="EXF1">
        <v>13</v>
      </c>
      <c r="EXG1">
        <v>13</v>
      </c>
      <c r="EXH1">
        <v>13</v>
      </c>
      <c r="EXI1">
        <v>13</v>
      </c>
      <c r="EXJ1">
        <v>13</v>
      </c>
      <c r="EXK1">
        <v>13</v>
      </c>
      <c r="EXL1">
        <v>13</v>
      </c>
      <c r="EXM1">
        <v>13</v>
      </c>
      <c r="EXN1" s="11">
        <v>13</v>
      </c>
      <c r="EXO1">
        <v>14</v>
      </c>
      <c r="EXP1">
        <v>14</v>
      </c>
      <c r="EXQ1">
        <v>14</v>
      </c>
      <c r="EXR1">
        <v>14</v>
      </c>
      <c r="EXS1">
        <v>14</v>
      </c>
      <c r="EXT1">
        <v>14</v>
      </c>
      <c r="EXU1">
        <v>14</v>
      </c>
      <c r="EXV1">
        <v>14</v>
      </c>
      <c r="EXW1">
        <v>14</v>
      </c>
      <c r="EXX1">
        <v>14</v>
      </c>
      <c r="EXY1" s="11">
        <v>14</v>
      </c>
      <c r="EXZ1">
        <v>15</v>
      </c>
      <c r="EYA1">
        <v>15</v>
      </c>
      <c r="EYB1">
        <v>15</v>
      </c>
      <c r="EYC1">
        <v>15</v>
      </c>
      <c r="EYD1">
        <v>15</v>
      </c>
      <c r="EYE1">
        <v>15</v>
      </c>
      <c r="EYF1">
        <v>15</v>
      </c>
      <c r="EYG1">
        <v>15</v>
      </c>
      <c r="EYH1">
        <v>15</v>
      </c>
      <c r="EYI1">
        <v>15</v>
      </c>
      <c r="EYJ1" s="11">
        <v>15</v>
      </c>
      <c r="EYK1">
        <v>16</v>
      </c>
      <c r="EYL1">
        <v>16</v>
      </c>
      <c r="EYM1">
        <v>16</v>
      </c>
      <c r="EYN1">
        <v>16</v>
      </c>
      <c r="EYO1">
        <v>16</v>
      </c>
      <c r="EYP1">
        <v>16</v>
      </c>
      <c r="EYQ1">
        <v>16</v>
      </c>
      <c r="EYR1">
        <v>16</v>
      </c>
      <c r="EYS1">
        <v>16</v>
      </c>
      <c r="EYT1">
        <v>16</v>
      </c>
      <c r="EYU1" s="11">
        <v>16</v>
      </c>
      <c r="EYV1">
        <v>17</v>
      </c>
      <c r="EYW1">
        <v>17</v>
      </c>
      <c r="EYX1">
        <v>17</v>
      </c>
      <c r="EYY1">
        <v>17</v>
      </c>
      <c r="EYZ1">
        <v>17</v>
      </c>
      <c r="EZA1">
        <v>17</v>
      </c>
      <c r="EZB1">
        <v>17</v>
      </c>
      <c r="EZC1">
        <v>17</v>
      </c>
      <c r="EZD1">
        <v>17</v>
      </c>
      <c r="EZE1">
        <v>17</v>
      </c>
      <c r="EZF1" s="11">
        <v>17</v>
      </c>
      <c r="EZG1">
        <v>18</v>
      </c>
      <c r="EZH1">
        <v>18</v>
      </c>
      <c r="EZI1">
        <v>18</v>
      </c>
      <c r="EZJ1">
        <v>18</v>
      </c>
      <c r="EZK1">
        <v>18</v>
      </c>
      <c r="EZL1">
        <v>18</v>
      </c>
      <c r="EZM1">
        <v>18</v>
      </c>
      <c r="EZN1">
        <v>18</v>
      </c>
      <c r="EZO1">
        <v>18</v>
      </c>
      <c r="EZP1">
        <v>18</v>
      </c>
      <c r="EZQ1" s="11">
        <v>18</v>
      </c>
      <c r="EZR1">
        <v>1</v>
      </c>
      <c r="EZS1">
        <v>1</v>
      </c>
      <c r="EZT1">
        <v>1</v>
      </c>
      <c r="EZU1">
        <v>1</v>
      </c>
      <c r="EZV1">
        <v>1</v>
      </c>
      <c r="EZW1">
        <v>1</v>
      </c>
      <c r="EZX1">
        <v>1</v>
      </c>
      <c r="EZY1">
        <v>1</v>
      </c>
      <c r="EZZ1">
        <v>1</v>
      </c>
      <c r="FAA1">
        <v>1</v>
      </c>
      <c r="FAB1" s="11">
        <v>1</v>
      </c>
      <c r="FAC1">
        <v>2</v>
      </c>
      <c r="FAD1">
        <v>2</v>
      </c>
      <c r="FAE1">
        <v>2</v>
      </c>
      <c r="FAF1">
        <v>2</v>
      </c>
      <c r="FAG1">
        <v>2</v>
      </c>
      <c r="FAH1">
        <v>2</v>
      </c>
      <c r="FAI1">
        <v>2</v>
      </c>
      <c r="FAJ1">
        <v>2</v>
      </c>
      <c r="FAK1">
        <v>2</v>
      </c>
      <c r="FAL1">
        <v>2</v>
      </c>
      <c r="FAM1" s="11">
        <v>2</v>
      </c>
      <c r="FAN1">
        <v>3</v>
      </c>
      <c r="FAO1">
        <v>3</v>
      </c>
      <c r="FAP1">
        <v>3</v>
      </c>
      <c r="FAQ1">
        <v>3</v>
      </c>
      <c r="FAR1">
        <v>3</v>
      </c>
      <c r="FAS1">
        <v>3</v>
      </c>
      <c r="FAT1">
        <v>3</v>
      </c>
      <c r="FAU1">
        <v>3</v>
      </c>
      <c r="FAV1">
        <v>3</v>
      </c>
      <c r="FAW1">
        <v>3</v>
      </c>
      <c r="FAX1" s="11">
        <v>3</v>
      </c>
      <c r="FAY1">
        <v>4</v>
      </c>
      <c r="FAZ1">
        <v>4</v>
      </c>
      <c r="FBA1">
        <v>4</v>
      </c>
      <c r="FBB1">
        <v>4</v>
      </c>
      <c r="FBC1">
        <v>4</v>
      </c>
      <c r="FBD1">
        <v>4</v>
      </c>
      <c r="FBE1">
        <v>4</v>
      </c>
      <c r="FBF1">
        <v>4</v>
      </c>
      <c r="FBG1">
        <v>4</v>
      </c>
      <c r="FBH1">
        <v>4</v>
      </c>
      <c r="FBI1" s="11">
        <v>4</v>
      </c>
      <c r="FBJ1">
        <v>5</v>
      </c>
      <c r="FBK1">
        <v>5</v>
      </c>
      <c r="FBL1">
        <v>5</v>
      </c>
      <c r="FBM1">
        <v>5</v>
      </c>
      <c r="FBN1">
        <v>5</v>
      </c>
      <c r="FBO1">
        <v>5</v>
      </c>
      <c r="FBP1">
        <v>5</v>
      </c>
      <c r="FBQ1">
        <v>5</v>
      </c>
      <c r="FBR1">
        <v>5</v>
      </c>
      <c r="FBS1">
        <v>5</v>
      </c>
      <c r="FBT1" s="11">
        <v>5</v>
      </c>
      <c r="FBU1">
        <v>6</v>
      </c>
      <c r="FBV1">
        <v>6</v>
      </c>
      <c r="FBW1">
        <v>6</v>
      </c>
      <c r="FBX1">
        <v>6</v>
      </c>
      <c r="FBY1">
        <v>6</v>
      </c>
      <c r="FBZ1">
        <v>6</v>
      </c>
      <c r="FCA1">
        <v>6</v>
      </c>
      <c r="FCB1">
        <v>6</v>
      </c>
      <c r="FCC1">
        <v>6</v>
      </c>
      <c r="FCD1">
        <v>6</v>
      </c>
      <c r="FCE1" s="11">
        <v>6</v>
      </c>
      <c r="FCF1">
        <v>7</v>
      </c>
      <c r="FCG1">
        <v>7</v>
      </c>
      <c r="FCH1">
        <v>7</v>
      </c>
      <c r="FCI1">
        <v>7</v>
      </c>
      <c r="FCJ1">
        <v>7</v>
      </c>
      <c r="FCK1">
        <v>7</v>
      </c>
      <c r="FCL1">
        <v>7</v>
      </c>
      <c r="FCM1">
        <v>7</v>
      </c>
      <c r="FCN1">
        <v>7</v>
      </c>
      <c r="FCO1">
        <v>7</v>
      </c>
      <c r="FCP1" s="11">
        <v>7</v>
      </c>
      <c r="FCQ1">
        <v>8</v>
      </c>
      <c r="FCR1">
        <v>8</v>
      </c>
      <c r="FCS1">
        <v>8</v>
      </c>
      <c r="FCT1">
        <v>8</v>
      </c>
      <c r="FCU1">
        <v>8</v>
      </c>
      <c r="FCV1">
        <v>8</v>
      </c>
      <c r="FCW1">
        <v>8</v>
      </c>
      <c r="FCX1">
        <v>8</v>
      </c>
      <c r="FCY1">
        <v>8</v>
      </c>
      <c r="FCZ1">
        <v>8</v>
      </c>
      <c r="FDA1" s="11">
        <v>8</v>
      </c>
      <c r="FDB1">
        <v>9</v>
      </c>
      <c r="FDC1">
        <v>9</v>
      </c>
      <c r="FDD1">
        <v>9</v>
      </c>
      <c r="FDE1">
        <v>9</v>
      </c>
      <c r="FDF1">
        <v>9</v>
      </c>
      <c r="FDG1">
        <v>9</v>
      </c>
      <c r="FDH1">
        <v>9</v>
      </c>
      <c r="FDI1">
        <v>9</v>
      </c>
      <c r="FDJ1">
        <v>9</v>
      </c>
      <c r="FDK1">
        <v>9</v>
      </c>
      <c r="FDL1" s="11">
        <v>9</v>
      </c>
      <c r="FDM1">
        <v>10</v>
      </c>
      <c r="FDN1">
        <v>10</v>
      </c>
      <c r="FDO1">
        <v>10</v>
      </c>
      <c r="FDP1">
        <v>10</v>
      </c>
      <c r="FDQ1">
        <v>10</v>
      </c>
      <c r="FDR1">
        <v>10</v>
      </c>
      <c r="FDS1">
        <v>10</v>
      </c>
      <c r="FDT1">
        <v>10</v>
      </c>
      <c r="FDU1">
        <v>10</v>
      </c>
      <c r="FDV1">
        <v>10</v>
      </c>
      <c r="FDW1" s="11"/>
      <c r="FDX1" s="11"/>
      <c r="FDY1" s="1178" t="s">
        <v>3033</v>
      </c>
      <c r="FDZ1" s="134" t="s">
        <v>3</v>
      </c>
      <c r="FEA1" s="134" t="s">
        <v>3</v>
      </c>
      <c r="FEB1" s="134" t="s">
        <v>3</v>
      </c>
      <c r="FEC1" s="134" t="s">
        <v>3</v>
      </c>
      <c r="FED1" s="134" t="s">
        <v>3</v>
      </c>
      <c r="FEE1" s="134" t="s">
        <v>3</v>
      </c>
      <c r="FEF1" s="134" t="s">
        <v>3</v>
      </c>
      <c r="FEG1" s="134" t="s">
        <v>3</v>
      </c>
      <c r="FEH1" s="134" t="s">
        <v>3</v>
      </c>
      <c r="FEI1" s="134" t="s">
        <v>3</v>
      </c>
      <c r="FEJ1" s="134" t="s">
        <v>3</v>
      </c>
      <c r="FEK1" s="134" t="s">
        <v>3</v>
      </c>
      <c r="FEL1" s="134" t="s">
        <v>3</v>
      </c>
      <c r="FEM1" s="134" t="s">
        <v>3</v>
      </c>
      <c r="FEN1" s="134" t="s">
        <v>3</v>
      </c>
      <c r="FEO1" s="134" t="s">
        <v>3</v>
      </c>
      <c r="FEP1" s="134" t="s">
        <v>3</v>
      </c>
      <c r="FEQ1" s="134" t="s">
        <v>3</v>
      </c>
      <c r="FER1" s="134" t="s">
        <v>3</v>
      </c>
      <c r="FES1" s="134" t="s">
        <v>3</v>
      </c>
      <c r="FET1" s="134" t="s">
        <v>3</v>
      </c>
      <c r="FEU1" s="134" t="s">
        <v>3</v>
      </c>
      <c r="FEV1" s="134" t="s">
        <v>3</v>
      </c>
      <c r="FEW1" s="134" t="s">
        <v>3</v>
      </c>
      <c r="FEX1" s="134" t="s">
        <v>3</v>
      </c>
      <c r="FEY1" s="134" t="s">
        <v>3</v>
      </c>
      <c r="FEZ1" s="134" t="s">
        <v>3</v>
      </c>
      <c r="FFA1" s="134" t="s">
        <v>3</v>
      </c>
      <c r="FFB1" s="134" t="s">
        <v>3</v>
      </c>
      <c r="FFC1" s="134" t="s">
        <v>3</v>
      </c>
      <c r="FFD1" s="134" t="s">
        <v>3</v>
      </c>
      <c r="FFE1" s="134" t="s">
        <v>3</v>
      </c>
      <c r="FFF1" s="134" t="s">
        <v>3</v>
      </c>
      <c r="FFG1" s="134" t="s">
        <v>3</v>
      </c>
      <c r="FFH1" s="134" t="s">
        <v>3</v>
      </c>
      <c r="FFI1" s="134" t="s">
        <v>3</v>
      </c>
      <c r="FFJ1" s="134" t="s">
        <v>3</v>
      </c>
      <c r="FFK1" s="134" t="s">
        <v>3</v>
      </c>
      <c r="FFL1" s="134" t="s">
        <v>3</v>
      </c>
      <c r="FFM1" s="134" t="s">
        <v>3</v>
      </c>
      <c r="FFN1" s="134" t="s">
        <v>3</v>
      </c>
      <c r="FFO1" s="134" t="s">
        <v>3</v>
      </c>
      <c r="FFP1" s="134" t="s">
        <v>3</v>
      </c>
      <c r="FFQ1" s="134" t="s">
        <v>3</v>
      </c>
      <c r="FFR1" s="134" t="s">
        <v>3</v>
      </c>
      <c r="FFS1" s="134" t="s">
        <v>3</v>
      </c>
      <c r="FFT1" s="134" t="s">
        <v>3</v>
      </c>
      <c r="FFU1" s="134" t="s">
        <v>3</v>
      </c>
    </row>
    <row r="2" spans="1:8511" ht="27" thickBot="1" x14ac:dyDescent="0.45">
      <c r="A2" s="501" t="s">
        <v>4</v>
      </c>
      <c r="B2" s="500" t="s">
        <v>5</v>
      </c>
      <c r="P2" s="150"/>
      <c r="Q2" s="1177"/>
      <c r="R2">
        <v>100206</v>
      </c>
      <c r="S2">
        <v>100206</v>
      </c>
      <c r="T2">
        <v>100206</v>
      </c>
      <c r="U2">
        <v>100206</v>
      </c>
      <c r="V2">
        <v>100206</v>
      </c>
      <c r="W2">
        <v>100206</v>
      </c>
      <c r="X2">
        <v>100206</v>
      </c>
      <c r="Y2">
        <v>100206</v>
      </c>
      <c r="Z2">
        <v>100206</v>
      </c>
      <c r="AA2">
        <v>100206</v>
      </c>
      <c r="AB2" s="11"/>
      <c r="AC2">
        <v>100212</v>
      </c>
      <c r="AD2">
        <v>100212</v>
      </c>
      <c r="AE2">
        <v>100212</v>
      </c>
      <c r="AF2">
        <v>100212</v>
      </c>
      <c r="AG2">
        <v>100212</v>
      </c>
      <c r="AH2">
        <v>100212</v>
      </c>
      <c r="AI2">
        <v>100212</v>
      </c>
      <c r="AJ2">
        <v>100212</v>
      </c>
      <c r="AK2">
        <v>100212</v>
      </c>
      <c r="AL2">
        <v>100212</v>
      </c>
      <c r="AM2" s="11"/>
      <c r="AN2">
        <v>100216</v>
      </c>
      <c r="AO2">
        <v>100216</v>
      </c>
      <c r="AP2">
        <v>100216</v>
      </c>
      <c r="AQ2">
        <v>100216</v>
      </c>
      <c r="AR2">
        <v>100216</v>
      </c>
      <c r="AS2">
        <v>100216</v>
      </c>
      <c r="AT2">
        <v>100216</v>
      </c>
      <c r="AU2">
        <v>100216</v>
      </c>
      <c r="AV2">
        <v>100216</v>
      </c>
      <c r="AW2">
        <v>100216</v>
      </c>
      <c r="AX2" s="11"/>
      <c r="AY2">
        <v>100220</v>
      </c>
      <c r="AZ2">
        <v>100220</v>
      </c>
      <c r="BA2">
        <v>100220</v>
      </c>
      <c r="BB2">
        <v>100220</v>
      </c>
      <c r="BC2">
        <v>100220</v>
      </c>
      <c r="BD2">
        <v>100220</v>
      </c>
      <c r="BE2">
        <v>100220</v>
      </c>
      <c r="BF2">
        <v>100220</v>
      </c>
      <c r="BG2">
        <v>100220</v>
      </c>
      <c r="BH2">
        <v>100220</v>
      </c>
      <c r="BI2" s="11"/>
      <c r="BJ2">
        <v>100225</v>
      </c>
      <c r="BK2">
        <v>100225</v>
      </c>
      <c r="BL2">
        <v>100225</v>
      </c>
      <c r="BM2">
        <v>100225</v>
      </c>
      <c r="BN2">
        <v>100225</v>
      </c>
      <c r="BO2">
        <v>100225</v>
      </c>
      <c r="BP2">
        <v>100225</v>
      </c>
      <c r="BQ2">
        <v>100225</v>
      </c>
      <c r="BR2">
        <v>100225</v>
      </c>
      <c r="BS2">
        <v>100225</v>
      </c>
      <c r="BT2" s="11"/>
      <c r="BU2">
        <v>100241</v>
      </c>
      <c r="BV2">
        <v>100241</v>
      </c>
      <c r="BW2">
        <v>100241</v>
      </c>
      <c r="BX2">
        <v>100241</v>
      </c>
      <c r="BY2">
        <v>100241</v>
      </c>
      <c r="BZ2">
        <v>100241</v>
      </c>
      <c r="CA2">
        <v>100241</v>
      </c>
      <c r="CB2">
        <v>100241</v>
      </c>
      <c r="CC2">
        <v>100241</v>
      </c>
      <c r="CD2">
        <v>100241</v>
      </c>
      <c r="CE2" s="11"/>
      <c r="CF2">
        <v>110623</v>
      </c>
      <c r="CG2">
        <v>110623</v>
      </c>
      <c r="CH2">
        <v>110623</v>
      </c>
      <c r="CI2">
        <v>110623</v>
      </c>
      <c r="CJ2">
        <v>110623</v>
      </c>
      <c r="CK2">
        <v>110623</v>
      </c>
      <c r="CL2">
        <v>110623</v>
      </c>
      <c r="CM2">
        <v>110623</v>
      </c>
      <c r="CN2">
        <v>110623</v>
      </c>
      <c r="CO2">
        <v>110623</v>
      </c>
      <c r="CP2" s="11"/>
      <c r="CQ2">
        <v>100256</v>
      </c>
      <c r="CR2">
        <v>100256</v>
      </c>
      <c r="CS2">
        <v>100256</v>
      </c>
      <c r="CT2">
        <v>100256</v>
      </c>
      <c r="CU2">
        <v>100256</v>
      </c>
      <c r="CV2">
        <v>100256</v>
      </c>
      <c r="CW2">
        <v>100256</v>
      </c>
      <c r="CX2">
        <v>100256</v>
      </c>
      <c r="CY2">
        <v>100256</v>
      </c>
      <c r="CZ2">
        <v>100256</v>
      </c>
      <c r="DA2" s="11"/>
      <c r="DB2">
        <v>100293</v>
      </c>
      <c r="DC2">
        <v>100293</v>
      </c>
      <c r="DD2">
        <v>100293</v>
      </c>
      <c r="DE2">
        <v>100293</v>
      </c>
      <c r="DF2">
        <v>100293</v>
      </c>
      <c r="DG2">
        <v>100293</v>
      </c>
      <c r="DH2">
        <v>100293</v>
      </c>
      <c r="DI2">
        <v>100293</v>
      </c>
      <c r="DJ2">
        <v>100293</v>
      </c>
      <c r="DK2">
        <v>100293</v>
      </c>
      <c r="DL2" s="11"/>
      <c r="DM2">
        <v>110361</v>
      </c>
      <c r="DN2">
        <v>110361</v>
      </c>
      <c r="DO2">
        <v>110361</v>
      </c>
      <c r="DP2">
        <v>110361</v>
      </c>
      <c r="DQ2">
        <v>110361</v>
      </c>
      <c r="DR2">
        <v>110361</v>
      </c>
      <c r="DS2">
        <v>110361</v>
      </c>
      <c r="DT2">
        <v>110361</v>
      </c>
      <c r="DU2">
        <v>110361</v>
      </c>
      <c r="DV2">
        <v>110361</v>
      </c>
      <c r="DW2" s="11"/>
      <c r="DX2">
        <v>110541</v>
      </c>
      <c r="DY2">
        <v>110541</v>
      </c>
      <c r="DZ2">
        <v>110541</v>
      </c>
      <c r="EA2">
        <v>110541</v>
      </c>
      <c r="EB2">
        <v>110541</v>
      </c>
      <c r="EC2">
        <v>110541</v>
      </c>
      <c r="ED2">
        <v>110541</v>
      </c>
      <c r="EE2">
        <v>110541</v>
      </c>
      <c r="EF2">
        <v>110541</v>
      </c>
      <c r="EG2">
        <v>110541</v>
      </c>
      <c r="EH2" s="11"/>
      <c r="EI2">
        <v>110723</v>
      </c>
      <c r="EJ2">
        <v>110723</v>
      </c>
      <c r="EK2">
        <v>110723</v>
      </c>
      <c r="EL2">
        <v>110723</v>
      </c>
      <c r="EM2">
        <v>110723</v>
      </c>
      <c r="EN2">
        <v>110723</v>
      </c>
      <c r="EO2">
        <v>110723</v>
      </c>
      <c r="EP2">
        <v>110723</v>
      </c>
      <c r="EQ2">
        <v>110723</v>
      </c>
      <c r="ER2">
        <v>110723</v>
      </c>
      <c r="ES2" s="11"/>
      <c r="ET2">
        <v>110859</v>
      </c>
      <c r="EU2">
        <v>110859</v>
      </c>
      <c r="EV2">
        <v>110859</v>
      </c>
      <c r="EW2">
        <v>110859</v>
      </c>
      <c r="EX2">
        <v>110859</v>
      </c>
      <c r="EY2">
        <v>110859</v>
      </c>
      <c r="EZ2">
        <v>110859</v>
      </c>
      <c r="FA2">
        <v>110859</v>
      </c>
      <c r="FB2">
        <v>110859</v>
      </c>
      <c r="FC2">
        <v>110859</v>
      </c>
      <c r="FD2" s="11"/>
      <c r="FE2">
        <v>110860</v>
      </c>
      <c r="FF2">
        <v>110860</v>
      </c>
      <c r="FG2">
        <v>110860</v>
      </c>
      <c r="FH2">
        <v>110860</v>
      </c>
      <c r="FI2">
        <v>110860</v>
      </c>
      <c r="FJ2">
        <v>110860</v>
      </c>
      <c r="FK2">
        <v>110860</v>
      </c>
      <c r="FL2">
        <v>110860</v>
      </c>
      <c r="FM2">
        <v>110860</v>
      </c>
      <c r="FN2">
        <v>110860</v>
      </c>
      <c r="FO2" s="11"/>
      <c r="FP2">
        <v>111643</v>
      </c>
      <c r="FQ2">
        <v>111643</v>
      </c>
      <c r="FR2">
        <v>111643</v>
      </c>
      <c r="FS2">
        <v>111643</v>
      </c>
      <c r="FT2">
        <v>111643</v>
      </c>
      <c r="FU2">
        <v>111643</v>
      </c>
      <c r="FV2">
        <v>111643</v>
      </c>
      <c r="FW2">
        <v>111643</v>
      </c>
      <c r="FX2">
        <v>111643</v>
      </c>
      <c r="FY2">
        <v>111643</v>
      </c>
      <c r="FZ2" s="11"/>
      <c r="GA2">
        <v>100134</v>
      </c>
      <c r="GB2">
        <v>100134</v>
      </c>
      <c r="GC2">
        <v>100134</v>
      </c>
      <c r="GD2">
        <v>100134</v>
      </c>
      <c r="GE2">
        <v>100134</v>
      </c>
      <c r="GF2">
        <v>100134</v>
      </c>
      <c r="GG2">
        <v>100134</v>
      </c>
      <c r="GH2">
        <v>100134</v>
      </c>
      <c r="GI2">
        <v>100134</v>
      </c>
      <c r="GJ2">
        <v>100134</v>
      </c>
      <c r="GK2" s="11"/>
      <c r="GL2">
        <v>100158</v>
      </c>
      <c r="GM2">
        <v>100158</v>
      </c>
      <c r="GN2">
        <v>100158</v>
      </c>
      <c r="GO2">
        <v>100158</v>
      </c>
      <c r="GP2">
        <v>100158</v>
      </c>
      <c r="GQ2">
        <v>100158</v>
      </c>
      <c r="GR2">
        <v>100158</v>
      </c>
      <c r="GS2">
        <v>100158</v>
      </c>
      <c r="GT2">
        <v>100158</v>
      </c>
      <c r="GU2">
        <v>100158</v>
      </c>
      <c r="GV2" s="11"/>
      <c r="GW2">
        <v>110349</v>
      </c>
      <c r="GX2">
        <v>110349</v>
      </c>
      <c r="GY2">
        <v>110349</v>
      </c>
      <c r="GZ2">
        <v>110349</v>
      </c>
      <c r="HA2">
        <v>110349</v>
      </c>
      <c r="HB2">
        <v>110349</v>
      </c>
      <c r="HC2">
        <v>110349</v>
      </c>
      <c r="HD2">
        <v>110349</v>
      </c>
      <c r="HE2">
        <v>110349</v>
      </c>
      <c r="HF2">
        <v>110349</v>
      </c>
      <c r="HG2" s="11"/>
      <c r="HH2">
        <v>100187</v>
      </c>
      <c r="HI2">
        <v>100187</v>
      </c>
      <c r="HJ2">
        <v>100187</v>
      </c>
      <c r="HK2">
        <v>100187</v>
      </c>
      <c r="HL2">
        <v>100187</v>
      </c>
      <c r="HM2">
        <v>100187</v>
      </c>
      <c r="HN2">
        <v>100187</v>
      </c>
      <c r="HO2">
        <v>100187</v>
      </c>
      <c r="HP2">
        <v>100187</v>
      </c>
      <c r="HQ2">
        <v>100187</v>
      </c>
      <c r="HR2" s="11"/>
      <c r="HS2">
        <v>110730</v>
      </c>
      <c r="HT2">
        <v>110730</v>
      </c>
      <c r="HU2">
        <v>110730</v>
      </c>
      <c r="HV2">
        <v>110730</v>
      </c>
      <c r="HW2">
        <v>110730</v>
      </c>
      <c r="HX2">
        <v>110730</v>
      </c>
      <c r="HY2">
        <v>110730</v>
      </c>
      <c r="HZ2">
        <v>110730</v>
      </c>
      <c r="IA2">
        <v>110730</v>
      </c>
      <c r="IB2">
        <v>110730</v>
      </c>
      <c r="IC2" s="11"/>
      <c r="ID2">
        <v>100101</v>
      </c>
      <c r="IE2">
        <v>100101</v>
      </c>
      <c r="IF2">
        <v>100101</v>
      </c>
      <c r="IG2">
        <v>100101</v>
      </c>
      <c r="IH2">
        <v>100101</v>
      </c>
      <c r="II2">
        <v>100101</v>
      </c>
      <c r="IJ2">
        <v>100101</v>
      </c>
      <c r="IK2">
        <v>100101</v>
      </c>
      <c r="IL2">
        <v>100101</v>
      </c>
      <c r="IM2">
        <v>100101</v>
      </c>
      <c r="IN2" s="11"/>
      <c r="IO2">
        <v>100117</v>
      </c>
      <c r="IP2">
        <v>100117</v>
      </c>
      <c r="IQ2">
        <v>100117</v>
      </c>
      <c r="IR2">
        <v>100117</v>
      </c>
      <c r="IS2">
        <v>100117</v>
      </c>
      <c r="IT2">
        <v>100117</v>
      </c>
      <c r="IU2">
        <v>100117</v>
      </c>
      <c r="IV2">
        <v>100117</v>
      </c>
      <c r="IW2">
        <v>100117</v>
      </c>
      <c r="IX2">
        <v>100117</v>
      </c>
      <c r="IY2" s="11"/>
      <c r="IZ2">
        <v>100125</v>
      </c>
      <c r="JA2">
        <v>100125</v>
      </c>
      <c r="JB2">
        <v>100125</v>
      </c>
      <c r="JC2">
        <v>100125</v>
      </c>
      <c r="JD2">
        <v>100125</v>
      </c>
      <c r="JE2">
        <v>100125</v>
      </c>
      <c r="JF2">
        <v>100125</v>
      </c>
      <c r="JG2">
        <v>100125</v>
      </c>
      <c r="JH2">
        <v>100125</v>
      </c>
      <c r="JI2">
        <v>100125</v>
      </c>
      <c r="JJ2" s="11"/>
      <c r="JK2">
        <v>111900</v>
      </c>
      <c r="JL2">
        <v>111900</v>
      </c>
      <c r="JM2">
        <v>111900</v>
      </c>
      <c r="JN2">
        <v>111900</v>
      </c>
      <c r="JO2">
        <v>111900</v>
      </c>
      <c r="JP2">
        <v>111900</v>
      </c>
      <c r="JQ2">
        <v>111900</v>
      </c>
      <c r="JR2">
        <v>111900</v>
      </c>
      <c r="JS2">
        <v>111900</v>
      </c>
      <c r="JT2">
        <v>111900</v>
      </c>
      <c r="JU2" s="11"/>
      <c r="JV2">
        <v>111882</v>
      </c>
      <c r="JW2">
        <v>111882</v>
      </c>
      <c r="JX2">
        <v>111882</v>
      </c>
      <c r="JY2">
        <v>111882</v>
      </c>
      <c r="JZ2">
        <v>111882</v>
      </c>
      <c r="KA2">
        <v>111882</v>
      </c>
      <c r="KB2">
        <v>111882</v>
      </c>
      <c r="KC2">
        <v>111882</v>
      </c>
      <c r="KD2">
        <v>111882</v>
      </c>
      <c r="KE2">
        <v>111882</v>
      </c>
      <c r="KF2" s="11"/>
      <c r="KG2">
        <v>110921</v>
      </c>
      <c r="KH2">
        <v>110921</v>
      </c>
      <c r="KI2">
        <v>110921</v>
      </c>
      <c r="KJ2">
        <v>110921</v>
      </c>
      <c r="KK2">
        <v>110921</v>
      </c>
      <c r="KL2">
        <v>110921</v>
      </c>
      <c r="KM2">
        <v>110921</v>
      </c>
      <c r="KN2">
        <v>110921</v>
      </c>
      <c r="KO2">
        <v>110921</v>
      </c>
      <c r="KP2">
        <v>110921</v>
      </c>
      <c r="KQ2" s="11"/>
      <c r="KR2">
        <v>100003</v>
      </c>
      <c r="KS2">
        <v>100003</v>
      </c>
      <c r="KT2">
        <v>100003</v>
      </c>
      <c r="KU2">
        <v>100003</v>
      </c>
      <c r="KV2">
        <v>100003</v>
      </c>
      <c r="KW2">
        <v>100003</v>
      </c>
      <c r="KX2">
        <v>100003</v>
      </c>
      <c r="KY2">
        <v>100003</v>
      </c>
      <c r="KZ2">
        <v>100003</v>
      </c>
      <c r="LA2">
        <v>100003</v>
      </c>
      <c r="LB2" s="11"/>
      <c r="LC2">
        <v>100018</v>
      </c>
      <c r="LD2">
        <v>100018</v>
      </c>
      <c r="LE2">
        <v>100018</v>
      </c>
      <c r="LF2">
        <v>100018</v>
      </c>
      <c r="LG2">
        <v>100018</v>
      </c>
      <c r="LH2">
        <v>100018</v>
      </c>
      <c r="LI2">
        <v>100018</v>
      </c>
      <c r="LJ2">
        <v>100018</v>
      </c>
      <c r="LK2">
        <v>100018</v>
      </c>
      <c r="LL2">
        <v>100018</v>
      </c>
      <c r="LM2" s="11"/>
      <c r="LN2">
        <v>100021</v>
      </c>
      <c r="LO2">
        <v>100021</v>
      </c>
      <c r="LP2">
        <v>100021</v>
      </c>
      <c r="LQ2">
        <v>100021</v>
      </c>
      <c r="LR2">
        <v>100021</v>
      </c>
      <c r="LS2">
        <v>100021</v>
      </c>
      <c r="LT2">
        <v>100021</v>
      </c>
      <c r="LU2">
        <v>100021</v>
      </c>
      <c r="LV2">
        <v>100021</v>
      </c>
      <c r="LW2">
        <v>100021</v>
      </c>
      <c r="LX2" s="11"/>
      <c r="LY2">
        <v>110396</v>
      </c>
      <c r="LZ2">
        <v>110396</v>
      </c>
      <c r="MA2">
        <v>110396</v>
      </c>
      <c r="MB2">
        <v>110396</v>
      </c>
      <c r="MC2">
        <v>110396</v>
      </c>
      <c r="MD2">
        <v>110396</v>
      </c>
      <c r="ME2">
        <v>110396</v>
      </c>
      <c r="MF2">
        <v>110396</v>
      </c>
      <c r="MG2">
        <v>110396</v>
      </c>
      <c r="MH2">
        <v>110396</v>
      </c>
      <c r="MI2" s="11"/>
      <c r="MJ2">
        <v>100400</v>
      </c>
      <c r="MK2">
        <v>100400</v>
      </c>
      <c r="ML2">
        <v>100400</v>
      </c>
      <c r="MM2">
        <v>100400</v>
      </c>
      <c r="MN2">
        <v>100400</v>
      </c>
      <c r="MO2">
        <v>100400</v>
      </c>
      <c r="MP2">
        <v>100400</v>
      </c>
      <c r="MQ2">
        <v>100400</v>
      </c>
      <c r="MR2">
        <v>100400</v>
      </c>
      <c r="MS2">
        <v>100400</v>
      </c>
      <c r="MT2" s="11"/>
      <c r="MU2">
        <v>100425</v>
      </c>
      <c r="MV2">
        <v>100425</v>
      </c>
      <c r="MW2">
        <v>100425</v>
      </c>
      <c r="MX2">
        <v>100425</v>
      </c>
      <c r="MY2">
        <v>100425</v>
      </c>
      <c r="MZ2">
        <v>100425</v>
      </c>
      <c r="NA2">
        <v>100425</v>
      </c>
      <c r="NB2">
        <v>100425</v>
      </c>
      <c r="NC2">
        <v>100425</v>
      </c>
      <c r="ND2">
        <v>100425</v>
      </c>
      <c r="NE2" s="11"/>
      <c r="NF2">
        <v>100465</v>
      </c>
      <c r="NG2">
        <v>100465</v>
      </c>
      <c r="NH2">
        <v>100465</v>
      </c>
      <c r="NI2">
        <v>100465</v>
      </c>
      <c r="NJ2">
        <v>100465</v>
      </c>
      <c r="NK2">
        <v>100465</v>
      </c>
      <c r="NL2">
        <v>100465</v>
      </c>
      <c r="NM2">
        <v>100465</v>
      </c>
      <c r="NN2">
        <v>100465</v>
      </c>
      <c r="NO2">
        <v>100465</v>
      </c>
      <c r="NP2" s="11"/>
      <c r="NQ2">
        <v>100494</v>
      </c>
      <c r="NR2">
        <v>100494</v>
      </c>
      <c r="NS2">
        <v>100494</v>
      </c>
      <c r="NT2">
        <v>100494</v>
      </c>
      <c r="NU2">
        <v>100494</v>
      </c>
      <c r="NV2">
        <v>100494</v>
      </c>
      <c r="NW2">
        <v>100494</v>
      </c>
      <c r="NX2">
        <v>100494</v>
      </c>
      <c r="NY2">
        <v>100494</v>
      </c>
      <c r="NZ2">
        <v>100494</v>
      </c>
      <c r="OA2" s="11"/>
      <c r="OB2">
        <v>100500</v>
      </c>
      <c r="OC2">
        <v>100500</v>
      </c>
      <c r="OD2">
        <v>100500</v>
      </c>
      <c r="OE2">
        <v>100500</v>
      </c>
      <c r="OF2">
        <v>100500</v>
      </c>
      <c r="OG2">
        <v>100500</v>
      </c>
      <c r="OH2">
        <v>100500</v>
      </c>
      <c r="OI2">
        <v>100500</v>
      </c>
      <c r="OJ2">
        <v>100500</v>
      </c>
      <c r="OK2">
        <v>100500</v>
      </c>
      <c r="OL2" s="11"/>
      <c r="OM2">
        <v>110393</v>
      </c>
      <c r="ON2">
        <v>110393</v>
      </c>
      <c r="OO2">
        <v>110393</v>
      </c>
      <c r="OP2">
        <v>110393</v>
      </c>
      <c r="OQ2">
        <v>110393</v>
      </c>
      <c r="OR2">
        <v>110393</v>
      </c>
      <c r="OS2">
        <v>110393</v>
      </c>
      <c r="OT2">
        <v>110393</v>
      </c>
      <c r="OU2">
        <v>110393</v>
      </c>
      <c r="OV2">
        <v>110393</v>
      </c>
      <c r="OW2" s="11"/>
      <c r="OX2">
        <v>110501</v>
      </c>
      <c r="OY2">
        <v>110501</v>
      </c>
      <c r="OZ2">
        <v>110501</v>
      </c>
      <c r="PA2">
        <v>110501</v>
      </c>
      <c r="PB2">
        <v>110501</v>
      </c>
      <c r="PC2">
        <v>110501</v>
      </c>
      <c r="PD2">
        <v>110501</v>
      </c>
      <c r="PE2">
        <v>110501</v>
      </c>
      <c r="PF2">
        <v>110501</v>
      </c>
      <c r="PG2">
        <v>110501</v>
      </c>
      <c r="PH2" s="11"/>
      <c r="PI2">
        <v>100307</v>
      </c>
      <c r="PJ2">
        <v>100307</v>
      </c>
      <c r="PK2">
        <v>100307</v>
      </c>
      <c r="PL2">
        <v>100307</v>
      </c>
      <c r="PM2">
        <v>100307</v>
      </c>
      <c r="PN2">
        <v>100307</v>
      </c>
      <c r="PO2">
        <v>100307</v>
      </c>
      <c r="PP2">
        <v>100307</v>
      </c>
      <c r="PQ2">
        <v>100307</v>
      </c>
      <c r="PR2">
        <v>100307</v>
      </c>
      <c r="PS2" s="11"/>
      <c r="PT2">
        <v>100309</v>
      </c>
      <c r="PU2">
        <v>100309</v>
      </c>
      <c r="PV2">
        <v>100309</v>
      </c>
      <c r="PW2">
        <v>100309</v>
      </c>
      <c r="PX2">
        <v>100309</v>
      </c>
      <c r="PY2">
        <v>100309</v>
      </c>
      <c r="PZ2">
        <v>100309</v>
      </c>
      <c r="QA2">
        <v>100309</v>
      </c>
      <c r="QB2">
        <v>100309</v>
      </c>
      <c r="QC2">
        <v>100309</v>
      </c>
      <c r="QD2" s="11"/>
      <c r="QE2">
        <v>100313</v>
      </c>
      <c r="QF2">
        <v>100313</v>
      </c>
      <c r="QG2">
        <v>100313</v>
      </c>
      <c r="QH2">
        <v>100313</v>
      </c>
      <c r="QI2">
        <v>100313</v>
      </c>
      <c r="QJ2">
        <v>100313</v>
      </c>
      <c r="QK2">
        <v>100313</v>
      </c>
      <c r="QL2">
        <v>100313</v>
      </c>
      <c r="QM2">
        <v>100313</v>
      </c>
      <c r="QN2">
        <v>100313</v>
      </c>
      <c r="QO2" s="11"/>
      <c r="QP2">
        <v>100315</v>
      </c>
      <c r="QQ2">
        <v>100315</v>
      </c>
      <c r="QR2">
        <v>100315</v>
      </c>
      <c r="QS2">
        <v>100315</v>
      </c>
      <c r="QT2">
        <v>100315</v>
      </c>
      <c r="QU2">
        <v>100315</v>
      </c>
      <c r="QV2">
        <v>100315</v>
      </c>
      <c r="QW2">
        <v>100315</v>
      </c>
      <c r="QX2">
        <v>100315</v>
      </c>
      <c r="QY2">
        <v>100315</v>
      </c>
      <c r="QZ2" s="11"/>
      <c r="RA2">
        <v>100336</v>
      </c>
      <c r="RB2">
        <v>100336</v>
      </c>
      <c r="RC2">
        <v>100336</v>
      </c>
      <c r="RD2">
        <v>100336</v>
      </c>
      <c r="RE2">
        <v>100336</v>
      </c>
      <c r="RF2">
        <v>100336</v>
      </c>
      <c r="RG2">
        <v>100336</v>
      </c>
      <c r="RH2">
        <v>100336</v>
      </c>
      <c r="RI2">
        <v>100336</v>
      </c>
      <c r="RJ2">
        <v>100336</v>
      </c>
      <c r="RK2" s="11"/>
      <c r="RL2">
        <v>100348</v>
      </c>
      <c r="RM2">
        <v>100348</v>
      </c>
      <c r="RN2">
        <v>100348</v>
      </c>
      <c r="RO2">
        <v>100348</v>
      </c>
      <c r="RP2">
        <v>100348</v>
      </c>
      <c r="RQ2">
        <v>100348</v>
      </c>
      <c r="RR2">
        <v>100348</v>
      </c>
      <c r="RS2">
        <v>100348</v>
      </c>
      <c r="RT2">
        <v>100348</v>
      </c>
      <c r="RU2">
        <v>100348</v>
      </c>
      <c r="RV2" s="11"/>
      <c r="RW2">
        <v>100352</v>
      </c>
      <c r="RX2">
        <v>100352</v>
      </c>
      <c r="RY2">
        <v>100352</v>
      </c>
      <c r="RZ2">
        <v>100352</v>
      </c>
      <c r="SA2">
        <v>100352</v>
      </c>
      <c r="SB2">
        <v>100352</v>
      </c>
      <c r="SC2">
        <v>100352</v>
      </c>
      <c r="SD2">
        <v>100352</v>
      </c>
      <c r="SE2">
        <v>100352</v>
      </c>
      <c r="SF2">
        <v>100352</v>
      </c>
      <c r="SG2" s="11"/>
      <c r="SH2">
        <v>100355</v>
      </c>
      <c r="SI2">
        <v>100355</v>
      </c>
      <c r="SJ2">
        <v>100355</v>
      </c>
      <c r="SK2">
        <v>100355</v>
      </c>
      <c r="SL2">
        <v>100355</v>
      </c>
      <c r="SM2">
        <v>100355</v>
      </c>
      <c r="SN2">
        <v>100355</v>
      </c>
      <c r="SO2">
        <v>100355</v>
      </c>
      <c r="SP2">
        <v>100355</v>
      </c>
      <c r="SQ2">
        <v>100355</v>
      </c>
      <c r="SR2" s="11"/>
      <c r="SS2">
        <v>100357</v>
      </c>
      <c r="ST2">
        <v>100357</v>
      </c>
      <c r="SU2">
        <v>100357</v>
      </c>
      <c r="SV2">
        <v>100357</v>
      </c>
      <c r="SW2">
        <v>100357</v>
      </c>
      <c r="SX2">
        <v>100357</v>
      </c>
      <c r="SY2">
        <v>100357</v>
      </c>
      <c r="SZ2">
        <v>100357</v>
      </c>
      <c r="TA2">
        <v>100357</v>
      </c>
      <c r="TB2">
        <v>100357</v>
      </c>
      <c r="TC2" s="11"/>
      <c r="TD2">
        <v>110186</v>
      </c>
      <c r="TE2">
        <v>110186</v>
      </c>
      <c r="TF2">
        <v>110186</v>
      </c>
      <c r="TG2">
        <v>110186</v>
      </c>
      <c r="TH2">
        <v>110186</v>
      </c>
      <c r="TI2">
        <v>110186</v>
      </c>
      <c r="TJ2">
        <v>110186</v>
      </c>
      <c r="TK2">
        <v>110186</v>
      </c>
      <c r="TL2">
        <v>110186</v>
      </c>
      <c r="TM2">
        <v>110186</v>
      </c>
      <c r="TN2" s="11"/>
      <c r="TO2">
        <v>110473</v>
      </c>
      <c r="TP2">
        <v>110473</v>
      </c>
      <c r="TQ2">
        <v>110473</v>
      </c>
      <c r="TR2">
        <v>110473</v>
      </c>
      <c r="TS2">
        <v>110473</v>
      </c>
      <c r="TT2">
        <v>110473</v>
      </c>
      <c r="TU2">
        <v>110473</v>
      </c>
      <c r="TV2">
        <v>110473</v>
      </c>
      <c r="TW2">
        <v>110473</v>
      </c>
      <c r="TX2">
        <v>110473</v>
      </c>
      <c r="TY2" s="11"/>
      <c r="TZ2">
        <v>110721</v>
      </c>
      <c r="UA2">
        <v>110721</v>
      </c>
      <c r="UB2">
        <v>110721</v>
      </c>
      <c r="UC2">
        <v>110721</v>
      </c>
      <c r="UD2">
        <v>110721</v>
      </c>
      <c r="UE2">
        <v>110721</v>
      </c>
      <c r="UF2">
        <v>110721</v>
      </c>
      <c r="UG2">
        <v>110721</v>
      </c>
      <c r="UH2">
        <v>110721</v>
      </c>
      <c r="UI2">
        <v>110721</v>
      </c>
      <c r="UJ2" s="11"/>
      <c r="UK2">
        <v>110763</v>
      </c>
      <c r="UL2">
        <v>110763</v>
      </c>
      <c r="UM2">
        <v>110763</v>
      </c>
      <c r="UN2">
        <v>110763</v>
      </c>
      <c r="UO2">
        <v>110763</v>
      </c>
      <c r="UP2">
        <v>110763</v>
      </c>
      <c r="UQ2">
        <v>110763</v>
      </c>
      <c r="UR2">
        <v>110763</v>
      </c>
      <c r="US2">
        <v>110763</v>
      </c>
      <c r="UT2">
        <v>110763</v>
      </c>
      <c r="UU2" s="11"/>
      <c r="UV2">
        <v>111230</v>
      </c>
      <c r="UW2">
        <v>111230</v>
      </c>
      <c r="UX2">
        <v>111230</v>
      </c>
      <c r="UY2">
        <v>111230</v>
      </c>
      <c r="UZ2">
        <v>111230</v>
      </c>
      <c r="VA2">
        <v>111230</v>
      </c>
      <c r="VB2">
        <v>111230</v>
      </c>
      <c r="VC2">
        <v>111230</v>
      </c>
      <c r="VD2">
        <v>111230</v>
      </c>
      <c r="VE2">
        <v>111230</v>
      </c>
      <c r="VF2" s="11"/>
      <c r="VG2">
        <v>100359</v>
      </c>
      <c r="VH2">
        <v>100359</v>
      </c>
      <c r="VI2">
        <v>100359</v>
      </c>
      <c r="VJ2">
        <v>100359</v>
      </c>
      <c r="VK2">
        <v>100359</v>
      </c>
      <c r="VL2">
        <v>100359</v>
      </c>
      <c r="VM2">
        <v>100359</v>
      </c>
      <c r="VN2">
        <v>100359</v>
      </c>
      <c r="VO2">
        <v>100359</v>
      </c>
      <c r="VP2">
        <v>100359</v>
      </c>
      <c r="VQ2" s="11"/>
      <c r="VR2">
        <v>100362</v>
      </c>
      <c r="VS2">
        <v>100362</v>
      </c>
      <c r="VT2">
        <v>100362</v>
      </c>
      <c r="VU2">
        <v>100362</v>
      </c>
      <c r="VV2">
        <v>100362</v>
      </c>
      <c r="VW2">
        <v>100362</v>
      </c>
      <c r="VX2">
        <v>100362</v>
      </c>
      <c r="VY2">
        <v>100362</v>
      </c>
      <c r="VZ2">
        <v>100362</v>
      </c>
      <c r="WA2">
        <v>100362</v>
      </c>
      <c r="WB2" s="11"/>
      <c r="WC2">
        <v>100364</v>
      </c>
      <c r="WD2">
        <v>100364</v>
      </c>
      <c r="WE2">
        <v>100364</v>
      </c>
      <c r="WF2">
        <v>100364</v>
      </c>
      <c r="WG2">
        <v>100364</v>
      </c>
      <c r="WH2">
        <v>100364</v>
      </c>
      <c r="WI2">
        <v>100364</v>
      </c>
      <c r="WJ2">
        <v>100364</v>
      </c>
      <c r="WK2">
        <v>100364</v>
      </c>
      <c r="WL2">
        <v>100364</v>
      </c>
      <c r="WM2" s="11"/>
      <c r="WN2">
        <v>100365</v>
      </c>
      <c r="WO2">
        <v>100365</v>
      </c>
      <c r="WP2">
        <v>100365</v>
      </c>
      <c r="WQ2">
        <v>100365</v>
      </c>
      <c r="WR2">
        <v>100365</v>
      </c>
      <c r="WS2">
        <v>100365</v>
      </c>
      <c r="WT2">
        <v>100365</v>
      </c>
      <c r="WU2">
        <v>100365</v>
      </c>
      <c r="WV2">
        <v>100365</v>
      </c>
      <c r="WW2">
        <v>100365</v>
      </c>
      <c r="WX2" s="11"/>
      <c r="WY2">
        <v>110845</v>
      </c>
      <c r="WZ2">
        <v>110845</v>
      </c>
      <c r="XA2">
        <v>110845</v>
      </c>
      <c r="XB2">
        <v>110845</v>
      </c>
      <c r="XC2">
        <v>110845</v>
      </c>
      <c r="XD2">
        <v>110845</v>
      </c>
      <c r="XE2">
        <v>110845</v>
      </c>
      <c r="XF2">
        <v>110845</v>
      </c>
      <c r="XG2">
        <v>110845</v>
      </c>
      <c r="XH2">
        <v>110845</v>
      </c>
      <c r="XI2" s="11"/>
      <c r="XJ2">
        <v>100439</v>
      </c>
      <c r="XK2">
        <v>100439</v>
      </c>
      <c r="XL2">
        <v>100439</v>
      </c>
      <c r="XM2">
        <v>100439</v>
      </c>
      <c r="XN2">
        <v>100439</v>
      </c>
      <c r="XO2">
        <v>100439</v>
      </c>
      <c r="XP2">
        <v>100439</v>
      </c>
      <c r="XQ2">
        <v>100439</v>
      </c>
      <c r="XR2">
        <v>100439</v>
      </c>
      <c r="XS2">
        <v>100439</v>
      </c>
      <c r="XT2" s="11"/>
      <c r="XU2">
        <v>100935</v>
      </c>
      <c r="XV2">
        <v>100935</v>
      </c>
      <c r="XW2">
        <v>100935</v>
      </c>
      <c r="XX2">
        <v>100935</v>
      </c>
      <c r="XY2">
        <v>100935</v>
      </c>
      <c r="XZ2">
        <v>100935</v>
      </c>
      <c r="YA2">
        <v>100935</v>
      </c>
      <c r="YB2">
        <v>100935</v>
      </c>
      <c r="YC2">
        <v>100935</v>
      </c>
      <c r="YD2">
        <v>100935</v>
      </c>
      <c r="YE2" s="11"/>
      <c r="YF2">
        <v>100396</v>
      </c>
      <c r="YG2">
        <v>100396</v>
      </c>
      <c r="YH2">
        <v>100396</v>
      </c>
      <c r="YI2">
        <v>100396</v>
      </c>
      <c r="YJ2">
        <v>100396</v>
      </c>
      <c r="YK2">
        <v>100396</v>
      </c>
      <c r="YL2">
        <v>100396</v>
      </c>
      <c r="YM2">
        <v>100396</v>
      </c>
      <c r="YN2">
        <v>100396</v>
      </c>
      <c r="YO2">
        <v>100396</v>
      </c>
      <c r="YP2" s="11"/>
      <c r="YQ2">
        <v>111751</v>
      </c>
      <c r="YR2">
        <v>111751</v>
      </c>
      <c r="YS2">
        <v>111751</v>
      </c>
      <c r="YT2">
        <v>111751</v>
      </c>
      <c r="YU2">
        <v>111751</v>
      </c>
      <c r="YV2">
        <v>111751</v>
      </c>
      <c r="YW2">
        <v>111751</v>
      </c>
      <c r="YX2">
        <v>111751</v>
      </c>
      <c r="YY2">
        <v>111751</v>
      </c>
      <c r="YZ2">
        <v>111751</v>
      </c>
      <c r="ZA2" s="11"/>
      <c r="ZB2" s="1176"/>
      <c r="ZI2" s="1176"/>
      <c r="ZJ2" t="s">
        <v>6</v>
      </c>
      <c r="ZK2" t="s">
        <v>6</v>
      </c>
      <c r="ZL2" t="s">
        <v>6</v>
      </c>
      <c r="ZM2" t="s">
        <v>6</v>
      </c>
      <c r="ZN2" t="s">
        <v>6</v>
      </c>
      <c r="ZO2" t="s">
        <v>6</v>
      </c>
      <c r="ZP2" t="s">
        <v>6</v>
      </c>
      <c r="ZQ2" t="s">
        <v>6</v>
      </c>
      <c r="ZR2" t="s">
        <v>6</v>
      </c>
      <c r="ZS2" t="s">
        <v>6</v>
      </c>
      <c r="ZT2" s="11"/>
      <c r="ZU2" t="s">
        <v>6</v>
      </c>
      <c r="ZV2" t="s">
        <v>6</v>
      </c>
      <c r="ZW2" t="s">
        <v>6</v>
      </c>
      <c r="ZX2" t="s">
        <v>6</v>
      </c>
      <c r="ZY2" t="s">
        <v>6</v>
      </c>
      <c r="ZZ2" t="s">
        <v>6</v>
      </c>
      <c r="AAA2" t="s">
        <v>6</v>
      </c>
      <c r="AAB2" t="s">
        <v>6</v>
      </c>
      <c r="AAC2" t="s">
        <v>6</v>
      </c>
      <c r="AAD2" t="s">
        <v>6</v>
      </c>
      <c r="AAE2" s="11"/>
      <c r="AAF2" t="s">
        <v>6</v>
      </c>
      <c r="AAG2" t="s">
        <v>6</v>
      </c>
      <c r="AAH2" t="s">
        <v>6</v>
      </c>
      <c r="AAI2" t="s">
        <v>6</v>
      </c>
      <c r="AAJ2" t="s">
        <v>6</v>
      </c>
      <c r="AAK2" t="s">
        <v>6</v>
      </c>
      <c r="AAL2" t="s">
        <v>6</v>
      </c>
      <c r="AAM2" t="s">
        <v>6</v>
      </c>
      <c r="AAN2" t="s">
        <v>6</v>
      </c>
      <c r="AAO2" t="s">
        <v>6</v>
      </c>
      <c r="AAP2" s="11"/>
      <c r="AAQ2" t="s">
        <v>6</v>
      </c>
      <c r="AAR2" t="s">
        <v>6</v>
      </c>
      <c r="AAS2" t="s">
        <v>6</v>
      </c>
      <c r="AAT2" t="s">
        <v>6</v>
      </c>
      <c r="AAU2" t="s">
        <v>6</v>
      </c>
      <c r="AAV2" t="s">
        <v>6</v>
      </c>
      <c r="AAW2" t="s">
        <v>6</v>
      </c>
      <c r="AAX2" t="s">
        <v>6</v>
      </c>
      <c r="AAY2" t="s">
        <v>6</v>
      </c>
      <c r="AAZ2" t="s">
        <v>6</v>
      </c>
      <c r="ABA2" s="11"/>
      <c r="ABB2" t="s">
        <v>6</v>
      </c>
      <c r="ABC2" t="s">
        <v>6</v>
      </c>
      <c r="ABD2" t="s">
        <v>6</v>
      </c>
      <c r="ABE2" t="s">
        <v>6</v>
      </c>
      <c r="ABF2" t="s">
        <v>6</v>
      </c>
      <c r="ABG2" t="s">
        <v>6</v>
      </c>
      <c r="ABH2" t="s">
        <v>6</v>
      </c>
      <c r="ABI2" t="s">
        <v>6</v>
      </c>
      <c r="ABJ2" t="s">
        <v>6</v>
      </c>
      <c r="ABK2" t="s">
        <v>6</v>
      </c>
      <c r="ABL2" s="11"/>
      <c r="ABM2" t="s">
        <v>6</v>
      </c>
      <c r="ABN2" t="s">
        <v>6</v>
      </c>
      <c r="ABO2" t="s">
        <v>6</v>
      </c>
      <c r="ABP2" t="s">
        <v>6</v>
      </c>
      <c r="ABQ2" t="s">
        <v>6</v>
      </c>
      <c r="ABR2" t="s">
        <v>6</v>
      </c>
      <c r="ABS2" t="s">
        <v>6</v>
      </c>
      <c r="ABT2" t="s">
        <v>6</v>
      </c>
      <c r="ABU2" t="s">
        <v>6</v>
      </c>
      <c r="ABV2" t="s">
        <v>6</v>
      </c>
      <c r="ABW2" s="11"/>
      <c r="ABX2" t="s">
        <v>6</v>
      </c>
      <c r="ABY2" t="s">
        <v>6</v>
      </c>
      <c r="ABZ2" t="s">
        <v>6</v>
      </c>
      <c r="ACA2" t="s">
        <v>6</v>
      </c>
      <c r="ACB2" t="s">
        <v>6</v>
      </c>
      <c r="ACC2" t="s">
        <v>6</v>
      </c>
      <c r="ACD2" t="s">
        <v>6</v>
      </c>
      <c r="ACE2" t="s">
        <v>6</v>
      </c>
      <c r="ACF2" t="s">
        <v>6</v>
      </c>
      <c r="ACG2" t="s">
        <v>6</v>
      </c>
      <c r="ACH2" s="11"/>
      <c r="ACI2" t="s">
        <v>6</v>
      </c>
      <c r="ACJ2" t="s">
        <v>6</v>
      </c>
      <c r="ACK2" t="s">
        <v>6</v>
      </c>
      <c r="ACL2" t="s">
        <v>6</v>
      </c>
      <c r="ACM2" t="s">
        <v>6</v>
      </c>
      <c r="ACN2" t="s">
        <v>6</v>
      </c>
      <c r="ACO2" t="s">
        <v>6</v>
      </c>
      <c r="ACP2" t="s">
        <v>6</v>
      </c>
      <c r="ACQ2" t="s">
        <v>6</v>
      </c>
      <c r="ACR2" t="s">
        <v>6</v>
      </c>
      <c r="ACS2" s="11"/>
      <c r="ACT2" t="s">
        <v>6</v>
      </c>
      <c r="ACU2" t="s">
        <v>6</v>
      </c>
      <c r="ACV2" t="s">
        <v>6</v>
      </c>
      <c r="ACW2" t="s">
        <v>6</v>
      </c>
      <c r="ACX2" t="s">
        <v>6</v>
      </c>
      <c r="ACY2" t="s">
        <v>6</v>
      </c>
      <c r="ACZ2" t="s">
        <v>6</v>
      </c>
      <c r="ADA2" t="s">
        <v>6</v>
      </c>
      <c r="ADB2" t="s">
        <v>6</v>
      </c>
      <c r="ADC2" t="s">
        <v>6</v>
      </c>
      <c r="ADD2" s="11"/>
      <c r="ADE2" t="s">
        <v>6</v>
      </c>
      <c r="ADF2" t="s">
        <v>6</v>
      </c>
      <c r="ADG2" t="s">
        <v>6</v>
      </c>
      <c r="ADH2" t="s">
        <v>6</v>
      </c>
      <c r="ADI2" t="s">
        <v>6</v>
      </c>
      <c r="ADJ2" t="s">
        <v>6</v>
      </c>
      <c r="ADK2" t="s">
        <v>6</v>
      </c>
      <c r="ADL2" t="s">
        <v>6</v>
      </c>
      <c r="ADM2" t="s">
        <v>6</v>
      </c>
      <c r="ADN2" t="s">
        <v>6</v>
      </c>
      <c r="ADO2" s="11"/>
      <c r="ADP2" t="s">
        <v>6</v>
      </c>
      <c r="ADQ2" t="s">
        <v>6</v>
      </c>
      <c r="ADR2" t="s">
        <v>6</v>
      </c>
      <c r="ADS2" t="s">
        <v>6</v>
      </c>
      <c r="ADT2" t="s">
        <v>6</v>
      </c>
      <c r="ADU2" t="s">
        <v>6</v>
      </c>
      <c r="ADV2" t="s">
        <v>6</v>
      </c>
      <c r="ADW2" t="s">
        <v>6</v>
      </c>
      <c r="ADX2" t="s">
        <v>6</v>
      </c>
      <c r="ADY2" t="s">
        <v>6</v>
      </c>
      <c r="ADZ2" s="11"/>
      <c r="AEA2" t="s">
        <v>6</v>
      </c>
      <c r="AEB2" t="s">
        <v>6</v>
      </c>
      <c r="AEC2" t="s">
        <v>6</v>
      </c>
      <c r="AED2" t="s">
        <v>6</v>
      </c>
      <c r="AEE2" t="s">
        <v>6</v>
      </c>
      <c r="AEF2" t="s">
        <v>6</v>
      </c>
      <c r="AEG2" t="s">
        <v>6</v>
      </c>
      <c r="AEH2" t="s">
        <v>6</v>
      </c>
      <c r="AEI2" t="s">
        <v>6</v>
      </c>
      <c r="AEJ2" t="s">
        <v>6</v>
      </c>
      <c r="AEK2" s="11"/>
      <c r="AEL2" t="s">
        <v>6</v>
      </c>
      <c r="AEM2" t="s">
        <v>6</v>
      </c>
      <c r="AEN2" t="s">
        <v>6</v>
      </c>
      <c r="AEO2" t="s">
        <v>6</v>
      </c>
      <c r="AEP2" t="s">
        <v>6</v>
      </c>
      <c r="AEQ2" t="s">
        <v>6</v>
      </c>
      <c r="AER2" t="s">
        <v>6</v>
      </c>
      <c r="AES2" t="s">
        <v>6</v>
      </c>
      <c r="AET2" t="s">
        <v>6</v>
      </c>
      <c r="AEU2" t="s">
        <v>6</v>
      </c>
      <c r="AEV2" s="11"/>
      <c r="AEW2" t="s">
        <v>6</v>
      </c>
      <c r="AEX2" t="s">
        <v>6</v>
      </c>
      <c r="AEY2" t="s">
        <v>6</v>
      </c>
      <c r="AEZ2" t="s">
        <v>6</v>
      </c>
      <c r="AFA2" t="s">
        <v>6</v>
      </c>
      <c r="AFB2" t="s">
        <v>6</v>
      </c>
      <c r="AFC2" t="s">
        <v>6</v>
      </c>
      <c r="AFD2" t="s">
        <v>6</v>
      </c>
      <c r="AFE2" t="s">
        <v>6</v>
      </c>
      <c r="AFF2" t="s">
        <v>6</v>
      </c>
      <c r="AFG2" s="11"/>
      <c r="AFH2" t="s">
        <v>6</v>
      </c>
      <c r="AFI2" t="s">
        <v>6</v>
      </c>
      <c r="AFJ2" t="s">
        <v>6</v>
      </c>
      <c r="AFK2" t="s">
        <v>6</v>
      </c>
      <c r="AFL2" t="s">
        <v>6</v>
      </c>
      <c r="AFM2" t="s">
        <v>6</v>
      </c>
      <c r="AFN2" t="s">
        <v>6</v>
      </c>
      <c r="AFO2" t="s">
        <v>6</v>
      </c>
      <c r="AFP2" t="s">
        <v>6</v>
      </c>
      <c r="AFQ2" t="s">
        <v>6</v>
      </c>
      <c r="AFR2" s="11"/>
      <c r="AFS2" t="s">
        <v>6</v>
      </c>
      <c r="AFT2" t="s">
        <v>6</v>
      </c>
      <c r="AFU2" t="s">
        <v>6</v>
      </c>
      <c r="AFV2" t="s">
        <v>6</v>
      </c>
      <c r="AFW2" t="s">
        <v>6</v>
      </c>
      <c r="AFX2" t="s">
        <v>6</v>
      </c>
      <c r="AFY2" t="s">
        <v>6</v>
      </c>
      <c r="AFZ2" t="s">
        <v>6</v>
      </c>
      <c r="AGA2" t="s">
        <v>6</v>
      </c>
      <c r="AGB2" t="s">
        <v>6</v>
      </c>
      <c r="AGC2" s="11"/>
      <c r="AGD2" t="s">
        <v>6</v>
      </c>
      <c r="AGE2" t="s">
        <v>6</v>
      </c>
      <c r="AGF2" t="s">
        <v>6</v>
      </c>
      <c r="AGG2" t="s">
        <v>6</v>
      </c>
      <c r="AGH2" t="s">
        <v>6</v>
      </c>
      <c r="AGI2" t="s">
        <v>6</v>
      </c>
      <c r="AGJ2" t="s">
        <v>6</v>
      </c>
      <c r="AGK2" t="s">
        <v>6</v>
      </c>
      <c r="AGL2" t="s">
        <v>6</v>
      </c>
      <c r="AGM2" t="s">
        <v>6</v>
      </c>
      <c r="AGN2" s="11"/>
      <c r="AGO2" t="s">
        <v>6</v>
      </c>
      <c r="AGP2" t="s">
        <v>6</v>
      </c>
      <c r="AGQ2" t="s">
        <v>6</v>
      </c>
      <c r="AGR2" t="s">
        <v>6</v>
      </c>
      <c r="AGS2" t="s">
        <v>6</v>
      </c>
      <c r="AGT2" t="s">
        <v>6</v>
      </c>
      <c r="AGU2" t="s">
        <v>6</v>
      </c>
      <c r="AGV2" t="s">
        <v>6</v>
      </c>
      <c r="AGW2" t="s">
        <v>6</v>
      </c>
      <c r="AGX2" t="s">
        <v>6</v>
      </c>
      <c r="AGY2" s="11"/>
      <c r="AGZ2" t="s">
        <v>7</v>
      </c>
      <c r="AHA2" t="s">
        <v>7</v>
      </c>
      <c r="AHB2" t="s">
        <v>7</v>
      </c>
      <c r="AHC2" t="s">
        <v>7</v>
      </c>
      <c r="AHD2" t="s">
        <v>7</v>
      </c>
      <c r="AHE2" t="s">
        <v>7</v>
      </c>
      <c r="AHF2" t="s">
        <v>7</v>
      </c>
      <c r="AHG2" t="s">
        <v>7</v>
      </c>
      <c r="AHH2" t="s">
        <v>7</v>
      </c>
      <c r="AHI2" t="s">
        <v>7</v>
      </c>
      <c r="AHJ2" s="11"/>
      <c r="AHK2" t="s">
        <v>7</v>
      </c>
      <c r="AHL2" t="s">
        <v>7</v>
      </c>
      <c r="AHM2" t="s">
        <v>7</v>
      </c>
      <c r="AHN2" t="s">
        <v>7</v>
      </c>
      <c r="AHO2" t="s">
        <v>7</v>
      </c>
      <c r="AHP2" t="s">
        <v>7</v>
      </c>
      <c r="AHQ2" t="s">
        <v>7</v>
      </c>
      <c r="AHR2" t="s">
        <v>7</v>
      </c>
      <c r="AHS2" t="s">
        <v>7</v>
      </c>
      <c r="AHT2" t="s">
        <v>7</v>
      </c>
      <c r="AHU2" s="11"/>
      <c r="AHV2" t="s">
        <v>7</v>
      </c>
      <c r="AHW2" t="s">
        <v>7</v>
      </c>
      <c r="AHX2" t="s">
        <v>7</v>
      </c>
      <c r="AHY2" t="s">
        <v>7</v>
      </c>
      <c r="AHZ2" t="s">
        <v>7</v>
      </c>
      <c r="AIA2" t="s">
        <v>7</v>
      </c>
      <c r="AIB2" t="s">
        <v>7</v>
      </c>
      <c r="AIC2" t="s">
        <v>7</v>
      </c>
      <c r="AID2" t="s">
        <v>7</v>
      </c>
      <c r="AIE2" t="s">
        <v>7</v>
      </c>
      <c r="AIF2" s="11"/>
      <c r="AIG2" t="s">
        <v>7</v>
      </c>
      <c r="AIH2" t="s">
        <v>7</v>
      </c>
      <c r="AII2" t="s">
        <v>7</v>
      </c>
      <c r="AIJ2" t="s">
        <v>7</v>
      </c>
      <c r="AIK2" t="s">
        <v>7</v>
      </c>
      <c r="AIL2" t="s">
        <v>7</v>
      </c>
      <c r="AIM2" t="s">
        <v>7</v>
      </c>
      <c r="AIN2" t="s">
        <v>7</v>
      </c>
      <c r="AIO2" t="s">
        <v>7</v>
      </c>
      <c r="AIP2" t="s">
        <v>7</v>
      </c>
      <c r="AIQ2" s="11"/>
      <c r="AIR2" t="s">
        <v>7</v>
      </c>
      <c r="AIS2" t="s">
        <v>7</v>
      </c>
      <c r="AIT2" t="s">
        <v>7</v>
      </c>
      <c r="AIU2" t="s">
        <v>7</v>
      </c>
      <c r="AIV2" t="s">
        <v>7</v>
      </c>
      <c r="AIW2" t="s">
        <v>7</v>
      </c>
      <c r="AIX2" t="s">
        <v>7</v>
      </c>
      <c r="AIY2" t="s">
        <v>7</v>
      </c>
      <c r="AIZ2" t="s">
        <v>7</v>
      </c>
      <c r="AJA2" t="s">
        <v>7</v>
      </c>
      <c r="AJB2" s="11"/>
      <c r="AJC2" t="s">
        <v>7</v>
      </c>
      <c r="AJD2" t="s">
        <v>7</v>
      </c>
      <c r="AJE2" t="s">
        <v>7</v>
      </c>
      <c r="AJF2" t="s">
        <v>7</v>
      </c>
      <c r="AJG2" t="s">
        <v>7</v>
      </c>
      <c r="AJH2" t="s">
        <v>7</v>
      </c>
      <c r="AJI2" t="s">
        <v>7</v>
      </c>
      <c r="AJJ2" t="s">
        <v>7</v>
      </c>
      <c r="AJK2" t="s">
        <v>7</v>
      </c>
      <c r="AJL2" t="s">
        <v>7</v>
      </c>
      <c r="AJM2" s="11"/>
      <c r="AJN2" t="s">
        <v>7</v>
      </c>
      <c r="AJO2" t="s">
        <v>7</v>
      </c>
      <c r="AJP2" t="s">
        <v>7</v>
      </c>
      <c r="AJQ2" t="s">
        <v>7</v>
      </c>
      <c r="AJR2" t="s">
        <v>7</v>
      </c>
      <c r="AJS2" t="s">
        <v>7</v>
      </c>
      <c r="AJT2" t="s">
        <v>7</v>
      </c>
      <c r="AJU2" t="s">
        <v>7</v>
      </c>
      <c r="AJV2" t="s">
        <v>7</v>
      </c>
      <c r="AJW2" t="s">
        <v>7</v>
      </c>
      <c r="AJX2" s="11"/>
      <c r="AJY2" t="s">
        <v>7</v>
      </c>
      <c r="AJZ2" t="s">
        <v>7</v>
      </c>
      <c r="AKA2" t="s">
        <v>7</v>
      </c>
      <c r="AKB2" t="s">
        <v>7</v>
      </c>
      <c r="AKC2" t="s">
        <v>7</v>
      </c>
      <c r="AKD2" t="s">
        <v>7</v>
      </c>
      <c r="AKE2" t="s">
        <v>7</v>
      </c>
      <c r="AKF2" t="s">
        <v>7</v>
      </c>
      <c r="AKG2" t="s">
        <v>7</v>
      </c>
      <c r="AKH2" t="s">
        <v>7</v>
      </c>
      <c r="AKI2" s="11"/>
      <c r="AKJ2" t="s">
        <v>7</v>
      </c>
      <c r="AKK2" t="s">
        <v>7</v>
      </c>
      <c r="AKL2" t="s">
        <v>7</v>
      </c>
      <c r="AKM2" t="s">
        <v>7</v>
      </c>
      <c r="AKN2" t="s">
        <v>7</v>
      </c>
      <c r="AKO2" t="s">
        <v>7</v>
      </c>
      <c r="AKP2" t="s">
        <v>7</v>
      </c>
      <c r="AKQ2" t="s">
        <v>7</v>
      </c>
      <c r="AKR2" t="s">
        <v>7</v>
      </c>
      <c r="AKS2" t="s">
        <v>7</v>
      </c>
      <c r="AKT2" s="11"/>
      <c r="AKU2" t="s">
        <v>7</v>
      </c>
      <c r="AKV2" t="s">
        <v>7</v>
      </c>
      <c r="AKW2" t="s">
        <v>7</v>
      </c>
      <c r="AKX2" t="s">
        <v>7</v>
      </c>
      <c r="AKY2" t="s">
        <v>7</v>
      </c>
      <c r="AKZ2" t="s">
        <v>7</v>
      </c>
      <c r="ALA2" t="s">
        <v>7</v>
      </c>
      <c r="ALB2" t="s">
        <v>7</v>
      </c>
      <c r="ALC2" t="s">
        <v>7</v>
      </c>
      <c r="ALD2" t="s">
        <v>7</v>
      </c>
      <c r="ALE2" s="11"/>
      <c r="ALF2" t="s">
        <v>7</v>
      </c>
      <c r="ALG2" t="s">
        <v>7</v>
      </c>
      <c r="ALH2" t="s">
        <v>7</v>
      </c>
      <c r="ALI2" t="s">
        <v>7</v>
      </c>
      <c r="ALJ2" t="s">
        <v>7</v>
      </c>
      <c r="ALK2" t="s">
        <v>7</v>
      </c>
      <c r="ALL2" t="s">
        <v>7</v>
      </c>
      <c r="ALM2" t="s">
        <v>7</v>
      </c>
      <c r="ALN2" t="s">
        <v>7</v>
      </c>
      <c r="ALO2" t="s">
        <v>7</v>
      </c>
      <c r="ALP2" s="11"/>
      <c r="ALQ2" t="s">
        <v>7</v>
      </c>
      <c r="ALR2" t="s">
        <v>7</v>
      </c>
      <c r="ALS2" t="s">
        <v>7</v>
      </c>
      <c r="ALT2" t="s">
        <v>7</v>
      </c>
      <c r="ALU2" t="s">
        <v>7</v>
      </c>
      <c r="ALV2" t="s">
        <v>7</v>
      </c>
      <c r="ALW2" t="s">
        <v>7</v>
      </c>
      <c r="ALX2" t="s">
        <v>7</v>
      </c>
      <c r="ALY2" t="s">
        <v>7</v>
      </c>
      <c r="ALZ2" t="s">
        <v>7</v>
      </c>
      <c r="AMA2" s="11"/>
      <c r="AMB2" t="s">
        <v>7</v>
      </c>
      <c r="AMC2" t="s">
        <v>7</v>
      </c>
      <c r="AMD2" t="s">
        <v>7</v>
      </c>
      <c r="AME2" t="s">
        <v>7</v>
      </c>
      <c r="AMF2" t="s">
        <v>7</v>
      </c>
      <c r="AMG2" t="s">
        <v>7</v>
      </c>
      <c r="AMH2" t="s">
        <v>7</v>
      </c>
      <c r="AMI2" t="s">
        <v>7</v>
      </c>
      <c r="AMJ2" t="s">
        <v>7</v>
      </c>
      <c r="AMK2" t="s">
        <v>7</v>
      </c>
      <c r="AML2" s="11"/>
      <c r="AMM2" t="s">
        <v>7</v>
      </c>
      <c r="AMN2" t="s">
        <v>7</v>
      </c>
      <c r="AMO2" t="s">
        <v>7</v>
      </c>
      <c r="AMP2" t="s">
        <v>7</v>
      </c>
      <c r="AMQ2" t="s">
        <v>7</v>
      </c>
      <c r="AMR2" t="s">
        <v>7</v>
      </c>
      <c r="AMS2" t="s">
        <v>7</v>
      </c>
      <c r="AMT2" t="s">
        <v>7</v>
      </c>
      <c r="AMU2" t="s">
        <v>7</v>
      </c>
      <c r="AMV2" t="s">
        <v>7</v>
      </c>
      <c r="AMW2" s="11"/>
      <c r="AMX2" t="s">
        <v>7</v>
      </c>
      <c r="AMY2" t="s">
        <v>7</v>
      </c>
      <c r="AMZ2" t="s">
        <v>7</v>
      </c>
      <c r="ANA2" t="s">
        <v>7</v>
      </c>
      <c r="ANB2" t="s">
        <v>7</v>
      </c>
      <c r="ANC2" t="s">
        <v>7</v>
      </c>
      <c r="AND2" t="s">
        <v>7</v>
      </c>
      <c r="ANE2" t="s">
        <v>7</v>
      </c>
      <c r="ANF2" t="s">
        <v>7</v>
      </c>
      <c r="ANG2" t="s">
        <v>7</v>
      </c>
      <c r="ANH2" s="11"/>
      <c r="ANI2" t="s">
        <v>7</v>
      </c>
      <c r="ANJ2" t="s">
        <v>7</v>
      </c>
      <c r="ANK2" t="s">
        <v>7</v>
      </c>
      <c r="ANL2" t="s">
        <v>7</v>
      </c>
      <c r="ANM2" t="s">
        <v>7</v>
      </c>
      <c r="ANN2" t="s">
        <v>7</v>
      </c>
      <c r="ANO2" t="s">
        <v>7</v>
      </c>
      <c r="ANP2" t="s">
        <v>7</v>
      </c>
      <c r="ANQ2" t="s">
        <v>7</v>
      </c>
      <c r="ANR2" t="s">
        <v>7</v>
      </c>
      <c r="ANS2" s="11"/>
      <c r="ANT2" t="s">
        <v>7</v>
      </c>
      <c r="ANU2" t="s">
        <v>7</v>
      </c>
      <c r="ANV2" t="s">
        <v>7</v>
      </c>
      <c r="ANW2" t="s">
        <v>7</v>
      </c>
      <c r="ANX2" t="s">
        <v>7</v>
      </c>
      <c r="ANY2" t="s">
        <v>7</v>
      </c>
      <c r="ANZ2" t="s">
        <v>7</v>
      </c>
      <c r="AOA2" t="s">
        <v>7</v>
      </c>
      <c r="AOB2" t="s">
        <v>7</v>
      </c>
      <c r="AOC2" t="s">
        <v>7</v>
      </c>
      <c r="AOD2" s="11"/>
      <c r="AOE2" t="s">
        <v>7</v>
      </c>
      <c r="AOF2" t="s">
        <v>7</v>
      </c>
      <c r="AOG2" t="s">
        <v>7</v>
      </c>
      <c r="AOH2" t="s">
        <v>7</v>
      </c>
      <c r="AOI2" t="s">
        <v>7</v>
      </c>
      <c r="AOJ2" t="s">
        <v>7</v>
      </c>
      <c r="AOK2" t="s">
        <v>7</v>
      </c>
      <c r="AOL2" t="s">
        <v>7</v>
      </c>
      <c r="AOM2" t="s">
        <v>7</v>
      </c>
      <c r="AON2" t="s">
        <v>7</v>
      </c>
      <c r="AOO2" s="11"/>
      <c r="AOP2" t="s">
        <v>8</v>
      </c>
      <c r="AOQ2" t="s">
        <v>8</v>
      </c>
      <c r="AOR2" t="s">
        <v>8</v>
      </c>
      <c r="AOS2" t="s">
        <v>8</v>
      </c>
      <c r="AOT2" t="s">
        <v>8</v>
      </c>
      <c r="AOU2" t="s">
        <v>8</v>
      </c>
      <c r="AOV2" t="s">
        <v>8</v>
      </c>
      <c r="AOW2" t="s">
        <v>8</v>
      </c>
      <c r="AOX2" t="s">
        <v>8</v>
      </c>
      <c r="AOY2" t="s">
        <v>8</v>
      </c>
      <c r="AOZ2" s="11"/>
      <c r="APA2" t="s">
        <v>8</v>
      </c>
      <c r="APB2" t="s">
        <v>8</v>
      </c>
      <c r="APC2" t="s">
        <v>8</v>
      </c>
      <c r="APD2" t="s">
        <v>8</v>
      </c>
      <c r="APE2" t="s">
        <v>8</v>
      </c>
      <c r="APF2" t="s">
        <v>8</v>
      </c>
      <c r="APG2" t="s">
        <v>8</v>
      </c>
      <c r="APH2" t="s">
        <v>8</v>
      </c>
      <c r="API2" t="s">
        <v>8</v>
      </c>
      <c r="APJ2" t="s">
        <v>8</v>
      </c>
      <c r="APK2" s="11"/>
      <c r="APL2" t="s">
        <v>8</v>
      </c>
      <c r="APM2" t="s">
        <v>8</v>
      </c>
      <c r="APN2" t="s">
        <v>8</v>
      </c>
      <c r="APO2" t="s">
        <v>8</v>
      </c>
      <c r="APP2" t="s">
        <v>8</v>
      </c>
      <c r="APQ2" t="s">
        <v>8</v>
      </c>
      <c r="APR2" t="s">
        <v>8</v>
      </c>
      <c r="APS2" t="s">
        <v>8</v>
      </c>
      <c r="APT2" t="s">
        <v>8</v>
      </c>
      <c r="APU2" t="s">
        <v>8</v>
      </c>
      <c r="APV2" s="11"/>
      <c r="APW2" t="s">
        <v>8</v>
      </c>
      <c r="APX2" t="s">
        <v>8</v>
      </c>
      <c r="APY2" t="s">
        <v>8</v>
      </c>
      <c r="APZ2" t="s">
        <v>8</v>
      </c>
      <c r="AQA2" t="s">
        <v>8</v>
      </c>
      <c r="AQB2" t="s">
        <v>8</v>
      </c>
      <c r="AQC2" t="s">
        <v>8</v>
      </c>
      <c r="AQD2" t="s">
        <v>8</v>
      </c>
      <c r="AQE2" t="s">
        <v>8</v>
      </c>
      <c r="AQF2" t="s">
        <v>8</v>
      </c>
      <c r="AQG2" s="11"/>
      <c r="AQH2" t="s">
        <v>9</v>
      </c>
      <c r="AQI2" t="s">
        <v>9</v>
      </c>
      <c r="AQJ2" t="s">
        <v>9</v>
      </c>
      <c r="AQK2" t="s">
        <v>9</v>
      </c>
      <c r="AQL2" t="s">
        <v>9</v>
      </c>
      <c r="AQM2" t="s">
        <v>9</v>
      </c>
      <c r="AQN2" t="s">
        <v>9</v>
      </c>
      <c r="AQO2" t="s">
        <v>9</v>
      </c>
      <c r="AQP2" t="s">
        <v>9</v>
      </c>
      <c r="AQQ2" t="s">
        <v>9</v>
      </c>
      <c r="AQR2" s="11"/>
      <c r="AQS2" t="s">
        <v>9</v>
      </c>
      <c r="AQT2" t="s">
        <v>9</v>
      </c>
      <c r="AQU2" t="s">
        <v>9</v>
      </c>
      <c r="AQV2" t="s">
        <v>9</v>
      </c>
      <c r="AQW2" t="s">
        <v>9</v>
      </c>
      <c r="AQX2" t="s">
        <v>9</v>
      </c>
      <c r="AQY2" t="s">
        <v>9</v>
      </c>
      <c r="AQZ2" t="s">
        <v>9</v>
      </c>
      <c r="ARA2" t="s">
        <v>9</v>
      </c>
      <c r="ARB2" t="s">
        <v>9</v>
      </c>
      <c r="ARC2" s="11"/>
      <c r="ARD2" t="s">
        <v>10</v>
      </c>
      <c r="ARE2" t="s">
        <v>10</v>
      </c>
      <c r="ARF2" t="s">
        <v>10</v>
      </c>
      <c r="ARG2" t="s">
        <v>10</v>
      </c>
      <c r="ARH2" t="s">
        <v>10</v>
      </c>
      <c r="ARI2" t="s">
        <v>10</v>
      </c>
      <c r="ARJ2" t="s">
        <v>10</v>
      </c>
      <c r="ARK2" t="s">
        <v>10</v>
      </c>
      <c r="ARL2" t="s">
        <v>10</v>
      </c>
      <c r="ARM2" t="s">
        <v>10</v>
      </c>
      <c r="ARN2" s="11"/>
      <c r="ARO2" t="s">
        <v>10</v>
      </c>
      <c r="ARP2" t="s">
        <v>10</v>
      </c>
      <c r="ARQ2" t="s">
        <v>10</v>
      </c>
      <c r="ARR2" t="s">
        <v>10</v>
      </c>
      <c r="ARS2" t="s">
        <v>10</v>
      </c>
      <c r="ART2" t="s">
        <v>10</v>
      </c>
      <c r="ARU2" t="s">
        <v>10</v>
      </c>
      <c r="ARV2" t="s">
        <v>10</v>
      </c>
      <c r="ARW2" t="s">
        <v>10</v>
      </c>
      <c r="ARX2" t="s">
        <v>10</v>
      </c>
      <c r="ARY2" s="11"/>
      <c r="ARZ2" t="s">
        <v>10</v>
      </c>
      <c r="ASA2" t="s">
        <v>10</v>
      </c>
      <c r="ASB2" t="s">
        <v>10</v>
      </c>
      <c r="ASC2" t="s">
        <v>10</v>
      </c>
      <c r="ASD2" t="s">
        <v>10</v>
      </c>
      <c r="ASE2" t="s">
        <v>10</v>
      </c>
      <c r="ASF2" t="s">
        <v>10</v>
      </c>
      <c r="ASG2" t="s">
        <v>10</v>
      </c>
      <c r="ASH2" t="s">
        <v>10</v>
      </c>
      <c r="ASI2" t="s">
        <v>10</v>
      </c>
      <c r="ASJ2" s="11"/>
      <c r="ASK2" t="s">
        <v>10</v>
      </c>
      <c r="ASL2" t="s">
        <v>10</v>
      </c>
      <c r="ASM2" t="s">
        <v>10</v>
      </c>
      <c r="ASN2" t="s">
        <v>10</v>
      </c>
      <c r="ASO2" t="s">
        <v>10</v>
      </c>
      <c r="ASP2" t="s">
        <v>10</v>
      </c>
      <c r="ASQ2" t="s">
        <v>10</v>
      </c>
      <c r="ASR2" t="s">
        <v>10</v>
      </c>
      <c r="ASS2" t="s">
        <v>10</v>
      </c>
      <c r="AST2" t="s">
        <v>10</v>
      </c>
      <c r="ASU2" s="11"/>
      <c r="ASV2" t="s">
        <v>10</v>
      </c>
      <c r="ASW2" t="s">
        <v>10</v>
      </c>
      <c r="ASX2" t="s">
        <v>10</v>
      </c>
      <c r="ASY2" t="s">
        <v>10</v>
      </c>
      <c r="ASZ2" t="s">
        <v>10</v>
      </c>
      <c r="ATA2" t="s">
        <v>10</v>
      </c>
      <c r="ATB2" t="s">
        <v>10</v>
      </c>
      <c r="ATC2" t="s">
        <v>10</v>
      </c>
      <c r="ATD2" t="s">
        <v>10</v>
      </c>
      <c r="ATE2" t="s">
        <v>10</v>
      </c>
      <c r="ATF2" s="11"/>
      <c r="ATG2" t="s">
        <v>10</v>
      </c>
      <c r="ATH2" t="s">
        <v>10</v>
      </c>
      <c r="ATI2" t="s">
        <v>10</v>
      </c>
      <c r="ATJ2" t="s">
        <v>10</v>
      </c>
      <c r="ATK2" t="s">
        <v>10</v>
      </c>
      <c r="ATL2" t="s">
        <v>10</v>
      </c>
      <c r="ATM2" t="s">
        <v>10</v>
      </c>
      <c r="ATN2" t="s">
        <v>10</v>
      </c>
      <c r="ATO2" t="s">
        <v>10</v>
      </c>
      <c r="ATP2" t="s">
        <v>10</v>
      </c>
      <c r="ATQ2" s="11"/>
      <c r="ATR2" t="s">
        <v>10</v>
      </c>
      <c r="ATS2" t="s">
        <v>10</v>
      </c>
      <c r="ATT2" t="s">
        <v>10</v>
      </c>
      <c r="ATU2" t="s">
        <v>10</v>
      </c>
      <c r="ATV2" t="s">
        <v>10</v>
      </c>
      <c r="ATW2" t="s">
        <v>10</v>
      </c>
      <c r="ATX2" t="s">
        <v>10</v>
      </c>
      <c r="ATY2" t="s">
        <v>10</v>
      </c>
      <c r="ATZ2" t="s">
        <v>10</v>
      </c>
      <c r="AUA2" t="s">
        <v>10</v>
      </c>
      <c r="AUB2" s="11"/>
      <c r="AUC2" t="s">
        <v>10</v>
      </c>
      <c r="AUD2" t="s">
        <v>10</v>
      </c>
      <c r="AUE2" t="s">
        <v>10</v>
      </c>
      <c r="AUF2" t="s">
        <v>10</v>
      </c>
      <c r="AUG2" t="s">
        <v>10</v>
      </c>
      <c r="AUH2" t="s">
        <v>10</v>
      </c>
      <c r="AUI2" t="s">
        <v>10</v>
      </c>
      <c r="AUJ2" t="s">
        <v>10</v>
      </c>
      <c r="AUK2" t="s">
        <v>10</v>
      </c>
      <c r="AUL2" t="s">
        <v>10</v>
      </c>
      <c r="AUM2" s="11"/>
      <c r="AUN2" t="s">
        <v>11</v>
      </c>
      <c r="AUO2" t="s">
        <v>11</v>
      </c>
      <c r="AUP2" t="s">
        <v>11</v>
      </c>
      <c r="AUQ2" t="s">
        <v>11</v>
      </c>
      <c r="AUR2" t="s">
        <v>11</v>
      </c>
      <c r="AUS2" t="s">
        <v>11</v>
      </c>
      <c r="AUT2" t="s">
        <v>11</v>
      </c>
      <c r="AUU2" t="s">
        <v>11</v>
      </c>
      <c r="AUV2" t="s">
        <v>11</v>
      </c>
      <c r="AUW2" t="s">
        <v>11</v>
      </c>
      <c r="AUX2" s="11"/>
      <c r="AUY2" t="s">
        <v>11</v>
      </c>
      <c r="AUZ2" t="s">
        <v>11</v>
      </c>
      <c r="AVA2" t="s">
        <v>11</v>
      </c>
      <c r="AVB2" t="s">
        <v>11</v>
      </c>
      <c r="AVC2" t="s">
        <v>11</v>
      </c>
      <c r="AVD2" t="s">
        <v>11</v>
      </c>
      <c r="AVE2" t="s">
        <v>11</v>
      </c>
      <c r="AVF2" t="s">
        <v>11</v>
      </c>
      <c r="AVG2" t="s">
        <v>11</v>
      </c>
      <c r="AVH2" t="s">
        <v>11</v>
      </c>
      <c r="AVI2" s="11"/>
      <c r="AVJ2" t="s">
        <v>11</v>
      </c>
      <c r="AVK2" t="s">
        <v>11</v>
      </c>
      <c r="AVL2" t="s">
        <v>11</v>
      </c>
      <c r="AVM2" t="s">
        <v>11</v>
      </c>
      <c r="AVN2" t="s">
        <v>11</v>
      </c>
      <c r="AVO2" t="s">
        <v>11</v>
      </c>
      <c r="AVP2" t="s">
        <v>11</v>
      </c>
      <c r="AVQ2" t="s">
        <v>11</v>
      </c>
      <c r="AVR2" t="s">
        <v>11</v>
      </c>
      <c r="AVS2" t="s">
        <v>11</v>
      </c>
      <c r="AVT2" s="11"/>
      <c r="AVU2" t="s">
        <v>11</v>
      </c>
      <c r="AVV2" t="s">
        <v>11</v>
      </c>
      <c r="AVW2" t="s">
        <v>11</v>
      </c>
      <c r="AVX2" t="s">
        <v>11</v>
      </c>
      <c r="AVY2" t="s">
        <v>11</v>
      </c>
      <c r="AVZ2" t="s">
        <v>11</v>
      </c>
      <c r="AWA2" t="s">
        <v>11</v>
      </c>
      <c r="AWB2" t="s">
        <v>11</v>
      </c>
      <c r="AWC2" t="s">
        <v>11</v>
      </c>
      <c r="AWD2" t="s">
        <v>11</v>
      </c>
      <c r="AWE2" s="11"/>
      <c r="AWF2" t="s">
        <v>11</v>
      </c>
      <c r="AWG2" t="s">
        <v>11</v>
      </c>
      <c r="AWH2" t="s">
        <v>11</v>
      </c>
      <c r="AWI2" t="s">
        <v>11</v>
      </c>
      <c r="AWJ2" t="s">
        <v>11</v>
      </c>
      <c r="AWK2" t="s">
        <v>11</v>
      </c>
      <c r="AWL2" t="s">
        <v>11</v>
      </c>
      <c r="AWM2" t="s">
        <v>11</v>
      </c>
      <c r="AWN2" t="s">
        <v>11</v>
      </c>
      <c r="AWO2" t="s">
        <v>11</v>
      </c>
      <c r="AWP2" s="11"/>
      <c r="AWQ2" t="s">
        <v>11</v>
      </c>
      <c r="AWR2" t="s">
        <v>11</v>
      </c>
      <c r="AWS2" t="s">
        <v>11</v>
      </c>
      <c r="AWT2" t="s">
        <v>11</v>
      </c>
      <c r="AWU2" t="s">
        <v>11</v>
      </c>
      <c r="AWV2" t="s">
        <v>11</v>
      </c>
      <c r="AWW2" t="s">
        <v>11</v>
      </c>
      <c r="AWX2" t="s">
        <v>11</v>
      </c>
      <c r="AWY2" t="s">
        <v>11</v>
      </c>
      <c r="AWZ2" t="s">
        <v>11</v>
      </c>
      <c r="AXA2" s="11"/>
      <c r="AXB2" t="s">
        <v>11</v>
      </c>
      <c r="AXC2" t="s">
        <v>11</v>
      </c>
      <c r="AXD2" t="s">
        <v>11</v>
      </c>
      <c r="AXE2" t="s">
        <v>11</v>
      </c>
      <c r="AXF2" t="s">
        <v>11</v>
      </c>
      <c r="AXG2" t="s">
        <v>11</v>
      </c>
      <c r="AXH2" t="s">
        <v>11</v>
      </c>
      <c r="AXI2" t="s">
        <v>11</v>
      </c>
      <c r="AXJ2" t="s">
        <v>11</v>
      </c>
      <c r="AXK2" t="s">
        <v>11</v>
      </c>
      <c r="AXL2" s="11"/>
      <c r="AXM2" t="s">
        <v>11</v>
      </c>
      <c r="AXN2" t="s">
        <v>11</v>
      </c>
      <c r="AXO2" t="s">
        <v>11</v>
      </c>
      <c r="AXP2" t="s">
        <v>11</v>
      </c>
      <c r="AXQ2" t="s">
        <v>11</v>
      </c>
      <c r="AXR2" t="s">
        <v>11</v>
      </c>
      <c r="AXS2" t="s">
        <v>11</v>
      </c>
      <c r="AXT2" t="s">
        <v>11</v>
      </c>
      <c r="AXU2" t="s">
        <v>11</v>
      </c>
      <c r="AXV2" t="s">
        <v>11</v>
      </c>
      <c r="AXW2" s="11"/>
      <c r="AXX2" t="s">
        <v>11</v>
      </c>
      <c r="AXY2" t="s">
        <v>11</v>
      </c>
      <c r="AXZ2" t="s">
        <v>11</v>
      </c>
      <c r="AYA2" t="s">
        <v>11</v>
      </c>
      <c r="AYB2" t="s">
        <v>11</v>
      </c>
      <c r="AYC2" t="s">
        <v>11</v>
      </c>
      <c r="AYD2" t="s">
        <v>11</v>
      </c>
      <c r="AYE2" t="s">
        <v>11</v>
      </c>
      <c r="AYF2" t="s">
        <v>11</v>
      </c>
      <c r="AYG2" t="s">
        <v>11</v>
      </c>
      <c r="AYH2" s="11"/>
      <c r="AYI2" t="s">
        <v>12</v>
      </c>
      <c r="AYJ2" t="s">
        <v>12</v>
      </c>
      <c r="AYK2" t="s">
        <v>12</v>
      </c>
      <c r="AYL2" t="s">
        <v>12</v>
      </c>
      <c r="AYM2" t="s">
        <v>12</v>
      </c>
      <c r="AYN2" t="s">
        <v>12</v>
      </c>
      <c r="AYO2" t="s">
        <v>12</v>
      </c>
      <c r="AYP2" t="s">
        <v>12</v>
      </c>
      <c r="AYQ2" t="s">
        <v>12</v>
      </c>
      <c r="AYR2" t="s">
        <v>12</v>
      </c>
      <c r="AYS2" s="11"/>
      <c r="AYT2" t="s">
        <v>12</v>
      </c>
      <c r="AYU2" t="s">
        <v>12</v>
      </c>
      <c r="AYV2" t="s">
        <v>12</v>
      </c>
      <c r="AYW2" t="s">
        <v>12</v>
      </c>
      <c r="AYX2" t="s">
        <v>12</v>
      </c>
      <c r="AYY2" t="s">
        <v>12</v>
      </c>
      <c r="AYZ2" t="s">
        <v>12</v>
      </c>
      <c r="AZA2" t="s">
        <v>12</v>
      </c>
      <c r="AZB2" t="s">
        <v>12</v>
      </c>
      <c r="AZC2" t="s">
        <v>12</v>
      </c>
      <c r="AZD2" s="11"/>
      <c r="AZE2" t="s">
        <v>13</v>
      </c>
      <c r="AZF2" t="s">
        <v>13</v>
      </c>
      <c r="AZG2" t="s">
        <v>13</v>
      </c>
      <c r="AZH2" t="s">
        <v>13</v>
      </c>
      <c r="AZI2" t="s">
        <v>13</v>
      </c>
      <c r="AZJ2" t="s">
        <v>13</v>
      </c>
      <c r="AZK2" t="s">
        <v>13</v>
      </c>
      <c r="AZL2" t="s">
        <v>13</v>
      </c>
      <c r="AZM2" t="s">
        <v>13</v>
      </c>
      <c r="AZN2" t="s">
        <v>13</v>
      </c>
      <c r="AZO2" s="11"/>
      <c r="AZP2" t="s">
        <v>13</v>
      </c>
      <c r="AZQ2" t="s">
        <v>13</v>
      </c>
      <c r="AZR2" t="s">
        <v>13</v>
      </c>
      <c r="AZS2" t="s">
        <v>13</v>
      </c>
      <c r="AZT2" t="s">
        <v>13</v>
      </c>
      <c r="AZU2" t="s">
        <v>13</v>
      </c>
      <c r="AZV2" t="s">
        <v>13</v>
      </c>
      <c r="AZW2" t="s">
        <v>13</v>
      </c>
      <c r="AZX2" t="s">
        <v>13</v>
      </c>
      <c r="AZY2" t="s">
        <v>13</v>
      </c>
      <c r="AZZ2" s="11"/>
      <c r="BAA2" t="s">
        <v>13</v>
      </c>
      <c r="BAB2" t="s">
        <v>13</v>
      </c>
      <c r="BAC2" t="s">
        <v>13</v>
      </c>
      <c r="BAD2" t="s">
        <v>13</v>
      </c>
      <c r="BAE2" t="s">
        <v>13</v>
      </c>
      <c r="BAF2" t="s">
        <v>13</v>
      </c>
      <c r="BAG2" t="s">
        <v>13</v>
      </c>
      <c r="BAH2" t="s">
        <v>13</v>
      </c>
      <c r="BAI2" t="s">
        <v>13</v>
      </c>
      <c r="BAJ2" t="s">
        <v>13</v>
      </c>
      <c r="BAK2" s="11"/>
      <c r="BAL2" t="s">
        <v>13</v>
      </c>
      <c r="BAM2" t="s">
        <v>13</v>
      </c>
      <c r="BAN2" t="s">
        <v>13</v>
      </c>
      <c r="BAO2" t="s">
        <v>13</v>
      </c>
      <c r="BAP2" t="s">
        <v>13</v>
      </c>
      <c r="BAQ2" t="s">
        <v>13</v>
      </c>
      <c r="BAR2" t="s">
        <v>13</v>
      </c>
      <c r="BAS2" t="s">
        <v>13</v>
      </c>
      <c r="BAT2" t="s">
        <v>13</v>
      </c>
      <c r="BAU2" t="s">
        <v>13</v>
      </c>
      <c r="BAV2" s="11"/>
      <c r="BAW2" t="s">
        <v>13</v>
      </c>
      <c r="BAX2" t="s">
        <v>13</v>
      </c>
      <c r="BAY2" t="s">
        <v>13</v>
      </c>
      <c r="BAZ2" t="s">
        <v>13</v>
      </c>
      <c r="BBA2" t="s">
        <v>13</v>
      </c>
      <c r="BBB2" t="s">
        <v>13</v>
      </c>
      <c r="BBC2" t="s">
        <v>13</v>
      </c>
      <c r="BBD2" t="s">
        <v>13</v>
      </c>
      <c r="BBE2" t="s">
        <v>13</v>
      </c>
      <c r="BBF2" t="s">
        <v>13</v>
      </c>
      <c r="BBG2" s="11"/>
      <c r="BBH2" t="s">
        <v>13</v>
      </c>
      <c r="BBI2" t="s">
        <v>13</v>
      </c>
      <c r="BBJ2" t="s">
        <v>13</v>
      </c>
      <c r="BBK2" t="s">
        <v>13</v>
      </c>
      <c r="BBL2" t="s">
        <v>13</v>
      </c>
      <c r="BBM2" t="s">
        <v>13</v>
      </c>
      <c r="BBN2" t="s">
        <v>13</v>
      </c>
      <c r="BBO2" t="s">
        <v>13</v>
      </c>
      <c r="BBP2" t="s">
        <v>13</v>
      </c>
      <c r="BBQ2" t="s">
        <v>13</v>
      </c>
      <c r="BBR2" s="11"/>
      <c r="BBS2" t="s">
        <v>13</v>
      </c>
      <c r="BBT2" t="s">
        <v>13</v>
      </c>
      <c r="BBU2" t="s">
        <v>13</v>
      </c>
      <c r="BBV2" t="s">
        <v>13</v>
      </c>
      <c r="BBW2" t="s">
        <v>13</v>
      </c>
      <c r="BBX2" t="s">
        <v>13</v>
      </c>
      <c r="BBY2" t="s">
        <v>13</v>
      </c>
      <c r="BBZ2" t="s">
        <v>13</v>
      </c>
      <c r="BCA2" t="s">
        <v>13</v>
      </c>
      <c r="BCB2" t="s">
        <v>13</v>
      </c>
      <c r="BCC2" s="11"/>
      <c r="BCD2" t="s">
        <v>13</v>
      </c>
      <c r="BCE2" t="s">
        <v>13</v>
      </c>
      <c r="BCF2" t="s">
        <v>13</v>
      </c>
      <c r="BCG2" t="s">
        <v>13</v>
      </c>
      <c r="BCH2" t="s">
        <v>13</v>
      </c>
      <c r="BCI2" t="s">
        <v>13</v>
      </c>
      <c r="BCJ2" t="s">
        <v>13</v>
      </c>
      <c r="BCK2" t="s">
        <v>13</v>
      </c>
      <c r="BCL2" t="s">
        <v>13</v>
      </c>
      <c r="BCM2" t="s">
        <v>13</v>
      </c>
      <c r="BCN2" s="11"/>
      <c r="BCO2" t="s">
        <v>13</v>
      </c>
      <c r="BCP2" t="s">
        <v>13</v>
      </c>
      <c r="BCQ2" t="s">
        <v>13</v>
      </c>
      <c r="BCR2" t="s">
        <v>13</v>
      </c>
      <c r="BCS2" t="s">
        <v>13</v>
      </c>
      <c r="BCT2" t="s">
        <v>13</v>
      </c>
      <c r="BCU2" t="s">
        <v>13</v>
      </c>
      <c r="BCV2" t="s">
        <v>13</v>
      </c>
      <c r="BCW2" t="s">
        <v>13</v>
      </c>
      <c r="BCX2" t="s">
        <v>13</v>
      </c>
      <c r="BCY2" s="11"/>
      <c r="BCZ2" t="s">
        <v>13</v>
      </c>
      <c r="BDA2" t="s">
        <v>13</v>
      </c>
      <c r="BDB2" t="s">
        <v>13</v>
      </c>
      <c r="BDC2" t="s">
        <v>13</v>
      </c>
      <c r="BDD2" t="s">
        <v>13</v>
      </c>
      <c r="BDE2" t="s">
        <v>13</v>
      </c>
      <c r="BDF2" t="s">
        <v>13</v>
      </c>
      <c r="BDG2" t="s">
        <v>13</v>
      </c>
      <c r="BDH2" t="s">
        <v>13</v>
      </c>
      <c r="BDI2" t="s">
        <v>13</v>
      </c>
      <c r="BDJ2" s="11"/>
      <c r="BDK2" t="s">
        <v>13</v>
      </c>
      <c r="BDL2" t="s">
        <v>13</v>
      </c>
      <c r="BDM2" t="s">
        <v>13</v>
      </c>
      <c r="BDN2" t="s">
        <v>13</v>
      </c>
      <c r="BDO2" t="s">
        <v>13</v>
      </c>
      <c r="BDP2" t="s">
        <v>13</v>
      </c>
      <c r="BDQ2" t="s">
        <v>13</v>
      </c>
      <c r="BDR2" t="s">
        <v>13</v>
      </c>
      <c r="BDS2" t="s">
        <v>13</v>
      </c>
      <c r="BDT2" t="s">
        <v>13</v>
      </c>
      <c r="BDU2" s="11"/>
      <c r="BDV2" t="s">
        <v>13</v>
      </c>
      <c r="BDW2" t="s">
        <v>13</v>
      </c>
      <c r="BDX2" t="s">
        <v>13</v>
      </c>
      <c r="BDY2" t="s">
        <v>13</v>
      </c>
      <c r="BDZ2" t="s">
        <v>13</v>
      </c>
      <c r="BEA2" t="s">
        <v>13</v>
      </c>
      <c r="BEB2" t="s">
        <v>13</v>
      </c>
      <c r="BEC2" t="s">
        <v>13</v>
      </c>
      <c r="BED2" t="s">
        <v>13</v>
      </c>
      <c r="BEE2" t="s">
        <v>13</v>
      </c>
      <c r="BEF2" s="11"/>
      <c r="BEG2" t="s">
        <v>13</v>
      </c>
      <c r="BEH2" t="s">
        <v>13</v>
      </c>
      <c r="BEI2" t="s">
        <v>13</v>
      </c>
      <c r="BEJ2" t="s">
        <v>13</v>
      </c>
      <c r="BEK2" t="s">
        <v>13</v>
      </c>
      <c r="BEL2" t="s">
        <v>13</v>
      </c>
      <c r="BEM2" t="s">
        <v>13</v>
      </c>
      <c r="BEN2" t="s">
        <v>13</v>
      </c>
      <c r="BEO2" t="s">
        <v>13</v>
      </c>
      <c r="BEP2" t="s">
        <v>13</v>
      </c>
      <c r="BEQ2" s="11"/>
      <c r="BER2" t="s">
        <v>13</v>
      </c>
      <c r="BES2" t="s">
        <v>13</v>
      </c>
      <c r="BET2" t="s">
        <v>13</v>
      </c>
      <c r="BEU2" t="s">
        <v>13</v>
      </c>
      <c r="BEV2" t="s">
        <v>13</v>
      </c>
      <c r="BEW2" t="s">
        <v>13</v>
      </c>
      <c r="BEX2" t="s">
        <v>13</v>
      </c>
      <c r="BEY2" t="s">
        <v>13</v>
      </c>
      <c r="BEZ2" t="s">
        <v>13</v>
      </c>
      <c r="BFA2" t="s">
        <v>13</v>
      </c>
      <c r="BFB2" s="11"/>
      <c r="BFC2" t="s">
        <v>13</v>
      </c>
      <c r="BFD2" t="s">
        <v>13</v>
      </c>
      <c r="BFE2" t="s">
        <v>13</v>
      </c>
      <c r="BFF2" t="s">
        <v>13</v>
      </c>
      <c r="BFG2" t="s">
        <v>13</v>
      </c>
      <c r="BFH2" t="s">
        <v>13</v>
      </c>
      <c r="BFI2" t="s">
        <v>13</v>
      </c>
      <c r="BFJ2" t="s">
        <v>13</v>
      </c>
      <c r="BFK2" t="s">
        <v>13</v>
      </c>
      <c r="BFL2" t="s">
        <v>13</v>
      </c>
      <c r="BFM2" s="11" t="s">
        <v>13</v>
      </c>
      <c r="BFN2" t="s">
        <v>13</v>
      </c>
      <c r="BFO2" t="s">
        <v>13</v>
      </c>
      <c r="BFP2" t="s">
        <v>13</v>
      </c>
      <c r="BFQ2" t="s">
        <v>13</v>
      </c>
      <c r="BFR2" t="s">
        <v>13</v>
      </c>
      <c r="BFS2" t="s">
        <v>13</v>
      </c>
      <c r="BFT2" t="s">
        <v>13</v>
      </c>
      <c r="BFU2" t="s">
        <v>13</v>
      </c>
      <c r="BFV2" t="s">
        <v>13</v>
      </c>
      <c r="BFW2" t="s">
        <v>13</v>
      </c>
      <c r="BFX2" s="11" t="s">
        <v>13</v>
      </c>
      <c r="BFY2" t="s">
        <v>13</v>
      </c>
      <c r="BFZ2" t="s">
        <v>13</v>
      </c>
      <c r="BGA2" t="s">
        <v>13</v>
      </c>
      <c r="BGB2" t="s">
        <v>13</v>
      </c>
      <c r="BGC2" t="s">
        <v>13</v>
      </c>
      <c r="BGD2" t="s">
        <v>13</v>
      </c>
      <c r="BGE2" t="s">
        <v>13</v>
      </c>
      <c r="BGF2" t="s">
        <v>13</v>
      </c>
      <c r="BGG2" t="s">
        <v>13</v>
      </c>
      <c r="BGH2" t="s">
        <v>13</v>
      </c>
      <c r="BGI2" s="11" t="s">
        <v>13</v>
      </c>
      <c r="BGJ2" t="s">
        <v>13</v>
      </c>
      <c r="BGK2" t="s">
        <v>13</v>
      </c>
      <c r="BGL2" t="s">
        <v>13</v>
      </c>
      <c r="BGM2" t="s">
        <v>13</v>
      </c>
      <c r="BGN2" t="s">
        <v>13</v>
      </c>
      <c r="BGO2" t="s">
        <v>13</v>
      </c>
      <c r="BGP2" t="s">
        <v>13</v>
      </c>
      <c r="BGQ2" t="s">
        <v>13</v>
      </c>
      <c r="BGR2" t="s">
        <v>13</v>
      </c>
      <c r="BGS2" t="s">
        <v>13</v>
      </c>
      <c r="BGT2" s="11" t="s">
        <v>13</v>
      </c>
      <c r="BGU2" t="s">
        <v>13</v>
      </c>
      <c r="BGV2" t="s">
        <v>13</v>
      </c>
      <c r="BGW2" t="s">
        <v>13</v>
      </c>
      <c r="BGX2" t="s">
        <v>13</v>
      </c>
      <c r="BGY2" t="s">
        <v>13</v>
      </c>
      <c r="BGZ2" t="s">
        <v>13</v>
      </c>
      <c r="BHA2" t="s">
        <v>13</v>
      </c>
      <c r="BHB2" t="s">
        <v>13</v>
      </c>
      <c r="BHC2" t="s">
        <v>13</v>
      </c>
      <c r="BHD2" t="s">
        <v>13</v>
      </c>
      <c r="BHE2" s="11" t="s">
        <v>13</v>
      </c>
      <c r="BHF2" t="s">
        <v>13</v>
      </c>
      <c r="BHG2" t="s">
        <v>13</v>
      </c>
      <c r="BHH2" t="s">
        <v>13</v>
      </c>
      <c r="BHI2" t="s">
        <v>13</v>
      </c>
      <c r="BHJ2" t="s">
        <v>13</v>
      </c>
      <c r="BHK2" t="s">
        <v>13</v>
      </c>
      <c r="BHL2" t="s">
        <v>13</v>
      </c>
      <c r="BHM2" t="s">
        <v>13</v>
      </c>
      <c r="BHN2" t="s">
        <v>13</v>
      </c>
      <c r="BHO2" t="s">
        <v>13</v>
      </c>
      <c r="BHP2" s="11"/>
      <c r="BHQ2" t="s">
        <v>13</v>
      </c>
      <c r="BHR2" t="s">
        <v>13</v>
      </c>
      <c r="BHS2" t="s">
        <v>13</v>
      </c>
      <c r="BHT2" t="s">
        <v>13</v>
      </c>
      <c r="BHU2" t="s">
        <v>13</v>
      </c>
      <c r="BHV2" t="s">
        <v>13</v>
      </c>
      <c r="BHW2" t="s">
        <v>13</v>
      </c>
      <c r="BHX2" t="s">
        <v>13</v>
      </c>
      <c r="BHY2" t="s">
        <v>13</v>
      </c>
      <c r="BHZ2" t="s">
        <v>13</v>
      </c>
      <c r="BIA2" s="11"/>
      <c r="BIB2" t="s">
        <v>13</v>
      </c>
      <c r="BIC2" t="s">
        <v>13</v>
      </c>
      <c r="BID2" t="s">
        <v>13</v>
      </c>
      <c r="BIE2" t="s">
        <v>13</v>
      </c>
      <c r="BIF2" t="s">
        <v>13</v>
      </c>
      <c r="BIG2" t="s">
        <v>13</v>
      </c>
      <c r="BIH2" t="s">
        <v>13</v>
      </c>
      <c r="BII2" t="s">
        <v>13</v>
      </c>
      <c r="BIJ2" t="s">
        <v>13</v>
      </c>
      <c r="BIK2" t="s">
        <v>13</v>
      </c>
      <c r="BIL2" s="11"/>
      <c r="BIM2" t="s">
        <v>13</v>
      </c>
      <c r="BIN2" t="s">
        <v>13</v>
      </c>
      <c r="BIO2" t="s">
        <v>13</v>
      </c>
      <c r="BIP2" t="s">
        <v>13</v>
      </c>
      <c r="BIQ2" t="s">
        <v>13</v>
      </c>
      <c r="BIR2" t="s">
        <v>13</v>
      </c>
      <c r="BIS2" t="s">
        <v>13</v>
      </c>
      <c r="BIT2" t="s">
        <v>13</v>
      </c>
      <c r="BIU2" t="s">
        <v>13</v>
      </c>
      <c r="BIV2" t="s">
        <v>13</v>
      </c>
      <c r="BIW2" s="11"/>
      <c r="BIX2" t="s">
        <v>13</v>
      </c>
      <c r="BIY2" t="s">
        <v>13</v>
      </c>
      <c r="BIZ2" t="s">
        <v>13</v>
      </c>
      <c r="BJA2" t="s">
        <v>13</v>
      </c>
      <c r="BJB2" t="s">
        <v>13</v>
      </c>
      <c r="BJC2" t="s">
        <v>13</v>
      </c>
      <c r="BJD2" t="s">
        <v>13</v>
      </c>
      <c r="BJE2" t="s">
        <v>13</v>
      </c>
      <c r="BJF2" t="s">
        <v>13</v>
      </c>
      <c r="BJG2" t="s">
        <v>13</v>
      </c>
      <c r="BJH2" s="11"/>
      <c r="BJI2" t="s">
        <v>13</v>
      </c>
      <c r="BJJ2" t="s">
        <v>13</v>
      </c>
      <c r="BJK2" t="s">
        <v>13</v>
      </c>
      <c r="BJL2" t="s">
        <v>13</v>
      </c>
      <c r="BJM2" t="s">
        <v>13</v>
      </c>
      <c r="BJN2" t="s">
        <v>13</v>
      </c>
      <c r="BJO2" t="s">
        <v>13</v>
      </c>
      <c r="BJP2" t="s">
        <v>13</v>
      </c>
      <c r="BJQ2" t="s">
        <v>13</v>
      </c>
      <c r="BJR2" t="s">
        <v>13</v>
      </c>
      <c r="BJS2" s="11"/>
      <c r="BJT2" t="s">
        <v>14</v>
      </c>
      <c r="BJU2" t="s">
        <v>14</v>
      </c>
      <c r="BJV2" t="s">
        <v>14</v>
      </c>
      <c r="BJW2" t="s">
        <v>14</v>
      </c>
      <c r="BJX2" t="s">
        <v>14</v>
      </c>
      <c r="BJY2" t="s">
        <v>14</v>
      </c>
      <c r="BJZ2" t="s">
        <v>14</v>
      </c>
      <c r="BKA2" t="s">
        <v>14</v>
      </c>
      <c r="BKB2" t="s">
        <v>14</v>
      </c>
      <c r="BKC2" t="s">
        <v>14</v>
      </c>
      <c r="BKD2" s="11"/>
      <c r="BKE2" t="s">
        <v>14</v>
      </c>
      <c r="BKF2" t="s">
        <v>14</v>
      </c>
      <c r="BKG2" t="s">
        <v>14</v>
      </c>
      <c r="BKH2" t="s">
        <v>14</v>
      </c>
      <c r="BKI2" t="s">
        <v>14</v>
      </c>
      <c r="BKJ2" t="s">
        <v>14</v>
      </c>
      <c r="BKK2" t="s">
        <v>14</v>
      </c>
      <c r="BKL2" t="s">
        <v>14</v>
      </c>
      <c r="BKM2" t="s">
        <v>14</v>
      </c>
      <c r="BKN2" t="s">
        <v>14</v>
      </c>
      <c r="BKO2" s="11"/>
      <c r="BKP2" t="s">
        <v>14</v>
      </c>
      <c r="BKQ2" t="s">
        <v>14</v>
      </c>
      <c r="BKR2" t="s">
        <v>14</v>
      </c>
      <c r="BKS2" t="s">
        <v>14</v>
      </c>
      <c r="BKT2" t="s">
        <v>14</v>
      </c>
      <c r="BKU2" t="s">
        <v>14</v>
      </c>
      <c r="BKV2" t="s">
        <v>14</v>
      </c>
      <c r="BKW2" t="s">
        <v>14</v>
      </c>
      <c r="BKX2" t="s">
        <v>14</v>
      </c>
      <c r="BKY2" t="s">
        <v>14</v>
      </c>
      <c r="BKZ2" s="11"/>
      <c r="BLA2" t="s">
        <v>14</v>
      </c>
      <c r="BLB2" t="s">
        <v>14</v>
      </c>
      <c r="BLC2" t="s">
        <v>14</v>
      </c>
      <c r="BLD2" t="s">
        <v>14</v>
      </c>
      <c r="BLE2" t="s">
        <v>14</v>
      </c>
      <c r="BLF2" t="s">
        <v>14</v>
      </c>
      <c r="BLG2" t="s">
        <v>14</v>
      </c>
      <c r="BLH2" t="s">
        <v>14</v>
      </c>
      <c r="BLI2" t="s">
        <v>14</v>
      </c>
      <c r="BLJ2" t="s">
        <v>14</v>
      </c>
      <c r="BLK2" s="11"/>
      <c r="BLL2" t="s">
        <v>14</v>
      </c>
      <c r="BLM2" t="s">
        <v>14</v>
      </c>
      <c r="BLN2" t="s">
        <v>14</v>
      </c>
      <c r="BLO2" t="s">
        <v>14</v>
      </c>
      <c r="BLP2" t="s">
        <v>14</v>
      </c>
      <c r="BLQ2" t="s">
        <v>14</v>
      </c>
      <c r="BLR2" t="s">
        <v>14</v>
      </c>
      <c r="BLS2" t="s">
        <v>14</v>
      </c>
      <c r="BLT2" t="s">
        <v>14</v>
      </c>
      <c r="BLU2" t="s">
        <v>14</v>
      </c>
      <c r="BLV2" s="11"/>
      <c r="BLW2" t="s">
        <v>14</v>
      </c>
      <c r="BLX2" t="s">
        <v>14</v>
      </c>
      <c r="BLY2" t="s">
        <v>14</v>
      </c>
      <c r="BLZ2" t="s">
        <v>14</v>
      </c>
      <c r="BMA2" t="s">
        <v>14</v>
      </c>
      <c r="BMB2" t="s">
        <v>14</v>
      </c>
      <c r="BMC2" t="s">
        <v>14</v>
      </c>
      <c r="BMD2" t="s">
        <v>14</v>
      </c>
      <c r="BME2" t="s">
        <v>14</v>
      </c>
      <c r="BMF2" t="s">
        <v>14</v>
      </c>
      <c r="BMG2" s="11"/>
      <c r="BMH2" t="s">
        <v>14</v>
      </c>
      <c r="BMI2" t="s">
        <v>14</v>
      </c>
      <c r="BMJ2" t="s">
        <v>14</v>
      </c>
      <c r="BMK2" t="s">
        <v>14</v>
      </c>
      <c r="BML2" t="s">
        <v>14</v>
      </c>
      <c r="BMM2" t="s">
        <v>14</v>
      </c>
      <c r="BMN2" t="s">
        <v>14</v>
      </c>
      <c r="BMO2" t="s">
        <v>14</v>
      </c>
      <c r="BMP2" t="s">
        <v>14</v>
      </c>
      <c r="BMQ2" t="s">
        <v>14</v>
      </c>
      <c r="BMR2" s="11"/>
      <c r="BMS2" t="s">
        <v>14</v>
      </c>
      <c r="BMT2" t="s">
        <v>14</v>
      </c>
      <c r="BMU2" t="s">
        <v>14</v>
      </c>
      <c r="BMV2" t="s">
        <v>14</v>
      </c>
      <c r="BMW2" t="s">
        <v>14</v>
      </c>
      <c r="BMX2" t="s">
        <v>14</v>
      </c>
      <c r="BMY2" t="s">
        <v>14</v>
      </c>
      <c r="BMZ2" t="s">
        <v>14</v>
      </c>
      <c r="BNA2" t="s">
        <v>14</v>
      </c>
      <c r="BNB2" t="s">
        <v>14</v>
      </c>
      <c r="BNC2" s="11"/>
      <c r="BND2" t="s">
        <v>14</v>
      </c>
      <c r="BNE2" t="s">
        <v>14</v>
      </c>
      <c r="BNF2" t="s">
        <v>14</v>
      </c>
      <c r="BNG2" t="s">
        <v>14</v>
      </c>
      <c r="BNH2" t="s">
        <v>14</v>
      </c>
      <c r="BNI2" t="s">
        <v>14</v>
      </c>
      <c r="BNJ2" t="s">
        <v>14</v>
      </c>
      <c r="BNK2" t="s">
        <v>14</v>
      </c>
      <c r="BNL2" t="s">
        <v>14</v>
      </c>
      <c r="BNM2" t="s">
        <v>14</v>
      </c>
      <c r="BNN2" s="11"/>
      <c r="BNO2" t="s">
        <v>15</v>
      </c>
      <c r="BNP2" t="s">
        <v>15</v>
      </c>
      <c r="BNQ2" t="s">
        <v>15</v>
      </c>
      <c r="BNR2" t="s">
        <v>15</v>
      </c>
      <c r="BNS2" t="s">
        <v>15</v>
      </c>
      <c r="BNT2" t="s">
        <v>15</v>
      </c>
      <c r="BNU2" t="s">
        <v>15</v>
      </c>
      <c r="BNV2" t="s">
        <v>15</v>
      </c>
      <c r="BNW2" t="s">
        <v>15</v>
      </c>
      <c r="BNX2" t="s">
        <v>15</v>
      </c>
      <c r="BNY2" s="11"/>
      <c r="BNZ2" t="s">
        <v>15</v>
      </c>
      <c r="BOA2" t="s">
        <v>15</v>
      </c>
      <c r="BOB2" t="s">
        <v>15</v>
      </c>
      <c r="BOC2" t="s">
        <v>15</v>
      </c>
      <c r="BOD2" t="s">
        <v>15</v>
      </c>
      <c r="BOE2" t="s">
        <v>15</v>
      </c>
      <c r="BOF2" t="s">
        <v>15</v>
      </c>
      <c r="BOG2" t="s">
        <v>15</v>
      </c>
      <c r="BOH2" t="s">
        <v>15</v>
      </c>
      <c r="BOI2" t="s">
        <v>15</v>
      </c>
      <c r="BOJ2" s="11"/>
      <c r="BOK2" t="s">
        <v>15</v>
      </c>
      <c r="BOL2" t="s">
        <v>15</v>
      </c>
      <c r="BOM2" t="s">
        <v>15</v>
      </c>
      <c r="BON2" t="s">
        <v>15</v>
      </c>
      <c r="BOO2" t="s">
        <v>15</v>
      </c>
      <c r="BOP2" t="s">
        <v>15</v>
      </c>
      <c r="BOQ2" t="s">
        <v>15</v>
      </c>
      <c r="BOR2" t="s">
        <v>15</v>
      </c>
      <c r="BOS2" t="s">
        <v>15</v>
      </c>
      <c r="BOT2" t="s">
        <v>15</v>
      </c>
      <c r="BOU2" s="11"/>
      <c r="BOV2" t="s">
        <v>15</v>
      </c>
      <c r="BOW2" t="s">
        <v>15</v>
      </c>
      <c r="BOX2" t="s">
        <v>15</v>
      </c>
      <c r="BOY2" t="s">
        <v>15</v>
      </c>
      <c r="BOZ2" t="s">
        <v>15</v>
      </c>
      <c r="BPA2" t="s">
        <v>15</v>
      </c>
      <c r="BPB2" t="s">
        <v>15</v>
      </c>
      <c r="BPC2" t="s">
        <v>15</v>
      </c>
      <c r="BPD2" t="s">
        <v>15</v>
      </c>
      <c r="BPE2" t="s">
        <v>15</v>
      </c>
      <c r="BPF2" s="11"/>
      <c r="BPG2" t="s">
        <v>15</v>
      </c>
      <c r="BPH2" t="s">
        <v>15</v>
      </c>
      <c r="BPI2" t="s">
        <v>15</v>
      </c>
      <c r="BPJ2" t="s">
        <v>15</v>
      </c>
      <c r="BPK2" t="s">
        <v>15</v>
      </c>
      <c r="BPL2" t="s">
        <v>15</v>
      </c>
      <c r="BPM2" t="s">
        <v>15</v>
      </c>
      <c r="BPN2" t="s">
        <v>15</v>
      </c>
      <c r="BPO2" t="s">
        <v>15</v>
      </c>
      <c r="BPP2" t="s">
        <v>15</v>
      </c>
      <c r="BPQ2" s="11"/>
      <c r="BPR2" t="s">
        <v>15</v>
      </c>
      <c r="BPS2" t="s">
        <v>15</v>
      </c>
      <c r="BPT2" t="s">
        <v>15</v>
      </c>
      <c r="BPU2" t="s">
        <v>15</v>
      </c>
      <c r="BPV2" t="s">
        <v>15</v>
      </c>
      <c r="BPW2" t="s">
        <v>15</v>
      </c>
      <c r="BPX2" t="s">
        <v>15</v>
      </c>
      <c r="BPY2" t="s">
        <v>15</v>
      </c>
      <c r="BPZ2" t="s">
        <v>15</v>
      </c>
      <c r="BQA2" t="s">
        <v>15</v>
      </c>
      <c r="BQB2" s="11"/>
      <c r="BQC2" t="s">
        <v>15</v>
      </c>
      <c r="BQD2" t="s">
        <v>15</v>
      </c>
      <c r="BQE2" t="s">
        <v>15</v>
      </c>
      <c r="BQF2" t="s">
        <v>15</v>
      </c>
      <c r="BQG2" t="s">
        <v>15</v>
      </c>
      <c r="BQH2" t="s">
        <v>15</v>
      </c>
      <c r="BQI2" t="s">
        <v>15</v>
      </c>
      <c r="BQJ2" t="s">
        <v>15</v>
      </c>
      <c r="BQK2" t="s">
        <v>15</v>
      </c>
      <c r="BQL2" t="s">
        <v>15</v>
      </c>
      <c r="BQM2" s="11"/>
      <c r="BQN2" t="s">
        <v>15</v>
      </c>
      <c r="BQO2" t="s">
        <v>15</v>
      </c>
      <c r="BQP2" t="s">
        <v>15</v>
      </c>
      <c r="BQQ2" t="s">
        <v>15</v>
      </c>
      <c r="BQR2" t="s">
        <v>15</v>
      </c>
      <c r="BQS2" t="s">
        <v>15</v>
      </c>
      <c r="BQT2" t="s">
        <v>15</v>
      </c>
      <c r="BQU2" t="s">
        <v>15</v>
      </c>
      <c r="BQV2" t="s">
        <v>15</v>
      </c>
      <c r="BQW2" t="s">
        <v>15</v>
      </c>
      <c r="BQX2" s="11"/>
      <c r="BQY2" t="s">
        <v>15</v>
      </c>
      <c r="BQZ2" t="s">
        <v>15</v>
      </c>
      <c r="BRA2" t="s">
        <v>15</v>
      </c>
      <c r="BRB2" t="s">
        <v>15</v>
      </c>
      <c r="BRC2" t="s">
        <v>15</v>
      </c>
      <c r="BRD2" t="s">
        <v>15</v>
      </c>
      <c r="BRE2" t="s">
        <v>15</v>
      </c>
      <c r="BRF2" t="s">
        <v>15</v>
      </c>
      <c r="BRG2" t="s">
        <v>15</v>
      </c>
      <c r="BRH2" t="s">
        <v>15</v>
      </c>
      <c r="BRI2" s="11"/>
      <c r="BRJ2" t="s">
        <v>15</v>
      </c>
      <c r="BRK2" t="s">
        <v>15</v>
      </c>
      <c r="BRL2" t="s">
        <v>15</v>
      </c>
      <c r="BRM2" t="s">
        <v>15</v>
      </c>
      <c r="BRN2" t="s">
        <v>15</v>
      </c>
      <c r="BRO2" t="s">
        <v>15</v>
      </c>
      <c r="BRP2" t="s">
        <v>15</v>
      </c>
      <c r="BRQ2" t="s">
        <v>15</v>
      </c>
      <c r="BRR2" t="s">
        <v>15</v>
      </c>
      <c r="BRS2" t="s">
        <v>15</v>
      </c>
      <c r="BRT2" s="11"/>
      <c r="BRU2" t="s">
        <v>15</v>
      </c>
      <c r="BRV2" t="s">
        <v>15</v>
      </c>
      <c r="BRW2" t="s">
        <v>15</v>
      </c>
      <c r="BRX2" t="s">
        <v>15</v>
      </c>
      <c r="BRY2" t="s">
        <v>15</v>
      </c>
      <c r="BRZ2" t="s">
        <v>15</v>
      </c>
      <c r="BSA2" t="s">
        <v>15</v>
      </c>
      <c r="BSB2" t="s">
        <v>15</v>
      </c>
      <c r="BSC2" t="s">
        <v>15</v>
      </c>
      <c r="BSD2" t="s">
        <v>15</v>
      </c>
      <c r="BSE2" s="11"/>
      <c r="BSF2" t="s">
        <v>15</v>
      </c>
      <c r="BSG2" t="s">
        <v>15</v>
      </c>
      <c r="BSH2" t="s">
        <v>15</v>
      </c>
      <c r="BSI2" t="s">
        <v>15</v>
      </c>
      <c r="BSJ2" t="s">
        <v>15</v>
      </c>
      <c r="BSK2" t="s">
        <v>15</v>
      </c>
      <c r="BSL2" t="s">
        <v>15</v>
      </c>
      <c r="BSM2" t="s">
        <v>15</v>
      </c>
      <c r="BSN2" t="s">
        <v>15</v>
      </c>
      <c r="BSO2" t="s">
        <v>15</v>
      </c>
      <c r="BSP2" s="11"/>
      <c r="BSQ2" t="s">
        <v>15</v>
      </c>
      <c r="BSR2" t="s">
        <v>15</v>
      </c>
      <c r="BSS2" t="s">
        <v>15</v>
      </c>
      <c r="BST2" t="s">
        <v>15</v>
      </c>
      <c r="BSU2" t="s">
        <v>15</v>
      </c>
      <c r="BSV2" t="s">
        <v>15</v>
      </c>
      <c r="BSW2" t="s">
        <v>15</v>
      </c>
      <c r="BSX2" t="s">
        <v>15</v>
      </c>
      <c r="BSY2" t="s">
        <v>15</v>
      </c>
      <c r="BSZ2" t="s">
        <v>15</v>
      </c>
      <c r="BTA2" s="11"/>
      <c r="BTB2" t="s">
        <v>15</v>
      </c>
      <c r="BTC2" t="s">
        <v>15</v>
      </c>
      <c r="BTD2" t="s">
        <v>15</v>
      </c>
      <c r="BTE2" t="s">
        <v>15</v>
      </c>
      <c r="BTF2" t="s">
        <v>15</v>
      </c>
      <c r="BTG2" t="s">
        <v>15</v>
      </c>
      <c r="BTH2" t="s">
        <v>15</v>
      </c>
      <c r="BTI2" t="s">
        <v>15</v>
      </c>
      <c r="BTJ2" t="s">
        <v>15</v>
      </c>
      <c r="BTK2" t="s">
        <v>15</v>
      </c>
      <c r="BTL2" s="11"/>
      <c r="BTM2" t="s">
        <v>15</v>
      </c>
      <c r="BTN2" t="s">
        <v>15</v>
      </c>
      <c r="BTO2" t="s">
        <v>15</v>
      </c>
      <c r="BTP2" t="s">
        <v>15</v>
      </c>
      <c r="BTQ2" t="s">
        <v>15</v>
      </c>
      <c r="BTR2" t="s">
        <v>15</v>
      </c>
      <c r="BTS2" t="s">
        <v>15</v>
      </c>
      <c r="BTT2" t="s">
        <v>15</v>
      </c>
      <c r="BTU2" t="s">
        <v>15</v>
      </c>
      <c r="BTV2" t="s">
        <v>15</v>
      </c>
      <c r="BTW2" s="11"/>
      <c r="BTX2" t="s">
        <v>15</v>
      </c>
      <c r="BTY2" t="s">
        <v>15</v>
      </c>
      <c r="BTZ2" t="s">
        <v>15</v>
      </c>
      <c r="BUA2" t="s">
        <v>15</v>
      </c>
      <c r="BUB2" t="s">
        <v>15</v>
      </c>
      <c r="BUC2" t="s">
        <v>15</v>
      </c>
      <c r="BUD2" t="s">
        <v>15</v>
      </c>
      <c r="BUE2" t="s">
        <v>15</v>
      </c>
      <c r="BUF2" t="s">
        <v>15</v>
      </c>
      <c r="BUG2" t="s">
        <v>15</v>
      </c>
      <c r="BUH2" s="11"/>
      <c r="BUI2" t="s">
        <v>15</v>
      </c>
      <c r="BUJ2" t="s">
        <v>15</v>
      </c>
      <c r="BUK2" t="s">
        <v>15</v>
      </c>
      <c r="BUL2" t="s">
        <v>15</v>
      </c>
      <c r="BUM2" t="s">
        <v>15</v>
      </c>
      <c r="BUN2" t="s">
        <v>15</v>
      </c>
      <c r="BUO2" t="s">
        <v>15</v>
      </c>
      <c r="BUP2" t="s">
        <v>15</v>
      </c>
      <c r="BUQ2" t="s">
        <v>15</v>
      </c>
      <c r="BUR2" t="s">
        <v>15</v>
      </c>
      <c r="BUS2" s="11"/>
      <c r="BUT2" t="s">
        <v>15</v>
      </c>
      <c r="BUU2" t="s">
        <v>15</v>
      </c>
      <c r="BUV2" t="s">
        <v>15</v>
      </c>
      <c r="BUW2" t="s">
        <v>15</v>
      </c>
      <c r="BUX2" t="s">
        <v>15</v>
      </c>
      <c r="BUY2" t="s">
        <v>15</v>
      </c>
      <c r="BUZ2" t="s">
        <v>15</v>
      </c>
      <c r="BVA2" t="s">
        <v>15</v>
      </c>
      <c r="BVB2" t="s">
        <v>15</v>
      </c>
      <c r="BVC2" t="s">
        <v>15</v>
      </c>
      <c r="BVD2" s="11"/>
      <c r="BVE2" t="s">
        <v>15</v>
      </c>
      <c r="BVF2" t="s">
        <v>15</v>
      </c>
      <c r="BVG2" t="s">
        <v>15</v>
      </c>
      <c r="BVH2" t="s">
        <v>15</v>
      </c>
      <c r="BVI2" t="s">
        <v>15</v>
      </c>
      <c r="BVJ2" t="s">
        <v>15</v>
      </c>
      <c r="BVK2" t="s">
        <v>15</v>
      </c>
      <c r="BVL2" t="s">
        <v>15</v>
      </c>
      <c r="BVM2" t="s">
        <v>15</v>
      </c>
      <c r="BVN2" t="s">
        <v>15</v>
      </c>
      <c r="BVO2" s="11"/>
      <c r="BVP2" t="s">
        <v>15</v>
      </c>
      <c r="BVQ2" t="s">
        <v>15</v>
      </c>
      <c r="BVR2" t="s">
        <v>15</v>
      </c>
      <c r="BVS2" t="s">
        <v>15</v>
      </c>
      <c r="BVT2" t="s">
        <v>15</v>
      </c>
      <c r="BVU2" t="s">
        <v>15</v>
      </c>
      <c r="BVV2" t="s">
        <v>15</v>
      </c>
      <c r="BVW2" t="s">
        <v>15</v>
      </c>
      <c r="BVX2" t="s">
        <v>15</v>
      </c>
      <c r="BVY2" t="s">
        <v>15</v>
      </c>
      <c r="BVZ2" s="11"/>
      <c r="BWA2" t="s">
        <v>15</v>
      </c>
      <c r="BWB2" t="s">
        <v>15</v>
      </c>
      <c r="BWC2" t="s">
        <v>15</v>
      </c>
      <c r="BWD2" t="s">
        <v>15</v>
      </c>
      <c r="BWE2" t="s">
        <v>15</v>
      </c>
      <c r="BWF2" t="s">
        <v>15</v>
      </c>
      <c r="BWG2" t="s">
        <v>15</v>
      </c>
      <c r="BWH2" t="s">
        <v>15</v>
      </c>
      <c r="BWI2" t="s">
        <v>15</v>
      </c>
      <c r="BWJ2" t="s">
        <v>15</v>
      </c>
      <c r="BWK2" s="11"/>
      <c r="BWL2" t="s">
        <v>15</v>
      </c>
      <c r="BWM2" t="s">
        <v>15</v>
      </c>
      <c r="BWN2" t="s">
        <v>15</v>
      </c>
      <c r="BWO2" t="s">
        <v>15</v>
      </c>
      <c r="BWP2" t="s">
        <v>15</v>
      </c>
      <c r="BWQ2" t="s">
        <v>15</v>
      </c>
      <c r="BWR2" t="s">
        <v>15</v>
      </c>
      <c r="BWS2" t="s">
        <v>15</v>
      </c>
      <c r="BWT2" t="s">
        <v>15</v>
      </c>
      <c r="BWU2" t="s">
        <v>15</v>
      </c>
      <c r="BWV2" s="11"/>
      <c r="BWW2" t="s">
        <v>15</v>
      </c>
      <c r="BWX2" t="s">
        <v>15</v>
      </c>
      <c r="BWY2" t="s">
        <v>15</v>
      </c>
      <c r="BWZ2" t="s">
        <v>15</v>
      </c>
      <c r="BXA2" t="s">
        <v>15</v>
      </c>
      <c r="BXB2" t="s">
        <v>15</v>
      </c>
      <c r="BXC2" t="s">
        <v>15</v>
      </c>
      <c r="BXD2" t="s">
        <v>15</v>
      </c>
      <c r="BXE2" t="s">
        <v>15</v>
      </c>
      <c r="BXF2" t="s">
        <v>15</v>
      </c>
      <c r="BXG2" s="11"/>
      <c r="BXH2" t="s">
        <v>15</v>
      </c>
      <c r="BXI2" t="s">
        <v>15</v>
      </c>
      <c r="BXJ2" t="s">
        <v>15</v>
      </c>
      <c r="BXK2" t="s">
        <v>15</v>
      </c>
      <c r="BXL2" t="s">
        <v>15</v>
      </c>
      <c r="BXM2" t="s">
        <v>15</v>
      </c>
      <c r="BXN2" t="s">
        <v>15</v>
      </c>
      <c r="BXO2" t="s">
        <v>15</v>
      </c>
      <c r="BXP2" t="s">
        <v>15</v>
      </c>
      <c r="BXQ2" t="s">
        <v>15</v>
      </c>
      <c r="BXR2" s="11"/>
      <c r="BXS2" t="s">
        <v>16</v>
      </c>
      <c r="BXT2" t="s">
        <v>16</v>
      </c>
      <c r="BXU2" t="s">
        <v>16</v>
      </c>
      <c r="BXV2" t="s">
        <v>16</v>
      </c>
      <c r="BXW2" t="s">
        <v>16</v>
      </c>
      <c r="BXX2" t="s">
        <v>16</v>
      </c>
      <c r="BXY2" t="s">
        <v>16</v>
      </c>
      <c r="BXZ2" t="s">
        <v>16</v>
      </c>
      <c r="BYA2" t="s">
        <v>16</v>
      </c>
      <c r="BYB2" t="s">
        <v>16</v>
      </c>
      <c r="BYC2" s="11"/>
      <c r="BYD2" t="s">
        <v>16</v>
      </c>
      <c r="BYE2" t="s">
        <v>16</v>
      </c>
      <c r="BYF2" t="s">
        <v>16</v>
      </c>
      <c r="BYG2" t="s">
        <v>16</v>
      </c>
      <c r="BYH2" t="s">
        <v>16</v>
      </c>
      <c r="BYI2" t="s">
        <v>16</v>
      </c>
      <c r="BYJ2" t="s">
        <v>16</v>
      </c>
      <c r="BYK2" t="s">
        <v>16</v>
      </c>
      <c r="BYL2" t="s">
        <v>16</v>
      </c>
      <c r="BYM2" t="s">
        <v>16</v>
      </c>
      <c r="BYN2" s="11"/>
      <c r="BYO2" t="s">
        <v>16</v>
      </c>
      <c r="BYP2" t="s">
        <v>16</v>
      </c>
      <c r="BYQ2" t="s">
        <v>16</v>
      </c>
      <c r="BYR2" t="s">
        <v>16</v>
      </c>
      <c r="BYS2" t="s">
        <v>16</v>
      </c>
      <c r="BYT2" t="s">
        <v>16</v>
      </c>
      <c r="BYU2" t="s">
        <v>16</v>
      </c>
      <c r="BYV2" t="s">
        <v>16</v>
      </c>
      <c r="BYW2" t="s">
        <v>16</v>
      </c>
      <c r="BYX2" t="s">
        <v>16</v>
      </c>
      <c r="BYY2" s="11"/>
      <c r="BYZ2" t="s">
        <v>16</v>
      </c>
      <c r="BZA2" t="s">
        <v>16</v>
      </c>
      <c r="BZB2" t="s">
        <v>16</v>
      </c>
      <c r="BZC2" t="s">
        <v>16</v>
      </c>
      <c r="BZD2" t="s">
        <v>16</v>
      </c>
      <c r="BZE2" t="s">
        <v>16</v>
      </c>
      <c r="BZF2" t="s">
        <v>16</v>
      </c>
      <c r="BZG2" t="s">
        <v>16</v>
      </c>
      <c r="BZH2" t="s">
        <v>16</v>
      </c>
      <c r="BZI2" t="s">
        <v>16</v>
      </c>
      <c r="BZJ2" s="11"/>
      <c r="BZK2" t="s">
        <v>17</v>
      </c>
      <c r="BZL2" t="s">
        <v>17</v>
      </c>
      <c r="BZM2" t="s">
        <v>17</v>
      </c>
      <c r="BZN2" t="s">
        <v>17</v>
      </c>
      <c r="BZO2" t="s">
        <v>17</v>
      </c>
      <c r="BZP2" t="s">
        <v>17</v>
      </c>
      <c r="BZQ2" t="s">
        <v>17</v>
      </c>
      <c r="BZR2" t="s">
        <v>17</v>
      </c>
      <c r="BZS2" t="s">
        <v>17</v>
      </c>
      <c r="BZT2" t="s">
        <v>17</v>
      </c>
      <c r="BZU2" s="11"/>
      <c r="BZV2" t="s">
        <v>17</v>
      </c>
      <c r="BZW2" t="s">
        <v>17</v>
      </c>
      <c r="BZX2" t="s">
        <v>17</v>
      </c>
      <c r="BZY2" t="s">
        <v>17</v>
      </c>
      <c r="BZZ2" t="s">
        <v>17</v>
      </c>
      <c r="CAA2" t="s">
        <v>17</v>
      </c>
      <c r="CAB2" t="s">
        <v>17</v>
      </c>
      <c r="CAC2" t="s">
        <v>17</v>
      </c>
      <c r="CAD2" t="s">
        <v>17</v>
      </c>
      <c r="CAE2" t="s">
        <v>17</v>
      </c>
      <c r="CAF2" s="11"/>
      <c r="CAG2" t="s">
        <v>17</v>
      </c>
      <c r="CAH2" t="s">
        <v>17</v>
      </c>
      <c r="CAI2" t="s">
        <v>17</v>
      </c>
      <c r="CAJ2" t="s">
        <v>17</v>
      </c>
      <c r="CAK2" t="s">
        <v>17</v>
      </c>
      <c r="CAL2" t="s">
        <v>17</v>
      </c>
      <c r="CAM2" t="s">
        <v>17</v>
      </c>
      <c r="CAN2" t="s">
        <v>17</v>
      </c>
      <c r="CAO2" t="s">
        <v>17</v>
      </c>
      <c r="CAP2" t="s">
        <v>17</v>
      </c>
      <c r="CAQ2" s="11"/>
      <c r="CAR2" t="s">
        <v>17</v>
      </c>
      <c r="CAS2" t="s">
        <v>17</v>
      </c>
      <c r="CAT2" t="s">
        <v>17</v>
      </c>
      <c r="CAU2" t="s">
        <v>17</v>
      </c>
      <c r="CAV2" t="s">
        <v>17</v>
      </c>
      <c r="CAW2" t="s">
        <v>17</v>
      </c>
      <c r="CAX2" t="s">
        <v>17</v>
      </c>
      <c r="CAY2" t="s">
        <v>17</v>
      </c>
      <c r="CAZ2" t="s">
        <v>17</v>
      </c>
      <c r="CBA2" t="s">
        <v>17</v>
      </c>
      <c r="CBB2" s="11"/>
      <c r="CBC2" t="s">
        <v>17</v>
      </c>
      <c r="CBD2" t="s">
        <v>17</v>
      </c>
      <c r="CBE2" t="s">
        <v>17</v>
      </c>
      <c r="CBF2" t="s">
        <v>17</v>
      </c>
      <c r="CBG2" t="s">
        <v>17</v>
      </c>
      <c r="CBH2" t="s">
        <v>17</v>
      </c>
      <c r="CBI2" t="s">
        <v>17</v>
      </c>
      <c r="CBJ2" t="s">
        <v>17</v>
      </c>
      <c r="CBK2" t="s">
        <v>17</v>
      </c>
      <c r="CBL2" t="s">
        <v>17</v>
      </c>
      <c r="CBM2" s="11"/>
      <c r="CBN2" t="s">
        <v>17</v>
      </c>
      <c r="CBO2" t="s">
        <v>17</v>
      </c>
      <c r="CBP2" t="s">
        <v>17</v>
      </c>
      <c r="CBQ2" t="s">
        <v>17</v>
      </c>
      <c r="CBR2" t="s">
        <v>17</v>
      </c>
      <c r="CBS2" t="s">
        <v>17</v>
      </c>
      <c r="CBT2" t="s">
        <v>17</v>
      </c>
      <c r="CBU2" t="s">
        <v>17</v>
      </c>
      <c r="CBV2" t="s">
        <v>17</v>
      </c>
      <c r="CBW2" t="s">
        <v>17</v>
      </c>
      <c r="CBX2" s="11"/>
      <c r="CBY2" t="s">
        <v>18</v>
      </c>
      <c r="CBZ2" t="s">
        <v>18</v>
      </c>
      <c r="CCA2" t="s">
        <v>18</v>
      </c>
      <c r="CCB2" t="s">
        <v>18</v>
      </c>
      <c r="CCC2" t="s">
        <v>18</v>
      </c>
      <c r="CCD2" t="s">
        <v>18</v>
      </c>
      <c r="CCE2" t="s">
        <v>18</v>
      </c>
      <c r="CCF2" t="s">
        <v>18</v>
      </c>
      <c r="CCG2" t="s">
        <v>18</v>
      </c>
      <c r="CCH2" t="s">
        <v>18</v>
      </c>
      <c r="CCI2" s="11"/>
      <c r="CCJ2" t="s">
        <v>18</v>
      </c>
      <c r="CCK2" t="s">
        <v>18</v>
      </c>
      <c r="CCL2" t="s">
        <v>18</v>
      </c>
      <c r="CCM2" t="s">
        <v>18</v>
      </c>
      <c r="CCN2" t="s">
        <v>18</v>
      </c>
      <c r="CCO2" t="s">
        <v>18</v>
      </c>
      <c r="CCP2" t="s">
        <v>18</v>
      </c>
      <c r="CCQ2" t="s">
        <v>18</v>
      </c>
      <c r="CCR2" t="s">
        <v>18</v>
      </c>
      <c r="CCS2" t="s">
        <v>18</v>
      </c>
      <c r="CCT2" s="11"/>
      <c r="CCU2" t="s">
        <v>18</v>
      </c>
      <c r="CCV2" t="s">
        <v>18</v>
      </c>
      <c r="CCW2" t="s">
        <v>18</v>
      </c>
      <c r="CCX2" t="s">
        <v>18</v>
      </c>
      <c r="CCY2" t="s">
        <v>18</v>
      </c>
      <c r="CCZ2" t="s">
        <v>18</v>
      </c>
      <c r="CDA2" t="s">
        <v>18</v>
      </c>
      <c r="CDB2" t="s">
        <v>18</v>
      </c>
      <c r="CDC2" t="s">
        <v>18</v>
      </c>
      <c r="CDD2" t="s">
        <v>18</v>
      </c>
      <c r="CDE2" s="11"/>
      <c r="CDF2" t="s">
        <v>18</v>
      </c>
      <c r="CDG2" t="s">
        <v>18</v>
      </c>
      <c r="CDH2" t="s">
        <v>18</v>
      </c>
      <c r="CDI2" t="s">
        <v>18</v>
      </c>
      <c r="CDJ2" t="s">
        <v>18</v>
      </c>
      <c r="CDK2" t="s">
        <v>18</v>
      </c>
      <c r="CDL2" t="s">
        <v>18</v>
      </c>
      <c r="CDM2" t="s">
        <v>18</v>
      </c>
      <c r="CDN2" t="s">
        <v>18</v>
      </c>
      <c r="CDO2" t="s">
        <v>18</v>
      </c>
      <c r="CDP2" s="11"/>
      <c r="CDQ2" t="s">
        <v>19</v>
      </c>
      <c r="CDR2" t="s">
        <v>19</v>
      </c>
      <c r="CDS2" t="s">
        <v>19</v>
      </c>
      <c r="CDT2" t="s">
        <v>19</v>
      </c>
      <c r="CDU2" t="s">
        <v>19</v>
      </c>
      <c r="CDV2" t="s">
        <v>19</v>
      </c>
      <c r="CDW2" t="s">
        <v>19</v>
      </c>
      <c r="CDX2" t="s">
        <v>19</v>
      </c>
      <c r="CDY2" t="s">
        <v>19</v>
      </c>
      <c r="CDZ2" t="s">
        <v>19</v>
      </c>
      <c r="CEA2" s="11"/>
      <c r="CEB2" t="s">
        <v>19</v>
      </c>
      <c r="CEC2" t="s">
        <v>19</v>
      </c>
      <c r="CED2" t="s">
        <v>19</v>
      </c>
      <c r="CEE2" t="s">
        <v>19</v>
      </c>
      <c r="CEF2" t="s">
        <v>19</v>
      </c>
      <c r="CEG2" t="s">
        <v>19</v>
      </c>
      <c r="CEH2" t="s">
        <v>19</v>
      </c>
      <c r="CEI2" t="s">
        <v>19</v>
      </c>
      <c r="CEJ2" t="s">
        <v>19</v>
      </c>
      <c r="CEK2" t="s">
        <v>19</v>
      </c>
      <c r="CEL2" s="11"/>
      <c r="CEM2" t="s">
        <v>19</v>
      </c>
      <c r="CEN2" t="s">
        <v>19</v>
      </c>
      <c r="CEO2" t="s">
        <v>19</v>
      </c>
      <c r="CEP2" t="s">
        <v>19</v>
      </c>
      <c r="CEQ2" t="s">
        <v>19</v>
      </c>
      <c r="CER2" t="s">
        <v>19</v>
      </c>
      <c r="CES2" t="s">
        <v>19</v>
      </c>
      <c r="CET2" t="s">
        <v>19</v>
      </c>
      <c r="CEU2" t="s">
        <v>19</v>
      </c>
      <c r="CEV2" t="s">
        <v>19</v>
      </c>
      <c r="CEW2" s="11"/>
      <c r="CEX2" t="s">
        <v>19</v>
      </c>
      <c r="CEY2" t="s">
        <v>19</v>
      </c>
      <c r="CEZ2" t="s">
        <v>19</v>
      </c>
      <c r="CFA2" t="s">
        <v>19</v>
      </c>
      <c r="CFB2" t="s">
        <v>19</v>
      </c>
      <c r="CFC2" t="s">
        <v>19</v>
      </c>
      <c r="CFD2" t="s">
        <v>19</v>
      </c>
      <c r="CFE2" t="s">
        <v>19</v>
      </c>
      <c r="CFF2" t="s">
        <v>19</v>
      </c>
      <c r="CFG2" t="s">
        <v>19</v>
      </c>
      <c r="CFH2" s="11"/>
      <c r="CFI2" t="s">
        <v>19</v>
      </c>
      <c r="CFJ2" t="s">
        <v>19</v>
      </c>
      <c r="CFK2" t="s">
        <v>19</v>
      </c>
      <c r="CFL2" t="s">
        <v>19</v>
      </c>
      <c r="CFM2" t="s">
        <v>19</v>
      </c>
      <c r="CFN2" t="s">
        <v>19</v>
      </c>
      <c r="CFO2" t="s">
        <v>19</v>
      </c>
      <c r="CFP2" t="s">
        <v>19</v>
      </c>
      <c r="CFQ2" t="s">
        <v>19</v>
      </c>
      <c r="CFR2" t="s">
        <v>19</v>
      </c>
      <c r="CFS2" s="11"/>
      <c r="CFT2" t="s">
        <v>19</v>
      </c>
      <c r="CFU2" t="s">
        <v>19</v>
      </c>
      <c r="CFV2" t="s">
        <v>19</v>
      </c>
      <c r="CFW2" t="s">
        <v>19</v>
      </c>
      <c r="CFX2" t="s">
        <v>19</v>
      </c>
      <c r="CFY2" t="s">
        <v>19</v>
      </c>
      <c r="CFZ2" t="s">
        <v>19</v>
      </c>
      <c r="CGA2" t="s">
        <v>19</v>
      </c>
      <c r="CGB2" t="s">
        <v>19</v>
      </c>
      <c r="CGC2" t="s">
        <v>19</v>
      </c>
      <c r="CGD2" s="11"/>
      <c r="CGE2" t="s">
        <v>19</v>
      </c>
      <c r="CGF2" t="s">
        <v>19</v>
      </c>
      <c r="CGG2" t="s">
        <v>19</v>
      </c>
      <c r="CGH2" t="s">
        <v>19</v>
      </c>
      <c r="CGI2" t="s">
        <v>19</v>
      </c>
      <c r="CGJ2" t="s">
        <v>19</v>
      </c>
      <c r="CGK2" t="s">
        <v>19</v>
      </c>
      <c r="CGL2" t="s">
        <v>19</v>
      </c>
      <c r="CGM2" t="s">
        <v>19</v>
      </c>
      <c r="CGN2" t="s">
        <v>19</v>
      </c>
      <c r="CGO2" s="11"/>
      <c r="CGP2" t="s">
        <v>19</v>
      </c>
      <c r="CGQ2" t="s">
        <v>19</v>
      </c>
      <c r="CGR2" t="s">
        <v>19</v>
      </c>
      <c r="CGS2" t="s">
        <v>19</v>
      </c>
      <c r="CGT2" t="s">
        <v>19</v>
      </c>
      <c r="CGU2" t="s">
        <v>19</v>
      </c>
      <c r="CGV2" t="s">
        <v>19</v>
      </c>
      <c r="CGW2" t="s">
        <v>19</v>
      </c>
      <c r="CGX2" t="s">
        <v>19</v>
      </c>
      <c r="CGY2" t="s">
        <v>19</v>
      </c>
      <c r="CGZ2" s="11"/>
      <c r="CHA2" t="s">
        <v>19</v>
      </c>
      <c r="CHB2" t="s">
        <v>19</v>
      </c>
      <c r="CHC2" t="s">
        <v>19</v>
      </c>
      <c r="CHD2" t="s">
        <v>19</v>
      </c>
      <c r="CHE2" t="s">
        <v>19</v>
      </c>
      <c r="CHF2" t="s">
        <v>19</v>
      </c>
      <c r="CHG2" t="s">
        <v>19</v>
      </c>
      <c r="CHH2" t="s">
        <v>19</v>
      </c>
      <c r="CHI2" t="s">
        <v>19</v>
      </c>
      <c r="CHJ2" t="s">
        <v>19</v>
      </c>
      <c r="CHK2" s="11"/>
      <c r="CHL2" t="s">
        <v>19</v>
      </c>
      <c r="CHM2" t="s">
        <v>19</v>
      </c>
      <c r="CHN2" t="s">
        <v>19</v>
      </c>
      <c r="CHO2" t="s">
        <v>19</v>
      </c>
      <c r="CHP2" t="s">
        <v>19</v>
      </c>
      <c r="CHQ2" t="s">
        <v>19</v>
      </c>
      <c r="CHR2" t="s">
        <v>19</v>
      </c>
      <c r="CHS2" t="s">
        <v>19</v>
      </c>
      <c r="CHT2" t="s">
        <v>19</v>
      </c>
      <c r="CHU2" t="s">
        <v>19</v>
      </c>
      <c r="CHV2" s="11"/>
      <c r="CHW2" t="s">
        <v>19</v>
      </c>
      <c r="CHX2" t="s">
        <v>19</v>
      </c>
      <c r="CHY2" t="s">
        <v>19</v>
      </c>
      <c r="CHZ2" t="s">
        <v>19</v>
      </c>
      <c r="CIA2" t="s">
        <v>19</v>
      </c>
      <c r="CIB2" t="s">
        <v>19</v>
      </c>
      <c r="CIC2" t="s">
        <v>19</v>
      </c>
      <c r="CID2" t="s">
        <v>19</v>
      </c>
      <c r="CIE2" t="s">
        <v>19</v>
      </c>
      <c r="CIF2" t="s">
        <v>19</v>
      </c>
      <c r="CIG2" s="11"/>
      <c r="CIH2" t="s">
        <v>19</v>
      </c>
      <c r="CII2" t="s">
        <v>19</v>
      </c>
      <c r="CIJ2" t="s">
        <v>19</v>
      </c>
      <c r="CIK2" t="s">
        <v>19</v>
      </c>
      <c r="CIL2" t="s">
        <v>19</v>
      </c>
      <c r="CIM2" t="s">
        <v>19</v>
      </c>
      <c r="CIN2" t="s">
        <v>19</v>
      </c>
      <c r="CIO2" t="s">
        <v>19</v>
      </c>
      <c r="CIP2" t="s">
        <v>19</v>
      </c>
      <c r="CIQ2" t="s">
        <v>19</v>
      </c>
      <c r="CIR2" s="11"/>
      <c r="CIS2" t="s">
        <v>19</v>
      </c>
      <c r="CIT2" t="s">
        <v>19</v>
      </c>
      <c r="CIU2" t="s">
        <v>19</v>
      </c>
      <c r="CIV2" t="s">
        <v>19</v>
      </c>
      <c r="CIW2" t="s">
        <v>19</v>
      </c>
      <c r="CIX2" t="s">
        <v>19</v>
      </c>
      <c r="CIY2" t="s">
        <v>19</v>
      </c>
      <c r="CIZ2" t="s">
        <v>19</v>
      </c>
      <c r="CJA2" t="s">
        <v>19</v>
      </c>
      <c r="CJB2" t="s">
        <v>19</v>
      </c>
      <c r="CJC2" s="11"/>
      <c r="CJD2" t="s">
        <v>19</v>
      </c>
      <c r="CJE2" t="s">
        <v>19</v>
      </c>
      <c r="CJF2" t="s">
        <v>19</v>
      </c>
      <c r="CJG2" t="s">
        <v>19</v>
      </c>
      <c r="CJH2" t="s">
        <v>19</v>
      </c>
      <c r="CJI2" t="s">
        <v>19</v>
      </c>
      <c r="CJJ2" t="s">
        <v>19</v>
      </c>
      <c r="CJK2" t="s">
        <v>19</v>
      </c>
      <c r="CJL2" t="s">
        <v>19</v>
      </c>
      <c r="CJM2" t="s">
        <v>19</v>
      </c>
      <c r="CJN2" s="11"/>
      <c r="CJO2" t="s">
        <v>19</v>
      </c>
      <c r="CJP2" t="s">
        <v>19</v>
      </c>
      <c r="CJQ2" t="s">
        <v>19</v>
      </c>
      <c r="CJR2" t="s">
        <v>19</v>
      </c>
      <c r="CJS2" t="s">
        <v>19</v>
      </c>
      <c r="CJT2" t="s">
        <v>19</v>
      </c>
      <c r="CJU2" t="s">
        <v>19</v>
      </c>
      <c r="CJV2" t="s">
        <v>19</v>
      </c>
      <c r="CJW2" t="s">
        <v>19</v>
      </c>
      <c r="CJX2" t="s">
        <v>19</v>
      </c>
      <c r="CJY2" s="11"/>
      <c r="CJZ2" t="s">
        <v>20</v>
      </c>
      <c r="CKA2" t="s">
        <v>20</v>
      </c>
      <c r="CKB2" t="s">
        <v>20</v>
      </c>
      <c r="CKC2" t="s">
        <v>20</v>
      </c>
      <c r="CKD2" t="s">
        <v>20</v>
      </c>
      <c r="CKE2" t="s">
        <v>20</v>
      </c>
      <c r="CKF2" t="s">
        <v>20</v>
      </c>
      <c r="CKG2" t="s">
        <v>20</v>
      </c>
      <c r="CKH2" t="s">
        <v>20</v>
      </c>
      <c r="CKI2" t="s">
        <v>20</v>
      </c>
      <c r="CKJ2" s="11"/>
      <c r="CKK2" t="s">
        <v>20</v>
      </c>
      <c r="CKL2" t="s">
        <v>20</v>
      </c>
      <c r="CKM2" t="s">
        <v>20</v>
      </c>
      <c r="CKN2" t="s">
        <v>20</v>
      </c>
      <c r="CKO2" t="s">
        <v>20</v>
      </c>
      <c r="CKP2" t="s">
        <v>20</v>
      </c>
      <c r="CKQ2" t="s">
        <v>20</v>
      </c>
      <c r="CKR2" t="s">
        <v>20</v>
      </c>
      <c r="CKS2" t="s">
        <v>20</v>
      </c>
      <c r="CKT2" t="s">
        <v>20</v>
      </c>
      <c r="CKU2" s="11"/>
      <c r="CKV2" t="s">
        <v>20</v>
      </c>
      <c r="CKW2" t="s">
        <v>20</v>
      </c>
      <c r="CKX2" t="s">
        <v>20</v>
      </c>
      <c r="CKY2" t="s">
        <v>20</v>
      </c>
      <c r="CKZ2" t="s">
        <v>20</v>
      </c>
      <c r="CLA2" t="s">
        <v>20</v>
      </c>
      <c r="CLB2" t="s">
        <v>20</v>
      </c>
      <c r="CLC2" t="s">
        <v>20</v>
      </c>
      <c r="CLD2" t="s">
        <v>20</v>
      </c>
      <c r="CLE2" t="s">
        <v>20</v>
      </c>
      <c r="CLF2" s="11"/>
      <c r="CLG2" t="s">
        <v>20</v>
      </c>
      <c r="CLH2" t="s">
        <v>20</v>
      </c>
      <c r="CLI2" t="s">
        <v>20</v>
      </c>
      <c r="CLJ2" t="s">
        <v>20</v>
      </c>
      <c r="CLK2" t="s">
        <v>20</v>
      </c>
      <c r="CLL2" t="s">
        <v>20</v>
      </c>
      <c r="CLM2" t="s">
        <v>20</v>
      </c>
      <c r="CLN2" t="s">
        <v>20</v>
      </c>
      <c r="CLO2" t="s">
        <v>20</v>
      </c>
      <c r="CLP2" t="s">
        <v>20</v>
      </c>
      <c r="CLQ2" s="11"/>
      <c r="CLR2" t="s">
        <v>20</v>
      </c>
      <c r="CLS2" t="s">
        <v>20</v>
      </c>
      <c r="CLT2" t="s">
        <v>20</v>
      </c>
      <c r="CLU2" t="s">
        <v>20</v>
      </c>
      <c r="CLV2" t="s">
        <v>20</v>
      </c>
      <c r="CLW2" t="s">
        <v>20</v>
      </c>
      <c r="CLX2" t="s">
        <v>20</v>
      </c>
      <c r="CLY2" t="s">
        <v>20</v>
      </c>
      <c r="CLZ2" t="s">
        <v>20</v>
      </c>
      <c r="CMA2" t="s">
        <v>20</v>
      </c>
      <c r="CMB2" s="11"/>
      <c r="CMC2" t="s">
        <v>20</v>
      </c>
      <c r="CMD2" t="s">
        <v>20</v>
      </c>
      <c r="CME2" t="s">
        <v>20</v>
      </c>
      <c r="CMF2" t="s">
        <v>20</v>
      </c>
      <c r="CMG2" t="s">
        <v>20</v>
      </c>
      <c r="CMH2" t="s">
        <v>20</v>
      </c>
      <c r="CMI2" t="s">
        <v>20</v>
      </c>
      <c r="CMJ2" t="s">
        <v>20</v>
      </c>
      <c r="CMK2" t="s">
        <v>20</v>
      </c>
      <c r="CML2" t="s">
        <v>20</v>
      </c>
      <c r="CMM2" s="11"/>
      <c r="CMN2" t="s">
        <v>20</v>
      </c>
      <c r="CMO2" t="s">
        <v>20</v>
      </c>
      <c r="CMP2" t="s">
        <v>20</v>
      </c>
      <c r="CMQ2" t="s">
        <v>20</v>
      </c>
      <c r="CMR2" t="s">
        <v>20</v>
      </c>
      <c r="CMS2" t="s">
        <v>20</v>
      </c>
      <c r="CMT2" t="s">
        <v>20</v>
      </c>
      <c r="CMU2" t="s">
        <v>20</v>
      </c>
      <c r="CMV2" t="s">
        <v>20</v>
      </c>
      <c r="CMW2" t="s">
        <v>20</v>
      </c>
      <c r="CMX2" s="11"/>
      <c r="CMY2" t="s">
        <v>20</v>
      </c>
      <c r="CMZ2" t="s">
        <v>20</v>
      </c>
      <c r="CNA2" t="s">
        <v>20</v>
      </c>
      <c r="CNB2" t="s">
        <v>20</v>
      </c>
      <c r="CNC2" t="s">
        <v>20</v>
      </c>
      <c r="CND2" t="s">
        <v>20</v>
      </c>
      <c r="CNE2" t="s">
        <v>20</v>
      </c>
      <c r="CNF2" t="s">
        <v>20</v>
      </c>
      <c r="CNG2" t="s">
        <v>20</v>
      </c>
      <c r="CNH2" t="s">
        <v>20</v>
      </c>
      <c r="CNI2" s="11"/>
      <c r="CNJ2" t="s">
        <v>20</v>
      </c>
      <c r="CNK2" t="s">
        <v>20</v>
      </c>
      <c r="CNL2" t="s">
        <v>20</v>
      </c>
      <c r="CNM2" t="s">
        <v>20</v>
      </c>
      <c r="CNN2" t="s">
        <v>20</v>
      </c>
      <c r="CNO2" t="s">
        <v>20</v>
      </c>
      <c r="CNP2" t="s">
        <v>20</v>
      </c>
      <c r="CNQ2" t="s">
        <v>20</v>
      </c>
      <c r="CNR2" t="s">
        <v>20</v>
      </c>
      <c r="CNS2" t="s">
        <v>20</v>
      </c>
      <c r="CNT2" s="11"/>
      <c r="CNU2" t="s">
        <v>20</v>
      </c>
      <c r="CNV2" t="s">
        <v>20</v>
      </c>
      <c r="CNW2" t="s">
        <v>20</v>
      </c>
      <c r="CNX2" t="s">
        <v>20</v>
      </c>
      <c r="CNY2" t="s">
        <v>20</v>
      </c>
      <c r="CNZ2" t="s">
        <v>20</v>
      </c>
      <c r="COA2" t="s">
        <v>20</v>
      </c>
      <c r="COB2" t="s">
        <v>20</v>
      </c>
      <c r="COC2" t="s">
        <v>20</v>
      </c>
      <c r="COD2" t="s">
        <v>20</v>
      </c>
      <c r="COE2" s="11"/>
      <c r="COF2" t="s">
        <v>20</v>
      </c>
      <c r="COG2" t="s">
        <v>20</v>
      </c>
      <c r="COH2" t="s">
        <v>20</v>
      </c>
      <c r="COI2" t="s">
        <v>20</v>
      </c>
      <c r="COJ2" t="s">
        <v>20</v>
      </c>
      <c r="COK2" t="s">
        <v>20</v>
      </c>
      <c r="COL2" t="s">
        <v>20</v>
      </c>
      <c r="COM2" t="s">
        <v>20</v>
      </c>
      <c r="CON2" t="s">
        <v>20</v>
      </c>
      <c r="COO2" t="s">
        <v>20</v>
      </c>
      <c r="COP2" s="11"/>
      <c r="COQ2" t="s">
        <v>20</v>
      </c>
      <c r="COR2" t="s">
        <v>20</v>
      </c>
      <c r="COS2" t="s">
        <v>20</v>
      </c>
      <c r="COT2" t="s">
        <v>20</v>
      </c>
      <c r="COU2" t="s">
        <v>20</v>
      </c>
      <c r="COV2" t="s">
        <v>20</v>
      </c>
      <c r="COW2" t="s">
        <v>20</v>
      </c>
      <c r="COX2" t="s">
        <v>20</v>
      </c>
      <c r="COY2" t="s">
        <v>20</v>
      </c>
      <c r="COZ2" t="s">
        <v>20</v>
      </c>
      <c r="CPA2" s="11"/>
      <c r="CPB2" t="s">
        <v>20</v>
      </c>
      <c r="CPC2" t="s">
        <v>20</v>
      </c>
      <c r="CPD2" t="s">
        <v>20</v>
      </c>
      <c r="CPE2" t="s">
        <v>20</v>
      </c>
      <c r="CPF2" t="s">
        <v>20</v>
      </c>
      <c r="CPG2" t="s">
        <v>20</v>
      </c>
      <c r="CPH2" t="s">
        <v>20</v>
      </c>
      <c r="CPI2" t="s">
        <v>20</v>
      </c>
      <c r="CPJ2" t="s">
        <v>20</v>
      </c>
      <c r="CPK2" t="s">
        <v>20</v>
      </c>
      <c r="CPL2" s="11"/>
      <c r="CPM2" t="s">
        <v>20</v>
      </c>
      <c r="CPN2" t="s">
        <v>20</v>
      </c>
      <c r="CPO2" t="s">
        <v>20</v>
      </c>
      <c r="CPP2" t="s">
        <v>20</v>
      </c>
      <c r="CPQ2" t="s">
        <v>20</v>
      </c>
      <c r="CPR2" t="s">
        <v>20</v>
      </c>
      <c r="CPS2" t="s">
        <v>20</v>
      </c>
      <c r="CPT2" t="s">
        <v>20</v>
      </c>
      <c r="CPU2" t="s">
        <v>20</v>
      </c>
      <c r="CPV2" t="s">
        <v>20</v>
      </c>
      <c r="CPW2" s="11"/>
      <c r="CPX2" t="s">
        <v>20</v>
      </c>
      <c r="CPY2" t="s">
        <v>20</v>
      </c>
      <c r="CPZ2" t="s">
        <v>20</v>
      </c>
      <c r="CQA2" t="s">
        <v>20</v>
      </c>
      <c r="CQB2" t="s">
        <v>20</v>
      </c>
      <c r="CQC2" t="s">
        <v>20</v>
      </c>
      <c r="CQD2" t="s">
        <v>20</v>
      </c>
      <c r="CQE2" t="s">
        <v>20</v>
      </c>
      <c r="CQF2" t="s">
        <v>20</v>
      </c>
      <c r="CQG2" t="s">
        <v>20</v>
      </c>
      <c r="CQH2" s="11"/>
      <c r="CQI2" t="s">
        <v>20</v>
      </c>
      <c r="CQJ2" t="s">
        <v>20</v>
      </c>
      <c r="CQK2" t="s">
        <v>20</v>
      </c>
      <c r="CQL2" t="s">
        <v>20</v>
      </c>
      <c r="CQM2" t="s">
        <v>20</v>
      </c>
      <c r="CQN2" t="s">
        <v>20</v>
      </c>
      <c r="CQO2" t="s">
        <v>20</v>
      </c>
      <c r="CQP2" t="s">
        <v>20</v>
      </c>
      <c r="CQQ2" t="s">
        <v>20</v>
      </c>
      <c r="CQR2" t="s">
        <v>20</v>
      </c>
      <c r="CQS2" s="11"/>
      <c r="CQT2" t="s">
        <v>21</v>
      </c>
      <c r="CQU2" t="s">
        <v>21</v>
      </c>
      <c r="CQV2" t="s">
        <v>21</v>
      </c>
      <c r="CQW2" t="s">
        <v>21</v>
      </c>
      <c r="CQX2" t="s">
        <v>21</v>
      </c>
      <c r="CQY2" t="s">
        <v>21</v>
      </c>
      <c r="CQZ2" t="s">
        <v>21</v>
      </c>
      <c r="CRA2" t="s">
        <v>21</v>
      </c>
      <c r="CRB2" t="s">
        <v>21</v>
      </c>
      <c r="CRC2" t="s">
        <v>21</v>
      </c>
      <c r="CRD2" s="11"/>
      <c r="CRE2" t="s">
        <v>21</v>
      </c>
      <c r="CRF2" t="s">
        <v>21</v>
      </c>
      <c r="CRG2" t="s">
        <v>21</v>
      </c>
      <c r="CRH2" t="s">
        <v>21</v>
      </c>
      <c r="CRI2" t="s">
        <v>21</v>
      </c>
      <c r="CRJ2" t="s">
        <v>21</v>
      </c>
      <c r="CRK2" t="s">
        <v>21</v>
      </c>
      <c r="CRL2" t="s">
        <v>21</v>
      </c>
      <c r="CRM2" t="s">
        <v>21</v>
      </c>
      <c r="CRN2" t="s">
        <v>21</v>
      </c>
      <c r="CRO2" s="11"/>
      <c r="CRP2" t="s">
        <v>21</v>
      </c>
      <c r="CRQ2" t="s">
        <v>21</v>
      </c>
      <c r="CRR2" t="s">
        <v>21</v>
      </c>
      <c r="CRS2" t="s">
        <v>21</v>
      </c>
      <c r="CRT2" t="s">
        <v>21</v>
      </c>
      <c r="CRU2" t="s">
        <v>21</v>
      </c>
      <c r="CRV2" t="s">
        <v>21</v>
      </c>
      <c r="CRW2" t="s">
        <v>21</v>
      </c>
      <c r="CRX2" t="s">
        <v>21</v>
      </c>
      <c r="CRY2" t="s">
        <v>21</v>
      </c>
      <c r="CRZ2" s="11"/>
      <c r="CSA2" t="s">
        <v>21</v>
      </c>
      <c r="CSB2" t="s">
        <v>21</v>
      </c>
      <c r="CSC2" t="s">
        <v>21</v>
      </c>
      <c r="CSD2" t="s">
        <v>21</v>
      </c>
      <c r="CSE2" t="s">
        <v>21</v>
      </c>
      <c r="CSF2" t="s">
        <v>21</v>
      </c>
      <c r="CSG2" t="s">
        <v>21</v>
      </c>
      <c r="CSH2" t="s">
        <v>21</v>
      </c>
      <c r="CSI2" t="s">
        <v>21</v>
      </c>
      <c r="CSJ2" t="s">
        <v>21</v>
      </c>
      <c r="CSK2" s="11"/>
      <c r="CSL2" t="s">
        <v>21</v>
      </c>
      <c r="CSM2" t="s">
        <v>21</v>
      </c>
      <c r="CSN2" t="s">
        <v>21</v>
      </c>
      <c r="CSO2" t="s">
        <v>21</v>
      </c>
      <c r="CSP2" t="s">
        <v>21</v>
      </c>
      <c r="CSQ2" t="s">
        <v>21</v>
      </c>
      <c r="CSR2" t="s">
        <v>21</v>
      </c>
      <c r="CSS2" t="s">
        <v>21</v>
      </c>
      <c r="CST2" t="s">
        <v>21</v>
      </c>
      <c r="CSU2" t="s">
        <v>21</v>
      </c>
      <c r="CSV2" s="11"/>
      <c r="CSW2" t="s">
        <v>21</v>
      </c>
      <c r="CSX2" t="s">
        <v>21</v>
      </c>
      <c r="CSY2" t="s">
        <v>21</v>
      </c>
      <c r="CSZ2" t="s">
        <v>21</v>
      </c>
      <c r="CTA2" t="s">
        <v>21</v>
      </c>
      <c r="CTB2" t="s">
        <v>21</v>
      </c>
      <c r="CTC2" t="s">
        <v>21</v>
      </c>
      <c r="CTD2" t="s">
        <v>21</v>
      </c>
      <c r="CTE2" t="s">
        <v>21</v>
      </c>
      <c r="CTF2" t="s">
        <v>21</v>
      </c>
      <c r="CTG2" s="11"/>
      <c r="CTH2" t="s">
        <v>21</v>
      </c>
      <c r="CTI2" t="s">
        <v>21</v>
      </c>
      <c r="CTJ2" t="s">
        <v>21</v>
      </c>
      <c r="CTK2" t="s">
        <v>21</v>
      </c>
      <c r="CTL2" t="s">
        <v>21</v>
      </c>
      <c r="CTM2" t="s">
        <v>21</v>
      </c>
      <c r="CTN2" t="s">
        <v>21</v>
      </c>
      <c r="CTO2" t="s">
        <v>21</v>
      </c>
      <c r="CTP2" t="s">
        <v>21</v>
      </c>
      <c r="CTQ2" t="s">
        <v>21</v>
      </c>
      <c r="CTR2" s="11"/>
      <c r="CTS2" t="s">
        <v>21</v>
      </c>
      <c r="CTT2" t="s">
        <v>21</v>
      </c>
      <c r="CTU2" t="s">
        <v>21</v>
      </c>
      <c r="CTV2" t="s">
        <v>21</v>
      </c>
      <c r="CTW2" t="s">
        <v>21</v>
      </c>
      <c r="CTX2" t="s">
        <v>21</v>
      </c>
      <c r="CTY2" t="s">
        <v>21</v>
      </c>
      <c r="CTZ2" t="s">
        <v>21</v>
      </c>
      <c r="CUA2" t="s">
        <v>21</v>
      </c>
      <c r="CUB2" t="s">
        <v>21</v>
      </c>
      <c r="CUC2" s="11"/>
      <c r="CUD2" t="s">
        <v>22</v>
      </c>
      <c r="CUE2" t="s">
        <v>22</v>
      </c>
      <c r="CUF2" t="s">
        <v>22</v>
      </c>
      <c r="CUG2" t="s">
        <v>22</v>
      </c>
      <c r="CUH2" t="s">
        <v>22</v>
      </c>
      <c r="CUI2" t="s">
        <v>22</v>
      </c>
      <c r="CUJ2" t="s">
        <v>22</v>
      </c>
      <c r="CUK2" t="s">
        <v>22</v>
      </c>
      <c r="CUL2" t="s">
        <v>22</v>
      </c>
      <c r="CUM2" t="s">
        <v>22</v>
      </c>
      <c r="CUN2" s="11"/>
      <c r="CUO2" t="s">
        <v>22</v>
      </c>
      <c r="CUP2" t="s">
        <v>22</v>
      </c>
      <c r="CUQ2" t="s">
        <v>22</v>
      </c>
      <c r="CUR2" t="s">
        <v>22</v>
      </c>
      <c r="CUS2" t="s">
        <v>22</v>
      </c>
      <c r="CUT2" t="s">
        <v>22</v>
      </c>
      <c r="CUU2" t="s">
        <v>22</v>
      </c>
      <c r="CUV2" t="s">
        <v>22</v>
      </c>
      <c r="CUW2" t="s">
        <v>22</v>
      </c>
      <c r="CUX2" t="s">
        <v>22</v>
      </c>
      <c r="CUY2" s="11"/>
      <c r="CUZ2" t="s">
        <v>22</v>
      </c>
      <c r="CVA2" t="s">
        <v>22</v>
      </c>
      <c r="CVB2" t="s">
        <v>22</v>
      </c>
      <c r="CVC2" t="s">
        <v>22</v>
      </c>
      <c r="CVD2" t="s">
        <v>22</v>
      </c>
      <c r="CVE2" t="s">
        <v>22</v>
      </c>
      <c r="CVF2" t="s">
        <v>22</v>
      </c>
      <c r="CVG2" t="s">
        <v>22</v>
      </c>
      <c r="CVH2" t="s">
        <v>22</v>
      </c>
      <c r="CVI2" t="s">
        <v>22</v>
      </c>
      <c r="CVJ2" s="11"/>
      <c r="CVK2" t="s">
        <v>22</v>
      </c>
      <c r="CVL2" t="s">
        <v>22</v>
      </c>
      <c r="CVM2" t="s">
        <v>22</v>
      </c>
      <c r="CVN2" t="s">
        <v>22</v>
      </c>
      <c r="CVO2" t="s">
        <v>22</v>
      </c>
      <c r="CVP2" t="s">
        <v>22</v>
      </c>
      <c r="CVQ2" t="s">
        <v>22</v>
      </c>
      <c r="CVR2" t="s">
        <v>22</v>
      </c>
      <c r="CVS2" t="s">
        <v>22</v>
      </c>
      <c r="CVT2" t="s">
        <v>22</v>
      </c>
      <c r="CVU2" s="11"/>
      <c r="CVV2" t="s">
        <v>23</v>
      </c>
      <c r="CVW2" t="s">
        <v>23</v>
      </c>
      <c r="CVX2" t="s">
        <v>23</v>
      </c>
      <c r="CVY2" t="s">
        <v>23</v>
      </c>
      <c r="CVZ2" t="s">
        <v>23</v>
      </c>
      <c r="CWA2" t="s">
        <v>23</v>
      </c>
      <c r="CWB2" t="s">
        <v>23</v>
      </c>
      <c r="CWC2" t="s">
        <v>23</v>
      </c>
      <c r="CWD2" t="s">
        <v>23</v>
      </c>
      <c r="CWE2" t="s">
        <v>23</v>
      </c>
      <c r="CWF2" s="11"/>
      <c r="CWG2" t="s">
        <v>23</v>
      </c>
      <c r="CWH2" t="s">
        <v>23</v>
      </c>
      <c r="CWI2" t="s">
        <v>23</v>
      </c>
      <c r="CWJ2" t="s">
        <v>23</v>
      </c>
      <c r="CWK2" t="s">
        <v>23</v>
      </c>
      <c r="CWL2" t="s">
        <v>23</v>
      </c>
      <c r="CWM2" t="s">
        <v>23</v>
      </c>
      <c r="CWN2" t="s">
        <v>23</v>
      </c>
      <c r="CWO2" t="s">
        <v>23</v>
      </c>
      <c r="CWP2" t="s">
        <v>23</v>
      </c>
      <c r="CWQ2" s="11"/>
      <c r="CWR2" t="s">
        <v>23</v>
      </c>
      <c r="CWS2" t="s">
        <v>23</v>
      </c>
      <c r="CWT2" t="s">
        <v>23</v>
      </c>
      <c r="CWU2" t="s">
        <v>23</v>
      </c>
      <c r="CWV2" t="s">
        <v>23</v>
      </c>
      <c r="CWW2" t="s">
        <v>23</v>
      </c>
      <c r="CWX2" t="s">
        <v>23</v>
      </c>
      <c r="CWY2" t="s">
        <v>23</v>
      </c>
      <c r="CWZ2" t="s">
        <v>23</v>
      </c>
      <c r="CXA2" t="s">
        <v>23</v>
      </c>
      <c r="CXB2" s="11"/>
      <c r="CXC2" t="s">
        <v>23</v>
      </c>
      <c r="CXD2" t="s">
        <v>23</v>
      </c>
      <c r="CXE2" t="s">
        <v>23</v>
      </c>
      <c r="CXF2" t="s">
        <v>23</v>
      </c>
      <c r="CXG2" t="s">
        <v>23</v>
      </c>
      <c r="CXH2" t="s">
        <v>23</v>
      </c>
      <c r="CXI2" t="s">
        <v>23</v>
      </c>
      <c r="CXJ2" t="s">
        <v>23</v>
      </c>
      <c r="CXK2" t="s">
        <v>23</v>
      </c>
      <c r="CXL2" t="s">
        <v>23</v>
      </c>
      <c r="CXM2" s="11"/>
      <c r="CXN2" t="s">
        <v>23</v>
      </c>
      <c r="CXO2" t="s">
        <v>23</v>
      </c>
      <c r="CXP2" t="s">
        <v>23</v>
      </c>
      <c r="CXQ2" t="s">
        <v>23</v>
      </c>
      <c r="CXR2" t="s">
        <v>23</v>
      </c>
      <c r="CXS2" t="s">
        <v>23</v>
      </c>
      <c r="CXT2" t="s">
        <v>23</v>
      </c>
      <c r="CXU2" t="s">
        <v>23</v>
      </c>
      <c r="CXV2" t="s">
        <v>23</v>
      </c>
      <c r="CXW2" t="s">
        <v>23</v>
      </c>
      <c r="CXX2" s="11"/>
      <c r="CXY2" t="s">
        <v>23</v>
      </c>
      <c r="CXZ2" t="s">
        <v>23</v>
      </c>
      <c r="CYA2" t="s">
        <v>23</v>
      </c>
      <c r="CYB2" t="s">
        <v>23</v>
      </c>
      <c r="CYC2" t="s">
        <v>23</v>
      </c>
      <c r="CYD2" t="s">
        <v>23</v>
      </c>
      <c r="CYE2" t="s">
        <v>23</v>
      </c>
      <c r="CYF2" t="s">
        <v>23</v>
      </c>
      <c r="CYG2" t="s">
        <v>23</v>
      </c>
      <c r="CYH2" t="s">
        <v>23</v>
      </c>
      <c r="CYI2" s="11"/>
      <c r="CYJ2" t="s">
        <v>23</v>
      </c>
      <c r="CYK2" t="s">
        <v>23</v>
      </c>
      <c r="CYL2" t="s">
        <v>23</v>
      </c>
      <c r="CYM2" t="s">
        <v>23</v>
      </c>
      <c r="CYN2" t="s">
        <v>23</v>
      </c>
      <c r="CYO2" t="s">
        <v>23</v>
      </c>
      <c r="CYP2" t="s">
        <v>23</v>
      </c>
      <c r="CYQ2" t="s">
        <v>23</v>
      </c>
      <c r="CYR2" t="s">
        <v>23</v>
      </c>
      <c r="CYS2" t="s">
        <v>23</v>
      </c>
      <c r="CYT2" s="11"/>
      <c r="CYU2" t="s">
        <v>23</v>
      </c>
      <c r="CYV2" t="s">
        <v>23</v>
      </c>
      <c r="CYW2" t="s">
        <v>23</v>
      </c>
      <c r="CYX2" t="s">
        <v>23</v>
      </c>
      <c r="CYY2" t="s">
        <v>23</v>
      </c>
      <c r="CYZ2" t="s">
        <v>23</v>
      </c>
      <c r="CZA2" t="s">
        <v>23</v>
      </c>
      <c r="CZB2" t="s">
        <v>23</v>
      </c>
      <c r="CZC2" t="s">
        <v>23</v>
      </c>
      <c r="CZD2" t="s">
        <v>23</v>
      </c>
      <c r="CZE2" s="11"/>
      <c r="CZF2" t="s">
        <v>23</v>
      </c>
      <c r="CZG2" t="s">
        <v>23</v>
      </c>
      <c r="CZH2" t="s">
        <v>23</v>
      </c>
      <c r="CZI2" t="s">
        <v>23</v>
      </c>
      <c r="CZJ2" t="s">
        <v>23</v>
      </c>
      <c r="CZK2" t="s">
        <v>23</v>
      </c>
      <c r="CZL2" t="s">
        <v>23</v>
      </c>
      <c r="CZM2" t="s">
        <v>23</v>
      </c>
      <c r="CZN2" t="s">
        <v>23</v>
      </c>
      <c r="CZO2" t="s">
        <v>23</v>
      </c>
      <c r="CZP2" s="11"/>
      <c r="CZQ2" t="s">
        <v>23</v>
      </c>
      <c r="CZR2" t="s">
        <v>23</v>
      </c>
      <c r="CZS2" t="s">
        <v>23</v>
      </c>
      <c r="CZT2" t="s">
        <v>23</v>
      </c>
      <c r="CZU2" t="s">
        <v>23</v>
      </c>
      <c r="CZV2" t="s">
        <v>23</v>
      </c>
      <c r="CZW2" t="s">
        <v>23</v>
      </c>
      <c r="CZX2" t="s">
        <v>23</v>
      </c>
      <c r="CZY2" t="s">
        <v>23</v>
      </c>
      <c r="CZZ2" t="s">
        <v>23</v>
      </c>
      <c r="DAA2" s="11"/>
      <c r="DAB2" t="s">
        <v>23</v>
      </c>
      <c r="DAC2" t="s">
        <v>23</v>
      </c>
      <c r="DAD2" t="s">
        <v>23</v>
      </c>
      <c r="DAE2" t="s">
        <v>23</v>
      </c>
      <c r="DAF2" t="s">
        <v>23</v>
      </c>
      <c r="DAG2" t="s">
        <v>23</v>
      </c>
      <c r="DAH2" t="s">
        <v>23</v>
      </c>
      <c r="DAI2" t="s">
        <v>23</v>
      </c>
      <c r="DAJ2" t="s">
        <v>23</v>
      </c>
      <c r="DAK2" t="s">
        <v>23</v>
      </c>
      <c r="DAL2" s="11"/>
      <c r="DAM2" t="s">
        <v>23</v>
      </c>
      <c r="DAN2" t="s">
        <v>23</v>
      </c>
      <c r="DAO2" t="s">
        <v>23</v>
      </c>
      <c r="DAP2" t="s">
        <v>23</v>
      </c>
      <c r="DAQ2" t="s">
        <v>23</v>
      </c>
      <c r="DAR2" t="s">
        <v>23</v>
      </c>
      <c r="DAS2" t="s">
        <v>23</v>
      </c>
      <c r="DAT2" t="s">
        <v>23</v>
      </c>
      <c r="DAU2" t="s">
        <v>23</v>
      </c>
      <c r="DAV2" t="s">
        <v>23</v>
      </c>
      <c r="DAW2" s="11"/>
      <c r="DAX2" t="s">
        <v>23</v>
      </c>
      <c r="DAY2" t="s">
        <v>23</v>
      </c>
      <c r="DAZ2" t="s">
        <v>23</v>
      </c>
      <c r="DBA2" t="s">
        <v>23</v>
      </c>
      <c r="DBB2" t="s">
        <v>23</v>
      </c>
      <c r="DBC2" t="s">
        <v>23</v>
      </c>
      <c r="DBD2" t="s">
        <v>23</v>
      </c>
      <c r="DBE2" t="s">
        <v>23</v>
      </c>
      <c r="DBF2" t="s">
        <v>23</v>
      </c>
      <c r="DBG2" t="s">
        <v>23</v>
      </c>
      <c r="DBH2" s="11"/>
      <c r="DBI2" t="s">
        <v>23</v>
      </c>
      <c r="DBJ2" t="s">
        <v>23</v>
      </c>
      <c r="DBK2" t="s">
        <v>23</v>
      </c>
      <c r="DBL2" t="s">
        <v>23</v>
      </c>
      <c r="DBM2" t="s">
        <v>23</v>
      </c>
      <c r="DBN2" t="s">
        <v>23</v>
      </c>
      <c r="DBO2" t="s">
        <v>23</v>
      </c>
      <c r="DBP2" t="s">
        <v>23</v>
      </c>
      <c r="DBQ2" t="s">
        <v>23</v>
      </c>
      <c r="DBR2" t="s">
        <v>23</v>
      </c>
      <c r="DBS2" s="11"/>
      <c r="DBT2" t="s">
        <v>23</v>
      </c>
      <c r="DBU2" t="s">
        <v>23</v>
      </c>
      <c r="DBV2" t="s">
        <v>23</v>
      </c>
      <c r="DBW2" t="s">
        <v>23</v>
      </c>
      <c r="DBX2" t="s">
        <v>23</v>
      </c>
      <c r="DBY2" t="s">
        <v>23</v>
      </c>
      <c r="DBZ2" t="s">
        <v>23</v>
      </c>
      <c r="DCA2" t="s">
        <v>23</v>
      </c>
      <c r="DCB2" t="s">
        <v>23</v>
      </c>
      <c r="DCC2" t="s">
        <v>23</v>
      </c>
      <c r="DCD2" s="11"/>
      <c r="DCE2" t="s">
        <v>23</v>
      </c>
      <c r="DCF2" t="s">
        <v>23</v>
      </c>
      <c r="DCG2" t="s">
        <v>23</v>
      </c>
      <c r="DCH2" t="s">
        <v>23</v>
      </c>
      <c r="DCI2" t="s">
        <v>23</v>
      </c>
      <c r="DCJ2" t="s">
        <v>23</v>
      </c>
      <c r="DCK2" t="s">
        <v>23</v>
      </c>
      <c r="DCL2" t="s">
        <v>23</v>
      </c>
      <c r="DCM2" t="s">
        <v>23</v>
      </c>
      <c r="DCN2" t="s">
        <v>23</v>
      </c>
      <c r="DCO2" s="11"/>
      <c r="DCP2" t="s">
        <v>23</v>
      </c>
      <c r="DCQ2" t="s">
        <v>23</v>
      </c>
      <c r="DCR2" t="s">
        <v>23</v>
      </c>
      <c r="DCS2" t="s">
        <v>23</v>
      </c>
      <c r="DCT2" t="s">
        <v>23</v>
      </c>
      <c r="DCU2" t="s">
        <v>23</v>
      </c>
      <c r="DCV2" t="s">
        <v>23</v>
      </c>
      <c r="DCW2" t="s">
        <v>23</v>
      </c>
      <c r="DCX2" t="s">
        <v>23</v>
      </c>
      <c r="DCY2" t="s">
        <v>23</v>
      </c>
      <c r="DCZ2" s="11"/>
      <c r="DDA2" t="s">
        <v>23</v>
      </c>
      <c r="DDB2" t="s">
        <v>23</v>
      </c>
      <c r="DDC2" t="s">
        <v>23</v>
      </c>
      <c r="DDD2" t="s">
        <v>23</v>
      </c>
      <c r="DDE2" t="s">
        <v>23</v>
      </c>
      <c r="DDF2" t="s">
        <v>23</v>
      </c>
      <c r="DDG2" t="s">
        <v>23</v>
      </c>
      <c r="DDH2" t="s">
        <v>23</v>
      </c>
      <c r="DDI2" t="s">
        <v>23</v>
      </c>
      <c r="DDJ2" t="s">
        <v>23</v>
      </c>
      <c r="DDK2" s="11"/>
      <c r="DDL2" t="s">
        <v>24</v>
      </c>
      <c r="DDM2" t="s">
        <v>24</v>
      </c>
      <c r="DDN2" t="s">
        <v>24</v>
      </c>
      <c r="DDO2" t="s">
        <v>24</v>
      </c>
      <c r="DDP2" t="s">
        <v>24</v>
      </c>
      <c r="DDQ2" t="s">
        <v>24</v>
      </c>
      <c r="DDR2" t="s">
        <v>24</v>
      </c>
      <c r="DDS2" t="s">
        <v>24</v>
      </c>
      <c r="DDT2" t="s">
        <v>24</v>
      </c>
      <c r="DDU2" t="s">
        <v>24</v>
      </c>
      <c r="DDV2" s="11"/>
      <c r="DDW2" t="s">
        <v>24</v>
      </c>
      <c r="DDX2" t="s">
        <v>24</v>
      </c>
      <c r="DDY2" t="s">
        <v>24</v>
      </c>
      <c r="DDZ2" t="s">
        <v>24</v>
      </c>
      <c r="DEA2" t="s">
        <v>24</v>
      </c>
      <c r="DEB2" t="s">
        <v>24</v>
      </c>
      <c r="DEC2" t="s">
        <v>24</v>
      </c>
      <c r="DED2" t="s">
        <v>24</v>
      </c>
      <c r="DEE2" t="s">
        <v>24</v>
      </c>
      <c r="DEF2" t="s">
        <v>24</v>
      </c>
      <c r="DEG2" s="11"/>
      <c r="DEH2" t="s">
        <v>24</v>
      </c>
      <c r="DEI2" t="s">
        <v>24</v>
      </c>
      <c r="DEJ2" t="s">
        <v>24</v>
      </c>
      <c r="DEK2" t="s">
        <v>24</v>
      </c>
      <c r="DEL2" t="s">
        <v>24</v>
      </c>
      <c r="DEM2" t="s">
        <v>24</v>
      </c>
      <c r="DEN2" t="s">
        <v>24</v>
      </c>
      <c r="DEO2" t="s">
        <v>24</v>
      </c>
      <c r="DEP2" t="s">
        <v>24</v>
      </c>
      <c r="DEQ2" t="s">
        <v>24</v>
      </c>
      <c r="DER2" s="11"/>
      <c r="DES2" t="s">
        <v>24</v>
      </c>
      <c r="DET2" t="s">
        <v>24</v>
      </c>
      <c r="DEU2" t="s">
        <v>24</v>
      </c>
      <c r="DEV2" t="s">
        <v>24</v>
      </c>
      <c r="DEW2" t="s">
        <v>24</v>
      </c>
      <c r="DEX2" t="s">
        <v>24</v>
      </c>
      <c r="DEY2" t="s">
        <v>24</v>
      </c>
      <c r="DEZ2" t="s">
        <v>24</v>
      </c>
      <c r="DFA2" t="s">
        <v>24</v>
      </c>
      <c r="DFB2" t="s">
        <v>24</v>
      </c>
      <c r="DFC2" s="11"/>
      <c r="DFD2" t="s">
        <v>24</v>
      </c>
      <c r="DFE2" t="s">
        <v>24</v>
      </c>
      <c r="DFF2" t="s">
        <v>24</v>
      </c>
      <c r="DFG2" t="s">
        <v>24</v>
      </c>
      <c r="DFH2" t="s">
        <v>24</v>
      </c>
      <c r="DFI2" t="s">
        <v>24</v>
      </c>
      <c r="DFJ2" t="s">
        <v>24</v>
      </c>
      <c r="DFK2" t="s">
        <v>24</v>
      </c>
      <c r="DFL2" t="s">
        <v>24</v>
      </c>
      <c r="DFM2" t="s">
        <v>24</v>
      </c>
      <c r="DFN2" s="11"/>
      <c r="DFO2" t="s">
        <v>24</v>
      </c>
      <c r="DFP2" t="s">
        <v>24</v>
      </c>
      <c r="DFQ2" t="s">
        <v>24</v>
      </c>
      <c r="DFR2" t="s">
        <v>24</v>
      </c>
      <c r="DFS2" t="s">
        <v>24</v>
      </c>
      <c r="DFT2" t="s">
        <v>24</v>
      </c>
      <c r="DFU2" t="s">
        <v>24</v>
      </c>
      <c r="DFV2" t="s">
        <v>24</v>
      </c>
      <c r="DFW2" t="s">
        <v>24</v>
      </c>
      <c r="DFX2" t="s">
        <v>24</v>
      </c>
      <c r="DFY2" s="11"/>
      <c r="DFZ2" t="s">
        <v>24</v>
      </c>
      <c r="DGA2" t="s">
        <v>24</v>
      </c>
      <c r="DGB2" t="s">
        <v>24</v>
      </c>
      <c r="DGC2" t="s">
        <v>24</v>
      </c>
      <c r="DGD2" t="s">
        <v>24</v>
      </c>
      <c r="DGE2" t="s">
        <v>24</v>
      </c>
      <c r="DGF2" t="s">
        <v>24</v>
      </c>
      <c r="DGG2" t="s">
        <v>24</v>
      </c>
      <c r="DGH2" t="s">
        <v>24</v>
      </c>
      <c r="DGI2" t="s">
        <v>24</v>
      </c>
      <c r="DGJ2" s="11"/>
      <c r="DGK2" t="s">
        <v>24</v>
      </c>
      <c r="DGL2" t="s">
        <v>24</v>
      </c>
      <c r="DGM2" t="s">
        <v>24</v>
      </c>
      <c r="DGN2" t="s">
        <v>24</v>
      </c>
      <c r="DGO2" t="s">
        <v>24</v>
      </c>
      <c r="DGP2" t="s">
        <v>24</v>
      </c>
      <c r="DGQ2" t="s">
        <v>24</v>
      </c>
      <c r="DGR2" t="s">
        <v>24</v>
      </c>
      <c r="DGS2" t="s">
        <v>24</v>
      </c>
      <c r="DGT2" t="s">
        <v>24</v>
      </c>
      <c r="DGU2" s="11"/>
      <c r="DGV2" t="s">
        <v>24</v>
      </c>
      <c r="DGW2" t="s">
        <v>24</v>
      </c>
      <c r="DGX2" t="s">
        <v>24</v>
      </c>
      <c r="DGY2" t="s">
        <v>24</v>
      </c>
      <c r="DGZ2" t="s">
        <v>24</v>
      </c>
      <c r="DHA2" t="s">
        <v>24</v>
      </c>
      <c r="DHB2" t="s">
        <v>24</v>
      </c>
      <c r="DHC2" t="s">
        <v>24</v>
      </c>
      <c r="DHD2" t="s">
        <v>24</v>
      </c>
      <c r="DHE2" t="s">
        <v>24</v>
      </c>
      <c r="DHF2" s="11"/>
      <c r="DHG2" t="s">
        <v>24</v>
      </c>
      <c r="DHH2" t="s">
        <v>24</v>
      </c>
      <c r="DHI2" t="s">
        <v>24</v>
      </c>
      <c r="DHJ2" t="s">
        <v>24</v>
      </c>
      <c r="DHK2" t="s">
        <v>24</v>
      </c>
      <c r="DHL2" t="s">
        <v>24</v>
      </c>
      <c r="DHM2" t="s">
        <v>24</v>
      </c>
      <c r="DHN2" t="s">
        <v>24</v>
      </c>
      <c r="DHO2" t="s">
        <v>24</v>
      </c>
      <c r="DHP2" t="s">
        <v>24</v>
      </c>
      <c r="DHQ2" s="11"/>
      <c r="DHR2" t="s">
        <v>25</v>
      </c>
      <c r="DHS2" t="s">
        <v>25</v>
      </c>
      <c r="DHT2" t="s">
        <v>25</v>
      </c>
      <c r="DHU2" t="s">
        <v>25</v>
      </c>
      <c r="DHV2" t="s">
        <v>25</v>
      </c>
      <c r="DHW2" t="s">
        <v>25</v>
      </c>
      <c r="DHX2" t="s">
        <v>25</v>
      </c>
      <c r="DHY2" t="s">
        <v>25</v>
      </c>
      <c r="DHZ2" t="s">
        <v>25</v>
      </c>
      <c r="DIA2" t="s">
        <v>25</v>
      </c>
      <c r="DIB2" s="11"/>
      <c r="DIC2" t="s">
        <v>25</v>
      </c>
      <c r="DID2" t="s">
        <v>25</v>
      </c>
      <c r="DIE2" t="s">
        <v>25</v>
      </c>
      <c r="DIF2" t="s">
        <v>25</v>
      </c>
      <c r="DIG2" t="s">
        <v>25</v>
      </c>
      <c r="DIH2" t="s">
        <v>25</v>
      </c>
      <c r="DII2" t="s">
        <v>25</v>
      </c>
      <c r="DIJ2" t="s">
        <v>25</v>
      </c>
      <c r="DIK2" t="s">
        <v>25</v>
      </c>
      <c r="DIL2" t="s">
        <v>25</v>
      </c>
      <c r="DIM2" s="11"/>
      <c r="DIN2" t="s">
        <v>25</v>
      </c>
      <c r="DIO2" t="s">
        <v>25</v>
      </c>
      <c r="DIP2" t="s">
        <v>25</v>
      </c>
      <c r="DIQ2" t="s">
        <v>25</v>
      </c>
      <c r="DIR2" t="s">
        <v>25</v>
      </c>
      <c r="DIS2" t="s">
        <v>25</v>
      </c>
      <c r="DIT2" t="s">
        <v>25</v>
      </c>
      <c r="DIU2" t="s">
        <v>25</v>
      </c>
      <c r="DIV2" t="s">
        <v>25</v>
      </c>
      <c r="DIW2" t="s">
        <v>25</v>
      </c>
      <c r="DIX2" s="11"/>
      <c r="DIY2" t="s">
        <v>25</v>
      </c>
      <c r="DIZ2" t="s">
        <v>25</v>
      </c>
      <c r="DJA2" t="s">
        <v>25</v>
      </c>
      <c r="DJB2" t="s">
        <v>25</v>
      </c>
      <c r="DJC2" t="s">
        <v>25</v>
      </c>
      <c r="DJD2" t="s">
        <v>25</v>
      </c>
      <c r="DJE2" t="s">
        <v>25</v>
      </c>
      <c r="DJF2" t="s">
        <v>25</v>
      </c>
      <c r="DJG2" t="s">
        <v>25</v>
      </c>
      <c r="DJH2" t="s">
        <v>25</v>
      </c>
      <c r="DJI2" s="11"/>
      <c r="DJJ2" t="s">
        <v>25</v>
      </c>
      <c r="DJK2" t="s">
        <v>25</v>
      </c>
      <c r="DJL2" t="s">
        <v>25</v>
      </c>
      <c r="DJM2" t="s">
        <v>25</v>
      </c>
      <c r="DJN2" t="s">
        <v>25</v>
      </c>
      <c r="DJO2" t="s">
        <v>25</v>
      </c>
      <c r="DJP2" t="s">
        <v>25</v>
      </c>
      <c r="DJQ2" t="s">
        <v>25</v>
      </c>
      <c r="DJR2" t="s">
        <v>25</v>
      </c>
      <c r="DJS2" t="s">
        <v>25</v>
      </c>
      <c r="DJT2" s="11"/>
      <c r="DJU2" t="s">
        <v>25</v>
      </c>
      <c r="DJV2" t="s">
        <v>25</v>
      </c>
      <c r="DJW2" t="s">
        <v>25</v>
      </c>
      <c r="DJX2" t="s">
        <v>25</v>
      </c>
      <c r="DJY2" t="s">
        <v>25</v>
      </c>
      <c r="DJZ2" t="s">
        <v>25</v>
      </c>
      <c r="DKA2" t="s">
        <v>25</v>
      </c>
      <c r="DKB2" t="s">
        <v>25</v>
      </c>
      <c r="DKC2" t="s">
        <v>25</v>
      </c>
      <c r="DKD2" t="s">
        <v>25</v>
      </c>
      <c r="DKE2" s="11"/>
      <c r="DKF2" t="s">
        <v>25</v>
      </c>
      <c r="DKG2" t="s">
        <v>25</v>
      </c>
      <c r="DKH2" t="s">
        <v>25</v>
      </c>
      <c r="DKI2" t="s">
        <v>25</v>
      </c>
      <c r="DKJ2" t="s">
        <v>25</v>
      </c>
      <c r="DKK2" t="s">
        <v>25</v>
      </c>
      <c r="DKL2" t="s">
        <v>25</v>
      </c>
      <c r="DKM2" t="s">
        <v>25</v>
      </c>
      <c r="DKN2" t="s">
        <v>25</v>
      </c>
      <c r="DKO2" t="s">
        <v>25</v>
      </c>
      <c r="DKP2" s="11"/>
      <c r="DKQ2" t="s">
        <v>25</v>
      </c>
      <c r="DKR2" t="s">
        <v>25</v>
      </c>
      <c r="DKS2" t="s">
        <v>25</v>
      </c>
      <c r="DKT2" t="s">
        <v>25</v>
      </c>
      <c r="DKU2" t="s">
        <v>25</v>
      </c>
      <c r="DKV2" t="s">
        <v>25</v>
      </c>
      <c r="DKW2" t="s">
        <v>25</v>
      </c>
      <c r="DKX2" t="s">
        <v>25</v>
      </c>
      <c r="DKY2" t="s">
        <v>25</v>
      </c>
      <c r="DKZ2" t="s">
        <v>25</v>
      </c>
      <c r="DLA2" s="11"/>
      <c r="DLB2" t="s">
        <v>25</v>
      </c>
      <c r="DLC2" t="s">
        <v>25</v>
      </c>
      <c r="DLD2" t="s">
        <v>25</v>
      </c>
      <c r="DLE2" t="s">
        <v>25</v>
      </c>
      <c r="DLF2" t="s">
        <v>25</v>
      </c>
      <c r="DLG2" t="s">
        <v>25</v>
      </c>
      <c r="DLH2" t="s">
        <v>25</v>
      </c>
      <c r="DLI2" t="s">
        <v>25</v>
      </c>
      <c r="DLJ2" t="s">
        <v>25</v>
      </c>
      <c r="DLK2" t="s">
        <v>25</v>
      </c>
      <c r="DLL2" s="11"/>
      <c r="DLM2" t="s">
        <v>25</v>
      </c>
      <c r="DLN2" t="s">
        <v>25</v>
      </c>
      <c r="DLO2" t="s">
        <v>25</v>
      </c>
      <c r="DLP2" t="s">
        <v>25</v>
      </c>
      <c r="DLQ2" t="s">
        <v>25</v>
      </c>
      <c r="DLR2" t="s">
        <v>25</v>
      </c>
      <c r="DLS2" t="s">
        <v>25</v>
      </c>
      <c r="DLT2" t="s">
        <v>25</v>
      </c>
      <c r="DLU2" t="s">
        <v>25</v>
      </c>
      <c r="DLV2" t="s">
        <v>25</v>
      </c>
      <c r="DLW2" s="11"/>
      <c r="DLX2" t="s">
        <v>25</v>
      </c>
      <c r="DLY2" t="s">
        <v>25</v>
      </c>
      <c r="DLZ2" t="s">
        <v>25</v>
      </c>
      <c r="DMA2" t="s">
        <v>25</v>
      </c>
      <c r="DMB2" t="s">
        <v>25</v>
      </c>
      <c r="DMC2" t="s">
        <v>25</v>
      </c>
      <c r="DMD2" t="s">
        <v>25</v>
      </c>
      <c r="DME2" t="s">
        <v>25</v>
      </c>
      <c r="DMF2" t="s">
        <v>25</v>
      </c>
      <c r="DMG2" t="s">
        <v>25</v>
      </c>
      <c r="DMH2" s="11"/>
      <c r="DMI2" t="s">
        <v>25</v>
      </c>
      <c r="DMJ2" t="s">
        <v>25</v>
      </c>
      <c r="DMK2" t="s">
        <v>25</v>
      </c>
      <c r="DML2" t="s">
        <v>25</v>
      </c>
      <c r="DMM2" t="s">
        <v>25</v>
      </c>
      <c r="DMN2" t="s">
        <v>25</v>
      </c>
      <c r="DMO2" t="s">
        <v>25</v>
      </c>
      <c r="DMP2" t="s">
        <v>25</v>
      </c>
      <c r="DMQ2" t="s">
        <v>25</v>
      </c>
      <c r="DMR2" t="s">
        <v>25</v>
      </c>
      <c r="DMS2" s="11"/>
      <c r="DMT2" t="s">
        <v>25</v>
      </c>
      <c r="DMU2" t="s">
        <v>25</v>
      </c>
      <c r="DMV2" t="s">
        <v>25</v>
      </c>
      <c r="DMW2" t="s">
        <v>25</v>
      </c>
      <c r="DMX2" t="s">
        <v>25</v>
      </c>
      <c r="DMY2" t="s">
        <v>25</v>
      </c>
      <c r="DMZ2" t="s">
        <v>25</v>
      </c>
      <c r="DNA2" t="s">
        <v>25</v>
      </c>
      <c r="DNB2" t="s">
        <v>25</v>
      </c>
      <c r="DNC2" t="s">
        <v>25</v>
      </c>
      <c r="DND2" s="11"/>
      <c r="DNE2" t="s">
        <v>26</v>
      </c>
      <c r="DNF2" t="s">
        <v>26</v>
      </c>
      <c r="DNG2" t="s">
        <v>26</v>
      </c>
      <c r="DNH2" t="s">
        <v>26</v>
      </c>
      <c r="DNI2" t="s">
        <v>26</v>
      </c>
      <c r="DNJ2" t="s">
        <v>26</v>
      </c>
      <c r="DNK2" t="s">
        <v>26</v>
      </c>
      <c r="DNL2" t="s">
        <v>26</v>
      </c>
      <c r="DNM2" t="s">
        <v>26</v>
      </c>
      <c r="DNN2" t="s">
        <v>26</v>
      </c>
      <c r="DNO2" s="11"/>
      <c r="DNP2" t="s">
        <v>26</v>
      </c>
      <c r="DNQ2" t="s">
        <v>26</v>
      </c>
      <c r="DNR2" t="s">
        <v>26</v>
      </c>
      <c r="DNS2" t="s">
        <v>26</v>
      </c>
      <c r="DNT2" t="s">
        <v>26</v>
      </c>
      <c r="DNU2" t="s">
        <v>26</v>
      </c>
      <c r="DNV2" t="s">
        <v>26</v>
      </c>
      <c r="DNW2" t="s">
        <v>26</v>
      </c>
      <c r="DNX2" t="s">
        <v>26</v>
      </c>
      <c r="DNY2" t="s">
        <v>26</v>
      </c>
      <c r="DNZ2" s="11"/>
      <c r="DOA2" t="s">
        <v>26</v>
      </c>
      <c r="DOB2" t="s">
        <v>26</v>
      </c>
      <c r="DOC2" t="s">
        <v>26</v>
      </c>
      <c r="DOD2" t="s">
        <v>26</v>
      </c>
      <c r="DOE2" t="s">
        <v>26</v>
      </c>
      <c r="DOF2" t="s">
        <v>26</v>
      </c>
      <c r="DOG2" t="s">
        <v>26</v>
      </c>
      <c r="DOH2" t="s">
        <v>26</v>
      </c>
      <c r="DOI2" t="s">
        <v>26</v>
      </c>
      <c r="DOJ2" t="s">
        <v>26</v>
      </c>
      <c r="DOK2" s="11"/>
      <c r="DOL2" t="s">
        <v>26</v>
      </c>
      <c r="DOM2" t="s">
        <v>26</v>
      </c>
      <c r="DON2" t="s">
        <v>26</v>
      </c>
      <c r="DOO2" t="s">
        <v>26</v>
      </c>
      <c r="DOP2" t="s">
        <v>26</v>
      </c>
      <c r="DOQ2" t="s">
        <v>26</v>
      </c>
      <c r="DOR2" t="s">
        <v>26</v>
      </c>
      <c r="DOS2" t="s">
        <v>26</v>
      </c>
      <c r="DOT2" t="s">
        <v>26</v>
      </c>
      <c r="DOU2" t="s">
        <v>26</v>
      </c>
      <c r="DOV2" s="11"/>
      <c r="DOW2" t="s">
        <v>26</v>
      </c>
      <c r="DOX2" t="s">
        <v>26</v>
      </c>
      <c r="DOY2" t="s">
        <v>26</v>
      </c>
      <c r="DOZ2" t="s">
        <v>26</v>
      </c>
      <c r="DPA2" t="s">
        <v>26</v>
      </c>
      <c r="DPB2" t="s">
        <v>26</v>
      </c>
      <c r="DPC2" t="s">
        <v>26</v>
      </c>
      <c r="DPD2" t="s">
        <v>26</v>
      </c>
      <c r="DPE2" t="s">
        <v>26</v>
      </c>
      <c r="DPF2" t="s">
        <v>26</v>
      </c>
      <c r="DPG2" s="11"/>
      <c r="DPH2" t="s">
        <v>26</v>
      </c>
      <c r="DPI2" t="s">
        <v>26</v>
      </c>
      <c r="DPJ2" t="s">
        <v>26</v>
      </c>
      <c r="DPK2" t="s">
        <v>26</v>
      </c>
      <c r="DPL2" t="s">
        <v>26</v>
      </c>
      <c r="DPM2" t="s">
        <v>26</v>
      </c>
      <c r="DPN2" t="s">
        <v>26</v>
      </c>
      <c r="DPO2" t="s">
        <v>26</v>
      </c>
      <c r="DPP2" t="s">
        <v>26</v>
      </c>
      <c r="DPQ2" t="s">
        <v>26</v>
      </c>
      <c r="DPR2" s="11"/>
      <c r="DPS2" t="s">
        <v>27</v>
      </c>
      <c r="DPT2" t="s">
        <v>27</v>
      </c>
      <c r="DPU2" t="s">
        <v>27</v>
      </c>
      <c r="DPV2" t="s">
        <v>27</v>
      </c>
      <c r="DPW2" t="s">
        <v>27</v>
      </c>
      <c r="DPX2" t="s">
        <v>27</v>
      </c>
      <c r="DPY2" t="s">
        <v>27</v>
      </c>
      <c r="DPZ2" t="s">
        <v>27</v>
      </c>
      <c r="DQA2" t="s">
        <v>27</v>
      </c>
      <c r="DQB2" t="s">
        <v>27</v>
      </c>
      <c r="DQC2" s="11"/>
      <c r="DQD2" t="s">
        <v>28</v>
      </c>
      <c r="DQE2" t="s">
        <v>28</v>
      </c>
      <c r="DQF2" t="s">
        <v>28</v>
      </c>
      <c r="DQG2" t="s">
        <v>28</v>
      </c>
      <c r="DQH2" t="s">
        <v>28</v>
      </c>
      <c r="DQI2" t="s">
        <v>28</v>
      </c>
      <c r="DQJ2" t="s">
        <v>28</v>
      </c>
      <c r="DQK2" t="s">
        <v>28</v>
      </c>
      <c r="DQL2" t="s">
        <v>28</v>
      </c>
      <c r="DQM2" t="s">
        <v>28</v>
      </c>
      <c r="DQN2" s="11"/>
      <c r="DQO2" t="s">
        <v>28</v>
      </c>
      <c r="DQP2" t="s">
        <v>28</v>
      </c>
      <c r="DQQ2" t="s">
        <v>28</v>
      </c>
      <c r="DQR2" t="s">
        <v>28</v>
      </c>
      <c r="DQS2" t="s">
        <v>28</v>
      </c>
      <c r="DQT2" t="s">
        <v>28</v>
      </c>
      <c r="DQU2" t="s">
        <v>28</v>
      </c>
      <c r="DQV2" t="s">
        <v>28</v>
      </c>
      <c r="DQW2" t="s">
        <v>28</v>
      </c>
      <c r="DQX2" t="s">
        <v>28</v>
      </c>
      <c r="DQY2" s="11"/>
      <c r="DQZ2" t="s">
        <v>29</v>
      </c>
      <c r="DRA2" t="s">
        <v>29</v>
      </c>
      <c r="DRB2" t="s">
        <v>29</v>
      </c>
      <c r="DRC2" t="s">
        <v>29</v>
      </c>
      <c r="DRD2" t="s">
        <v>29</v>
      </c>
      <c r="DRE2" t="s">
        <v>29</v>
      </c>
      <c r="DRF2" t="s">
        <v>29</v>
      </c>
      <c r="DRG2" t="s">
        <v>29</v>
      </c>
      <c r="DRH2" t="s">
        <v>29</v>
      </c>
      <c r="DRI2" t="s">
        <v>29</v>
      </c>
      <c r="DRJ2" s="11"/>
      <c r="DRK2" t="s">
        <v>29</v>
      </c>
      <c r="DRL2" t="s">
        <v>29</v>
      </c>
      <c r="DRM2" t="s">
        <v>29</v>
      </c>
      <c r="DRN2" t="s">
        <v>29</v>
      </c>
      <c r="DRO2" t="s">
        <v>29</v>
      </c>
      <c r="DRP2" t="s">
        <v>29</v>
      </c>
      <c r="DRQ2" t="s">
        <v>29</v>
      </c>
      <c r="DRR2" t="s">
        <v>29</v>
      </c>
      <c r="DRS2" t="s">
        <v>29</v>
      </c>
      <c r="DRT2" t="s">
        <v>29</v>
      </c>
      <c r="DRU2" s="11"/>
      <c r="DRV2" t="s">
        <v>30</v>
      </c>
      <c r="DRW2" t="s">
        <v>30</v>
      </c>
      <c r="DRX2" t="s">
        <v>30</v>
      </c>
      <c r="DRY2" t="s">
        <v>30</v>
      </c>
      <c r="DRZ2" t="s">
        <v>30</v>
      </c>
      <c r="DSA2" t="s">
        <v>30</v>
      </c>
      <c r="DSB2" t="s">
        <v>30</v>
      </c>
      <c r="DSC2" t="s">
        <v>30</v>
      </c>
      <c r="DSD2" t="s">
        <v>30</v>
      </c>
      <c r="DSE2" t="s">
        <v>30</v>
      </c>
      <c r="DSF2" s="11"/>
      <c r="DSG2" t="s">
        <v>30</v>
      </c>
      <c r="DSH2" t="s">
        <v>30</v>
      </c>
      <c r="DSI2" t="s">
        <v>30</v>
      </c>
      <c r="DSJ2" t="s">
        <v>30</v>
      </c>
      <c r="DSK2" t="s">
        <v>30</v>
      </c>
      <c r="DSL2" t="s">
        <v>30</v>
      </c>
      <c r="DSM2" t="s">
        <v>30</v>
      </c>
      <c r="DSN2" t="s">
        <v>30</v>
      </c>
      <c r="DSO2" t="s">
        <v>30</v>
      </c>
      <c r="DSP2" t="s">
        <v>30</v>
      </c>
      <c r="DSQ2" s="11"/>
      <c r="DSR2" t="s">
        <v>31</v>
      </c>
      <c r="DSS2" t="s">
        <v>31</v>
      </c>
      <c r="DST2" t="s">
        <v>31</v>
      </c>
      <c r="DSU2" t="s">
        <v>31</v>
      </c>
      <c r="DSV2" t="s">
        <v>31</v>
      </c>
      <c r="DSW2" t="s">
        <v>31</v>
      </c>
      <c r="DSX2" t="s">
        <v>31</v>
      </c>
      <c r="DSY2" t="s">
        <v>31</v>
      </c>
      <c r="DSZ2" t="s">
        <v>31</v>
      </c>
      <c r="DTA2" t="s">
        <v>31</v>
      </c>
      <c r="DTB2" s="11"/>
      <c r="DTC2" t="s">
        <v>31</v>
      </c>
      <c r="DTD2" t="s">
        <v>31</v>
      </c>
      <c r="DTE2" t="s">
        <v>31</v>
      </c>
      <c r="DTF2" t="s">
        <v>31</v>
      </c>
      <c r="DTG2" t="s">
        <v>31</v>
      </c>
      <c r="DTH2" t="s">
        <v>31</v>
      </c>
      <c r="DTI2" t="s">
        <v>31</v>
      </c>
      <c r="DTJ2" t="s">
        <v>31</v>
      </c>
      <c r="DTK2" t="s">
        <v>31</v>
      </c>
      <c r="DTL2" t="s">
        <v>31</v>
      </c>
      <c r="DTM2" s="11"/>
      <c r="DTN2" t="s">
        <v>31</v>
      </c>
      <c r="DTO2" t="s">
        <v>31</v>
      </c>
      <c r="DTP2" t="s">
        <v>31</v>
      </c>
      <c r="DTQ2" t="s">
        <v>31</v>
      </c>
      <c r="DTR2" t="s">
        <v>31</v>
      </c>
      <c r="DTS2" t="s">
        <v>31</v>
      </c>
      <c r="DTT2" t="s">
        <v>31</v>
      </c>
      <c r="DTU2" t="s">
        <v>31</v>
      </c>
      <c r="DTV2" t="s">
        <v>31</v>
      </c>
      <c r="DTW2" t="s">
        <v>31</v>
      </c>
      <c r="DTX2" s="11"/>
      <c r="DTY2" t="s">
        <v>31</v>
      </c>
      <c r="DTZ2" t="s">
        <v>31</v>
      </c>
      <c r="DUA2" t="s">
        <v>31</v>
      </c>
      <c r="DUB2" t="s">
        <v>31</v>
      </c>
      <c r="DUC2" t="s">
        <v>31</v>
      </c>
      <c r="DUD2" t="s">
        <v>31</v>
      </c>
      <c r="DUE2" t="s">
        <v>31</v>
      </c>
      <c r="DUF2" t="s">
        <v>31</v>
      </c>
      <c r="DUG2" t="s">
        <v>31</v>
      </c>
      <c r="DUH2" t="s">
        <v>31</v>
      </c>
      <c r="DUI2" s="11"/>
      <c r="DUJ2" t="s">
        <v>32</v>
      </c>
      <c r="DUK2" t="s">
        <v>32</v>
      </c>
      <c r="DUL2" t="s">
        <v>32</v>
      </c>
      <c r="DUM2" t="s">
        <v>32</v>
      </c>
      <c r="DUN2" t="s">
        <v>32</v>
      </c>
      <c r="DUO2" t="s">
        <v>32</v>
      </c>
      <c r="DUP2" t="s">
        <v>32</v>
      </c>
      <c r="DUQ2" t="s">
        <v>32</v>
      </c>
      <c r="DUR2" t="s">
        <v>32</v>
      </c>
      <c r="DUS2" t="s">
        <v>32</v>
      </c>
      <c r="DUT2" s="11"/>
      <c r="DUU2" t="s">
        <v>32</v>
      </c>
      <c r="DUV2" t="s">
        <v>32</v>
      </c>
      <c r="DUW2" t="s">
        <v>32</v>
      </c>
      <c r="DUX2" t="s">
        <v>32</v>
      </c>
      <c r="DUY2" t="s">
        <v>32</v>
      </c>
      <c r="DUZ2" t="s">
        <v>32</v>
      </c>
      <c r="DVA2" t="s">
        <v>32</v>
      </c>
      <c r="DVB2" t="s">
        <v>32</v>
      </c>
      <c r="DVC2" t="s">
        <v>32</v>
      </c>
      <c r="DVD2" t="s">
        <v>32</v>
      </c>
      <c r="DVE2" s="11"/>
      <c r="DVF2" t="s">
        <v>32</v>
      </c>
      <c r="DVG2" t="s">
        <v>32</v>
      </c>
      <c r="DVH2" t="s">
        <v>32</v>
      </c>
      <c r="DVI2" t="s">
        <v>32</v>
      </c>
      <c r="DVJ2" t="s">
        <v>32</v>
      </c>
      <c r="DVK2" t="s">
        <v>32</v>
      </c>
      <c r="DVL2" t="s">
        <v>32</v>
      </c>
      <c r="DVM2" t="s">
        <v>32</v>
      </c>
      <c r="DVN2" t="s">
        <v>32</v>
      </c>
      <c r="DVO2" t="s">
        <v>32</v>
      </c>
      <c r="DVP2" s="11"/>
      <c r="DVQ2" t="s">
        <v>32</v>
      </c>
      <c r="DVR2" t="s">
        <v>32</v>
      </c>
      <c r="DVS2" t="s">
        <v>32</v>
      </c>
      <c r="DVT2" t="s">
        <v>32</v>
      </c>
      <c r="DVU2" t="s">
        <v>32</v>
      </c>
      <c r="DVV2" t="s">
        <v>32</v>
      </c>
      <c r="DVW2" t="s">
        <v>32</v>
      </c>
      <c r="DVX2" t="s">
        <v>32</v>
      </c>
      <c r="DVY2" t="s">
        <v>32</v>
      </c>
      <c r="DVZ2" t="s">
        <v>32</v>
      </c>
      <c r="DWA2" s="11"/>
      <c r="DWB2" t="s">
        <v>32</v>
      </c>
      <c r="DWC2" t="s">
        <v>32</v>
      </c>
      <c r="DWD2" t="s">
        <v>32</v>
      </c>
      <c r="DWE2" t="s">
        <v>32</v>
      </c>
      <c r="DWF2" t="s">
        <v>32</v>
      </c>
      <c r="DWG2" t="s">
        <v>32</v>
      </c>
      <c r="DWH2" t="s">
        <v>32</v>
      </c>
      <c r="DWI2" t="s">
        <v>32</v>
      </c>
      <c r="DWJ2" t="s">
        <v>32</v>
      </c>
      <c r="DWK2" t="s">
        <v>32</v>
      </c>
      <c r="DWL2" s="11"/>
      <c r="DWM2" t="s">
        <v>32</v>
      </c>
      <c r="DWN2" t="s">
        <v>32</v>
      </c>
      <c r="DWO2" t="s">
        <v>32</v>
      </c>
      <c r="DWP2" t="s">
        <v>32</v>
      </c>
      <c r="DWQ2" t="s">
        <v>32</v>
      </c>
      <c r="DWR2" t="s">
        <v>32</v>
      </c>
      <c r="DWS2" t="s">
        <v>32</v>
      </c>
      <c r="DWT2" t="s">
        <v>32</v>
      </c>
      <c r="DWU2" t="s">
        <v>32</v>
      </c>
      <c r="DWV2" t="s">
        <v>32</v>
      </c>
      <c r="DWW2" s="11"/>
      <c r="DWX2" t="s">
        <v>32</v>
      </c>
      <c r="DWY2" t="s">
        <v>32</v>
      </c>
      <c r="DWZ2" t="s">
        <v>32</v>
      </c>
      <c r="DXA2" t="s">
        <v>32</v>
      </c>
      <c r="DXB2" t="s">
        <v>32</v>
      </c>
      <c r="DXC2" t="s">
        <v>32</v>
      </c>
      <c r="DXD2" t="s">
        <v>32</v>
      </c>
      <c r="DXE2" t="s">
        <v>32</v>
      </c>
      <c r="DXF2" t="s">
        <v>32</v>
      </c>
      <c r="DXG2" t="s">
        <v>32</v>
      </c>
      <c r="DXH2" s="11"/>
      <c r="DXI2" t="s">
        <v>32</v>
      </c>
      <c r="DXJ2" t="s">
        <v>32</v>
      </c>
      <c r="DXK2" t="s">
        <v>32</v>
      </c>
      <c r="DXL2" t="s">
        <v>32</v>
      </c>
      <c r="DXM2" t="s">
        <v>32</v>
      </c>
      <c r="DXN2" t="s">
        <v>32</v>
      </c>
      <c r="DXO2" t="s">
        <v>32</v>
      </c>
      <c r="DXP2" t="s">
        <v>32</v>
      </c>
      <c r="DXQ2" t="s">
        <v>32</v>
      </c>
      <c r="DXR2" t="s">
        <v>32</v>
      </c>
      <c r="DXS2" s="11"/>
      <c r="DXT2" t="s">
        <v>32</v>
      </c>
      <c r="DXU2" t="s">
        <v>32</v>
      </c>
      <c r="DXV2" t="s">
        <v>32</v>
      </c>
      <c r="DXW2" t="s">
        <v>32</v>
      </c>
      <c r="DXX2" t="s">
        <v>32</v>
      </c>
      <c r="DXY2" t="s">
        <v>32</v>
      </c>
      <c r="DXZ2" t="s">
        <v>32</v>
      </c>
      <c r="DYA2" t="s">
        <v>32</v>
      </c>
      <c r="DYB2" t="s">
        <v>32</v>
      </c>
      <c r="DYC2" t="s">
        <v>32</v>
      </c>
      <c r="DYD2" s="11"/>
      <c r="DYE2" t="s">
        <v>32</v>
      </c>
      <c r="DYF2" t="s">
        <v>32</v>
      </c>
      <c r="DYG2" t="s">
        <v>32</v>
      </c>
      <c r="DYH2" t="s">
        <v>32</v>
      </c>
      <c r="DYI2" t="s">
        <v>32</v>
      </c>
      <c r="DYJ2" t="s">
        <v>32</v>
      </c>
      <c r="DYK2" t="s">
        <v>32</v>
      </c>
      <c r="DYL2" t="s">
        <v>32</v>
      </c>
      <c r="DYM2" t="s">
        <v>32</v>
      </c>
      <c r="DYN2" t="s">
        <v>32</v>
      </c>
      <c r="DYO2" s="11"/>
      <c r="DYP2" t="s">
        <v>32</v>
      </c>
      <c r="DYQ2" t="s">
        <v>32</v>
      </c>
      <c r="DYR2" t="s">
        <v>32</v>
      </c>
      <c r="DYS2" t="s">
        <v>32</v>
      </c>
      <c r="DYT2" t="s">
        <v>32</v>
      </c>
      <c r="DYU2" t="s">
        <v>32</v>
      </c>
      <c r="DYV2" t="s">
        <v>32</v>
      </c>
      <c r="DYW2" t="s">
        <v>32</v>
      </c>
      <c r="DYX2" t="s">
        <v>32</v>
      </c>
      <c r="DYY2" t="s">
        <v>32</v>
      </c>
      <c r="DYZ2" s="11"/>
      <c r="DZA2" t="s">
        <v>32</v>
      </c>
      <c r="DZB2" t="s">
        <v>32</v>
      </c>
      <c r="DZC2" t="s">
        <v>32</v>
      </c>
      <c r="DZD2" t="s">
        <v>32</v>
      </c>
      <c r="DZE2" t="s">
        <v>32</v>
      </c>
      <c r="DZF2" t="s">
        <v>32</v>
      </c>
      <c r="DZG2" t="s">
        <v>32</v>
      </c>
      <c r="DZH2" t="s">
        <v>32</v>
      </c>
      <c r="DZI2" t="s">
        <v>32</v>
      </c>
      <c r="DZJ2" t="s">
        <v>32</v>
      </c>
      <c r="DZK2" s="11"/>
      <c r="DZL2" t="s">
        <v>32</v>
      </c>
      <c r="DZM2" t="s">
        <v>32</v>
      </c>
      <c r="DZN2" t="s">
        <v>32</v>
      </c>
      <c r="DZO2" t="s">
        <v>32</v>
      </c>
      <c r="DZP2" t="s">
        <v>32</v>
      </c>
      <c r="DZQ2" t="s">
        <v>32</v>
      </c>
      <c r="DZR2" t="s">
        <v>32</v>
      </c>
      <c r="DZS2" t="s">
        <v>32</v>
      </c>
      <c r="DZT2" t="s">
        <v>32</v>
      </c>
      <c r="DZU2" t="s">
        <v>32</v>
      </c>
      <c r="DZV2" s="11"/>
      <c r="DZW2" t="s">
        <v>32</v>
      </c>
      <c r="DZX2" t="s">
        <v>32</v>
      </c>
      <c r="DZY2" t="s">
        <v>32</v>
      </c>
      <c r="DZZ2" t="s">
        <v>32</v>
      </c>
      <c r="EAA2" t="s">
        <v>32</v>
      </c>
      <c r="EAB2" t="s">
        <v>32</v>
      </c>
      <c r="EAC2" t="s">
        <v>32</v>
      </c>
      <c r="EAD2" t="s">
        <v>32</v>
      </c>
      <c r="EAE2" t="s">
        <v>32</v>
      </c>
      <c r="EAF2" t="s">
        <v>32</v>
      </c>
      <c r="EAG2" s="11"/>
      <c r="EAH2" t="s">
        <v>32</v>
      </c>
      <c r="EAI2" t="s">
        <v>32</v>
      </c>
      <c r="EAJ2" t="s">
        <v>32</v>
      </c>
      <c r="EAK2" t="s">
        <v>32</v>
      </c>
      <c r="EAL2" t="s">
        <v>32</v>
      </c>
      <c r="EAM2" t="s">
        <v>32</v>
      </c>
      <c r="EAN2" t="s">
        <v>32</v>
      </c>
      <c r="EAO2" t="s">
        <v>32</v>
      </c>
      <c r="EAP2" t="s">
        <v>32</v>
      </c>
      <c r="EAQ2" t="s">
        <v>32</v>
      </c>
      <c r="EAR2" s="11"/>
      <c r="EAS2" t="s">
        <v>32</v>
      </c>
      <c r="EAT2" t="s">
        <v>32</v>
      </c>
      <c r="EAU2" t="s">
        <v>32</v>
      </c>
      <c r="EAV2" t="s">
        <v>32</v>
      </c>
      <c r="EAW2" t="s">
        <v>32</v>
      </c>
      <c r="EAX2" t="s">
        <v>32</v>
      </c>
      <c r="EAY2" t="s">
        <v>32</v>
      </c>
      <c r="EAZ2" t="s">
        <v>32</v>
      </c>
      <c r="EBA2" t="s">
        <v>32</v>
      </c>
      <c r="EBB2" t="s">
        <v>32</v>
      </c>
      <c r="EBC2" s="11"/>
      <c r="EBD2" t="s">
        <v>32</v>
      </c>
      <c r="EBE2" t="s">
        <v>32</v>
      </c>
      <c r="EBF2" t="s">
        <v>32</v>
      </c>
      <c r="EBG2" t="s">
        <v>32</v>
      </c>
      <c r="EBH2" t="s">
        <v>32</v>
      </c>
      <c r="EBI2" t="s">
        <v>32</v>
      </c>
      <c r="EBJ2" t="s">
        <v>32</v>
      </c>
      <c r="EBK2" t="s">
        <v>32</v>
      </c>
      <c r="EBL2" t="s">
        <v>32</v>
      </c>
      <c r="EBM2" t="s">
        <v>32</v>
      </c>
      <c r="EBN2" s="11"/>
      <c r="EBO2" t="s">
        <v>33</v>
      </c>
      <c r="EBP2" t="s">
        <v>33</v>
      </c>
      <c r="EBQ2" t="s">
        <v>33</v>
      </c>
      <c r="EBR2" t="s">
        <v>33</v>
      </c>
      <c r="EBS2" t="s">
        <v>33</v>
      </c>
      <c r="EBT2" t="s">
        <v>33</v>
      </c>
      <c r="EBU2" t="s">
        <v>33</v>
      </c>
      <c r="EBV2" t="s">
        <v>33</v>
      </c>
      <c r="EBW2" t="s">
        <v>33</v>
      </c>
      <c r="EBX2" t="s">
        <v>33</v>
      </c>
      <c r="EBY2" s="11"/>
      <c r="EBZ2" t="s">
        <v>33</v>
      </c>
      <c r="ECA2" t="s">
        <v>33</v>
      </c>
      <c r="ECB2" t="s">
        <v>33</v>
      </c>
      <c r="ECC2" t="s">
        <v>33</v>
      </c>
      <c r="ECD2" t="s">
        <v>33</v>
      </c>
      <c r="ECE2" t="s">
        <v>33</v>
      </c>
      <c r="ECF2" t="s">
        <v>33</v>
      </c>
      <c r="ECG2" t="s">
        <v>33</v>
      </c>
      <c r="ECH2" t="s">
        <v>33</v>
      </c>
      <c r="ECI2" t="s">
        <v>33</v>
      </c>
      <c r="ECJ2" s="11"/>
      <c r="ECK2" t="s">
        <v>33</v>
      </c>
      <c r="ECL2" t="s">
        <v>33</v>
      </c>
      <c r="ECM2" t="s">
        <v>33</v>
      </c>
      <c r="ECN2" t="s">
        <v>33</v>
      </c>
      <c r="ECO2" t="s">
        <v>33</v>
      </c>
      <c r="ECP2" t="s">
        <v>33</v>
      </c>
      <c r="ECQ2" t="s">
        <v>33</v>
      </c>
      <c r="ECR2" t="s">
        <v>33</v>
      </c>
      <c r="ECS2" t="s">
        <v>33</v>
      </c>
      <c r="ECT2" t="s">
        <v>33</v>
      </c>
      <c r="ECU2" s="11" t="s">
        <v>33</v>
      </c>
      <c r="ECV2" t="s">
        <v>33</v>
      </c>
      <c r="ECW2" t="s">
        <v>33</v>
      </c>
      <c r="ECX2" t="s">
        <v>33</v>
      </c>
      <c r="ECY2" t="s">
        <v>33</v>
      </c>
      <c r="ECZ2" t="s">
        <v>33</v>
      </c>
      <c r="EDA2" t="s">
        <v>33</v>
      </c>
      <c r="EDB2" t="s">
        <v>33</v>
      </c>
      <c r="EDC2" t="s">
        <v>33</v>
      </c>
      <c r="EDD2" t="s">
        <v>33</v>
      </c>
      <c r="EDE2" t="s">
        <v>33</v>
      </c>
      <c r="EDF2" s="11"/>
      <c r="EDG2" t="s">
        <v>33</v>
      </c>
      <c r="EDH2" t="s">
        <v>33</v>
      </c>
      <c r="EDI2" t="s">
        <v>33</v>
      </c>
      <c r="EDJ2" t="s">
        <v>33</v>
      </c>
      <c r="EDK2" t="s">
        <v>33</v>
      </c>
      <c r="EDL2" t="s">
        <v>33</v>
      </c>
      <c r="EDM2" t="s">
        <v>33</v>
      </c>
      <c r="EDN2" t="s">
        <v>33</v>
      </c>
      <c r="EDO2" t="s">
        <v>33</v>
      </c>
      <c r="EDP2" t="s">
        <v>33</v>
      </c>
      <c r="EDQ2" s="11"/>
      <c r="EDR2" t="s">
        <v>33</v>
      </c>
      <c r="EDS2" t="s">
        <v>33</v>
      </c>
      <c r="EDT2" t="s">
        <v>33</v>
      </c>
      <c r="EDU2" t="s">
        <v>33</v>
      </c>
      <c r="EDV2" t="s">
        <v>33</v>
      </c>
      <c r="EDW2" t="s">
        <v>33</v>
      </c>
      <c r="EDX2" t="s">
        <v>33</v>
      </c>
      <c r="EDY2" t="s">
        <v>33</v>
      </c>
      <c r="EDZ2" t="s">
        <v>33</v>
      </c>
      <c r="EEA2" t="s">
        <v>33</v>
      </c>
      <c r="EEB2" s="11"/>
      <c r="EEC2" t="s">
        <v>33</v>
      </c>
      <c r="EED2" t="s">
        <v>33</v>
      </c>
      <c r="EEE2" t="s">
        <v>33</v>
      </c>
      <c r="EEF2" t="s">
        <v>33</v>
      </c>
      <c r="EEG2" t="s">
        <v>33</v>
      </c>
      <c r="EEH2" t="s">
        <v>33</v>
      </c>
      <c r="EEI2" t="s">
        <v>33</v>
      </c>
      <c r="EEJ2" t="s">
        <v>33</v>
      </c>
      <c r="EEK2" t="s">
        <v>33</v>
      </c>
      <c r="EEL2" t="s">
        <v>33</v>
      </c>
      <c r="EEM2" s="11"/>
      <c r="EEN2" t="s">
        <v>33</v>
      </c>
      <c r="EEO2" t="s">
        <v>33</v>
      </c>
      <c r="EEP2" t="s">
        <v>33</v>
      </c>
      <c r="EEQ2" t="s">
        <v>33</v>
      </c>
      <c r="EER2" t="s">
        <v>33</v>
      </c>
      <c r="EES2" t="s">
        <v>33</v>
      </c>
      <c r="EET2" t="s">
        <v>33</v>
      </c>
      <c r="EEU2" t="s">
        <v>33</v>
      </c>
      <c r="EEV2" t="s">
        <v>33</v>
      </c>
      <c r="EEW2" t="s">
        <v>33</v>
      </c>
      <c r="EEX2" s="11"/>
      <c r="EEY2" t="s">
        <v>33</v>
      </c>
      <c r="EEZ2" t="s">
        <v>33</v>
      </c>
      <c r="EFA2" t="s">
        <v>33</v>
      </c>
      <c r="EFB2" t="s">
        <v>33</v>
      </c>
      <c r="EFC2" t="s">
        <v>33</v>
      </c>
      <c r="EFD2" t="s">
        <v>33</v>
      </c>
      <c r="EFE2" t="s">
        <v>33</v>
      </c>
      <c r="EFF2" t="s">
        <v>33</v>
      </c>
      <c r="EFG2" t="s">
        <v>33</v>
      </c>
      <c r="EFH2" t="s">
        <v>33</v>
      </c>
      <c r="EFI2" s="11"/>
      <c r="EFJ2" t="s">
        <v>33</v>
      </c>
      <c r="EFK2" t="s">
        <v>33</v>
      </c>
      <c r="EFL2" t="s">
        <v>33</v>
      </c>
      <c r="EFM2" t="s">
        <v>33</v>
      </c>
      <c r="EFN2" t="s">
        <v>33</v>
      </c>
      <c r="EFO2" t="s">
        <v>33</v>
      </c>
      <c r="EFP2" t="s">
        <v>33</v>
      </c>
      <c r="EFQ2" t="s">
        <v>33</v>
      </c>
      <c r="EFR2" t="s">
        <v>33</v>
      </c>
      <c r="EFS2" t="s">
        <v>33</v>
      </c>
      <c r="EFT2" s="11"/>
      <c r="EFU2" t="s">
        <v>33</v>
      </c>
      <c r="EFV2" t="s">
        <v>33</v>
      </c>
      <c r="EFW2" t="s">
        <v>33</v>
      </c>
      <c r="EFX2" t="s">
        <v>33</v>
      </c>
      <c r="EFY2" t="s">
        <v>33</v>
      </c>
      <c r="EFZ2" t="s">
        <v>33</v>
      </c>
      <c r="EGA2" t="s">
        <v>33</v>
      </c>
      <c r="EGB2" t="s">
        <v>33</v>
      </c>
      <c r="EGC2" t="s">
        <v>33</v>
      </c>
      <c r="EGD2" t="s">
        <v>33</v>
      </c>
      <c r="EGE2" s="11"/>
      <c r="EGF2" t="s">
        <v>33</v>
      </c>
      <c r="EGG2" t="s">
        <v>33</v>
      </c>
      <c r="EGH2" t="s">
        <v>33</v>
      </c>
      <c r="EGI2" t="s">
        <v>33</v>
      </c>
      <c r="EGJ2" t="s">
        <v>33</v>
      </c>
      <c r="EGK2" t="s">
        <v>33</v>
      </c>
      <c r="EGL2" t="s">
        <v>33</v>
      </c>
      <c r="EGM2" t="s">
        <v>33</v>
      </c>
      <c r="EGN2" t="s">
        <v>33</v>
      </c>
      <c r="EGO2" t="s">
        <v>33</v>
      </c>
      <c r="EGP2" s="11"/>
      <c r="EGQ2" t="s">
        <v>33</v>
      </c>
      <c r="EGR2" t="s">
        <v>33</v>
      </c>
      <c r="EGS2" t="s">
        <v>33</v>
      </c>
      <c r="EGT2" t="s">
        <v>33</v>
      </c>
      <c r="EGU2" t="s">
        <v>33</v>
      </c>
      <c r="EGV2" t="s">
        <v>33</v>
      </c>
      <c r="EGW2" t="s">
        <v>33</v>
      </c>
      <c r="EGX2" t="s">
        <v>33</v>
      </c>
      <c r="EGY2" t="s">
        <v>33</v>
      </c>
      <c r="EGZ2" t="s">
        <v>33</v>
      </c>
      <c r="EHA2" s="11"/>
      <c r="EHB2" t="s">
        <v>33</v>
      </c>
      <c r="EHC2" t="s">
        <v>33</v>
      </c>
      <c r="EHD2" t="s">
        <v>33</v>
      </c>
      <c r="EHE2" t="s">
        <v>33</v>
      </c>
      <c r="EHF2" t="s">
        <v>33</v>
      </c>
      <c r="EHG2" t="s">
        <v>33</v>
      </c>
      <c r="EHH2" t="s">
        <v>33</v>
      </c>
      <c r="EHI2" t="s">
        <v>33</v>
      </c>
      <c r="EHJ2" t="s">
        <v>33</v>
      </c>
      <c r="EHK2" t="s">
        <v>33</v>
      </c>
      <c r="EHL2" s="11"/>
      <c r="EHM2" t="s">
        <v>33</v>
      </c>
      <c r="EHN2" t="s">
        <v>33</v>
      </c>
      <c r="EHO2" t="s">
        <v>33</v>
      </c>
      <c r="EHP2" t="s">
        <v>33</v>
      </c>
      <c r="EHQ2" t="s">
        <v>33</v>
      </c>
      <c r="EHR2" t="s">
        <v>33</v>
      </c>
      <c r="EHS2" t="s">
        <v>33</v>
      </c>
      <c r="EHT2" t="s">
        <v>33</v>
      </c>
      <c r="EHU2" t="s">
        <v>33</v>
      </c>
      <c r="EHV2" t="s">
        <v>33</v>
      </c>
      <c r="EHW2" s="11"/>
      <c r="EHX2" t="s">
        <v>33</v>
      </c>
      <c r="EHY2" t="s">
        <v>33</v>
      </c>
      <c r="EHZ2" t="s">
        <v>33</v>
      </c>
      <c r="EIA2" t="s">
        <v>33</v>
      </c>
      <c r="EIB2" t="s">
        <v>33</v>
      </c>
      <c r="EIC2" t="s">
        <v>33</v>
      </c>
      <c r="EID2" t="s">
        <v>33</v>
      </c>
      <c r="EIE2" t="s">
        <v>33</v>
      </c>
      <c r="EIF2" t="s">
        <v>33</v>
      </c>
      <c r="EIG2" t="s">
        <v>33</v>
      </c>
      <c r="EIH2" s="11"/>
      <c r="EII2" t="s">
        <v>33</v>
      </c>
      <c r="EIJ2" t="s">
        <v>33</v>
      </c>
      <c r="EIK2" t="s">
        <v>33</v>
      </c>
      <c r="EIL2" t="s">
        <v>33</v>
      </c>
      <c r="EIM2" t="s">
        <v>33</v>
      </c>
      <c r="EIN2" t="s">
        <v>33</v>
      </c>
      <c r="EIO2" t="s">
        <v>33</v>
      </c>
      <c r="EIP2" t="s">
        <v>33</v>
      </c>
      <c r="EIQ2" t="s">
        <v>33</v>
      </c>
      <c r="EIR2" t="s">
        <v>33</v>
      </c>
      <c r="EIS2" s="11"/>
      <c r="EIT2" t="s">
        <v>33</v>
      </c>
      <c r="EIU2" t="s">
        <v>33</v>
      </c>
      <c r="EIV2" t="s">
        <v>33</v>
      </c>
      <c r="EIW2" t="s">
        <v>33</v>
      </c>
      <c r="EIX2" t="s">
        <v>33</v>
      </c>
      <c r="EIY2" t="s">
        <v>33</v>
      </c>
      <c r="EIZ2" t="s">
        <v>33</v>
      </c>
      <c r="EJA2" t="s">
        <v>33</v>
      </c>
      <c r="EJB2" t="s">
        <v>33</v>
      </c>
      <c r="EJC2" t="s">
        <v>33</v>
      </c>
      <c r="EJD2" s="11"/>
      <c r="EJE2" t="s">
        <v>34</v>
      </c>
      <c r="EJF2" t="s">
        <v>34</v>
      </c>
      <c r="EJG2" t="s">
        <v>34</v>
      </c>
      <c r="EJH2" t="s">
        <v>34</v>
      </c>
      <c r="EJI2" t="s">
        <v>34</v>
      </c>
      <c r="EJJ2" t="s">
        <v>34</v>
      </c>
      <c r="EJK2" t="s">
        <v>34</v>
      </c>
      <c r="EJL2" t="s">
        <v>34</v>
      </c>
      <c r="EJM2" t="s">
        <v>34</v>
      </c>
      <c r="EJN2" t="s">
        <v>34</v>
      </c>
      <c r="EJO2" s="11"/>
      <c r="EJP2" t="s">
        <v>34</v>
      </c>
      <c r="EJQ2" t="s">
        <v>34</v>
      </c>
      <c r="EJR2" t="s">
        <v>34</v>
      </c>
      <c r="EJS2" t="s">
        <v>34</v>
      </c>
      <c r="EJT2" t="s">
        <v>34</v>
      </c>
      <c r="EJU2" t="s">
        <v>34</v>
      </c>
      <c r="EJV2" t="s">
        <v>34</v>
      </c>
      <c r="EJW2" t="s">
        <v>34</v>
      </c>
      <c r="EJX2" t="s">
        <v>34</v>
      </c>
      <c r="EJY2" t="s">
        <v>34</v>
      </c>
      <c r="EJZ2" s="11"/>
      <c r="EKA2" t="s">
        <v>34</v>
      </c>
      <c r="EKB2" t="s">
        <v>34</v>
      </c>
      <c r="EKC2" t="s">
        <v>34</v>
      </c>
      <c r="EKD2" t="s">
        <v>34</v>
      </c>
      <c r="EKE2" t="s">
        <v>34</v>
      </c>
      <c r="EKF2" t="s">
        <v>34</v>
      </c>
      <c r="EKG2" t="s">
        <v>34</v>
      </c>
      <c r="EKH2" t="s">
        <v>34</v>
      </c>
      <c r="EKI2" t="s">
        <v>34</v>
      </c>
      <c r="EKJ2" t="s">
        <v>34</v>
      </c>
      <c r="EKK2" s="11"/>
      <c r="EKL2" t="s">
        <v>34</v>
      </c>
      <c r="EKM2" t="s">
        <v>34</v>
      </c>
      <c r="EKN2" t="s">
        <v>34</v>
      </c>
      <c r="EKO2" t="s">
        <v>34</v>
      </c>
      <c r="EKP2" t="s">
        <v>34</v>
      </c>
      <c r="EKQ2" t="s">
        <v>34</v>
      </c>
      <c r="EKR2" t="s">
        <v>34</v>
      </c>
      <c r="EKS2" t="s">
        <v>34</v>
      </c>
      <c r="EKT2" t="s">
        <v>34</v>
      </c>
      <c r="EKU2" t="s">
        <v>34</v>
      </c>
      <c r="EKV2" s="11"/>
      <c r="EKW2" t="s">
        <v>34</v>
      </c>
      <c r="EKX2" t="s">
        <v>34</v>
      </c>
      <c r="EKY2" t="s">
        <v>34</v>
      </c>
      <c r="EKZ2" t="s">
        <v>34</v>
      </c>
      <c r="ELA2" t="s">
        <v>34</v>
      </c>
      <c r="ELB2" t="s">
        <v>34</v>
      </c>
      <c r="ELC2" t="s">
        <v>34</v>
      </c>
      <c r="ELD2" t="s">
        <v>34</v>
      </c>
      <c r="ELE2" t="s">
        <v>34</v>
      </c>
      <c r="ELF2" t="s">
        <v>34</v>
      </c>
      <c r="ELG2" s="11"/>
      <c r="ELH2" t="s">
        <v>34</v>
      </c>
      <c r="ELI2" t="s">
        <v>34</v>
      </c>
      <c r="ELJ2" t="s">
        <v>34</v>
      </c>
      <c r="ELK2" t="s">
        <v>34</v>
      </c>
      <c r="ELL2" t="s">
        <v>34</v>
      </c>
      <c r="ELM2" t="s">
        <v>34</v>
      </c>
      <c r="ELN2" t="s">
        <v>34</v>
      </c>
      <c r="ELO2" t="s">
        <v>34</v>
      </c>
      <c r="ELP2" t="s">
        <v>34</v>
      </c>
      <c r="ELQ2" t="s">
        <v>34</v>
      </c>
      <c r="ELR2" s="11"/>
      <c r="ELS2" t="s">
        <v>34</v>
      </c>
      <c r="ELT2" t="s">
        <v>34</v>
      </c>
      <c r="ELU2" t="s">
        <v>34</v>
      </c>
      <c r="ELV2" t="s">
        <v>34</v>
      </c>
      <c r="ELW2" t="s">
        <v>34</v>
      </c>
      <c r="ELX2" t="s">
        <v>34</v>
      </c>
      <c r="ELY2" t="s">
        <v>34</v>
      </c>
      <c r="ELZ2" t="s">
        <v>34</v>
      </c>
      <c r="EMA2" t="s">
        <v>34</v>
      </c>
      <c r="EMB2" t="s">
        <v>34</v>
      </c>
      <c r="EMC2" s="11"/>
      <c r="EMD2" t="s">
        <v>34</v>
      </c>
      <c r="EME2" t="s">
        <v>34</v>
      </c>
      <c r="EMF2" t="s">
        <v>34</v>
      </c>
      <c r="EMG2" t="s">
        <v>34</v>
      </c>
      <c r="EMH2" t="s">
        <v>34</v>
      </c>
      <c r="EMI2" t="s">
        <v>34</v>
      </c>
      <c r="EMJ2" t="s">
        <v>34</v>
      </c>
      <c r="EMK2" t="s">
        <v>34</v>
      </c>
      <c r="EML2" t="s">
        <v>34</v>
      </c>
      <c r="EMM2" t="s">
        <v>34</v>
      </c>
      <c r="EMN2" s="11"/>
      <c r="EMO2" t="s">
        <v>34</v>
      </c>
      <c r="EMP2" t="s">
        <v>34</v>
      </c>
      <c r="EMQ2" t="s">
        <v>34</v>
      </c>
      <c r="EMR2" t="s">
        <v>34</v>
      </c>
      <c r="EMS2" t="s">
        <v>34</v>
      </c>
      <c r="EMT2" t="s">
        <v>34</v>
      </c>
      <c r="EMU2" t="s">
        <v>34</v>
      </c>
      <c r="EMV2" t="s">
        <v>34</v>
      </c>
      <c r="EMW2" t="s">
        <v>34</v>
      </c>
      <c r="EMX2" t="s">
        <v>34</v>
      </c>
      <c r="EMY2" s="11"/>
      <c r="EMZ2" t="s">
        <v>34</v>
      </c>
      <c r="ENA2" t="s">
        <v>34</v>
      </c>
      <c r="ENB2" t="s">
        <v>34</v>
      </c>
      <c r="ENC2" t="s">
        <v>34</v>
      </c>
      <c r="END2" t="s">
        <v>34</v>
      </c>
      <c r="ENE2" t="s">
        <v>34</v>
      </c>
      <c r="ENF2" t="s">
        <v>34</v>
      </c>
      <c r="ENG2" t="s">
        <v>34</v>
      </c>
      <c r="ENH2" t="s">
        <v>34</v>
      </c>
      <c r="ENI2" t="s">
        <v>34</v>
      </c>
      <c r="ENJ2" s="11"/>
      <c r="ENK2" t="s">
        <v>34</v>
      </c>
      <c r="ENL2" t="s">
        <v>34</v>
      </c>
      <c r="ENM2" t="s">
        <v>34</v>
      </c>
      <c r="ENN2" t="s">
        <v>34</v>
      </c>
      <c r="ENO2" t="s">
        <v>34</v>
      </c>
      <c r="ENP2" t="s">
        <v>34</v>
      </c>
      <c r="ENQ2" t="s">
        <v>34</v>
      </c>
      <c r="ENR2" t="s">
        <v>34</v>
      </c>
      <c r="ENS2" t="s">
        <v>34</v>
      </c>
      <c r="ENT2" t="s">
        <v>34</v>
      </c>
      <c r="ENU2" s="11"/>
      <c r="ENV2" t="s">
        <v>34</v>
      </c>
      <c r="ENW2" t="s">
        <v>34</v>
      </c>
      <c r="ENX2" t="s">
        <v>34</v>
      </c>
      <c r="ENY2" t="s">
        <v>34</v>
      </c>
      <c r="ENZ2" t="s">
        <v>34</v>
      </c>
      <c r="EOA2" t="s">
        <v>34</v>
      </c>
      <c r="EOB2" t="s">
        <v>34</v>
      </c>
      <c r="EOC2" t="s">
        <v>34</v>
      </c>
      <c r="EOD2" t="s">
        <v>34</v>
      </c>
      <c r="EOE2" t="s">
        <v>34</v>
      </c>
      <c r="EOF2" s="11"/>
      <c r="EOG2" t="s">
        <v>34</v>
      </c>
      <c r="EOH2" t="s">
        <v>34</v>
      </c>
      <c r="EOI2" t="s">
        <v>34</v>
      </c>
      <c r="EOJ2" t="s">
        <v>34</v>
      </c>
      <c r="EOK2" t="s">
        <v>34</v>
      </c>
      <c r="EOL2" t="s">
        <v>34</v>
      </c>
      <c r="EOM2" t="s">
        <v>34</v>
      </c>
      <c r="EON2" t="s">
        <v>34</v>
      </c>
      <c r="EOO2" t="s">
        <v>34</v>
      </c>
      <c r="EOP2" t="s">
        <v>34</v>
      </c>
      <c r="EOQ2" s="11"/>
      <c r="EOR2" t="s">
        <v>34</v>
      </c>
      <c r="EOS2" t="s">
        <v>34</v>
      </c>
      <c r="EOT2" t="s">
        <v>34</v>
      </c>
      <c r="EOU2" t="s">
        <v>34</v>
      </c>
      <c r="EOV2" t="s">
        <v>34</v>
      </c>
      <c r="EOW2" t="s">
        <v>34</v>
      </c>
      <c r="EOX2" t="s">
        <v>34</v>
      </c>
      <c r="EOY2" t="s">
        <v>34</v>
      </c>
      <c r="EOZ2" t="s">
        <v>34</v>
      </c>
      <c r="EPA2" t="s">
        <v>34</v>
      </c>
      <c r="EPB2" s="11"/>
      <c r="EPC2" t="s">
        <v>34</v>
      </c>
      <c r="EPD2" t="s">
        <v>34</v>
      </c>
      <c r="EPE2" t="s">
        <v>34</v>
      </c>
      <c r="EPF2" t="s">
        <v>34</v>
      </c>
      <c r="EPG2" t="s">
        <v>34</v>
      </c>
      <c r="EPH2" t="s">
        <v>34</v>
      </c>
      <c r="EPI2" t="s">
        <v>34</v>
      </c>
      <c r="EPJ2" t="s">
        <v>34</v>
      </c>
      <c r="EPK2" t="s">
        <v>34</v>
      </c>
      <c r="EPL2" t="s">
        <v>34</v>
      </c>
      <c r="EPM2" s="11"/>
      <c r="EPN2" t="s">
        <v>3017</v>
      </c>
      <c r="EPO2" t="s">
        <v>3017</v>
      </c>
      <c r="EPP2" t="s">
        <v>3017</v>
      </c>
      <c r="EPQ2" t="s">
        <v>3017</v>
      </c>
      <c r="EPR2" t="s">
        <v>3017</v>
      </c>
      <c r="EPS2" t="s">
        <v>3017</v>
      </c>
      <c r="EPT2" t="s">
        <v>3017</v>
      </c>
      <c r="EPU2" t="s">
        <v>3017</v>
      </c>
      <c r="EPV2" t="s">
        <v>3017</v>
      </c>
      <c r="EPW2" t="s">
        <v>3017</v>
      </c>
      <c r="EPX2" s="11"/>
      <c r="EPY2" t="s">
        <v>3017</v>
      </c>
      <c r="EPZ2" t="s">
        <v>3017</v>
      </c>
      <c r="EQA2" t="s">
        <v>3017</v>
      </c>
      <c r="EQB2" t="s">
        <v>3017</v>
      </c>
      <c r="EQC2" t="s">
        <v>3017</v>
      </c>
      <c r="EQD2" t="s">
        <v>3017</v>
      </c>
      <c r="EQE2" t="s">
        <v>3017</v>
      </c>
      <c r="EQF2" t="s">
        <v>3017</v>
      </c>
      <c r="EQG2" t="s">
        <v>3017</v>
      </c>
      <c r="EQH2" t="s">
        <v>3017</v>
      </c>
      <c r="EQI2" s="11"/>
      <c r="EQJ2" t="s">
        <v>3017</v>
      </c>
      <c r="EQK2" t="s">
        <v>3017</v>
      </c>
      <c r="EQL2" t="s">
        <v>3017</v>
      </c>
      <c r="EQM2" t="s">
        <v>3017</v>
      </c>
      <c r="EQN2" t="s">
        <v>3017</v>
      </c>
      <c r="EQO2" t="s">
        <v>3017</v>
      </c>
      <c r="EQP2" t="s">
        <v>3017</v>
      </c>
      <c r="EQQ2" t="s">
        <v>3017</v>
      </c>
      <c r="EQR2" t="s">
        <v>3017</v>
      </c>
      <c r="EQS2" t="s">
        <v>3017</v>
      </c>
      <c r="EQT2" s="11"/>
      <c r="EQU2" t="s">
        <v>3017</v>
      </c>
      <c r="EQV2" t="s">
        <v>3017</v>
      </c>
      <c r="EQW2" t="s">
        <v>3017</v>
      </c>
      <c r="EQX2" t="s">
        <v>3017</v>
      </c>
      <c r="EQY2" t="s">
        <v>3017</v>
      </c>
      <c r="EQZ2" t="s">
        <v>3017</v>
      </c>
      <c r="ERA2" t="s">
        <v>3017</v>
      </c>
      <c r="ERB2" t="s">
        <v>3017</v>
      </c>
      <c r="ERC2" t="s">
        <v>3017</v>
      </c>
      <c r="ERD2" t="s">
        <v>3017</v>
      </c>
      <c r="ERE2" s="11"/>
      <c r="ERF2" t="s">
        <v>3017</v>
      </c>
      <c r="ERG2" t="s">
        <v>3017</v>
      </c>
      <c r="ERH2" t="s">
        <v>3017</v>
      </c>
      <c r="ERI2" t="s">
        <v>3017</v>
      </c>
      <c r="ERJ2" t="s">
        <v>3017</v>
      </c>
      <c r="ERK2" t="s">
        <v>3017</v>
      </c>
      <c r="ERL2" t="s">
        <v>3017</v>
      </c>
      <c r="ERM2" t="s">
        <v>3017</v>
      </c>
      <c r="ERN2" t="s">
        <v>3017</v>
      </c>
      <c r="ERO2" t="s">
        <v>3017</v>
      </c>
      <c r="ERP2" s="11"/>
      <c r="ERQ2" t="s">
        <v>3017</v>
      </c>
      <c r="ERR2" t="s">
        <v>3017</v>
      </c>
      <c r="ERS2" t="s">
        <v>3017</v>
      </c>
      <c r="ERT2" t="s">
        <v>3017</v>
      </c>
      <c r="ERU2" t="s">
        <v>3017</v>
      </c>
      <c r="ERV2" t="s">
        <v>3017</v>
      </c>
      <c r="ERW2" t="s">
        <v>3017</v>
      </c>
      <c r="ERX2" t="s">
        <v>3017</v>
      </c>
      <c r="ERY2" t="s">
        <v>3017</v>
      </c>
      <c r="ERZ2" t="s">
        <v>3017</v>
      </c>
      <c r="ESA2" s="11"/>
      <c r="ESB2" t="s">
        <v>35</v>
      </c>
      <c r="ESC2" t="s">
        <v>35</v>
      </c>
      <c r="ESD2" t="s">
        <v>35</v>
      </c>
      <c r="ESE2" t="s">
        <v>35</v>
      </c>
      <c r="ESF2" t="s">
        <v>35</v>
      </c>
      <c r="ESG2" t="s">
        <v>35</v>
      </c>
      <c r="ESH2" t="s">
        <v>35</v>
      </c>
      <c r="ESI2" t="s">
        <v>35</v>
      </c>
      <c r="ESJ2" t="s">
        <v>35</v>
      </c>
      <c r="ESK2" t="s">
        <v>35</v>
      </c>
      <c r="ESL2" s="11"/>
      <c r="ESM2" t="s">
        <v>35</v>
      </c>
      <c r="ESN2" t="s">
        <v>35</v>
      </c>
      <c r="ESO2" t="s">
        <v>35</v>
      </c>
      <c r="ESP2" t="s">
        <v>35</v>
      </c>
      <c r="ESQ2" t="s">
        <v>35</v>
      </c>
      <c r="ESR2" t="s">
        <v>35</v>
      </c>
      <c r="ESS2" t="s">
        <v>35</v>
      </c>
      <c r="EST2" t="s">
        <v>35</v>
      </c>
      <c r="ESU2" t="s">
        <v>35</v>
      </c>
      <c r="ESV2" t="s">
        <v>35</v>
      </c>
      <c r="ESW2" s="11"/>
      <c r="ESX2" t="s">
        <v>35</v>
      </c>
      <c r="ESY2" t="s">
        <v>35</v>
      </c>
      <c r="ESZ2" t="s">
        <v>35</v>
      </c>
      <c r="ETA2" t="s">
        <v>35</v>
      </c>
      <c r="ETB2" t="s">
        <v>35</v>
      </c>
      <c r="ETC2" t="s">
        <v>35</v>
      </c>
      <c r="ETD2" t="s">
        <v>35</v>
      </c>
      <c r="ETE2" t="s">
        <v>35</v>
      </c>
      <c r="ETF2" t="s">
        <v>35</v>
      </c>
      <c r="ETG2" t="s">
        <v>35</v>
      </c>
      <c r="ETH2" s="11"/>
      <c r="ETI2" t="s">
        <v>35</v>
      </c>
      <c r="ETJ2" t="s">
        <v>35</v>
      </c>
      <c r="ETK2" t="s">
        <v>35</v>
      </c>
      <c r="ETL2" t="s">
        <v>35</v>
      </c>
      <c r="ETM2" t="s">
        <v>35</v>
      </c>
      <c r="ETN2" t="s">
        <v>35</v>
      </c>
      <c r="ETO2" t="s">
        <v>35</v>
      </c>
      <c r="ETP2" t="s">
        <v>35</v>
      </c>
      <c r="ETQ2" t="s">
        <v>35</v>
      </c>
      <c r="ETR2" t="s">
        <v>35</v>
      </c>
      <c r="ETS2" s="11"/>
      <c r="ETT2" t="s">
        <v>35</v>
      </c>
      <c r="ETU2" t="s">
        <v>35</v>
      </c>
      <c r="ETV2" t="s">
        <v>35</v>
      </c>
      <c r="ETW2" t="s">
        <v>35</v>
      </c>
      <c r="ETX2" t="s">
        <v>35</v>
      </c>
      <c r="ETY2" t="s">
        <v>35</v>
      </c>
      <c r="ETZ2" t="s">
        <v>35</v>
      </c>
      <c r="EUA2" t="s">
        <v>35</v>
      </c>
      <c r="EUB2" t="s">
        <v>35</v>
      </c>
      <c r="EUC2" t="s">
        <v>35</v>
      </c>
      <c r="EUD2" s="11"/>
      <c r="EUE2" t="s">
        <v>35</v>
      </c>
      <c r="EUF2" t="s">
        <v>35</v>
      </c>
      <c r="EUG2" t="s">
        <v>35</v>
      </c>
      <c r="EUH2" t="s">
        <v>35</v>
      </c>
      <c r="EUI2" t="s">
        <v>35</v>
      </c>
      <c r="EUJ2" t="s">
        <v>35</v>
      </c>
      <c r="EUK2" t="s">
        <v>35</v>
      </c>
      <c r="EUL2" t="s">
        <v>35</v>
      </c>
      <c r="EUM2" t="s">
        <v>35</v>
      </c>
      <c r="EUN2" t="s">
        <v>35</v>
      </c>
      <c r="EUO2" s="11"/>
      <c r="EUP2" t="s">
        <v>35</v>
      </c>
      <c r="EUQ2" t="s">
        <v>35</v>
      </c>
      <c r="EUR2" t="s">
        <v>35</v>
      </c>
      <c r="EUS2" t="s">
        <v>35</v>
      </c>
      <c r="EUT2" t="s">
        <v>35</v>
      </c>
      <c r="EUU2" t="s">
        <v>35</v>
      </c>
      <c r="EUV2" t="s">
        <v>35</v>
      </c>
      <c r="EUW2" t="s">
        <v>35</v>
      </c>
      <c r="EUX2" t="s">
        <v>35</v>
      </c>
      <c r="EUY2" t="s">
        <v>35</v>
      </c>
      <c r="EUZ2" s="11"/>
      <c r="EVA2" t="s">
        <v>35</v>
      </c>
      <c r="EVB2" t="s">
        <v>35</v>
      </c>
      <c r="EVC2" t="s">
        <v>35</v>
      </c>
      <c r="EVD2" t="s">
        <v>35</v>
      </c>
      <c r="EVE2" t="s">
        <v>35</v>
      </c>
      <c r="EVF2" t="s">
        <v>35</v>
      </c>
      <c r="EVG2" t="s">
        <v>35</v>
      </c>
      <c r="EVH2" t="s">
        <v>35</v>
      </c>
      <c r="EVI2" t="s">
        <v>35</v>
      </c>
      <c r="EVJ2" t="s">
        <v>35</v>
      </c>
      <c r="EVK2" s="11"/>
      <c r="EVL2" t="s">
        <v>35</v>
      </c>
      <c r="EVM2" t="s">
        <v>35</v>
      </c>
      <c r="EVN2" t="s">
        <v>35</v>
      </c>
      <c r="EVO2" t="s">
        <v>35</v>
      </c>
      <c r="EVP2" t="s">
        <v>35</v>
      </c>
      <c r="EVQ2" t="s">
        <v>35</v>
      </c>
      <c r="EVR2" t="s">
        <v>35</v>
      </c>
      <c r="EVS2" t="s">
        <v>35</v>
      </c>
      <c r="EVT2" t="s">
        <v>35</v>
      </c>
      <c r="EVU2" t="s">
        <v>35</v>
      </c>
      <c r="EVV2" s="11"/>
      <c r="EVW2" t="s">
        <v>35</v>
      </c>
      <c r="EVX2" t="s">
        <v>35</v>
      </c>
      <c r="EVY2" t="s">
        <v>35</v>
      </c>
      <c r="EVZ2" t="s">
        <v>35</v>
      </c>
      <c r="EWA2" t="s">
        <v>35</v>
      </c>
      <c r="EWB2" t="s">
        <v>35</v>
      </c>
      <c r="EWC2" t="s">
        <v>35</v>
      </c>
      <c r="EWD2" t="s">
        <v>35</v>
      </c>
      <c r="EWE2" t="s">
        <v>35</v>
      </c>
      <c r="EWF2" t="s">
        <v>35</v>
      </c>
      <c r="EWG2" s="11"/>
      <c r="EWH2" t="s">
        <v>35</v>
      </c>
      <c r="EWI2" t="s">
        <v>35</v>
      </c>
      <c r="EWJ2" t="s">
        <v>35</v>
      </c>
      <c r="EWK2" t="s">
        <v>35</v>
      </c>
      <c r="EWL2" t="s">
        <v>35</v>
      </c>
      <c r="EWM2" t="s">
        <v>35</v>
      </c>
      <c r="EWN2" t="s">
        <v>35</v>
      </c>
      <c r="EWO2" t="s">
        <v>35</v>
      </c>
      <c r="EWP2" t="s">
        <v>35</v>
      </c>
      <c r="EWQ2" t="s">
        <v>35</v>
      </c>
      <c r="EWR2" s="11"/>
      <c r="EWS2" t="s">
        <v>35</v>
      </c>
      <c r="EWT2" t="s">
        <v>35</v>
      </c>
      <c r="EWU2" t="s">
        <v>35</v>
      </c>
      <c r="EWV2" t="s">
        <v>35</v>
      </c>
      <c r="EWW2" t="s">
        <v>35</v>
      </c>
      <c r="EWX2" t="s">
        <v>35</v>
      </c>
      <c r="EWY2" t="s">
        <v>35</v>
      </c>
      <c r="EWZ2" t="s">
        <v>35</v>
      </c>
      <c r="EXA2" t="s">
        <v>35</v>
      </c>
      <c r="EXB2" t="s">
        <v>35</v>
      </c>
      <c r="EXC2" s="11"/>
      <c r="EXD2" t="s">
        <v>35</v>
      </c>
      <c r="EXE2" t="s">
        <v>35</v>
      </c>
      <c r="EXF2" t="s">
        <v>35</v>
      </c>
      <c r="EXG2" t="s">
        <v>35</v>
      </c>
      <c r="EXH2" t="s">
        <v>35</v>
      </c>
      <c r="EXI2" t="s">
        <v>35</v>
      </c>
      <c r="EXJ2" t="s">
        <v>35</v>
      </c>
      <c r="EXK2" t="s">
        <v>35</v>
      </c>
      <c r="EXL2" t="s">
        <v>35</v>
      </c>
      <c r="EXM2" t="s">
        <v>35</v>
      </c>
      <c r="EXN2" s="11"/>
      <c r="EXO2" t="s">
        <v>35</v>
      </c>
      <c r="EXP2" t="s">
        <v>35</v>
      </c>
      <c r="EXQ2" t="s">
        <v>35</v>
      </c>
      <c r="EXR2" t="s">
        <v>35</v>
      </c>
      <c r="EXS2" t="s">
        <v>35</v>
      </c>
      <c r="EXT2" t="s">
        <v>35</v>
      </c>
      <c r="EXU2" t="s">
        <v>35</v>
      </c>
      <c r="EXV2" t="s">
        <v>35</v>
      </c>
      <c r="EXW2" t="s">
        <v>35</v>
      </c>
      <c r="EXX2" t="s">
        <v>35</v>
      </c>
      <c r="EXY2" s="11"/>
      <c r="EXZ2" t="s">
        <v>35</v>
      </c>
      <c r="EYA2" t="s">
        <v>35</v>
      </c>
      <c r="EYB2" t="s">
        <v>35</v>
      </c>
      <c r="EYC2" t="s">
        <v>35</v>
      </c>
      <c r="EYD2" t="s">
        <v>35</v>
      </c>
      <c r="EYE2" t="s">
        <v>35</v>
      </c>
      <c r="EYF2" t="s">
        <v>35</v>
      </c>
      <c r="EYG2" t="s">
        <v>35</v>
      </c>
      <c r="EYH2" t="s">
        <v>35</v>
      </c>
      <c r="EYI2" t="s">
        <v>35</v>
      </c>
      <c r="EYJ2" s="11"/>
      <c r="EYK2" t="s">
        <v>35</v>
      </c>
      <c r="EYL2" t="s">
        <v>35</v>
      </c>
      <c r="EYM2" t="s">
        <v>35</v>
      </c>
      <c r="EYN2" t="s">
        <v>35</v>
      </c>
      <c r="EYO2" t="s">
        <v>35</v>
      </c>
      <c r="EYP2" t="s">
        <v>35</v>
      </c>
      <c r="EYQ2" t="s">
        <v>35</v>
      </c>
      <c r="EYR2" t="s">
        <v>35</v>
      </c>
      <c r="EYS2" t="s">
        <v>35</v>
      </c>
      <c r="EYT2" t="s">
        <v>35</v>
      </c>
      <c r="EYU2" s="11"/>
      <c r="EYV2" t="s">
        <v>35</v>
      </c>
      <c r="EYW2" t="s">
        <v>35</v>
      </c>
      <c r="EYX2" t="s">
        <v>35</v>
      </c>
      <c r="EYY2" t="s">
        <v>35</v>
      </c>
      <c r="EYZ2" t="s">
        <v>35</v>
      </c>
      <c r="EZA2" t="s">
        <v>35</v>
      </c>
      <c r="EZB2" t="s">
        <v>35</v>
      </c>
      <c r="EZC2" t="s">
        <v>35</v>
      </c>
      <c r="EZD2" t="s">
        <v>35</v>
      </c>
      <c r="EZE2" t="s">
        <v>35</v>
      </c>
      <c r="EZF2" s="11"/>
      <c r="EZG2" t="s">
        <v>35</v>
      </c>
      <c r="EZH2" t="s">
        <v>35</v>
      </c>
      <c r="EZI2" t="s">
        <v>35</v>
      </c>
      <c r="EZJ2" t="s">
        <v>35</v>
      </c>
      <c r="EZK2" t="s">
        <v>35</v>
      </c>
      <c r="EZL2" t="s">
        <v>35</v>
      </c>
      <c r="EZM2" t="s">
        <v>35</v>
      </c>
      <c r="EZN2" t="s">
        <v>35</v>
      </c>
      <c r="EZO2" t="s">
        <v>35</v>
      </c>
      <c r="EZP2" t="s">
        <v>35</v>
      </c>
      <c r="EZQ2" s="11"/>
      <c r="EZR2" t="s">
        <v>36</v>
      </c>
      <c r="EZS2" t="s">
        <v>36</v>
      </c>
      <c r="EZT2" t="s">
        <v>36</v>
      </c>
      <c r="EZU2" t="s">
        <v>36</v>
      </c>
      <c r="EZV2" t="s">
        <v>36</v>
      </c>
      <c r="EZW2" t="s">
        <v>36</v>
      </c>
      <c r="EZX2" t="s">
        <v>36</v>
      </c>
      <c r="EZY2" t="s">
        <v>36</v>
      </c>
      <c r="EZZ2" t="s">
        <v>36</v>
      </c>
      <c r="FAA2" t="s">
        <v>36</v>
      </c>
      <c r="FAB2" s="11"/>
      <c r="FAC2" t="s">
        <v>36</v>
      </c>
      <c r="FAD2" t="s">
        <v>36</v>
      </c>
      <c r="FAE2" t="s">
        <v>36</v>
      </c>
      <c r="FAF2" t="s">
        <v>36</v>
      </c>
      <c r="FAG2" t="s">
        <v>36</v>
      </c>
      <c r="FAH2" t="s">
        <v>36</v>
      </c>
      <c r="FAI2" t="s">
        <v>36</v>
      </c>
      <c r="FAJ2" t="s">
        <v>36</v>
      </c>
      <c r="FAK2" t="s">
        <v>36</v>
      </c>
      <c r="FAL2" t="s">
        <v>36</v>
      </c>
      <c r="FAM2" s="11"/>
      <c r="FAN2" t="s">
        <v>36</v>
      </c>
      <c r="FAO2" t="s">
        <v>36</v>
      </c>
      <c r="FAP2" t="s">
        <v>36</v>
      </c>
      <c r="FAQ2" t="s">
        <v>36</v>
      </c>
      <c r="FAR2" t="s">
        <v>36</v>
      </c>
      <c r="FAS2" t="s">
        <v>36</v>
      </c>
      <c r="FAT2" t="s">
        <v>36</v>
      </c>
      <c r="FAU2" t="s">
        <v>36</v>
      </c>
      <c r="FAV2" t="s">
        <v>36</v>
      </c>
      <c r="FAW2" t="s">
        <v>36</v>
      </c>
      <c r="FAX2" s="11"/>
      <c r="FAY2" t="s">
        <v>36</v>
      </c>
      <c r="FAZ2" t="s">
        <v>36</v>
      </c>
      <c r="FBA2" t="s">
        <v>36</v>
      </c>
      <c r="FBB2" t="s">
        <v>36</v>
      </c>
      <c r="FBC2" t="s">
        <v>36</v>
      </c>
      <c r="FBD2" t="s">
        <v>36</v>
      </c>
      <c r="FBE2" t="s">
        <v>36</v>
      </c>
      <c r="FBF2" t="s">
        <v>36</v>
      </c>
      <c r="FBG2" t="s">
        <v>36</v>
      </c>
      <c r="FBH2" t="s">
        <v>36</v>
      </c>
      <c r="FBI2" s="11"/>
      <c r="FBJ2" t="s">
        <v>36</v>
      </c>
      <c r="FBK2" t="s">
        <v>36</v>
      </c>
      <c r="FBL2" t="s">
        <v>36</v>
      </c>
      <c r="FBM2" t="s">
        <v>36</v>
      </c>
      <c r="FBN2" t="s">
        <v>36</v>
      </c>
      <c r="FBO2" t="s">
        <v>36</v>
      </c>
      <c r="FBP2" t="s">
        <v>36</v>
      </c>
      <c r="FBQ2" t="s">
        <v>36</v>
      </c>
      <c r="FBR2" t="s">
        <v>36</v>
      </c>
      <c r="FBS2" t="s">
        <v>36</v>
      </c>
      <c r="FBT2" s="11"/>
      <c r="FBU2" t="s">
        <v>36</v>
      </c>
      <c r="FBV2" t="s">
        <v>36</v>
      </c>
      <c r="FBW2" t="s">
        <v>36</v>
      </c>
      <c r="FBX2" t="s">
        <v>36</v>
      </c>
      <c r="FBY2" t="s">
        <v>36</v>
      </c>
      <c r="FBZ2" t="s">
        <v>36</v>
      </c>
      <c r="FCA2" t="s">
        <v>36</v>
      </c>
      <c r="FCB2" t="s">
        <v>36</v>
      </c>
      <c r="FCC2" t="s">
        <v>36</v>
      </c>
      <c r="FCD2" t="s">
        <v>36</v>
      </c>
      <c r="FCE2" s="11"/>
      <c r="FCF2" t="s">
        <v>36</v>
      </c>
      <c r="FCG2" t="s">
        <v>36</v>
      </c>
      <c r="FCH2" t="s">
        <v>36</v>
      </c>
      <c r="FCI2" t="s">
        <v>36</v>
      </c>
      <c r="FCJ2" t="s">
        <v>36</v>
      </c>
      <c r="FCK2" t="s">
        <v>36</v>
      </c>
      <c r="FCL2" t="s">
        <v>36</v>
      </c>
      <c r="FCM2" t="s">
        <v>36</v>
      </c>
      <c r="FCN2" t="s">
        <v>36</v>
      </c>
      <c r="FCO2" t="s">
        <v>36</v>
      </c>
      <c r="FCP2" s="11"/>
      <c r="FCQ2" t="s">
        <v>36</v>
      </c>
      <c r="FCR2" t="s">
        <v>36</v>
      </c>
      <c r="FCS2" t="s">
        <v>36</v>
      </c>
      <c r="FCT2" t="s">
        <v>36</v>
      </c>
      <c r="FCU2" t="s">
        <v>36</v>
      </c>
      <c r="FCV2" t="s">
        <v>36</v>
      </c>
      <c r="FCW2" t="s">
        <v>36</v>
      </c>
      <c r="FCX2" t="s">
        <v>36</v>
      </c>
      <c r="FCY2" t="s">
        <v>36</v>
      </c>
      <c r="FCZ2" t="s">
        <v>36</v>
      </c>
      <c r="FDA2" s="11"/>
      <c r="FDB2" t="s">
        <v>36</v>
      </c>
      <c r="FDC2" t="s">
        <v>36</v>
      </c>
      <c r="FDD2" t="s">
        <v>36</v>
      </c>
      <c r="FDE2" t="s">
        <v>36</v>
      </c>
      <c r="FDF2" t="s">
        <v>36</v>
      </c>
      <c r="FDG2" t="s">
        <v>36</v>
      </c>
      <c r="FDH2" t="s">
        <v>36</v>
      </c>
      <c r="FDI2" t="s">
        <v>36</v>
      </c>
      <c r="FDJ2" t="s">
        <v>36</v>
      </c>
      <c r="FDK2" t="s">
        <v>36</v>
      </c>
      <c r="FDL2" s="11"/>
      <c r="FDM2" t="s">
        <v>36</v>
      </c>
      <c r="FDN2" t="s">
        <v>36</v>
      </c>
      <c r="FDO2" t="s">
        <v>36</v>
      </c>
      <c r="FDP2" t="s">
        <v>36</v>
      </c>
      <c r="FDQ2" t="s">
        <v>36</v>
      </c>
      <c r="FDR2" t="s">
        <v>36</v>
      </c>
      <c r="FDS2" t="s">
        <v>36</v>
      </c>
      <c r="FDT2" t="s">
        <v>36</v>
      </c>
      <c r="FDU2" t="s">
        <v>36</v>
      </c>
      <c r="FDV2" t="s">
        <v>36</v>
      </c>
      <c r="FDW2" s="11"/>
      <c r="FDX2" s="11"/>
      <c r="FDY2" s="1178"/>
      <c r="FDZ2" t="s">
        <v>37</v>
      </c>
      <c r="FEA2" t="s">
        <v>38</v>
      </c>
      <c r="FEB2" t="s">
        <v>39</v>
      </c>
      <c r="FEC2" t="s">
        <v>40</v>
      </c>
      <c r="FED2" t="s">
        <v>41</v>
      </c>
      <c r="FEE2" t="s">
        <v>42</v>
      </c>
      <c r="FEF2" t="s">
        <v>43</v>
      </c>
      <c r="FEG2" t="s">
        <v>44</v>
      </c>
      <c r="FEH2" t="s">
        <v>45</v>
      </c>
      <c r="FEI2" t="s">
        <v>46</v>
      </c>
      <c r="FEJ2" t="s">
        <v>47</v>
      </c>
      <c r="FEK2" t="s">
        <v>48</v>
      </c>
      <c r="FEL2" t="s">
        <v>49</v>
      </c>
      <c r="FEM2" t="s">
        <v>50</v>
      </c>
      <c r="FEN2" t="s">
        <v>51</v>
      </c>
      <c r="FEO2" t="s">
        <v>52</v>
      </c>
      <c r="FEP2" t="s">
        <v>53</v>
      </c>
      <c r="FEQ2" t="s">
        <v>54</v>
      </c>
      <c r="FER2" t="s">
        <v>55</v>
      </c>
      <c r="FES2" t="s">
        <v>56</v>
      </c>
      <c r="FET2" t="s">
        <v>57</v>
      </c>
      <c r="FEU2" t="s">
        <v>58</v>
      </c>
      <c r="FEV2" t="s">
        <v>59</v>
      </c>
      <c r="FEW2" t="s">
        <v>60</v>
      </c>
      <c r="FEX2" t="s">
        <v>61</v>
      </c>
      <c r="FEY2" t="s">
        <v>62</v>
      </c>
      <c r="FEZ2" t="s">
        <v>63</v>
      </c>
      <c r="FFA2" t="s">
        <v>64</v>
      </c>
      <c r="FFB2" t="s">
        <v>65</v>
      </c>
      <c r="FFC2" t="s">
        <v>66</v>
      </c>
      <c r="FFD2" t="s">
        <v>67</v>
      </c>
      <c r="FFE2" t="s">
        <v>68</v>
      </c>
      <c r="FFF2" t="s">
        <v>69</v>
      </c>
      <c r="FFG2" t="s">
        <v>70</v>
      </c>
      <c r="FFH2" t="s">
        <v>71</v>
      </c>
      <c r="FFI2" t="s">
        <v>3015</v>
      </c>
      <c r="FFJ2" t="s">
        <v>3016</v>
      </c>
      <c r="FFK2" t="s">
        <v>72</v>
      </c>
      <c r="FFL2" t="s">
        <v>73</v>
      </c>
      <c r="FFM2" t="s">
        <v>74</v>
      </c>
      <c r="FFN2" t="s">
        <v>75</v>
      </c>
      <c r="FFO2" t="s">
        <v>76</v>
      </c>
      <c r="FFP2" t="s">
        <v>77</v>
      </c>
      <c r="FFQ2" t="s">
        <v>78</v>
      </c>
      <c r="FFR2" t="s">
        <v>79</v>
      </c>
      <c r="FFS2" t="s">
        <v>80</v>
      </c>
      <c r="FFT2" t="s">
        <v>81</v>
      </c>
      <c r="FFU2" t="s">
        <v>82</v>
      </c>
    </row>
    <row r="3" spans="1:8511" s="20" customFormat="1" ht="15.75" thickBot="1" x14ac:dyDescent="0.3">
      <c r="A3" s="20" t="s">
        <v>83</v>
      </c>
      <c r="B3" s="20" t="s">
        <v>84</v>
      </c>
      <c r="C3" s="20" t="s">
        <v>85</v>
      </c>
      <c r="D3" s="20" t="s">
        <v>86</v>
      </c>
      <c r="E3" s="20" t="s">
        <v>87</v>
      </c>
      <c r="F3" s="20" t="s">
        <v>88</v>
      </c>
      <c r="G3" s="20" t="s">
        <v>89</v>
      </c>
      <c r="H3" s="20" t="s">
        <v>90</v>
      </c>
      <c r="I3" s="20" t="s">
        <v>91</v>
      </c>
      <c r="J3" s="20" t="s">
        <v>92</v>
      </c>
      <c r="K3" s="20" t="s">
        <v>93</v>
      </c>
      <c r="L3" s="20" t="s">
        <v>94</v>
      </c>
      <c r="M3" s="20" t="s">
        <v>95</v>
      </c>
      <c r="N3" s="20" t="s">
        <v>96</v>
      </c>
      <c r="O3" s="20" t="s">
        <v>97</v>
      </c>
      <c r="P3" s="20" t="s">
        <v>98</v>
      </c>
      <c r="Q3" s="1177"/>
      <c r="R3" t="s">
        <v>99</v>
      </c>
      <c r="S3" t="s">
        <v>100</v>
      </c>
      <c r="T3" t="s">
        <v>101</v>
      </c>
      <c r="U3" t="s">
        <v>102</v>
      </c>
      <c r="V3" t="s">
        <v>103</v>
      </c>
      <c r="W3" t="s">
        <v>104</v>
      </c>
      <c r="X3" t="s">
        <v>105</v>
      </c>
      <c r="Y3" t="s">
        <v>106</v>
      </c>
      <c r="Z3" t="s">
        <v>107</v>
      </c>
      <c r="AA3" t="s">
        <v>108</v>
      </c>
      <c r="AB3" s="11"/>
      <c r="AC3" t="s">
        <v>99</v>
      </c>
      <c r="AD3" t="s">
        <v>100</v>
      </c>
      <c r="AE3" t="s">
        <v>101</v>
      </c>
      <c r="AF3" t="s">
        <v>102</v>
      </c>
      <c r="AG3" t="s">
        <v>103</v>
      </c>
      <c r="AH3" t="s">
        <v>104</v>
      </c>
      <c r="AI3" t="s">
        <v>105</v>
      </c>
      <c r="AJ3" t="s">
        <v>106</v>
      </c>
      <c r="AK3" t="s">
        <v>107</v>
      </c>
      <c r="AL3" t="s">
        <v>108</v>
      </c>
      <c r="AM3" s="11"/>
      <c r="AN3" t="s">
        <v>99</v>
      </c>
      <c r="AO3" t="s">
        <v>100</v>
      </c>
      <c r="AP3" t="s">
        <v>101</v>
      </c>
      <c r="AQ3" t="s">
        <v>102</v>
      </c>
      <c r="AR3" t="s">
        <v>103</v>
      </c>
      <c r="AS3" t="s">
        <v>104</v>
      </c>
      <c r="AT3" t="s">
        <v>105</v>
      </c>
      <c r="AU3" t="s">
        <v>106</v>
      </c>
      <c r="AV3" t="s">
        <v>107</v>
      </c>
      <c r="AW3" t="s">
        <v>108</v>
      </c>
      <c r="AX3" s="11"/>
      <c r="AY3" t="s">
        <v>99</v>
      </c>
      <c r="AZ3" t="s">
        <v>100</v>
      </c>
      <c r="BA3" t="s">
        <v>101</v>
      </c>
      <c r="BB3" t="s">
        <v>102</v>
      </c>
      <c r="BC3" t="s">
        <v>103</v>
      </c>
      <c r="BD3" t="s">
        <v>104</v>
      </c>
      <c r="BE3" t="s">
        <v>105</v>
      </c>
      <c r="BF3" t="s">
        <v>106</v>
      </c>
      <c r="BG3" t="s">
        <v>107</v>
      </c>
      <c r="BH3" t="s">
        <v>108</v>
      </c>
      <c r="BI3" s="11"/>
      <c r="BJ3" t="s">
        <v>99</v>
      </c>
      <c r="BK3" t="s">
        <v>100</v>
      </c>
      <c r="BL3" t="s">
        <v>101</v>
      </c>
      <c r="BM3" t="s">
        <v>102</v>
      </c>
      <c r="BN3" t="s">
        <v>103</v>
      </c>
      <c r="BO3" t="s">
        <v>104</v>
      </c>
      <c r="BP3" t="s">
        <v>105</v>
      </c>
      <c r="BQ3" t="s">
        <v>106</v>
      </c>
      <c r="BR3" t="s">
        <v>107</v>
      </c>
      <c r="BS3" t="s">
        <v>108</v>
      </c>
      <c r="BT3" s="11"/>
      <c r="BU3" t="s">
        <v>99</v>
      </c>
      <c r="BV3" t="s">
        <v>100</v>
      </c>
      <c r="BW3" t="s">
        <v>101</v>
      </c>
      <c r="BX3" t="s">
        <v>102</v>
      </c>
      <c r="BY3" t="s">
        <v>103</v>
      </c>
      <c r="BZ3" t="s">
        <v>104</v>
      </c>
      <c r="CA3" t="s">
        <v>105</v>
      </c>
      <c r="CB3" t="s">
        <v>106</v>
      </c>
      <c r="CC3" t="s">
        <v>107</v>
      </c>
      <c r="CD3" t="s">
        <v>108</v>
      </c>
      <c r="CE3" s="11"/>
      <c r="CF3" t="s">
        <v>99</v>
      </c>
      <c r="CG3" t="s">
        <v>100</v>
      </c>
      <c r="CH3" t="s">
        <v>101</v>
      </c>
      <c r="CI3" t="s">
        <v>102</v>
      </c>
      <c r="CJ3" t="s">
        <v>103</v>
      </c>
      <c r="CK3" t="s">
        <v>104</v>
      </c>
      <c r="CL3" t="s">
        <v>105</v>
      </c>
      <c r="CM3" t="s">
        <v>106</v>
      </c>
      <c r="CN3" t="s">
        <v>107</v>
      </c>
      <c r="CO3" t="s">
        <v>108</v>
      </c>
      <c r="CP3" s="11"/>
      <c r="CQ3" t="s">
        <v>99</v>
      </c>
      <c r="CR3" t="s">
        <v>100</v>
      </c>
      <c r="CS3" t="s">
        <v>101</v>
      </c>
      <c r="CT3" t="s">
        <v>102</v>
      </c>
      <c r="CU3" t="s">
        <v>103</v>
      </c>
      <c r="CV3" t="s">
        <v>104</v>
      </c>
      <c r="CW3" t="s">
        <v>105</v>
      </c>
      <c r="CX3" t="s">
        <v>106</v>
      </c>
      <c r="CY3" t="s">
        <v>107</v>
      </c>
      <c r="CZ3" t="s">
        <v>108</v>
      </c>
      <c r="DA3" s="11"/>
      <c r="DB3" t="s">
        <v>99</v>
      </c>
      <c r="DC3" t="s">
        <v>100</v>
      </c>
      <c r="DD3" t="s">
        <v>101</v>
      </c>
      <c r="DE3" t="s">
        <v>102</v>
      </c>
      <c r="DF3" t="s">
        <v>103</v>
      </c>
      <c r="DG3" t="s">
        <v>104</v>
      </c>
      <c r="DH3" t="s">
        <v>105</v>
      </c>
      <c r="DI3" t="s">
        <v>106</v>
      </c>
      <c r="DJ3" t="s">
        <v>107</v>
      </c>
      <c r="DK3" t="s">
        <v>108</v>
      </c>
      <c r="DL3" s="11"/>
      <c r="DM3" t="s">
        <v>99</v>
      </c>
      <c r="DN3" t="s">
        <v>100</v>
      </c>
      <c r="DO3" t="s">
        <v>101</v>
      </c>
      <c r="DP3" t="s">
        <v>102</v>
      </c>
      <c r="DQ3" t="s">
        <v>103</v>
      </c>
      <c r="DR3" t="s">
        <v>104</v>
      </c>
      <c r="DS3" t="s">
        <v>105</v>
      </c>
      <c r="DT3" t="s">
        <v>106</v>
      </c>
      <c r="DU3" t="s">
        <v>107</v>
      </c>
      <c r="DV3" t="s">
        <v>108</v>
      </c>
      <c r="DW3" s="11"/>
      <c r="DX3" t="s">
        <v>99</v>
      </c>
      <c r="DY3" t="s">
        <v>100</v>
      </c>
      <c r="DZ3" t="s">
        <v>101</v>
      </c>
      <c r="EA3" t="s">
        <v>102</v>
      </c>
      <c r="EB3" t="s">
        <v>103</v>
      </c>
      <c r="EC3" t="s">
        <v>104</v>
      </c>
      <c r="ED3" t="s">
        <v>105</v>
      </c>
      <c r="EE3" t="s">
        <v>106</v>
      </c>
      <c r="EF3" t="s">
        <v>107</v>
      </c>
      <c r="EG3" t="s">
        <v>108</v>
      </c>
      <c r="EH3" s="11"/>
      <c r="EI3" t="s">
        <v>99</v>
      </c>
      <c r="EJ3" t="s">
        <v>100</v>
      </c>
      <c r="EK3" t="s">
        <v>101</v>
      </c>
      <c r="EL3" t="s">
        <v>102</v>
      </c>
      <c r="EM3" t="s">
        <v>103</v>
      </c>
      <c r="EN3" t="s">
        <v>104</v>
      </c>
      <c r="EO3" t="s">
        <v>105</v>
      </c>
      <c r="EP3" t="s">
        <v>106</v>
      </c>
      <c r="EQ3" t="s">
        <v>107</v>
      </c>
      <c r="ER3" t="s">
        <v>108</v>
      </c>
      <c r="ES3" s="11"/>
      <c r="ET3" t="s">
        <v>99</v>
      </c>
      <c r="EU3" t="s">
        <v>100</v>
      </c>
      <c r="EV3" t="s">
        <v>101</v>
      </c>
      <c r="EW3" t="s">
        <v>102</v>
      </c>
      <c r="EX3" t="s">
        <v>103</v>
      </c>
      <c r="EY3" t="s">
        <v>104</v>
      </c>
      <c r="EZ3" t="s">
        <v>105</v>
      </c>
      <c r="FA3" t="s">
        <v>106</v>
      </c>
      <c r="FB3" t="s">
        <v>107</v>
      </c>
      <c r="FC3" t="s">
        <v>108</v>
      </c>
      <c r="FD3" s="11"/>
      <c r="FE3" t="s">
        <v>99</v>
      </c>
      <c r="FF3" t="s">
        <v>100</v>
      </c>
      <c r="FG3" t="s">
        <v>101</v>
      </c>
      <c r="FH3" t="s">
        <v>102</v>
      </c>
      <c r="FI3" t="s">
        <v>103</v>
      </c>
      <c r="FJ3" t="s">
        <v>104</v>
      </c>
      <c r="FK3" t="s">
        <v>105</v>
      </c>
      <c r="FL3" t="s">
        <v>106</v>
      </c>
      <c r="FM3" t="s">
        <v>107</v>
      </c>
      <c r="FN3" t="s">
        <v>108</v>
      </c>
      <c r="FO3" s="11"/>
      <c r="FP3" t="s">
        <v>99</v>
      </c>
      <c r="FQ3" t="s">
        <v>100</v>
      </c>
      <c r="FR3" t="s">
        <v>101</v>
      </c>
      <c r="FS3" t="s">
        <v>102</v>
      </c>
      <c r="FT3" t="s">
        <v>103</v>
      </c>
      <c r="FU3" t="s">
        <v>104</v>
      </c>
      <c r="FV3" t="s">
        <v>105</v>
      </c>
      <c r="FW3" t="s">
        <v>106</v>
      </c>
      <c r="FX3" t="s">
        <v>107</v>
      </c>
      <c r="FY3" t="s">
        <v>108</v>
      </c>
      <c r="FZ3" s="11"/>
      <c r="GA3" t="s">
        <v>99</v>
      </c>
      <c r="GB3" t="s">
        <v>100</v>
      </c>
      <c r="GC3" t="s">
        <v>101</v>
      </c>
      <c r="GD3" t="s">
        <v>102</v>
      </c>
      <c r="GE3" t="s">
        <v>103</v>
      </c>
      <c r="GF3" t="s">
        <v>104</v>
      </c>
      <c r="GG3" t="s">
        <v>105</v>
      </c>
      <c r="GH3" t="s">
        <v>106</v>
      </c>
      <c r="GI3" t="s">
        <v>107</v>
      </c>
      <c r="GJ3" t="s">
        <v>108</v>
      </c>
      <c r="GK3" s="11"/>
      <c r="GL3" t="s">
        <v>99</v>
      </c>
      <c r="GM3" t="s">
        <v>100</v>
      </c>
      <c r="GN3" t="s">
        <v>101</v>
      </c>
      <c r="GO3" t="s">
        <v>102</v>
      </c>
      <c r="GP3" t="s">
        <v>103</v>
      </c>
      <c r="GQ3" t="s">
        <v>104</v>
      </c>
      <c r="GR3" t="s">
        <v>105</v>
      </c>
      <c r="GS3" t="s">
        <v>106</v>
      </c>
      <c r="GT3" t="s">
        <v>107</v>
      </c>
      <c r="GU3" t="s">
        <v>108</v>
      </c>
      <c r="GV3" s="11"/>
      <c r="GW3" t="s">
        <v>99</v>
      </c>
      <c r="GX3" t="s">
        <v>100</v>
      </c>
      <c r="GY3" t="s">
        <v>101</v>
      </c>
      <c r="GZ3" t="s">
        <v>102</v>
      </c>
      <c r="HA3" t="s">
        <v>103</v>
      </c>
      <c r="HB3" t="s">
        <v>104</v>
      </c>
      <c r="HC3" t="s">
        <v>105</v>
      </c>
      <c r="HD3" t="s">
        <v>106</v>
      </c>
      <c r="HE3" t="s">
        <v>107</v>
      </c>
      <c r="HF3" t="s">
        <v>108</v>
      </c>
      <c r="HG3" s="11"/>
      <c r="HH3" t="s">
        <v>99</v>
      </c>
      <c r="HI3" t="s">
        <v>100</v>
      </c>
      <c r="HJ3" t="s">
        <v>101</v>
      </c>
      <c r="HK3" t="s">
        <v>102</v>
      </c>
      <c r="HL3" t="s">
        <v>103</v>
      </c>
      <c r="HM3" t="s">
        <v>104</v>
      </c>
      <c r="HN3" t="s">
        <v>105</v>
      </c>
      <c r="HO3" t="s">
        <v>106</v>
      </c>
      <c r="HP3" t="s">
        <v>107</v>
      </c>
      <c r="HQ3" t="s">
        <v>108</v>
      </c>
      <c r="HR3" s="11"/>
      <c r="HS3" t="s">
        <v>99</v>
      </c>
      <c r="HT3" t="s">
        <v>100</v>
      </c>
      <c r="HU3" t="s">
        <v>101</v>
      </c>
      <c r="HV3" t="s">
        <v>102</v>
      </c>
      <c r="HW3" t="s">
        <v>103</v>
      </c>
      <c r="HX3" t="s">
        <v>104</v>
      </c>
      <c r="HY3" t="s">
        <v>105</v>
      </c>
      <c r="HZ3" t="s">
        <v>106</v>
      </c>
      <c r="IA3" t="s">
        <v>107</v>
      </c>
      <c r="IB3" t="s">
        <v>108</v>
      </c>
      <c r="IC3" s="11"/>
      <c r="ID3" t="s">
        <v>99</v>
      </c>
      <c r="IE3" t="s">
        <v>100</v>
      </c>
      <c r="IF3" t="s">
        <v>101</v>
      </c>
      <c r="IG3" t="s">
        <v>102</v>
      </c>
      <c r="IH3" t="s">
        <v>103</v>
      </c>
      <c r="II3" t="s">
        <v>104</v>
      </c>
      <c r="IJ3" t="s">
        <v>105</v>
      </c>
      <c r="IK3" t="s">
        <v>106</v>
      </c>
      <c r="IL3" t="s">
        <v>107</v>
      </c>
      <c r="IM3" t="s">
        <v>108</v>
      </c>
      <c r="IN3" s="11"/>
      <c r="IO3" t="s">
        <v>99</v>
      </c>
      <c r="IP3" t="s">
        <v>100</v>
      </c>
      <c r="IQ3" t="s">
        <v>101</v>
      </c>
      <c r="IR3" t="s">
        <v>102</v>
      </c>
      <c r="IS3" t="s">
        <v>103</v>
      </c>
      <c r="IT3" t="s">
        <v>104</v>
      </c>
      <c r="IU3" t="s">
        <v>105</v>
      </c>
      <c r="IV3" t="s">
        <v>106</v>
      </c>
      <c r="IW3" t="s">
        <v>107</v>
      </c>
      <c r="IX3" t="s">
        <v>108</v>
      </c>
      <c r="IY3" s="11"/>
      <c r="IZ3" t="s">
        <v>99</v>
      </c>
      <c r="JA3" t="s">
        <v>100</v>
      </c>
      <c r="JB3" t="s">
        <v>101</v>
      </c>
      <c r="JC3" t="s">
        <v>102</v>
      </c>
      <c r="JD3" t="s">
        <v>103</v>
      </c>
      <c r="JE3" t="s">
        <v>104</v>
      </c>
      <c r="JF3" t="s">
        <v>105</v>
      </c>
      <c r="JG3" t="s">
        <v>106</v>
      </c>
      <c r="JH3" t="s">
        <v>107</v>
      </c>
      <c r="JI3" t="s">
        <v>108</v>
      </c>
      <c r="JJ3" s="11"/>
      <c r="JK3" t="s">
        <v>99</v>
      </c>
      <c r="JL3" t="s">
        <v>100</v>
      </c>
      <c r="JM3" t="s">
        <v>101</v>
      </c>
      <c r="JN3" t="s">
        <v>102</v>
      </c>
      <c r="JO3" t="s">
        <v>103</v>
      </c>
      <c r="JP3" t="s">
        <v>104</v>
      </c>
      <c r="JQ3" t="s">
        <v>105</v>
      </c>
      <c r="JR3" t="s">
        <v>106</v>
      </c>
      <c r="JS3" t="s">
        <v>107</v>
      </c>
      <c r="JT3" t="s">
        <v>108</v>
      </c>
      <c r="JU3" s="11"/>
      <c r="JV3" t="s">
        <v>99</v>
      </c>
      <c r="JW3" t="s">
        <v>100</v>
      </c>
      <c r="JX3" t="s">
        <v>101</v>
      </c>
      <c r="JY3" t="s">
        <v>102</v>
      </c>
      <c r="JZ3" t="s">
        <v>103</v>
      </c>
      <c r="KA3" t="s">
        <v>104</v>
      </c>
      <c r="KB3" t="s">
        <v>105</v>
      </c>
      <c r="KC3" t="s">
        <v>106</v>
      </c>
      <c r="KD3" t="s">
        <v>107</v>
      </c>
      <c r="KE3" t="s">
        <v>108</v>
      </c>
      <c r="KF3" s="11"/>
      <c r="KG3" t="s">
        <v>99</v>
      </c>
      <c r="KH3" t="s">
        <v>100</v>
      </c>
      <c r="KI3" t="s">
        <v>101</v>
      </c>
      <c r="KJ3" t="s">
        <v>102</v>
      </c>
      <c r="KK3" t="s">
        <v>103</v>
      </c>
      <c r="KL3" t="s">
        <v>104</v>
      </c>
      <c r="KM3" t="s">
        <v>105</v>
      </c>
      <c r="KN3" t="s">
        <v>106</v>
      </c>
      <c r="KO3" t="s">
        <v>107</v>
      </c>
      <c r="KP3" t="s">
        <v>108</v>
      </c>
      <c r="KQ3" s="11"/>
      <c r="KR3" t="s">
        <v>99</v>
      </c>
      <c r="KS3" t="s">
        <v>100</v>
      </c>
      <c r="KT3" t="s">
        <v>101</v>
      </c>
      <c r="KU3" t="s">
        <v>102</v>
      </c>
      <c r="KV3" t="s">
        <v>103</v>
      </c>
      <c r="KW3" t="s">
        <v>104</v>
      </c>
      <c r="KX3" t="s">
        <v>105</v>
      </c>
      <c r="KY3" t="s">
        <v>106</v>
      </c>
      <c r="KZ3" t="s">
        <v>107</v>
      </c>
      <c r="LA3" t="s">
        <v>108</v>
      </c>
      <c r="LB3" s="11"/>
      <c r="LC3" t="s">
        <v>99</v>
      </c>
      <c r="LD3" t="s">
        <v>100</v>
      </c>
      <c r="LE3" t="s">
        <v>101</v>
      </c>
      <c r="LF3" t="s">
        <v>102</v>
      </c>
      <c r="LG3" t="s">
        <v>103</v>
      </c>
      <c r="LH3" t="s">
        <v>104</v>
      </c>
      <c r="LI3" t="s">
        <v>105</v>
      </c>
      <c r="LJ3" t="s">
        <v>106</v>
      </c>
      <c r="LK3" t="s">
        <v>107</v>
      </c>
      <c r="LL3" t="s">
        <v>108</v>
      </c>
      <c r="LM3" s="11"/>
      <c r="LN3" t="s">
        <v>99</v>
      </c>
      <c r="LO3" t="s">
        <v>100</v>
      </c>
      <c r="LP3" t="s">
        <v>101</v>
      </c>
      <c r="LQ3" t="s">
        <v>102</v>
      </c>
      <c r="LR3" t="s">
        <v>103</v>
      </c>
      <c r="LS3" t="s">
        <v>104</v>
      </c>
      <c r="LT3" t="s">
        <v>105</v>
      </c>
      <c r="LU3" t="s">
        <v>106</v>
      </c>
      <c r="LV3" t="s">
        <v>107</v>
      </c>
      <c r="LW3" t="s">
        <v>108</v>
      </c>
      <c r="LX3" s="11"/>
      <c r="LY3" t="s">
        <v>99</v>
      </c>
      <c r="LZ3" t="s">
        <v>100</v>
      </c>
      <c r="MA3" t="s">
        <v>101</v>
      </c>
      <c r="MB3" t="s">
        <v>102</v>
      </c>
      <c r="MC3" t="s">
        <v>103</v>
      </c>
      <c r="MD3" t="s">
        <v>104</v>
      </c>
      <c r="ME3" t="s">
        <v>105</v>
      </c>
      <c r="MF3" t="s">
        <v>106</v>
      </c>
      <c r="MG3" t="s">
        <v>107</v>
      </c>
      <c r="MH3" t="s">
        <v>108</v>
      </c>
      <c r="MI3" s="11"/>
      <c r="MJ3" t="s">
        <v>99</v>
      </c>
      <c r="MK3" t="s">
        <v>100</v>
      </c>
      <c r="ML3" t="s">
        <v>101</v>
      </c>
      <c r="MM3" t="s">
        <v>102</v>
      </c>
      <c r="MN3" t="s">
        <v>103</v>
      </c>
      <c r="MO3" t="s">
        <v>104</v>
      </c>
      <c r="MP3" t="s">
        <v>105</v>
      </c>
      <c r="MQ3" t="s">
        <v>106</v>
      </c>
      <c r="MR3" t="s">
        <v>107</v>
      </c>
      <c r="MS3" t="s">
        <v>108</v>
      </c>
      <c r="MT3" s="11"/>
      <c r="MU3" t="s">
        <v>99</v>
      </c>
      <c r="MV3" t="s">
        <v>100</v>
      </c>
      <c r="MW3" t="s">
        <v>101</v>
      </c>
      <c r="MX3" t="s">
        <v>102</v>
      </c>
      <c r="MY3" t="s">
        <v>103</v>
      </c>
      <c r="MZ3" t="s">
        <v>104</v>
      </c>
      <c r="NA3" t="s">
        <v>105</v>
      </c>
      <c r="NB3" t="s">
        <v>106</v>
      </c>
      <c r="NC3" t="s">
        <v>107</v>
      </c>
      <c r="ND3" t="s">
        <v>108</v>
      </c>
      <c r="NE3" s="11"/>
      <c r="NF3" t="s">
        <v>99</v>
      </c>
      <c r="NG3" t="s">
        <v>100</v>
      </c>
      <c r="NH3" t="s">
        <v>101</v>
      </c>
      <c r="NI3" t="s">
        <v>102</v>
      </c>
      <c r="NJ3" t="s">
        <v>103</v>
      </c>
      <c r="NK3" t="s">
        <v>104</v>
      </c>
      <c r="NL3" t="s">
        <v>105</v>
      </c>
      <c r="NM3" t="s">
        <v>106</v>
      </c>
      <c r="NN3" t="s">
        <v>107</v>
      </c>
      <c r="NO3" t="s">
        <v>108</v>
      </c>
      <c r="NP3" s="11"/>
      <c r="NQ3" t="s">
        <v>99</v>
      </c>
      <c r="NR3" t="s">
        <v>100</v>
      </c>
      <c r="NS3" t="s">
        <v>101</v>
      </c>
      <c r="NT3" t="s">
        <v>102</v>
      </c>
      <c r="NU3" t="s">
        <v>103</v>
      </c>
      <c r="NV3" t="s">
        <v>104</v>
      </c>
      <c r="NW3" t="s">
        <v>105</v>
      </c>
      <c r="NX3" t="s">
        <v>106</v>
      </c>
      <c r="NY3" t="s">
        <v>107</v>
      </c>
      <c r="NZ3" t="s">
        <v>108</v>
      </c>
      <c r="OA3" s="11"/>
      <c r="OB3" t="s">
        <v>99</v>
      </c>
      <c r="OC3" t="s">
        <v>100</v>
      </c>
      <c r="OD3" t="s">
        <v>101</v>
      </c>
      <c r="OE3" t="s">
        <v>102</v>
      </c>
      <c r="OF3" t="s">
        <v>103</v>
      </c>
      <c r="OG3" t="s">
        <v>104</v>
      </c>
      <c r="OH3" t="s">
        <v>105</v>
      </c>
      <c r="OI3" t="s">
        <v>106</v>
      </c>
      <c r="OJ3" t="s">
        <v>107</v>
      </c>
      <c r="OK3" t="s">
        <v>108</v>
      </c>
      <c r="OL3" s="11"/>
      <c r="OM3" t="s">
        <v>99</v>
      </c>
      <c r="ON3" t="s">
        <v>100</v>
      </c>
      <c r="OO3" t="s">
        <v>101</v>
      </c>
      <c r="OP3" t="s">
        <v>102</v>
      </c>
      <c r="OQ3" t="s">
        <v>103</v>
      </c>
      <c r="OR3" t="s">
        <v>104</v>
      </c>
      <c r="OS3" t="s">
        <v>105</v>
      </c>
      <c r="OT3" t="s">
        <v>106</v>
      </c>
      <c r="OU3" t="s">
        <v>107</v>
      </c>
      <c r="OV3" t="s">
        <v>108</v>
      </c>
      <c r="OW3" s="11"/>
      <c r="OX3" t="s">
        <v>99</v>
      </c>
      <c r="OY3" t="s">
        <v>100</v>
      </c>
      <c r="OZ3" t="s">
        <v>101</v>
      </c>
      <c r="PA3" t="s">
        <v>102</v>
      </c>
      <c r="PB3" t="s">
        <v>103</v>
      </c>
      <c r="PC3" t="s">
        <v>104</v>
      </c>
      <c r="PD3" t="s">
        <v>105</v>
      </c>
      <c r="PE3" t="s">
        <v>106</v>
      </c>
      <c r="PF3" t="s">
        <v>107</v>
      </c>
      <c r="PG3" t="s">
        <v>108</v>
      </c>
      <c r="PH3" s="11"/>
      <c r="PI3" t="s">
        <v>99</v>
      </c>
      <c r="PJ3" t="s">
        <v>100</v>
      </c>
      <c r="PK3" t="s">
        <v>101</v>
      </c>
      <c r="PL3" t="s">
        <v>102</v>
      </c>
      <c r="PM3" t="s">
        <v>103</v>
      </c>
      <c r="PN3" t="s">
        <v>104</v>
      </c>
      <c r="PO3" t="s">
        <v>105</v>
      </c>
      <c r="PP3" t="s">
        <v>106</v>
      </c>
      <c r="PQ3" t="s">
        <v>107</v>
      </c>
      <c r="PR3" t="s">
        <v>108</v>
      </c>
      <c r="PS3" s="11"/>
      <c r="PT3" t="s">
        <v>99</v>
      </c>
      <c r="PU3" t="s">
        <v>100</v>
      </c>
      <c r="PV3" t="s">
        <v>101</v>
      </c>
      <c r="PW3" t="s">
        <v>102</v>
      </c>
      <c r="PX3" t="s">
        <v>103</v>
      </c>
      <c r="PY3" t="s">
        <v>104</v>
      </c>
      <c r="PZ3" t="s">
        <v>105</v>
      </c>
      <c r="QA3" t="s">
        <v>106</v>
      </c>
      <c r="QB3" t="s">
        <v>107</v>
      </c>
      <c r="QC3" t="s">
        <v>108</v>
      </c>
      <c r="QD3" s="11"/>
      <c r="QE3" t="s">
        <v>99</v>
      </c>
      <c r="QF3" t="s">
        <v>100</v>
      </c>
      <c r="QG3" t="s">
        <v>101</v>
      </c>
      <c r="QH3" t="s">
        <v>102</v>
      </c>
      <c r="QI3" t="s">
        <v>103</v>
      </c>
      <c r="QJ3" t="s">
        <v>104</v>
      </c>
      <c r="QK3" t="s">
        <v>105</v>
      </c>
      <c r="QL3" t="s">
        <v>106</v>
      </c>
      <c r="QM3" t="s">
        <v>107</v>
      </c>
      <c r="QN3" t="s">
        <v>108</v>
      </c>
      <c r="QO3" s="11"/>
      <c r="QP3" t="s">
        <v>99</v>
      </c>
      <c r="QQ3" t="s">
        <v>100</v>
      </c>
      <c r="QR3" t="s">
        <v>101</v>
      </c>
      <c r="QS3" t="s">
        <v>102</v>
      </c>
      <c r="QT3" t="s">
        <v>103</v>
      </c>
      <c r="QU3" t="s">
        <v>104</v>
      </c>
      <c r="QV3" t="s">
        <v>105</v>
      </c>
      <c r="QW3" t="s">
        <v>106</v>
      </c>
      <c r="QX3" t="s">
        <v>107</v>
      </c>
      <c r="QY3" t="s">
        <v>108</v>
      </c>
      <c r="QZ3" s="11"/>
      <c r="RA3" t="s">
        <v>99</v>
      </c>
      <c r="RB3" t="s">
        <v>100</v>
      </c>
      <c r="RC3" t="s">
        <v>101</v>
      </c>
      <c r="RD3" t="s">
        <v>102</v>
      </c>
      <c r="RE3" t="s">
        <v>103</v>
      </c>
      <c r="RF3" t="s">
        <v>104</v>
      </c>
      <c r="RG3" t="s">
        <v>105</v>
      </c>
      <c r="RH3" t="s">
        <v>106</v>
      </c>
      <c r="RI3" t="s">
        <v>107</v>
      </c>
      <c r="RJ3" t="s">
        <v>108</v>
      </c>
      <c r="RK3" s="11"/>
      <c r="RL3" t="s">
        <v>99</v>
      </c>
      <c r="RM3" t="s">
        <v>100</v>
      </c>
      <c r="RN3" t="s">
        <v>101</v>
      </c>
      <c r="RO3" t="s">
        <v>102</v>
      </c>
      <c r="RP3" t="s">
        <v>103</v>
      </c>
      <c r="RQ3" t="s">
        <v>104</v>
      </c>
      <c r="RR3" t="s">
        <v>105</v>
      </c>
      <c r="RS3" t="s">
        <v>106</v>
      </c>
      <c r="RT3" t="s">
        <v>107</v>
      </c>
      <c r="RU3" t="s">
        <v>108</v>
      </c>
      <c r="RV3" s="11"/>
      <c r="RW3" t="s">
        <v>99</v>
      </c>
      <c r="RX3" t="s">
        <v>100</v>
      </c>
      <c r="RY3" t="s">
        <v>101</v>
      </c>
      <c r="RZ3" t="s">
        <v>102</v>
      </c>
      <c r="SA3" t="s">
        <v>103</v>
      </c>
      <c r="SB3" t="s">
        <v>104</v>
      </c>
      <c r="SC3" t="s">
        <v>105</v>
      </c>
      <c r="SD3" t="s">
        <v>106</v>
      </c>
      <c r="SE3" t="s">
        <v>107</v>
      </c>
      <c r="SF3" t="s">
        <v>108</v>
      </c>
      <c r="SG3" s="11"/>
      <c r="SH3" t="s">
        <v>99</v>
      </c>
      <c r="SI3" t="s">
        <v>100</v>
      </c>
      <c r="SJ3" t="s">
        <v>101</v>
      </c>
      <c r="SK3" t="s">
        <v>102</v>
      </c>
      <c r="SL3" t="s">
        <v>103</v>
      </c>
      <c r="SM3" t="s">
        <v>104</v>
      </c>
      <c r="SN3" t="s">
        <v>105</v>
      </c>
      <c r="SO3" t="s">
        <v>106</v>
      </c>
      <c r="SP3" t="s">
        <v>107</v>
      </c>
      <c r="SQ3" t="s">
        <v>108</v>
      </c>
      <c r="SR3" s="11"/>
      <c r="SS3" t="s">
        <v>99</v>
      </c>
      <c r="ST3" t="s">
        <v>100</v>
      </c>
      <c r="SU3" t="s">
        <v>101</v>
      </c>
      <c r="SV3" t="s">
        <v>102</v>
      </c>
      <c r="SW3" t="s">
        <v>103</v>
      </c>
      <c r="SX3" t="s">
        <v>104</v>
      </c>
      <c r="SY3" t="s">
        <v>105</v>
      </c>
      <c r="SZ3" t="s">
        <v>106</v>
      </c>
      <c r="TA3" t="s">
        <v>107</v>
      </c>
      <c r="TB3" t="s">
        <v>108</v>
      </c>
      <c r="TC3" s="11"/>
      <c r="TD3" t="s">
        <v>99</v>
      </c>
      <c r="TE3" t="s">
        <v>100</v>
      </c>
      <c r="TF3" t="s">
        <v>101</v>
      </c>
      <c r="TG3" t="s">
        <v>102</v>
      </c>
      <c r="TH3" t="s">
        <v>103</v>
      </c>
      <c r="TI3" t="s">
        <v>104</v>
      </c>
      <c r="TJ3" t="s">
        <v>105</v>
      </c>
      <c r="TK3" t="s">
        <v>106</v>
      </c>
      <c r="TL3" t="s">
        <v>107</v>
      </c>
      <c r="TM3" t="s">
        <v>108</v>
      </c>
      <c r="TN3" s="11"/>
      <c r="TO3" t="s">
        <v>99</v>
      </c>
      <c r="TP3" t="s">
        <v>100</v>
      </c>
      <c r="TQ3" t="s">
        <v>101</v>
      </c>
      <c r="TR3" t="s">
        <v>102</v>
      </c>
      <c r="TS3" t="s">
        <v>103</v>
      </c>
      <c r="TT3" t="s">
        <v>104</v>
      </c>
      <c r="TU3" t="s">
        <v>105</v>
      </c>
      <c r="TV3" t="s">
        <v>106</v>
      </c>
      <c r="TW3" t="s">
        <v>107</v>
      </c>
      <c r="TX3" t="s">
        <v>108</v>
      </c>
      <c r="TY3" s="11"/>
      <c r="TZ3" t="s">
        <v>99</v>
      </c>
      <c r="UA3" t="s">
        <v>100</v>
      </c>
      <c r="UB3" t="s">
        <v>101</v>
      </c>
      <c r="UC3" t="s">
        <v>102</v>
      </c>
      <c r="UD3" t="s">
        <v>103</v>
      </c>
      <c r="UE3" t="s">
        <v>104</v>
      </c>
      <c r="UF3" t="s">
        <v>105</v>
      </c>
      <c r="UG3" t="s">
        <v>106</v>
      </c>
      <c r="UH3" t="s">
        <v>107</v>
      </c>
      <c r="UI3" t="s">
        <v>108</v>
      </c>
      <c r="UJ3" s="11"/>
      <c r="UK3" t="s">
        <v>99</v>
      </c>
      <c r="UL3" t="s">
        <v>100</v>
      </c>
      <c r="UM3" t="s">
        <v>101</v>
      </c>
      <c r="UN3" t="s">
        <v>102</v>
      </c>
      <c r="UO3" t="s">
        <v>103</v>
      </c>
      <c r="UP3" t="s">
        <v>104</v>
      </c>
      <c r="UQ3" t="s">
        <v>105</v>
      </c>
      <c r="UR3" t="s">
        <v>106</v>
      </c>
      <c r="US3" t="s">
        <v>107</v>
      </c>
      <c r="UT3" t="s">
        <v>108</v>
      </c>
      <c r="UU3" s="11"/>
      <c r="UV3" t="s">
        <v>99</v>
      </c>
      <c r="UW3" t="s">
        <v>100</v>
      </c>
      <c r="UX3" t="s">
        <v>101</v>
      </c>
      <c r="UY3" t="s">
        <v>102</v>
      </c>
      <c r="UZ3" t="s">
        <v>103</v>
      </c>
      <c r="VA3" t="s">
        <v>104</v>
      </c>
      <c r="VB3" t="s">
        <v>105</v>
      </c>
      <c r="VC3" t="s">
        <v>106</v>
      </c>
      <c r="VD3" t="s">
        <v>107</v>
      </c>
      <c r="VE3" t="s">
        <v>108</v>
      </c>
      <c r="VF3" s="11"/>
      <c r="VG3" t="s">
        <v>99</v>
      </c>
      <c r="VH3" t="s">
        <v>100</v>
      </c>
      <c r="VI3" t="s">
        <v>101</v>
      </c>
      <c r="VJ3" t="s">
        <v>102</v>
      </c>
      <c r="VK3" t="s">
        <v>103</v>
      </c>
      <c r="VL3" t="s">
        <v>104</v>
      </c>
      <c r="VM3" t="s">
        <v>105</v>
      </c>
      <c r="VN3" t="s">
        <v>106</v>
      </c>
      <c r="VO3" t="s">
        <v>107</v>
      </c>
      <c r="VP3" t="s">
        <v>108</v>
      </c>
      <c r="VQ3" s="11"/>
      <c r="VR3" t="s">
        <v>99</v>
      </c>
      <c r="VS3" t="s">
        <v>100</v>
      </c>
      <c r="VT3" t="s">
        <v>101</v>
      </c>
      <c r="VU3" t="s">
        <v>102</v>
      </c>
      <c r="VV3" t="s">
        <v>103</v>
      </c>
      <c r="VW3" t="s">
        <v>104</v>
      </c>
      <c r="VX3" t="s">
        <v>105</v>
      </c>
      <c r="VY3" t="s">
        <v>106</v>
      </c>
      <c r="VZ3" t="s">
        <v>107</v>
      </c>
      <c r="WA3" t="s">
        <v>108</v>
      </c>
      <c r="WB3" s="11"/>
      <c r="WC3" t="s">
        <v>99</v>
      </c>
      <c r="WD3" t="s">
        <v>100</v>
      </c>
      <c r="WE3" t="s">
        <v>101</v>
      </c>
      <c r="WF3" t="s">
        <v>102</v>
      </c>
      <c r="WG3" t="s">
        <v>103</v>
      </c>
      <c r="WH3" t="s">
        <v>104</v>
      </c>
      <c r="WI3" t="s">
        <v>105</v>
      </c>
      <c r="WJ3" t="s">
        <v>106</v>
      </c>
      <c r="WK3" t="s">
        <v>107</v>
      </c>
      <c r="WL3" t="s">
        <v>108</v>
      </c>
      <c r="WM3" s="11"/>
      <c r="WN3" t="s">
        <v>99</v>
      </c>
      <c r="WO3" t="s">
        <v>100</v>
      </c>
      <c r="WP3" t="s">
        <v>101</v>
      </c>
      <c r="WQ3" t="s">
        <v>102</v>
      </c>
      <c r="WR3" t="s">
        <v>103</v>
      </c>
      <c r="WS3" t="s">
        <v>104</v>
      </c>
      <c r="WT3" t="s">
        <v>105</v>
      </c>
      <c r="WU3" t="s">
        <v>106</v>
      </c>
      <c r="WV3" t="s">
        <v>107</v>
      </c>
      <c r="WW3" t="s">
        <v>108</v>
      </c>
      <c r="WX3" s="11"/>
      <c r="WY3" t="s">
        <v>99</v>
      </c>
      <c r="WZ3" t="s">
        <v>100</v>
      </c>
      <c r="XA3" t="s">
        <v>101</v>
      </c>
      <c r="XB3" t="s">
        <v>102</v>
      </c>
      <c r="XC3" t="s">
        <v>103</v>
      </c>
      <c r="XD3" t="s">
        <v>104</v>
      </c>
      <c r="XE3" t="s">
        <v>105</v>
      </c>
      <c r="XF3" t="s">
        <v>106</v>
      </c>
      <c r="XG3" t="s">
        <v>107</v>
      </c>
      <c r="XH3" t="s">
        <v>108</v>
      </c>
      <c r="XI3" s="11"/>
      <c r="XJ3" t="s">
        <v>99</v>
      </c>
      <c r="XK3" t="s">
        <v>100</v>
      </c>
      <c r="XL3" t="s">
        <v>101</v>
      </c>
      <c r="XM3" t="s">
        <v>102</v>
      </c>
      <c r="XN3" t="s">
        <v>103</v>
      </c>
      <c r="XO3" t="s">
        <v>104</v>
      </c>
      <c r="XP3" t="s">
        <v>105</v>
      </c>
      <c r="XQ3" t="s">
        <v>106</v>
      </c>
      <c r="XR3" t="s">
        <v>107</v>
      </c>
      <c r="XS3" t="s">
        <v>108</v>
      </c>
      <c r="XT3" s="11"/>
      <c r="XU3" t="s">
        <v>99</v>
      </c>
      <c r="XV3" t="s">
        <v>100</v>
      </c>
      <c r="XW3" t="s">
        <v>101</v>
      </c>
      <c r="XX3" t="s">
        <v>102</v>
      </c>
      <c r="XY3" t="s">
        <v>103</v>
      </c>
      <c r="XZ3" t="s">
        <v>104</v>
      </c>
      <c r="YA3" t="s">
        <v>105</v>
      </c>
      <c r="YB3" t="s">
        <v>106</v>
      </c>
      <c r="YC3" t="s">
        <v>107</v>
      </c>
      <c r="YD3" t="s">
        <v>108</v>
      </c>
      <c r="YE3" s="11"/>
      <c r="YF3" t="s">
        <v>99</v>
      </c>
      <c r="YG3" t="s">
        <v>100</v>
      </c>
      <c r="YH3" t="s">
        <v>101</v>
      </c>
      <c r="YI3" t="s">
        <v>102</v>
      </c>
      <c r="YJ3" t="s">
        <v>103</v>
      </c>
      <c r="YK3" t="s">
        <v>104</v>
      </c>
      <c r="YL3" t="s">
        <v>105</v>
      </c>
      <c r="YM3" t="s">
        <v>106</v>
      </c>
      <c r="YN3" t="s">
        <v>107</v>
      </c>
      <c r="YO3" t="s">
        <v>108</v>
      </c>
      <c r="YP3" s="11"/>
      <c r="YQ3" t="s">
        <v>99</v>
      </c>
      <c r="YR3" t="s">
        <v>100</v>
      </c>
      <c r="YS3" t="s">
        <v>101</v>
      </c>
      <c r="YT3" t="s">
        <v>102</v>
      </c>
      <c r="YU3" t="s">
        <v>103</v>
      </c>
      <c r="YV3" t="s">
        <v>104</v>
      </c>
      <c r="YW3" t="s">
        <v>105</v>
      </c>
      <c r="YX3" t="s">
        <v>106</v>
      </c>
      <c r="YY3" t="s">
        <v>107</v>
      </c>
      <c r="YZ3" t="s">
        <v>108</v>
      </c>
      <c r="ZA3" s="11"/>
      <c r="ZB3" s="1176"/>
      <c r="ZC3" s="25" t="s">
        <v>110</v>
      </c>
      <c r="ZD3" s="24" t="s">
        <v>111</v>
      </c>
      <c r="ZE3" s="24" t="s">
        <v>112</v>
      </c>
      <c r="ZF3" s="24" t="s">
        <v>113</v>
      </c>
      <c r="ZG3" s="24" t="s">
        <v>114</v>
      </c>
      <c r="ZH3" s="24" t="s">
        <v>115</v>
      </c>
      <c r="ZI3" s="1176"/>
      <c r="ZJ3" t="s">
        <v>99</v>
      </c>
      <c r="ZK3" t="s">
        <v>100</v>
      </c>
      <c r="ZL3" t="s">
        <v>101</v>
      </c>
      <c r="ZM3" t="s">
        <v>102</v>
      </c>
      <c r="ZN3" t="s">
        <v>103</v>
      </c>
      <c r="ZO3" t="s">
        <v>104</v>
      </c>
      <c r="ZP3" t="s">
        <v>105</v>
      </c>
      <c r="ZQ3" t="s">
        <v>106</v>
      </c>
      <c r="ZR3" t="s">
        <v>107</v>
      </c>
      <c r="ZS3" t="s">
        <v>108</v>
      </c>
      <c r="ZT3" s="11"/>
      <c r="ZU3" t="s">
        <v>99</v>
      </c>
      <c r="ZV3" t="s">
        <v>100</v>
      </c>
      <c r="ZW3" t="s">
        <v>101</v>
      </c>
      <c r="ZX3" t="s">
        <v>102</v>
      </c>
      <c r="ZY3" t="s">
        <v>103</v>
      </c>
      <c r="ZZ3" t="s">
        <v>104</v>
      </c>
      <c r="AAA3" t="s">
        <v>105</v>
      </c>
      <c r="AAB3" t="s">
        <v>106</v>
      </c>
      <c r="AAC3" t="s">
        <v>107</v>
      </c>
      <c r="AAD3" t="s">
        <v>108</v>
      </c>
      <c r="AAE3" s="11"/>
      <c r="AAF3" t="s">
        <v>99</v>
      </c>
      <c r="AAG3" t="s">
        <v>100</v>
      </c>
      <c r="AAH3" t="s">
        <v>101</v>
      </c>
      <c r="AAI3" t="s">
        <v>102</v>
      </c>
      <c r="AAJ3" t="s">
        <v>103</v>
      </c>
      <c r="AAK3" t="s">
        <v>104</v>
      </c>
      <c r="AAL3" t="s">
        <v>105</v>
      </c>
      <c r="AAM3" t="s">
        <v>106</v>
      </c>
      <c r="AAN3" t="s">
        <v>107</v>
      </c>
      <c r="AAO3" t="s">
        <v>108</v>
      </c>
      <c r="AAP3" s="11"/>
      <c r="AAQ3" t="s">
        <v>99</v>
      </c>
      <c r="AAR3" t="s">
        <v>100</v>
      </c>
      <c r="AAS3" t="s">
        <v>101</v>
      </c>
      <c r="AAT3" t="s">
        <v>102</v>
      </c>
      <c r="AAU3" t="s">
        <v>103</v>
      </c>
      <c r="AAV3" t="s">
        <v>104</v>
      </c>
      <c r="AAW3" t="s">
        <v>105</v>
      </c>
      <c r="AAX3" t="s">
        <v>106</v>
      </c>
      <c r="AAY3" t="s">
        <v>107</v>
      </c>
      <c r="AAZ3" t="s">
        <v>108</v>
      </c>
      <c r="ABA3" s="11"/>
      <c r="ABB3" t="s">
        <v>99</v>
      </c>
      <c r="ABC3" t="s">
        <v>100</v>
      </c>
      <c r="ABD3" t="s">
        <v>101</v>
      </c>
      <c r="ABE3" t="s">
        <v>102</v>
      </c>
      <c r="ABF3" t="s">
        <v>103</v>
      </c>
      <c r="ABG3" t="s">
        <v>104</v>
      </c>
      <c r="ABH3" t="s">
        <v>105</v>
      </c>
      <c r="ABI3" t="s">
        <v>106</v>
      </c>
      <c r="ABJ3" t="s">
        <v>107</v>
      </c>
      <c r="ABK3" t="s">
        <v>108</v>
      </c>
      <c r="ABL3" s="11"/>
      <c r="ABM3" t="s">
        <v>99</v>
      </c>
      <c r="ABN3" t="s">
        <v>100</v>
      </c>
      <c r="ABO3" t="s">
        <v>101</v>
      </c>
      <c r="ABP3" t="s">
        <v>102</v>
      </c>
      <c r="ABQ3" t="s">
        <v>103</v>
      </c>
      <c r="ABR3" t="s">
        <v>104</v>
      </c>
      <c r="ABS3" t="s">
        <v>105</v>
      </c>
      <c r="ABT3" t="s">
        <v>106</v>
      </c>
      <c r="ABU3" t="s">
        <v>107</v>
      </c>
      <c r="ABV3" t="s">
        <v>108</v>
      </c>
      <c r="ABW3" s="11"/>
      <c r="ABX3" t="s">
        <v>99</v>
      </c>
      <c r="ABY3" t="s">
        <v>100</v>
      </c>
      <c r="ABZ3" t="s">
        <v>101</v>
      </c>
      <c r="ACA3" t="s">
        <v>102</v>
      </c>
      <c r="ACB3" t="s">
        <v>103</v>
      </c>
      <c r="ACC3" t="s">
        <v>104</v>
      </c>
      <c r="ACD3" t="s">
        <v>105</v>
      </c>
      <c r="ACE3" t="s">
        <v>106</v>
      </c>
      <c r="ACF3" t="s">
        <v>107</v>
      </c>
      <c r="ACG3" t="s">
        <v>108</v>
      </c>
      <c r="ACH3" s="11"/>
      <c r="ACI3" t="s">
        <v>99</v>
      </c>
      <c r="ACJ3" t="s">
        <v>100</v>
      </c>
      <c r="ACK3" t="s">
        <v>101</v>
      </c>
      <c r="ACL3" t="s">
        <v>102</v>
      </c>
      <c r="ACM3" t="s">
        <v>103</v>
      </c>
      <c r="ACN3" t="s">
        <v>104</v>
      </c>
      <c r="ACO3" t="s">
        <v>105</v>
      </c>
      <c r="ACP3" t="s">
        <v>106</v>
      </c>
      <c r="ACQ3" t="s">
        <v>107</v>
      </c>
      <c r="ACR3" t="s">
        <v>108</v>
      </c>
      <c r="ACS3" s="11"/>
      <c r="ACT3" t="s">
        <v>99</v>
      </c>
      <c r="ACU3" t="s">
        <v>100</v>
      </c>
      <c r="ACV3" t="s">
        <v>101</v>
      </c>
      <c r="ACW3" t="s">
        <v>102</v>
      </c>
      <c r="ACX3" t="s">
        <v>103</v>
      </c>
      <c r="ACY3" t="s">
        <v>104</v>
      </c>
      <c r="ACZ3" t="s">
        <v>105</v>
      </c>
      <c r="ADA3" t="s">
        <v>106</v>
      </c>
      <c r="ADB3" t="s">
        <v>107</v>
      </c>
      <c r="ADC3" t="s">
        <v>108</v>
      </c>
      <c r="ADD3" s="11"/>
      <c r="ADE3" t="s">
        <v>99</v>
      </c>
      <c r="ADF3" t="s">
        <v>100</v>
      </c>
      <c r="ADG3" t="s">
        <v>101</v>
      </c>
      <c r="ADH3" t="s">
        <v>102</v>
      </c>
      <c r="ADI3" t="s">
        <v>103</v>
      </c>
      <c r="ADJ3" t="s">
        <v>104</v>
      </c>
      <c r="ADK3" t="s">
        <v>105</v>
      </c>
      <c r="ADL3" t="s">
        <v>106</v>
      </c>
      <c r="ADM3" t="s">
        <v>107</v>
      </c>
      <c r="ADN3" t="s">
        <v>108</v>
      </c>
      <c r="ADO3" s="11"/>
      <c r="ADP3" t="s">
        <v>99</v>
      </c>
      <c r="ADQ3" t="s">
        <v>100</v>
      </c>
      <c r="ADR3" t="s">
        <v>101</v>
      </c>
      <c r="ADS3" t="s">
        <v>102</v>
      </c>
      <c r="ADT3" t="s">
        <v>103</v>
      </c>
      <c r="ADU3" t="s">
        <v>104</v>
      </c>
      <c r="ADV3" t="s">
        <v>105</v>
      </c>
      <c r="ADW3" t="s">
        <v>106</v>
      </c>
      <c r="ADX3" t="s">
        <v>107</v>
      </c>
      <c r="ADY3" t="s">
        <v>108</v>
      </c>
      <c r="ADZ3" s="11"/>
      <c r="AEA3" t="s">
        <v>99</v>
      </c>
      <c r="AEB3" t="s">
        <v>100</v>
      </c>
      <c r="AEC3" t="s">
        <v>101</v>
      </c>
      <c r="AED3" t="s">
        <v>102</v>
      </c>
      <c r="AEE3" t="s">
        <v>103</v>
      </c>
      <c r="AEF3" t="s">
        <v>104</v>
      </c>
      <c r="AEG3" t="s">
        <v>105</v>
      </c>
      <c r="AEH3" t="s">
        <v>106</v>
      </c>
      <c r="AEI3" t="s">
        <v>107</v>
      </c>
      <c r="AEJ3" t="s">
        <v>108</v>
      </c>
      <c r="AEK3" s="11"/>
      <c r="AEL3" t="s">
        <v>99</v>
      </c>
      <c r="AEM3" t="s">
        <v>100</v>
      </c>
      <c r="AEN3" t="s">
        <v>101</v>
      </c>
      <c r="AEO3" t="s">
        <v>102</v>
      </c>
      <c r="AEP3" t="s">
        <v>103</v>
      </c>
      <c r="AEQ3" t="s">
        <v>104</v>
      </c>
      <c r="AER3" t="s">
        <v>105</v>
      </c>
      <c r="AES3" t="s">
        <v>106</v>
      </c>
      <c r="AET3" t="s">
        <v>107</v>
      </c>
      <c r="AEU3" t="s">
        <v>108</v>
      </c>
      <c r="AEV3" s="11"/>
      <c r="AEW3" t="s">
        <v>99</v>
      </c>
      <c r="AEX3" t="s">
        <v>100</v>
      </c>
      <c r="AEY3" t="s">
        <v>101</v>
      </c>
      <c r="AEZ3" t="s">
        <v>102</v>
      </c>
      <c r="AFA3" t="s">
        <v>103</v>
      </c>
      <c r="AFB3" t="s">
        <v>104</v>
      </c>
      <c r="AFC3" t="s">
        <v>105</v>
      </c>
      <c r="AFD3" t="s">
        <v>106</v>
      </c>
      <c r="AFE3" t="s">
        <v>107</v>
      </c>
      <c r="AFF3" t="s">
        <v>108</v>
      </c>
      <c r="AFG3" s="11"/>
      <c r="AFH3" t="s">
        <v>99</v>
      </c>
      <c r="AFI3" t="s">
        <v>100</v>
      </c>
      <c r="AFJ3" t="s">
        <v>101</v>
      </c>
      <c r="AFK3" t="s">
        <v>102</v>
      </c>
      <c r="AFL3" t="s">
        <v>103</v>
      </c>
      <c r="AFM3" t="s">
        <v>104</v>
      </c>
      <c r="AFN3" t="s">
        <v>105</v>
      </c>
      <c r="AFO3" t="s">
        <v>106</v>
      </c>
      <c r="AFP3" t="s">
        <v>107</v>
      </c>
      <c r="AFQ3" t="s">
        <v>108</v>
      </c>
      <c r="AFR3" s="11"/>
      <c r="AFS3" t="s">
        <v>99</v>
      </c>
      <c r="AFT3" t="s">
        <v>100</v>
      </c>
      <c r="AFU3" t="s">
        <v>101</v>
      </c>
      <c r="AFV3" t="s">
        <v>102</v>
      </c>
      <c r="AFW3" t="s">
        <v>103</v>
      </c>
      <c r="AFX3" t="s">
        <v>104</v>
      </c>
      <c r="AFY3" t="s">
        <v>105</v>
      </c>
      <c r="AFZ3" t="s">
        <v>106</v>
      </c>
      <c r="AGA3" t="s">
        <v>107</v>
      </c>
      <c r="AGB3" t="s">
        <v>108</v>
      </c>
      <c r="AGC3" s="11"/>
      <c r="AGD3" t="s">
        <v>99</v>
      </c>
      <c r="AGE3" t="s">
        <v>100</v>
      </c>
      <c r="AGF3" t="s">
        <v>101</v>
      </c>
      <c r="AGG3" t="s">
        <v>102</v>
      </c>
      <c r="AGH3" t="s">
        <v>103</v>
      </c>
      <c r="AGI3" t="s">
        <v>104</v>
      </c>
      <c r="AGJ3" t="s">
        <v>105</v>
      </c>
      <c r="AGK3" t="s">
        <v>106</v>
      </c>
      <c r="AGL3" t="s">
        <v>107</v>
      </c>
      <c r="AGM3" t="s">
        <v>108</v>
      </c>
      <c r="AGN3" s="11"/>
      <c r="AGO3" t="s">
        <v>99</v>
      </c>
      <c r="AGP3" t="s">
        <v>100</v>
      </c>
      <c r="AGQ3" t="s">
        <v>101</v>
      </c>
      <c r="AGR3" t="s">
        <v>102</v>
      </c>
      <c r="AGS3" t="s">
        <v>103</v>
      </c>
      <c r="AGT3" t="s">
        <v>104</v>
      </c>
      <c r="AGU3" t="s">
        <v>105</v>
      </c>
      <c r="AGV3" t="s">
        <v>106</v>
      </c>
      <c r="AGW3" t="s">
        <v>107</v>
      </c>
      <c r="AGX3" t="s">
        <v>108</v>
      </c>
      <c r="AGY3" s="11"/>
      <c r="AGZ3" t="s">
        <v>99</v>
      </c>
      <c r="AHA3" t="s">
        <v>100</v>
      </c>
      <c r="AHB3" t="s">
        <v>101</v>
      </c>
      <c r="AHC3" t="s">
        <v>102</v>
      </c>
      <c r="AHD3" t="s">
        <v>103</v>
      </c>
      <c r="AHE3" t="s">
        <v>104</v>
      </c>
      <c r="AHF3" t="s">
        <v>105</v>
      </c>
      <c r="AHG3" t="s">
        <v>106</v>
      </c>
      <c r="AHH3" t="s">
        <v>107</v>
      </c>
      <c r="AHI3" t="s">
        <v>108</v>
      </c>
      <c r="AHJ3" s="11"/>
      <c r="AHK3" t="s">
        <v>99</v>
      </c>
      <c r="AHL3" t="s">
        <v>100</v>
      </c>
      <c r="AHM3" t="s">
        <v>101</v>
      </c>
      <c r="AHN3" t="s">
        <v>102</v>
      </c>
      <c r="AHO3" t="s">
        <v>103</v>
      </c>
      <c r="AHP3" t="s">
        <v>104</v>
      </c>
      <c r="AHQ3" t="s">
        <v>105</v>
      </c>
      <c r="AHR3" t="s">
        <v>106</v>
      </c>
      <c r="AHS3" t="s">
        <v>107</v>
      </c>
      <c r="AHT3" t="s">
        <v>108</v>
      </c>
      <c r="AHU3" s="11"/>
      <c r="AHV3" t="s">
        <v>99</v>
      </c>
      <c r="AHW3" t="s">
        <v>100</v>
      </c>
      <c r="AHX3" t="s">
        <v>101</v>
      </c>
      <c r="AHY3" t="s">
        <v>102</v>
      </c>
      <c r="AHZ3" t="s">
        <v>103</v>
      </c>
      <c r="AIA3" t="s">
        <v>104</v>
      </c>
      <c r="AIB3" t="s">
        <v>105</v>
      </c>
      <c r="AIC3" t="s">
        <v>106</v>
      </c>
      <c r="AID3" t="s">
        <v>107</v>
      </c>
      <c r="AIE3" t="s">
        <v>108</v>
      </c>
      <c r="AIF3" s="11"/>
      <c r="AIG3" t="s">
        <v>99</v>
      </c>
      <c r="AIH3" t="s">
        <v>100</v>
      </c>
      <c r="AII3" t="s">
        <v>101</v>
      </c>
      <c r="AIJ3" t="s">
        <v>102</v>
      </c>
      <c r="AIK3" t="s">
        <v>103</v>
      </c>
      <c r="AIL3" t="s">
        <v>104</v>
      </c>
      <c r="AIM3" t="s">
        <v>105</v>
      </c>
      <c r="AIN3" t="s">
        <v>106</v>
      </c>
      <c r="AIO3" t="s">
        <v>107</v>
      </c>
      <c r="AIP3" t="s">
        <v>108</v>
      </c>
      <c r="AIQ3" s="11"/>
      <c r="AIR3" t="s">
        <v>99</v>
      </c>
      <c r="AIS3" t="s">
        <v>100</v>
      </c>
      <c r="AIT3" t="s">
        <v>101</v>
      </c>
      <c r="AIU3" t="s">
        <v>102</v>
      </c>
      <c r="AIV3" t="s">
        <v>103</v>
      </c>
      <c r="AIW3" t="s">
        <v>104</v>
      </c>
      <c r="AIX3" t="s">
        <v>105</v>
      </c>
      <c r="AIY3" t="s">
        <v>106</v>
      </c>
      <c r="AIZ3" t="s">
        <v>107</v>
      </c>
      <c r="AJA3" t="s">
        <v>108</v>
      </c>
      <c r="AJB3" s="11"/>
      <c r="AJC3" t="s">
        <v>99</v>
      </c>
      <c r="AJD3" t="s">
        <v>100</v>
      </c>
      <c r="AJE3" t="s">
        <v>101</v>
      </c>
      <c r="AJF3" t="s">
        <v>102</v>
      </c>
      <c r="AJG3" t="s">
        <v>103</v>
      </c>
      <c r="AJH3" t="s">
        <v>104</v>
      </c>
      <c r="AJI3" t="s">
        <v>105</v>
      </c>
      <c r="AJJ3" t="s">
        <v>106</v>
      </c>
      <c r="AJK3" t="s">
        <v>107</v>
      </c>
      <c r="AJL3" t="s">
        <v>108</v>
      </c>
      <c r="AJM3" s="11"/>
      <c r="AJN3" t="s">
        <v>99</v>
      </c>
      <c r="AJO3" t="s">
        <v>100</v>
      </c>
      <c r="AJP3" t="s">
        <v>101</v>
      </c>
      <c r="AJQ3" t="s">
        <v>102</v>
      </c>
      <c r="AJR3" t="s">
        <v>103</v>
      </c>
      <c r="AJS3" t="s">
        <v>104</v>
      </c>
      <c r="AJT3" t="s">
        <v>105</v>
      </c>
      <c r="AJU3" t="s">
        <v>106</v>
      </c>
      <c r="AJV3" t="s">
        <v>107</v>
      </c>
      <c r="AJW3" t="s">
        <v>108</v>
      </c>
      <c r="AJX3" s="11"/>
      <c r="AJY3" t="s">
        <v>99</v>
      </c>
      <c r="AJZ3" t="s">
        <v>100</v>
      </c>
      <c r="AKA3" t="s">
        <v>101</v>
      </c>
      <c r="AKB3" t="s">
        <v>102</v>
      </c>
      <c r="AKC3" t="s">
        <v>103</v>
      </c>
      <c r="AKD3" t="s">
        <v>104</v>
      </c>
      <c r="AKE3" t="s">
        <v>105</v>
      </c>
      <c r="AKF3" t="s">
        <v>106</v>
      </c>
      <c r="AKG3" t="s">
        <v>107</v>
      </c>
      <c r="AKH3" t="s">
        <v>108</v>
      </c>
      <c r="AKI3" s="11"/>
      <c r="AKJ3" t="s">
        <v>99</v>
      </c>
      <c r="AKK3" t="s">
        <v>100</v>
      </c>
      <c r="AKL3" t="s">
        <v>101</v>
      </c>
      <c r="AKM3" t="s">
        <v>102</v>
      </c>
      <c r="AKN3" t="s">
        <v>103</v>
      </c>
      <c r="AKO3" t="s">
        <v>104</v>
      </c>
      <c r="AKP3" t="s">
        <v>105</v>
      </c>
      <c r="AKQ3" t="s">
        <v>106</v>
      </c>
      <c r="AKR3" t="s">
        <v>107</v>
      </c>
      <c r="AKS3" t="s">
        <v>108</v>
      </c>
      <c r="AKT3" s="11"/>
      <c r="AKU3" t="s">
        <v>99</v>
      </c>
      <c r="AKV3" t="s">
        <v>100</v>
      </c>
      <c r="AKW3" t="s">
        <v>101</v>
      </c>
      <c r="AKX3" t="s">
        <v>102</v>
      </c>
      <c r="AKY3" t="s">
        <v>103</v>
      </c>
      <c r="AKZ3" t="s">
        <v>104</v>
      </c>
      <c r="ALA3" t="s">
        <v>105</v>
      </c>
      <c r="ALB3" t="s">
        <v>106</v>
      </c>
      <c r="ALC3" t="s">
        <v>107</v>
      </c>
      <c r="ALD3" t="s">
        <v>108</v>
      </c>
      <c r="ALE3" s="11"/>
      <c r="ALF3" t="s">
        <v>99</v>
      </c>
      <c r="ALG3" t="s">
        <v>100</v>
      </c>
      <c r="ALH3" t="s">
        <v>101</v>
      </c>
      <c r="ALI3" t="s">
        <v>102</v>
      </c>
      <c r="ALJ3" t="s">
        <v>103</v>
      </c>
      <c r="ALK3" t="s">
        <v>104</v>
      </c>
      <c r="ALL3" t="s">
        <v>105</v>
      </c>
      <c r="ALM3" t="s">
        <v>106</v>
      </c>
      <c r="ALN3" t="s">
        <v>107</v>
      </c>
      <c r="ALO3" t="s">
        <v>108</v>
      </c>
      <c r="ALP3" s="11"/>
      <c r="ALQ3" t="s">
        <v>99</v>
      </c>
      <c r="ALR3" t="s">
        <v>100</v>
      </c>
      <c r="ALS3" t="s">
        <v>101</v>
      </c>
      <c r="ALT3" t="s">
        <v>102</v>
      </c>
      <c r="ALU3" t="s">
        <v>103</v>
      </c>
      <c r="ALV3" t="s">
        <v>104</v>
      </c>
      <c r="ALW3" t="s">
        <v>105</v>
      </c>
      <c r="ALX3" t="s">
        <v>106</v>
      </c>
      <c r="ALY3" t="s">
        <v>107</v>
      </c>
      <c r="ALZ3" t="s">
        <v>108</v>
      </c>
      <c r="AMA3" s="11"/>
      <c r="AMB3" t="s">
        <v>99</v>
      </c>
      <c r="AMC3" t="s">
        <v>100</v>
      </c>
      <c r="AMD3" t="s">
        <v>101</v>
      </c>
      <c r="AME3" t="s">
        <v>102</v>
      </c>
      <c r="AMF3" t="s">
        <v>103</v>
      </c>
      <c r="AMG3" t="s">
        <v>104</v>
      </c>
      <c r="AMH3" t="s">
        <v>105</v>
      </c>
      <c r="AMI3" t="s">
        <v>106</v>
      </c>
      <c r="AMJ3" t="s">
        <v>107</v>
      </c>
      <c r="AMK3" t="s">
        <v>108</v>
      </c>
      <c r="AML3" s="11"/>
      <c r="AMM3" t="s">
        <v>99</v>
      </c>
      <c r="AMN3" t="s">
        <v>100</v>
      </c>
      <c r="AMO3" t="s">
        <v>101</v>
      </c>
      <c r="AMP3" t="s">
        <v>102</v>
      </c>
      <c r="AMQ3" t="s">
        <v>103</v>
      </c>
      <c r="AMR3" t="s">
        <v>104</v>
      </c>
      <c r="AMS3" t="s">
        <v>105</v>
      </c>
      <c r="AMT3" t="s">
        <v>106</v>
      </c>
      <c r="AMU3" t="s">
        <v>107</v>
      </c>
      <c r="AMV3" t="s">
        <v>108</v>
      </c>
      <c r="AMW3" s="11"/>
      <c r="AMX3" t="s">
        <v>99</v>
      </c>
      <c r="AMY3" t="s">
        <v>100</v>
      </c>
      <c r="AMZ3" t="s">
        <v>101</v>
      </c>
      <c r="ANA3" t="s">
        <v>102</v>
      </c>
      <c r="ANB3" t="s">
        <v>103</v>
      </c>
      <c r="ANC3" t="s">
        <v>104</v>
      </c>
      <c r="AND3" t="s">
        <v>105</v>
      </c>
      <c r="ANE3" t="s">
        <v>106</v>
      </c>
      <c r="ANF3" t="s">
        <v>107</v>
      </c>
      <c r="ANG3" t="s">
        <v>108</v>
      </c>
      <c r="ANH3" s="11"/>
      <c r="ANI3" t="s">
        <v>99</v>
      </c>
      <c r="ANJ3" t="s">
        <v>100</v>
      </c>
      <c r="ANK3" t="s">
        <v>101</v>
      </c>
      <c r="ANL3" t="s">
        <v>102</v>
      </c>
      <c r="ANM3" t="s">
        <v>103</v>
      </c>
      <c r="ANN3" t="s">
        <v>104</v>
      </c>
      <c r="ANO3" t="s">
        <v>105</v>
      </c>
      <c r="ANP3" t="s">
        <v>106</v>
      </c>
      <c r="ANQ3" t="s">
        <v>107</v>
      </c>
      <c r="ANR3" t="s">
        <v>108</v>
      </c>
      <c r="ANS3" s="11"/>
      <c r="ANT3" t="s">
        <v>99</v>
      </c>
      <c r="ANU3" t="s">
        <v>100</v>
      </c>
      <c r="ANV3" t="s">
        <v>101</v>
      </c>
      <c r="ANW3" t="s">
        <v>102</v>
      </c>
      <c r="ANX3" t="s">
        <v>103</v>
      </c>
      <c r="ANY3" t="s">
        <v>104</v>
      </c>
      <c r="ANZ3" t="s">
        <v>105</v>
      </c>
      <c r="AOA3" t="s">
        <v>106</v>
      </c>
      <c r="AOB3" t="s">
        <v>107</v>
      </c>
      <c r="AOC3" t="s">
        <v>108</v>
      </c>
      <c r="AOD3" s="11"/>
      <c r="AOE3" t="s">
        <v>99</v>
      </c>
      <c r="AOF3" t="s">
        <v>100</v>
      </c>
      <c r="AOG3" t="s">
        <v>101</v>
      </c>
      <c r="AOH3" t="s">
        <v>102</v>
      </c>
      <c r="AOI3" t="s">
        <v>103</v>
      </c>
      <c r="AOJ3" t="s">
        <v>104</v>
      </c>
      <c r="AOK3" t="s">
        <v>105</v>
      </c>
      <c r="AOL3" t="s">
        <v>106</v>
      </c>
      <c r="AOM3" t="s">
        <v>107</v>
      </c>
      <c r="AON3" t="s">
        <v>108</v>
      </c>
      <c r="AOO3" s="11"/>
      <c r="AOP3" t="s">
        <v>99</v>
      </c>
      <c r="AOQ3" t="s">
        <v>100</v>
      </c>
      <c r="AOR3" t="s">
        <v>101</v>
      </c>
      <c r="AOS3" t="s">
        <v>102</v>
      </c>
      <c r="AOT3" t="s">
        <v>103</v>
      </c>
      <c r="AOU3" t="s">
        <v>104</v>
      </c>
      <c r="AOV3" t="s">
        <v>105</v>
      </c>
      <c r="AOW3" t="s">
        <v>106</v>
      </c>
      <c r="AOX3" t="s">
        <v>107</v>
      </c>
      <c r="AOY3" t="s">
        <v>108</v>
      </c>
      <c r="AOZ3" s="11"/>
      <c r="APA3" t="s">
        <v>99</v>
      </c>
      <c r="APB3" t="s">
        <v>100</v>
      </c>
      <c r="APC3" t="s">
        <v>101</v>
      </c>
      <c r="APD3" t="s">
        <v>102</v>
      </c>
      <c r="APE3" t="s">
        <v>103</v>
      </c>
      <c r="APF3" t="s">
        <v>104</v>
      </c>
      <c r="APG3" t="s">
        <v>105</v>
      </c>
      <c r="APH3" t="s">
        <v>106</v>
      </c>
      <c r="API3" t="s">
        <v>107</v>
      </c>
      <c r="APJ3" t="s">
        <v>108</v>
      </c>
      <c r="APK3" s="11"/>
      <c r="APL3" t="s">
        <v>99</v>
      </c>
      <c r="APM3" t="s">
        <v>100</v>
      </c>
      <c r="APN3" t="s">
        <v>101</v>
      </c>
      <c r="APO3" t="s">
        <v>102</v>
      </c>
      <c r="APP3" t="s">
        <v>103</v>
      </c>
      <c r="APQ3" t="s">
        <v>104</v>
      </c>
      <c r="APR3" t="s">
        <v>105</v>
      </c>
      <c r="APS3" t="s">
        <v>106</v>
      </c>
      <c r="APT3" t="s">
        <v>107</v>
      </c>
      <c r="APU3" t="s">
        <v>108</v>
      </c>
      <c r="APV3" s="11"/>
      <c r="APW3" t="s">
        <v>99</v>
      </c>
      <c r="APX3" t="s">
        <v>100</v>
      </c>
      <c r="APY3" t="s">
        <v>101</v>
      </c>
      <c r="APZ3" t="s">
        <v>102</v>
      </c>
      <c r="AQA3" t="s">
        <v>103</v>
      </c>
      <c r="AQB3" t="s">
        <v>104</v>
      </c>
      <c r="AQC3" t="s">
        <v>105</v>
      </c>
      <c r="AQD3" t="s">
        <v>106</v>
      </c>
      <c r="AQE3" t="s">
        <v>107</v>
      </c>
      <c r="AQF3" t="s">
        <v>108</v>
      </c>
      <c r="AQG3" s="11"/>
      <c r="AQH3" t="s">
        <v>99</v>
      </c>
      <c r="AQI3" t="s">
        <v>100</v>
      </c>
      <c r="AQJ3" t="s">
        <v>101</v>
      </c>
      <c r="AQK3" t="s">
        <v>102</v>
      </c>
      <c r="AQL3" t="s">
        <v>103</v>
      </c>
      <c r="AQM3" t="s">
        <v>104</v>
      </c>
      <c r="AQN3" t="s">
        <v>105</v>
      </c>
      <c r="AQO3" t="s">
        <v>106</v>
      </c>
      <c r="AQP3" t="s">
        <v>107</v>
      </c>
      <c r="AQQ3" t="s">
        <v>108</v>
      </c>
      <c r="AQR3" s="11"/>
      <c r="AQS3" t="s">
        <v>99</v>
      </c>
      <c r="AQT3" t="s">
        <v>100</v>
      </c>
      <c r="AQU3" t="s">
        <v>101</v>
      </c>
      <c r="AQV3" t="s">
        <v>102</v>
      </c>
      <c r="AQW3" t="s">
        <v>103</v>
      </c>
      <c r="AQX3" t="s">
        <v>104</v>
      </c>
      <c r="AQY3" t="s">
        <v>105</v>
      </c>
      <c r="AQZ3" t="s">
        <v>106</v>
      </c>
      <c r="ARA3" t="s">
        <v>107</v>
      </c>
      <c r="ARB3" t="s">
        <v>108</v>
      </c>
      <c r="ARC3" s="11"/>
      <c r="ARD3" t="s">
        <v>99</v>
      </c>
      <c r="ARE3" t="s">
        <v>100</v>
      </c>
      <c r="ARF3" t="s">
        <v>101</v>
      </c>
      <c r="ARG3" t="s">
        <v>102</v>
      </c>
      <c r="ARH3" t="s">
        <v>103</v>
      </c>
      <c r="ARI3" t="s">
        <v>104</v>
      </c>
      <c r="ARJ3" t="s">
        <v>105</v>
      </c>
      <c r="ARK3" t="s">
        <v>106</v>
      </c>
      <c r="ARL3" t="s">
        <v>107</v>
      </c>
      <c r="ARM3" t="s">
        <v>108</v>
      </c>
      <c r="ARN3" s="11"/>
      <c r="ARO3" t="s">
        <v>99</v>
      </c>
      <c r="ARP3" t="s">
        <v>100</v>
      </c>
      <c r="ARQ3" t="s">
        <v>101</v>
      </c>
      <c r="ARR3" t="s">
        <v>102</v>
      </c>
      <c r="ARS3" t="s">
        <v>103</v>
      </c>
      <c r="ART3" t="s">
        <v>104</v>
      </c>
      <c r="ARU3" t="s">
        <v>105</v>
      </c>
      <c r="ARV3" t="s">
        <v>106</v>
      </c>
      <c r="ARW3" t="s">
        <v>107</v>
      </c>
      <c r="ARX3" t="s">
        <v>108</v>
      </c>
      <c r="ARY3" s="11"/>
      <c r="ARZ3" t="s">
        <v>99</v>
      </c>
      <c r="ASA3" t="s">
        <v>100</v>
      </c>
      <c r="ASB3" t="s">
        <v>101</v>
      </c>
      <c r="ASC3" t="s">
        <v>102</v>
      </c>
      <c r="ASD3" t="s">
        <v>103</v>
      </c>
      <c r="ASE3" t="s">
        <v>104</v>
      </c>
      <c r="ASF3" t="s">
        <v>105</v>
      </c>
      <c r="ASG3" t="s">
        <v>106</v>
      </c>
      <c r="ASH3" t="s">
        <v>107</v>
      </c>
      <c r="ASI3" t="s">
        <v>108</v>
      </c>
      <c r="ASJ3" s="11"/>
      <c r="ASK3" t="s">
        <v>99</v>
      </c>
      <c r="ASL3" t="s">
        <v>100</v>
      </c>
      <c r="ASM3" t="s">
        <v>101</v>
      </c>
      <c r="ASN3" t="s">
        <v>102</v>
      </c>
      <c r="ASO3" t="s">
        <v>103</v>
      </c>
      <c r="ASP3" t="s">
        <v>104</v>
      </c>
      <c r="ASQ3" t="s">
        <v>105</v>
      </c>
      <c r="ASR3" t="s">
        <v>106</v>
      </c>
      <c r="ASS3" t="s">
        <v>107</v>
      </c>
      <c r="AST3" t="s">
        <v>108</v>
      </c>
      <c r="ASU3" s="11"/>
      <c r="ASV3" t="s">
        <v>99</v>
      </c>
      <c r="ASW3" t="s">
        <v>100</v>
      </c>
      <c r="ASX3" t="s">
        <v>101</v>
      </c>
      <c r="ASY3" t="s">
        <v>102</v>
      </c>
      <c r="ASZ3" t="s">
        <v>103</v>
      </c>
      <c r="ATA3" t="s">
        <v>104</v>
      </c>
      <c r="ATB3" t="s">
        <v>105</v>
      </c>
      <c r="ATC3" t="s">
        <v>106</v>
      </c>
      <c r="ATD3" t="s">
        <v>107</v>
      </c>
      <c r="ATE3" t="s">
        <v>108</v>
      </c>
      <c r="ATF3" s="11"/>
      <c r="ATG3" t="s">
        <v>99</v>
      </c>
      <c r="ATH3" t="s">
        <v>100</v>
      </c>
      <c r="ATI3" t="s">
        <v>101</v>
      </c>
      <c r="ATJ3" t="s">
        <v>102</v>
      </c>
      <c r="ATK3" t="s">
        <v>103</v>
      </c>
      <c r="ATL3" t="s">
        <v>104</v>
      </c>
      <c r="ATM3" t="s">
        <v>105</v>
      </c>
      <c r="ATN3" t="s">
        <v>106</v>
      </c>
      <c r="ATO3" t="s">
        <v>107</v>
      </c>
      <c r="ATP3" t="s">
        <v>108</v>
      </c>
      <c r="ATQ3" s="11"/>
      <c r="ATR3" t="s">
        <v>99</v>
      </c>
      <c r="ATS3" t="s">
        <v>100</v>
      </c>
      <c r="ATT3" t="s">
        <v>101</v>
      </c>
      <c r="ATU3" t="s">
        <v>102</v>
      </c>
      <c r="ATV3" t="s">
        <v>103</v>
      </c>
      <c r="ATW3" t="s">
        <v>104</v>
      </c>
      <c r="ATX3" t="s">
        <v>105</v>
      </c>
      <c r="ATY3" t="s">
        <v>106</v>
      </c>
      <c r="ATZ3" t="s">
        <v>107</v>
      </c>
      <c r="AUA3" t="s">
        <v>108</v>
      </c>
      <c r="AUB3" s="11"/>
      <c r="AUC3" t="s">
        <v>99</v>
      </c>
      <c r="AUD3" t="s">
        <v>100</v>
      </c>
      <c r="AUE3" t="s">
        <v>101</v>
      </c>
      <c r="AUF3" t="s">
        <v>102</v>
      </c>
      <c r="AUG3" t="s">
        <v>103</v>
      </c>
      <c r="AUH3" t="s">
        <v>104</v>
      </c>
      <c r="AUI3" t="s">
        <v>105</v>
      </c>
      <c r="AUJ3" t="s">
        <v>106</v>
      </c>
      <c r="AUK3" t="s">
        <v>107</v>
      </c>
      <c r="AUL3" t="s">
        <v>108</v>
      </c>
      <c r="AUM3" s="11"/>
      <c r="AUN3" t="s">
        <v>99</v>
      </c>
      <c r="AUO3" t="s">
        <v>100</v>
      </c>
      <c r="AUP3" t="s">
        <v>101</v>
      </c>
      <c r="AUQ3" t="s">
        <v>102</v>
      </c>
      <c r="AUR3" t="s">
        <v>103</v>
      </c>
      <c r="AUS3" t="s">
        <v>104</v>
      </c>
      <c r="AUT3" t="s">
        <v>105</v>
      </c>
      <c r="AUU3" t="s">
        <v>106</v>
      </c>
      <c r="AUV3" t="s">
        <v>107</v>
      </c>
      <c r="AUW3" t="s">
        <v>108</v>
      </c>
      <c r="AUX3" s="11"/>
      <c r="AUY3" t="s">
        <v>99</v>
      </c>
      <c r="AUZ3" t="s">
        <v>100</v>
      </c>
      <c r="AVA3" t="s">
        <v>101</v>
      </c>
      <c r="AVB3" t="s">
        <v>102</v>
      </c>
      <c r="AVC3" t="s">
        <v>103</v>
      </c>
      <c r="AVD3" t="s">
        <v>104</v>
      </c>
      <c r="AVE3" t="s">
        <v>105</v>
      </c>
      <c r="AVF3" t="s">
        <v>106</v>
      </c>
      <c r="AVG3" t="s">
        <v>107</v>
      </c>
      <c r="AVH3" t="s">
        <v>108</v>
      </c>
      <c r="AVI3" s="11"/>
      <c r="AVJ3" t="s">
        <v>99</v>
      </c>
      <c r="AVK3" t="s">
        <v>100</v>
      </c>
      <c r="AVL3" t="s">
        <v>101</v>
      </c>
      <c r="AVM3" t="s">
        <v>102</v>
      </c>
      <c r="AVN3" t="s">
        <v>103</v>
      </c>
      <c r="AVO3" t="s">
        <v>104</v>
      </c>
      <c r="AVP3" t="s">
        <v>105</v>
      </c>
      <c r="AVQ3" t="s">
        <v>106</v>
      </c>
      <c r="AVR3" t="s">
        <v>107</v>
      </c>
      <c r="AVS3" t="s">
        <v>108</v>
      </c>
      <c r="AVT3" s="11"/>
      <c r="AVU3" t="s">
        <v>99</v>
      </c>
      <c r="AVV3" t="s">
        <v>100</v>
      </c>
      <c r="AVW3" t="s">
        <v>101</v>
      </c>
      <c r="AVX3" t="s">
        <v>102</v>
      </c>
      <c r="AVY3" t="s">
        <v>103</v>
      </c>
      <c r="AVZ3" t="s">
        <v>104</v>
      </c>
      <c r="AWA3" t="s">
        <v>105</v>
      </c>
      <c r="AWB3" t="s">
        <v>106</v>
      </c>
      <c r="AWC3" t="s">
        <v>107</v>
      </c>
      <c r="AWD3" t="s">
        <v>108</v>
      </c>
      <c r="AWE3" s="11"/>
      <c r="AWF3" t="s">
        <v>99</v>
      </c>
      <c r="AWG3" t="s">
        <v>100</v>
      </c>
      <c r="AWH3" t="s">
        <v>101</v>
      </c>
      <c r="AWI3" t="s">
        <v>102</v>
      </c>
      <c r="AWJ3" t="s">
        <v>103</v>
      </c>
      <c r="AWK3" t="s">
        <v>104</v>
      </c>
      <c r="AWL3" t="s">
        <v>105</v>
      </c>
      <c r="AWM3" t="s">
        <v>106</v>
      </c>
      <c r="AWN3" t="s">
        <v>107</v>
      </c>
      <c r="AWO3" t="s">
        <v>108</v>
      </c>
      <c r="AWP3" s="11"/>
      <c r="AWQ3" t="s">
        <v>99</v>
      </c>
      <c r="AWR3" t="s">
        <v>100</v>
      </c>
      <c r="AWS3" t="s">
        <v>101</v>
      </c>
      <c r="AWT3" t="s">
        <v>102</v>
      </c>
      <c r="AWU3" t="s">
        <v>103</v>
      </c>
      <c r="AWV3" t="s">
        <v>104</v>
      </c>
      <c r="AWW3" t="s">
        <v>105</v>
      </c>
      <c r="AWX3" t="s">
        <v>106</v>
      </c>
      <c r="AWY3" t="s">
        <v>107</v>
      </c>
      <c r="AWZ3" t="s">
        <v>108</v>
      </c>
      <c r="AXA3" s="11"/>
      <c r="AXB3" t="s">
        <v>99</v>
      </c>
      <c r="AXC3" t="s">
        <v>100</v>
      </c>
      <c r="AXD3" t="s">
        <v>101</v>
      </c>
      <c r="AXE3" t="s">
        <v>102</v>
      </c>
      <c r="AXF3" t="s">
        <v>103</v>
      </c>
      <c r="AXG3" t="s">
        <v>104</v>
      </c>
      <c r="AXH3" t="s">
        <v>105</v>
      </c>
      <c r="AXI3" t="s">
        <v>106</v>
      </c>
      <c r="AXJ3" t="s">
        <v>107</v>
      </c>
      <c r="AXK3" t="s">
        <v>108</v>
      </c>
      <c r="AXL3" s="11"/>
      <c r="AXM3" t="s">
        <v>99</v>
      </c>
      <c r="AXN3" t="s">
        <v>100</v>
      </c>
      <c r="AXO3" t="s">
        <v>101</v>
      </c>
      <c r="AXP3" t="s">
        <v>102</v>
      </c>
      <c r="AXQ3" t="s">
        <v>103</v>
      </c>
      <c r="AXR3" t="s">
        <v>104</v>
      </c>
      <c r="AXS3" t="s">
        <v>105</v>
      </c>
      <c r="AXT3" t="s">
        <v>106</v>
      </c>
      <c r="AXU3" t="s">
        <v>107</v>
      </c>
      <c r="AXV3" t="s">
        <v>108</v>
      </c>
      <c r="AXW3" s="11"/>
      <c r="AXX3" t="s">
        <v>99</v>
      </c>
      <c r="AXY3" t="s">
        <v>100</v>
      </c>
      <c r="AXZ3" t="s">
        <v>101</v>
      </c>
      <c r="AYA3" t="s">
        <v>102</v>
      </c>
      <c r="AYB3" t="s">
        <v>103</v>
      </c>
      <c r="AYC3" t="s">
        <v>104</v>
      </c>
      <c r="AYD3" t="s">
        <v>105</v>
      </c>
      <c r="AYE3" t="s">
        <v>106</v>
      </c>
      <c r="AYF3" t="s">
        <v>107</v>
      </c>
      <c r="AYG3" t="s">
        <v>108</v>
      </c>
      <c r="AYH3" s="11"/>
      <c r="AYI3" t="s">
        <v>99</v>
      </c>
      <c r="AYJ3" t="s">
        <v>100</v>
      </c>
      <c r="AYK3" t="s">
        <v>101</v>
      </c>
      <c r="AYL3" t="s">
        <v>102</v>
      </c>
      <c r="AYM3" t="s">
        <v>103</v>
      </c>
      <c r="AYN3" t="s">
        <v>104</v>
      </c>
      <c r="AYO3" t="s">
        <v>105</v>
      </c>
      <c r="AYP3" t="s">
        <v>106</v>
      </c>
      <c r="AYQ3" t="s">
        <v>107</v>
      </c>
      <c r="AYR3" t="s">
        <v>108</v>
      </c>
      <c r="AYS3" s="11"/>
      <c r="AYT3" t="s">
        <v>99</v>
      </c>
      <c r="AYU3" t="s">
        <v>100</v>
      </c>
      <c r="AYV3" t="s">
        <v>101</v>
      </c>
      <c r="AYW3" t="s">
        <v>102</v>
      </c>
      <c r="AYX3" t="s">
        <v>103</v>
      </c>
      <c r="AYY3" t="s">
        <v>104</v>
      </c>
      <c r="AYZ3" t="s">
        <v>105</v>
      </c>
      <c r="AZA3" t="s">
        <v>106</v>
      </c>
      <c r="AZB3" t="s">
        <v>107</v>
      </c>
      <c r="AZC3" t="s">
        <v>108</v>
      </c>
      <c r="AZD3" s="11"/>
      <c r="AZE3" t="s">
        <v>99</v>
      </c>
      <c r="AZF3" t="s">
        <v>100</v>
      </c>
      <c r="AZG3" t="s">
        <v>101</v>
      </c>
      <c r="AZH3" t="s">
        <v>102</v>
      </c>
      <c r="AZI3" t="s">
        <v>103</v>
      </c>
      <c r="AZJ3" t="s">
        <v>104</v>
      </c>
      <c r="AZK3" t="s">
        <v>105</v>
      </c>
      <c r="AZL3" t="s">
        <v>106</v>
      </c>
      <c r="AZM3" t="s">
        <v>107</v>
      </c>
      <c r="AZN3" t="s">
        <v>108</v>
      </c>
      <c r="AZO3" s="11"/>
      <c r="AZP3" t="s">
        <v>99</v>
      </c>
      <c r="AZQ3" t="s">
        <v>100</v>
      </c>
      <c r="AZR3" t="s">
        <v>101</v>
      </c>
      <c r="AZS3" t="s">
        <v>102</v>
      </c>
      <c r="AZT3" t="s">
        <v>103</v>
      </c>
      <c r="AZU3" t="s">
        <v>104</v>
      </c>
      <c r="AZV3" t="s">
        <v>105</v>
      </c>
      <c r="AZW3" t="s">
        <v>106</v>
      </c>
      <c r="AZX3" t="s">
        <v>107</v>
      </c>
      <c r="AZY3" t="s">
        <v>108</v>
      </c>
      <c r="AZZ3" s="11"/>
      <c r="BAA3" t="s">
        <v>99</v>
      </c>
      <c r="BAB3" t="s">
        <v>100</v>
      </c>
      <c r="BAC3" t="s">
        <v>101</v>
      </c>
      <c r="BAD3" t="s">
        <v>102</v>
      </c>
      <c r="BAE3" t="s">
        <v>103</v>
      </c>
      <c r="BAF3" t="s">
        <v>104</v>
      </c>
      <c r="BAG3" t="s">
        <v>105</v>
      </c>
      <c r="BAH3" t="s">
        <v>106</v>
      </c>
      <c r="BAI3" t="s">
        <v>107</v>
      </c>
      <c r="BAJ3" t="s">
        <v>108</v>
      </c>
      <c r="BAK3" s="11"/>
      <c r="BAL3" t="s">
        <v>99</v>
      </c>
      <c r="BAM3" t="s">
        <v>100</v>
      </c>
      <c r="BAN3" t="s">
        <v>101</v>
      </c>
      <c r="BAO3" t="s">
        <v>102</v>
      </c>
      <c r="BAP3" t="s">
        <v>103</v>
      </c>
      <c r="BAQ3" t="s">
        <v>104</v>
      </c>
      <c r="BAR3" t="s">
        <v>105</v>
      </c>
      <c r="BAS3" t="s">
        <v>106</v>
      </c>
      <c r="BAT3" t="s">
        <v>107</v>
      </c>
      <c r="BAU3" t="s">
        <v>108</v>
      </c>
      <c r="BAV3" s="11"/>
      <c r="BAW3" t="s">
        <v>99</v>
      </c>
      <c r="BAX3" t="s">
        <v>100</v>
      </c>
      <c r="BAY3" t="s">
        <v>101</v>
      </c>
      <c r="BAZ3" t="s">
        <v>102</v>
      </c>
      <c r="BBA3" t="s">
        <v>103</v>
      </c>
      <c r="BBB3" t="s">
        <v>104</v>
      </c>
      <c r="BBC3" t="s">
        <v>105</v>
      </c>
      <c r="BBD3" t="s">
        <v>106</v>
      </c>
      <c r="BBE3" t="s">
        <v>107</v>
      </c>
      <c r="BBF3" t="s">
        <v>108</v>
      </c>
      <c r="BBG3" s="11"/>
      <c r="BBH3" t="s">
        <v>99</v>
      </c>
      <c r="BBI3" t="s">
        <v>100</v>
      </c>
      <c r="BBJ3" t="s">
        <v>101</v>
      </c>
      <c r="BBK3" t="s">
        <v>102</v>
      </c>
      <c r="BBL3" t="s">
        <v>103</v>
      </c>
      <c r="BBM3" t="s">
        <v>104</v>
      </c>
      <c r="BBN3" t="s">
        <v>105</v>
      </c>
      <c r="BBO3" t="s">
        <v>106</v>
      </c>
      <c r="BBP3" t="s">
        <v>107</v>
      </c>
      <c r="BBQ3" t="s">
        <v>108</v>
      </c>
      <c r="BBR3" s="11"/>
      <c r="BBS3" t="s">
        <v>99</v>
      </c>
      <c r="BBT3" t="s">
        <v>100</v>
      </c>
      <c r="BBU3" t="s">
        <v>101</v>
      </c>
      <c r="BBV3" t="s">
        <v>102</v>
      </c>
      <c r="BBW3" t="s">
        <v>103</v>
      </c>
      <c r="BBX3" t="s">
        <v>104</v>
      </c>
      <c r="BBY3" t="s">
        <v>105</v>
      </c>
      <c r="BBZ3" t="s">
        <v>106</v>
      </c>
      <c r="BCA3" t="s">
        <v>107</v>
      </c>
      <c r="BCB3" t="s">
        <v>108</v>
      </c>
      <c r="BCC3" s="11"/>
      <c r="BCD3" t="s">
        <v>99</v>
      </c>
      <c r="BCE3" t="s">
        <v>100</v>
      </c>
      <c r="BCF3" t="s">
        <v>101</v>
      </c>
      <c r="BCG3" t="s">
        <v>102</v>
      </c>
      <c r="BCH3" t="s">
        <v>103</v>
      </c>
      <c r="BCI3" t="s">
        <v>104</v>
      </c>
      <c r="BCJ3" t="s">
        <v>105</v>
      </c>
      <c r="BCK3" t="s">
        <v>106</v>
      </c>
      <c r="BCL3" t="s">
        <v>107</v>
      </c>
      <c r="BCM3" t="s">
        <v>108</v>
      </c>
      <c r="BCN3" s="11"/>
      <c r="BCO3" t="s">
        <v>99</v>
      </c>
      <c r="BCP3" t="s">
        <v>100</v>
      </c>
      <c r="BCQ3" t="s">
        <v>101</v>
      </c>
      <c r="BCR3" t="s">
        <v>102</v>
      </c>
      <c r="BCS3" t="s">
        <v>103</v>
      </c>
      <c r="BCT3" t="s">
        <v>104</v>
      </c>
      <c r="BCU3" t="s">
        <v>105</v>
      </c>
      <c r="BCV3" t="s">
        <v>106</v>
      </c>
      <c r="BCW3" t="s">
        <v>107</v>
      </c>
      <c r="BCX3" t="s">
        <v>108</v>
      </c>
      <c r="BCY3" s="11"/>
      <c r="BCZ3" t="s">
        <v>99</v>
      </c>
      <c r="BDA3" t="s">
        <v>100</v>
      </c>
      <c r="BDB3" t="s">
        <v>101</v>
      </c>
      <c r="BDC3" t="s">
        <v>102</v>
      </c>
      <c r="BDD3" t="s">
        <v>103</v>
      </c>
      <c r="BDE3" t="s">
        <v>104</v>
      </c>
      <c r="BDF3" t="s">
        <v>105</v>
      </c>
      <c r="BDG3" t="s">
        <v>106</v>
      </c>
      <c r="BDH3" t="s">
        <v>107</v>
      </c>
      <c r="BDI3" t="s">
        <v>108</v>
      </c>
      <c r="BDJ3" s="11"/>
      <c r="BDK3" t="s">
        <v>99</v>
      </c>
      <c r="BDL3" t="s">
        <v>100</v>
      </c>
      <c r="BDM3" t="s">
        <v>101</v>
      </c>
      <c r="BDN3" t="s">
        <v>102</v>
      </c>
      <c r="BDO3" t="s">
        <v>103</v>
      </c>
      <c r="BDP3" t="s">
        <v>104</v>
      </c>
      <c r="BDQ3" t="s">
        <v>105</v>
      </c>
      <c r="BDR3" t="s">
        <v>106</v>
      </c>
      <c r="BDS3" t="s">
        <v>107</v>
      </c>
      <c r="BDT3" t="s">
        <v>108</v>
      </c>
      <c r="BDU3" s="11"/>
      <c r="BDV3" t="s">
        <v>99</v>
      </c>
      <c r="BDW3" t="s">
        <v>100</v>
      </c>
      <c r="BDX3" t="s">
        <v>101</v>
      </c>
      <c r="BDY3" t="s">
        <v>102</v>
      </c>
      <c r="BDZ3" t="s">
        <v>103</v>
      </c>
      <c r="BEA3" t="s">
        <v>104</v>
      </c>
      <c r="BEB3" t="s">
        <v>105</v>
      </c>
      <c r="BEC3" t="s">
        <v>106</v>
      </c>
      <c r="BED3" t="s">
        <v>107</v>
      </c>
      <c r="BEE3" t="s">
        <v>108</v>
      </c>
      <c r="BEF3" s="11"/>
      <c r="BEG3" t="s">
        <v>99</v>
      </c>
      <c r="BEH3" t="s">
        <v>100</v>
      </c>
      <c r="BEI3" t="s">
        <v>101</v>
      </c>
      <c r="BEJ3" t="s">
        <v>102</v>
      </c>
      <c r="BEK3" t="s">
        <v>103</v>
      </c>
      <c r="BEL3" t="s">
        <v>104</v>
      </c>
      <c r="BEM3" t="s">
        <v>105</v>
      </c>
      <c r="BEN3" t="s">
        <v>106</v>
      </c>
      <c r="BEO3" t="s">
        <v>107</v>
      </c>
      <c r="BEP3" t="s">
        <v>108</v>
      </c>
      <c r="BEQ3" s="11"/>
      <c r="BER3" t="s">
        <v>99</v>
      </c>
      <c r="BES3" t="s">
        <v>100</v>
      </c>
      <c r="BET3" t="s">
        <v>101</v>
      </c>
      <c r="BEU3" t="s">
        <v>102</v>
      </c>
      <c r="BEV3" t="s">
        <v>103</v>
      </c>
      <c r="BEW3" t="s">
        <v>104</v>
      </c>
      <c r="BEX3" t="s">
        <v>105</v>
      </c>
      <c r="BEY3" t="s">
        <v>106</v>
      </c>
      <c r="BEZ3" t="s">
        <v>107</v>
      </c>
      <c r="BFA3" t="s">
        <v>108</v>
      </c>
      <c r="BFB3" s="11"/>
      <c r="BFC3" t="s">
        <v>99</v>
      </c>
      <c r="BFD3" t="s">
        <v>100</v>
      </c>
      <c r="BFE3" t="s">
        <v>101</v>
      </c>
      <c r="BFF3" t="s">
        <v>102</v>
      </c>
      <c r="BFG3" t="s">
        <v>103</v>
      </c>
      <c r="BFH3" t="s">
        <v>104</v>
      </c>
      <c r="BFI3" t="s">
        <v>105</v>
      </c>
      <c r="BFJ3" t="s">
        <v>106</v>
      </c>
      <c r="BFK3" t="s">
        <v>107</v>
      </c>
      <c r="BFL3" t="s">
        <v>108</v>
      </c>
      <c r="BFM3" s="11" t="s">
        <v>109</v>
      </c>
      <c r="BFN3" t="s">
        <v>99</v>
      </c>
      <c r="BFO3" t="s">
        <v>100</v>
      </c>
      <c r="BFP3" t="s">
        <v>101</v>
      </c>
      <c r="BFQ3" t="s">
        <v>102</v>
      </c>
      <c r="BFR3" t="s">
        <v>103</v>
      </c>
      <c r="BFS3" t="s">
        <v>104</v>
      </c>
      <c r="BFT3" t="s">
        <v>105</v>
      </c>
      <c r="BFU3" t="s">
        <v>106</v>
      </c>
      <c r="BFV3" t="s">
        <v>107</v>
      </c>
      <c r="BFW3" t="s">
        <v>108</v>
      </c>
      <c r="BFX3" s="11" t="s">
        <v>109</v>
      </c>
      <c r="BFY3" t="s">
        <v>99</v>
      </c>
      <c r="BFZ3" t="s">
        <v>100</v>
      </c>
      <c r="BGA3" t="s">
        <v>101</v>
      </c>
      <c r="BGB3" t="s">
        <v>102</v>
      </c>
      <c r="BGC3" t="s">
        <v>103</v>
      </c>
      <c r="BGD3" t="s">
        <v>104</v>
      </c>
      <c r="BGE3" t="s">
        <v>105</v>
      </c>
      <c r="BGF3" t="s">
        <v>106</v>
      </c>
      <c r="BGG3" t="s">
        <v>107</v>
      </c>
      <c r="BGH3" t="s">
        <v>108</v>
      </c>
      <c r="BGI3" s="11" t="s">
        <v>109</v>
      </c>
      <c r="BGJ3" t="s">
        <v>99</v>
      </c>
      <c r="BGK3" t="s">
        <v>100</v>
      </c>
      <c r="BGL3" t="s">
        <v>101</v>
      </c>
      <c r="BGM3" t="s">
        <v>102</v>
      </c>
      <c r="BGN3" t="s">
        <v>103</v>
      </c>
      <c r="BGO3" t="s">
        <v>104</v>
      </c>
      <c r="BGP3" t="s">
        <v>105</v>
      </c>
      <c r="BGQ3" t="s">
        <v>106</v>
      </c>
      <c r="BGR3" t="s">
        <v>107</v>
      </c>
      <c r="BGS3" t="s">
        <v>108</v>
      </c>
      <c r="BGT3" s="11" t="s">
        <v>109</v>
      </c>
      <c r="BGU3" t="s">
        <v>99</v>
      </c>
      <c r="BGV3" t="s">
        <v>100</v>
      </c>
      <c r="BGW3" t="s">
        <v>101</v>
      </c>
      <c r="BGX3" t="s">
        <v>102</v>
      </c>
      <c r="BGY3" t="s">
        <v>103</v>
      </c>
      <c r="BGZ3" t="s">
        <v>104</v>
      </c>
      <c r="BHA3" t="s">
        <v>105</v>
      </c>
      <c r="BHB3" t="s">
        <v>106</v>
      </c>
      <c r="BHC3" t="s">
        <v>107</v>
      </c>
      <c r="BHD3" t="s">
        <v>108</v>
      </c>
      <c r="BHE3" s="11" t="s">
        <v>109</v>
      </c>
      <c r="BHF3" t="s">
        <v>99</v>
      </c>
      <c r="BHG3" t="s">
        <v>100</v>
      </c>
      <c r="BHH3" t="s">
        <v>101</v>
      </c>
      <c r="BHI3" t="s">
        <v>102</v>
      </c>
      <c r="BHJ3" t="s">
        <v>103</v>
      </c>
      <c r="BHK3" t="s">
        <v>104</v>
      </c>
      <c r="BHL3" t="s">
        <v>105</v>
      </c>
      <c r="BHM3" t="s">
        <v>106</v>
      </c>
      <c r="BHN3" t="s">
        <v>107</v>
      </c>
      <c r="BHO3" t="s">
        <v>108</v>
      </c>
      <c r="BHP3" s="11"/>
      <c r="BHQ3" t="s">
        <v>99</v>
      </c>
      <c r="BHR3" t="s">
        <v>100</v>
      </c>
      <c r="BHS3" t="s">
        <v>101</v>
      </c>
      <c r="BHT3" t="s">
        <v>102</v>
      </c>
      <c r="BHU3" t="s">
        <v>103</v>
      </c>
      <c r="BHV3" t="s">
        <v>104</v>
      </c>
      <c r="BHW3" t="s">
        <v>105</v>
      </c>
      <c r="BHX3" t="s">
        <v>106</v>
      </c>
      <c r="BHY3" t="s">
        <v>107</v>
      </c>
      <c r="BHZ3" t="s">
        <v>108</v>
      </c>
      <c r="BIA3" s="11"/>
      <c r="BIB3" t="s">
        <v>99</v>
      </c>
      <c r="BIC3" t="s">
        <v>100</v>
      </c>
      <c r="BID3" t="s">
        <v>101</v>
      </c>
      <c r="BIE3" t="s">
        <v>102</v>
      </c>
      <c r="BIF3" t="s">
        <v>103</v>
      </c>
      <c r="BIG3" t="s">
        <v>104</v>
      </c>
      <c r="BIH3" t="s">
        <v>105</v>
      </c>
      <c r="BII3" t="s">
        <v>106</v>
      </c>
      <c r="BIJ3" t="s">
        <v>107</v>
      </c>
      <c r="BIK3" t="s">
        <v>108</v>
      </c>
      <c r="BIL3" s="11"/>
      <c r="BIM3" t="s">
        <v>99</v>
      </c>
      <c r="BIN3" t="s">
        <v>100</v>
      </c>
      <c r="BIO3" t="s">
        <v>101</v>
      </c>
      <c r="BIP3" t="s">
        <v>102</v>
      </c>
      <c r="BIQ3" t="s">
        <v>103</v>
      </c>
      <c r="BIR3" t="s">
        <v>104</v>
      </c>
      <c r="BIS3" t="s">
        <v>105</v>
      </c>
      <c r="BIT3" t="s">
        <v>106</v>
      </c>
      <c r="BIU3" t="s">
        <v>107</v>
      </c>
      <c r="BIV3" t="s">
        <v>108</v>
      </c>
      <c r="BIW3" s="11"/>
      <c r="BIX3" t="s">
        <v>99</v>
      </c>
      <c r="BIY3" t="s">
        <v>100</v>
      </c>
      <c r="BIZ3" t="s">
        <v>101</v>
      </c>
      <c r="BJA3" t="s">
        <v>102</v>
      </c>
      <c r="BJB3" t="s">
        <v>103</v>
      </c>
      <c r="BJC3" t="s">
        <v>104</v>
      </c>
      <c r="BJD3" t="s">
        <v>105</v>
      </c>
      <c r="BJE3" t="s">
        <v>106</v>
      </c>
      <c r="BJF3" t="s">
        <v>107</v>
      </c>
      <c r="BJG3" t="s">
        <v>108</v>
      </c>
      <c r="BJH3" s="11"/>
      <c r="BJI3" t="s">
        <v>99</v>
      </c>
      <c r="BJJ3" t="s">
        <v>100</v>
      </c>
      <c r="BJK3" t="s">
        <v>101</v>
      </c>
      <c r="BJL3" t="s">
        <v>102</v>
      </c>
      <c r="BJM3" t="s">
        <v>103</v>
      </c>
      <c r="BJN3" t="s">
        <v>104</v>
      </c>
      <c r="BJO3" t="s">
        <v>105</v>
      </c>
      <c r="BJP3" t="s">
        <v>106</v>
      </c>
      <c r="BJQ3" t="s">
        <v>107</v>
      </c>
      <c r="BJR3" t="s">
        <v>108</v>
      </c>
      <c r="BJS3" s="11"/>
      <c r="BJT3" t="s">
        <v>99</v>
      </c>
      <c r="BJU3" t="s">
        <v>100</v>
      </c>
      <c r="BJV3" t="s">
        <v>101</v>
      </c>
      <c r="BJW3" t="s">
        <v>102</v>
      </c>
      <c r="BJX3" t="s">
        <v>103</v>
      </c>
      <c r="BJY3" t="s">
        <v>104</v>
      </c>
      <c r="BJZ3" t="s">
        <v>105</v>
      </c>
      <c r="BKA3" t="s">
        <v>106</v>
      </c>
      <c r="BKB3" t="s">
        <v>107</v>
      </c>
      <c r="BKC3" t="s">
        <v>108</v>
      </c>
      <c r="BKD3" s="11"/>
      <c r="BKE3" t="s">
        <v>99</v>
      </c>
      <c r="BKF3" t="s">
        <v>100</v>
      </c>
      <c r="BKG3" t="s">
        <v>101</v>
      </c>
      <c r="BKH3" t="s">
        <v>102</v>
      </c>
      <c r="BKI3" t="s">
        <v>103</v>
      </c>
      <c r="BKJ3" t="s">
        <v>104</v>
      </c>
      <c r="BKK3" t="s">
        <v>105</v>
      </c>
      <c r="BKL3" t="s">
        <v>106</v>
      </c>
      <c r="BKM3" t="s">
        <v>107</v>
      </c>
      <c r="BKN3" t="s">
        <v>108</v>
      </c>
      <c r="BKO3" s="11"/>
      <c r="BKP3" t="s">
        <v>99</v>
      </c>
      <c r="BKQ3" t="s">
        <v>100</v>
      </c>
      <c r="BKR3" t="s">
        <v>101</v>
      </c>
      <c r="BKS3" t="s">
        <v>102</v>
      </c>
      <c r="BKT3" t="s">
        <v>103</v>
      </c>
      <c r="BKU3" t="s">
        <v>104</v>
      </c>
      <c r="BKV3" t="s">
        <v>105</v>
      </c>
      <c r="BKW3" t="s">
        <v>106</v>
      </c>
      <c r="BKX3" t="s">
        <v>107</v>
      </c>
      <c r="BKY3" t="s">
        <v>108</v>
      </c>
      <c r="BKZ3" s="11"/>
      <c r="BLA3" t="s">
        <v>99</v>
      </c>
      <c r="BLB3" t="s">
        <v>100</v>
      </c>
      <c r="BLC3" t="s">
        <v>101</v>
      </c>
      <c r="BLD3" t="s">
        <v>102</v>
      </c>
      <c r="BLE3" t="s">
        <v>103</v>
      </c>
      <c r="BLF3" t="s">
        <v>104</v>
      </c>
      <c r="BLG3" t="s">
        <v>105</v>
      </c>
      <c r="BLH3" t="s">
        <v>106</v>
      </c>
      <c r="BLI3" t="s">
        <v>107</v>
      </c>
      <c r="BLJ3" t="s">
        <v>108</v>
      </c>
      <c r="BLK3" s="11"/>
      <c r="BLL3" t="s">
        <v>99</v>
      </c>
      <c r="BLM3" t="s">
        <v>100</v>
      </c>
      <c r="BLN3" t="s">
        <v>101</v>
      </c>
      <c r="BLO3" t="s">
        <v>102</v>
      </c>
      <c r="BLP3" t="s">
        <v>103</v>
      </c>
      <c r="BLQ3" t="s">
        <v>104</v>
      </c>
      <c r="BLR3" t="s">
        <v>105</v>
      </c>
      <c r="BLS3" t="s">
        <v>106</v>
      </c>
      <c r="BLT3" t="s">
        <v>107</v>
      </c>
      <c r="BLU3" t="s">
        <v>108</v>
      </c>
      <c r="BLV3" s="11"/>
      <c r="BLW3" t="s">
        <v>99</v>
      </c>
      <c r="BLX3" t="s">
        <v>100</v>
      </c>
      <c r="BLY3" t="s">
        <v>101</v>
      </c>
      <c r="BLZ3" t="s">
        <v>102</v>
      </c>
      <c r="BMA3" t="s">
        <v>103</v>
      </c>
      <c r="BMB3" t="s">
        <v>104</v>
      </c>
      <c r="BMC3" t="s">
        <v>105</v>
      </c>
      <c r="BMD3" t="s">
        <v>106</v>
      </c>
      <c r="BME3" t="s">
        <v>107</v>
      </c>
      <c r="BMF3" t="s">
        <v>108</v>
      </c>
      <c r="BMG3" s="11"/>
      <c r="BMH3" t="s">
        <v>99</v>
      </c>
      <c r="BMI3" t="s">
        <v>100</v>
      </c>
      <c r="BMJ3" t="s">
        <v>101</v>
      </c>
      <c r="BMK3" t="s">
        <v>102</v>
      </c>
      <c r="BML3" t="s">
        <v>103</v>
      </c>
      <c r="BMM3" t="s">
        <v>104</v>
      </c>
      <c r="BMN3" t="s">
        <v>105</v>
      </c>
      <c r="BMO3" t="s">
        <v>106</v>
      </c>
      <c r="BMP3" t="s">
        <v>107</v>
      </c>
      <c r="BMQ3" t="s">
        <v>108</v>
      </c>
      <c r="BMR3" s="11"/>
      <c r="BMS3" t="s">
        <v>99</v>
      </c>
      <c r="BMT3" t="s">
        <v>100</v>
      </c>
      <c r="BMU3" t="s">
        <v>101</v>
      </c>
      <c r="BMV3" t="s">
        <v>102</v>
      </c>
      <c r="BMW3" t="s">
        <v>103</v>
      </c>
      <c r="BMX3" t="s">
        <v>104</v>
      </c>
      <c r="BMY3" t="s">
        <v>105</v>
      </c>
      <c r="BMZ3" t="s">
        <v>106</v>
      </c>
      <c r="BNA3" t="s">
        <v>107</v>
      </c>
      <c r="BNB3" t="s">
        <v>108</v>
      </c>
      <c r="BNC3" s="11"/>
      <c r="BND3" t="s">
        <v>99</v>
      </c>
      <c r="BNE3" t="s">
        <v>100</v>
      </c>
      <c r="BNF3" t="s">
        <v>101</v>
      </c>
      <c r="BNG3" t="s">
        <v>102</v>
      </c>
      <c r="BNH3" t="s">
        <v>103</v>
      </c>
      <c r="BNI3" t="s">
        <v>104</v>
      </c>
      <c r="BNJ3" t="s">
        <v>105</v>
      </c>
      <c r="BNK3" t="s">
        <v>106</v>
      </c>
      <c r="BNL3" t="s">
        <v>107</v>
      </c>
      <c r="BNM3" t="s">
        <v>108</v>
      </c>
      <c r="BNN3" s="11"/>
      <c r="BNO3" t="s">
        <v>99</v>
      </c>
      <c r="BNP3" t="s">
        <v>100</v>
      </c>
      <c r="BNQ3" t="s">
        <v>101</v>
      </c>
      <c r="BNR3" t="s">
        <v>102</v>
      </c>
      <c r="BNS3" t="s">
        <v>103</v>
      </c>
      <c r="BNT3" t="s">
        <v>104</v>
      </c>
      <c r="BNU3" t="s">
        <v>105</v>
      </c>
      <c r="BNV3" t="s">
        <v>106</v>
      </c>
      <c r="BNW3" t="s">
        <v>107</v>
      </c>
      <c r="BNX3" t="s">
        <v>108</v>
      </c>
      <c r="BNY3" s="11"/>
      <c r="BNZ3" t="s">
        <v>99</v>
      </c>
      <c r="BOA3" t="s">
        <v>100</v>
      </c>
      <c r="BOB3" t="s">
        <v>101</v>
      </c>
      <c r="BOC3" t="s">
        <v>102</v>
      </c>
      <c r="BOD3" t="s">
        <v>103</v>
      </c>
      <c r="BOE3" t="s">
        <v>104</v>
      </c>
      <c r="BOF3" t="s">
        <v>105</v>
      </c>
      <c r="BOG3" t="s">
        <v>106</v>
      </c>
      <c r="BOH3" t="s">
        <v>107</v>
      </c>
      <c r="BOI3" t="s">
        <v>108</v>
      </c>
      <c r="BOJ3" s="11"/>
      <c r="BOK3" t="s">
        <v>99</v>
      </c>
      <c r="BOL3" t="s">
        <v>100</v>
      </c>
      <c r="BOM3" t="s">
        <v>101</v>
      </c>
      <c r="BON3" t="s">
        <v>102</v>
      </c>
      <c r="BOO3" t="s">
        <v>103</v>
      </c>
      <c r="BOP3" t="s">
        <v>104</v>
      </c>
      <c r="BOQ3" t="s">
        <v>105</v>
      </c>
      <c r="BOR3" t="s">
        <v>106</v>
      </c>
      <c r="BOS3" t="s">
        <v>107</v>
      </c>
      <c r="BOT3" t="s">
        <v>108</v>
      </c>
      <c r="BOU3" s="11"/>
      <c r="BOV3" t="s">
        <v>99</v>
      </c>
      <c r="BOW3" t="s">
        <v>100</v>
      </c>
      <c r="BOX3" t="s">
        <v>101</v>
      </c>
      <c r="BOY3" t="s">
        <v>102</v>
      </c>
      <c r="BOZ3" t="s">
        <v>103</v>
      </c>
      <c r="BPA3" t="s">
        <v>104</v>
      </c>
      <c r="BPB3" t="s">
        <v>105</v>
      </c>
      <c r="BPC3" t="s">
        <v>106</v>
      </c>
      <c r="BPD3" t="s">
        <v>107</v>
      </c>
      <c r="BPE3" t="s">
        <v>108</v>
      </c>
      <c r="BPF3" s="11"/>
      <c r="BPG3" t="s">
        <v>99</v>
      </c>
      <c r="BPH3" t="s">
        <v>100</v>
      </c>
      <c r="BPI3" t="s">
        <v>101</v>
      </c>
      <c r="BPJ3" t="s">
        <v>102</v>
      </c>
      <c r="BPK3" t="s">
        <v>103</v>
      </c>
      <c r="BPL3" t="s">
        <v>104</v>
      </c>
      <c r="BPM3" t="s">
        <v>105</v>
      </c>
      <c r="BPN3" t="s">
        <v>106</v>
      </c>
      <c r="BPO3" t="s">
        <v>107</v>
      </c>
      <c r="BPP3" t="s">
        <v>108</v>
      </c>
      <c r="BPQ3" s="11"/>
      <c r="BPR3" t="s">
        <v>99</v>
      </c>
      <c r="BPS3" t="s">
        <v>100</v>
      </c>
      <c r="BPT3" t="s">
        <v>101</v>
      </c>
      <c r="BPU3" t="s">
        <v>102</v>
      </c>
      <c r="BPV3" t="s">
        <v>103</v>
      </c>
      <c r="BPW3" t="s">
        <v>104</v>
      </c>
      <c r="BPX3" t="s">
        <v>105</v>
      </c>
      <c r="BPY3" t="s">
        <v>106</v>
      </c>
      <c r="BPZ3" t="s">
        <v>107</v>
      </c>
      <c r="BQA3" t="s">
        <v>108</v>
      </c>
      <c r="BQB3" s="11"/>
      <c r="BQC3" t="s">
        <v>99</v>
      </c>
      <c r="BQD3" t="s">
        <v>100</v>
      </c>
      <c r="BQE3" t="s">
        <v>101</v>
      </c>
      <c r="BQF3" t="s">
        <v>102</v>
      </c>
      <c r="BQG3" t="s">
        <v>103</v>
      </c>
      <c r="BQH3" t="s">
        <v>104</v>
      </c>
      <c r="BQI3" t="s">
        <v>105</v>
      </c>
      <c r="BQJ3" t="s">
        <v>106</v>
      </c>
      <c r="BQK3" t="s">
        <v>107</v>
      </c>
      <c r="BQL3" t="s">
        <v>108</v>
      </c>
      <c r="BQM3" s="11"/>
      <c r="BQN3" t="s">
        <v>99</v>
      </c>
      <c r="BQO3" t="s">
        <v>100</v>
      </c>
      <c r="BQP3" t="s">
        <v>101</v>
      </c>
      <c r="BQQ3" t="s">
        <v>102</v>
      </c>
      <c r="BQR3" t="s">
        <v>103</v>
      </c>
      <c r="BQS3" t="s">
        <v>104</v>
      </c>
      <c r="BQT3" t="s">
        <v>105</v>
      </c>
      <c r="BQU3" t="s">
        <v>106</v>
      </c>
      <c r="BQV3" t="s">
        <v>107</v>
      </c>
      <c r="BQW3" t="s">
        <v>108</v>
      </c>
      <c r="BQX3" s="11"/>
      <c r="BQY3" t="s">
        <v>99</v>
      </c>
      <c r="BQZ3" t="s">
        <v>100</v>
      </c>
      <c r="BRA3" t="s">
        <v>101</v>
      </c>
      <c r="BRB3" t="s">
        <v>102</v>
      </c>
      <c r="BRC3" t="s">
        <v>103</v>
      </c>
      <c r="BRD3" t="s">
        <v>104</v>
      </c>
      <c r="BRE3" t="s">
        <v>105</v>
      </c>
      <c r="BRF3" t="s">
        <v>106</v>
      </c>
      <c r="BRG3" t="s">
        <v>107</v>
      </c>
      <c r="BRH3" t="s">
        <v>108</v>
      </c>
      <c r="BRI3" s="11"/>
      <c r="BRJ3" t="s">
        <v>99</v>
      </c>
      <c r="BRK3" t="s">
        <v>100</v>
      </c>
      <c r="BRL3" t="s">
        <v>101</v>
      </c>
      <c r="BRM3" t="s">
        <v>102</v>
      </c>
      <c r="BRN3" t="s">
        <v>103</v>
      </c>
      <c r="BRO3" t="s">
        <v>104</v>
      </c>
      <c r="BRP3" t="s">
        <v>105</v>
      </c>
      <c r="BRQ3" t="s">
        <v>106</v>
      </c>
      <c r="BRR3" t="s">
        <v>107</v>
      </c>
      <c r="BRS3" t="s">
        <v>108</v>
      </c>
      <c r="BRT3" s="11"/>
      <c r="BRU3" t="s">
        <v>99</v>
      </c>
      <c r="BRV3" t="s">
        <v>100</v>
      </c>
      <c r="BRW3" t="s">
        <v>101</v>
      </c>
      <c r="BRX3" t="s">
        <v>102</v>
      </c>
      <c r="BRY3" t="s">
        <v>103</v>
      </c>
      <c r="BRZ3" t="s">
        <v>104</v>
      </c>
      <c r="BSA3" t="s">
        <v>105</v>
      </c>
      <c r="BSB3" t="s">
        <v>106</v>
      </c>
      <c r="BSC3" t="s">
        <v>107</v>
      </c>
      <c r="BSD3" t="s">
        <v>108</v>
      </c>
      <c r="BSE3" s="11"/>
      <c r="BSF3" t="s">
        <v>99</v>
      </c>
      <c r="BSG3" t="s">
        <v>100</v>
      </c>
      <c r="BSH3" t="s">
        <v>101</v>
      </c>
      <c r="BSI3" t="s">
        <v>102</v>
      </c>
      <c r="BSJ3" t="s">
        <v>103</v>
      </c>
      <c r="BSK3" t="s">
        <v>104</v>
      </c>
      <c r="BSL3" t="s">
        <v>105</v>
      </c>
      <c r="BSM3" t="s">
        <v>106</v>
      </c>
      <c r="BSN3" t="s">
        <v>107</v>
      </c>
      <c r="BSO3" t="s">
        <v>108</v>
      </c>
      <c r="BSP3" s="11"/>
      <c r="BSQ3" t="s">
        <v>99</v>
      </c>
      <c r="BSR3" t="s">
        <v>100</v>
      </c>
      <c r="BSS3" t="s">
        <v>101</v>
      </c>
      <c r="BST3" t="s">
        <v>102</v>
      </c>
      <c r="BSU3" t="s">
        <v>103</v>
      </c>
      <c r="BSV3" t="s">
        <v>104</v>
      </c>
      <c r="BSW3" t="s">
        <v>105</v>
      </c>
      <c r="BSX3" t="s">
        <v>106</v>
      </c>
      <c r="BSY3" t="s">
        <v>107</v>
      </c>
      <c r="BSZ3" t="s">
        <v>108</v>
      </c>
      <c r="BTA3" s="11"/>
      <c r="BTB3" t="s">
        <v>99</v>
      </c>
      <c r="BTC3" t="s">
        <v>100</v>
      </c>
      <c r="BTD3" t="s">
        <v>101</v>
      </c>
      <c r="BTE3" t="s">
        <v>102</v>
      </c>
      <c r="BTF3" t="s">
        <v>103</v>
      </c>
      <c r="BTG3" t="s">
        <v>104</v>
      </c>
      <c r="BTH3" t="s">
        <v>105</v>
      </c>
      <c r="BTI3" t="s">
        <v>106</v>
      </c>
      <c r="BTJ3" t="s">
        <v>107</v>
      </c>
      <c r="BTK3" t="s">
        <v>108</v>
      </c>
      <c r="BTL3" s="11"/>
      <c r="BTM3" t="s">
        <v>99</v>
      </c>
      <c r="BTN3" t="s">
        <v>100</v>
      </c>
      <c r="BTO3" t="s">
        <v>101</v>
      </c>
      <c r="BTP3" t="s">
        <v>102</v>
      </c>
      <c r="BTQ3" t="s">
        <v>103</v>
      </c>
      <c r="BTR3" t="s">
        <v>104</v>
      </c>
      <c r="BTS3" t="s">
        <v>105</v>
      </c>
      <c r="BTT3" t="s">
        <v>106</v>
      </c>
      <c r="BTU3" t="s">
        <v>107</v>
      </c>
      <c r="BTV3" t="s">
        <v>108</v>
      </c>
      <c r="BTW3" s="11"/>
      <c r="BTX3" t="s">
        <v>99</v>
      </c>
      <c r="BTY3" t="s">
        <v>100</v>
      </c>
      <c r="BTZ3" t="s">
        <v>101</v>
      </c>
      <c r="BUA3" t="s">
        <v>102</v>
      </c>
      <c r="BUB3" t="s">
        <v>103</v>
      </c>
      <c r="BUC3" t="s">
        <v>104</v>
      </c>
      <c r="BUD3" t="s">
        <v>105</v>
      </c>
      <c r="BUE3" t="s">
        <v>106</v>
      </c>
      <c r="BUF3" t="s">
        <v>107</v>
      </c>
      <c r="BUG3" t="s">
        <v>108</v>
      </c>
      <c r="BUH3" s="11"/>
      <c r="BUI3" t="s">
        <v>99</v>
      </c>
      <c r="BUJ3" t="s">
        <v>100</v>
      </c>
      <c r="BUK3" t="s">
        <v>101</v>
      </c>
      <c r="BUL3" t="s">
        <v>102</v>
      </c>
      <c r="BUM3" t="s">
        <v>103</v>
      </c>
      <c r="BUN3" t="s">
        <v>104</v>
      </c>
      <c r="BUO3" t="s">
        <v>105</v>
      </c>
      <c r="BUP3" t="s">
        <v>106</v>
      </c>
      <c r="BUQ3" t="s">
        <v>107</v>
      </c>
      <c r="BUR3" t="s">
        <v>108</v>
      </c>
      <c r="BUS3" s="11"/>
      <c r="BUT3" t="s">
        <v>99</v>
      </c>
      <c r="BUU3" t="s">
        <v>100</v>
      </c>
      <c r="BUV3" t="s">
        <v>101</v>
      </c>
      <c r="BUW3" t="s">
        <v>102</v>
      </c>
      <c r="BUX3" t="s">
        <v>103</v>
      </c>
      <c r="BUY3" t="s">
        <v>104</v>
      </c>
      <c r="BUZ3" t="s">
        <v>105</v>
      </c>
      <c r="BVA3" t="s">
        <v>106</v>
      </c>
      <c r="BVB3" t="s">
        <v>107</v>
      </c>
      <c r="BVC3" t="s">
        <v>108</v>
      </c>
      <c r="BVD3" s="11"/>
      <c r="BVE3" t="s">
        <v>99</v>
      </c>
      <c r="BVF3" t="s">
        <v>100</v>
      </c>
      <c r="BVG3" t="s">
        <v>101</v>
      </c>
      <c r="BVH3" t="s">
        <v>102</v>
      </c>
      <c r="BVI3" t="s">
        <v>103</v>
      </c>
      <c r="BVJ3" t="s">
        <v>104</v>
      </c>
      <c r="BVK3" t="s">
        <v>105</v>
      </c>
      <c r="BVL3" t="s">
        <v>106</v>
      </c>
      <c r="BVM3" t="s">
        <v>107</v>
      </c>
      <c r="BVN3" t="s">
        <v>108</v>
      </c>
      <c r="BVO3" s="11"/>
      <c r="BVP3" t="s">
        <v>99</v>
      </c>
      <c r="BVQ3" t="s">
        <v>100</v>
      </c>
      <c r="BVR3" t="s">
        <v>101</v>
      </c>
      <c r="BVS3" t="s">
        <v>102</v>
      </c>
      <c r="BVT3" t="s">
        <v>103</v>
      </c>
      <c r="BVU3" t="s">
        <v>104</v>
      </c>
      <c r="BVV3" t="s">
        <v>105</v>
      </c>
      <c r="BVW3" t="s">
        <v>106</v>
      </c>
      <c r="BVX3" t="s">
        <v>107</v>
      </c>
      <c r="BVY3" t="s">
        <v>108</v>
      </c>
      <c r="BVZ3" s="11"/>
      <c r="BWA3" t="s">
        <v>99</v>
      </c>
      <c r="BWB3" t="s">
        <v>100</v>
      </c>
      <c r="BWC3" t="s">
        <v>101</v>
      </c>
      <c r="BWD3" t="s">
        <v>102</v>
      </c>
      <c r="BWE3" t="s">
        <v>103</v>
      </c>
      <c r="BWF3" t="s">
        <v>104</v>
      </c>
      <c r="BWG3" t="s">
        <v>105</v>
      </c>
      <c r="BWH3" t="s">
        <v>106</v>
      </c>
      <c r="BWI3" t="s">
        <v>107</v>
      </c>
      <c r="BWJ3" t="s">
        <v>108</v>
      </c>
      <c r="BWK3" s="11"/>
      <c r="BWL3" t="s">
        <v>99</v>
      </c>
      <c r="BWM3" t="s">
        <v>100</v>
      </c>
      <c r="BWN3" t="s">
        <v>101</v>
      </c>
      <c r="BWO3" t="s">
        <v>102</v>
      </c>
      <c r="BWP3" t="s">
        <v>103</v>
      </c>
      <c r="BWQ3" t="s">
        <v>104</v>
      </c>
      <c r="BWR3" t="s">
        <v>105</v>
      </c>
      <c r="BWS3" t="s">
        <v>106</v>
      </c>
      <c r="BWT3" t="s">
        <v>107</v>
      </c>
      <c r="BWU3" t="s">
        <v>108</v>
      </c>
      <c r="BWV3" s="11"/>
      <c r="BWW3" t="s">
        <v>99</v>
      </c>
      <c r="BWX3" t="s">
        <v>100</v>
      </c>
      <c r="BWY3" t="s">
        <v>101</v>
      </c>
      <c r="BWZ3" t="s">
        <v>102</v>
      </c>
      <c r="BXA3" t="s">
        <v>103</v>
      </c>
      <c r="BXB3" t="s">
        <v>104</v>
      </c>
      <c r="BXC3" t="s">
        <v>105</v>
      </c>
      <c r="BXD3" t="s">
        <v>106</v>
      </c>
      <c r="BXE3" t="s">
        <v>107</v>
      </c>
      <c r="BXF3" t="s">
        <v>108</v>
      </c>
      <c r="BXG3" s="11"/>
      <c r="BXH3" t="s">
        <v>99</v>
      </c>
      <c r="BXI3" t="s">
        <v>100</v>
      </c>
      <c r="BXJ3" t="s">
        <v>101</v>
      </c>
      <c r="BXK3" t="s">
        <v>102</v>
      </c>
      <c r="BXL3" t="s">
        <v>103</v>
      </c>
      <c r="BXM3" t="s">
        <v>104</v>
      </c>
      <c r="BXN3" t="s">
        <v>105</v>
      </c>
      <c r="BXO3" t="s">
        <v>106</v>
      </c>
      <c r="BXP3" t="s">
        <v>107</v>
      </c>
      <c r="BXQ3" t="s">
        <v>108</v>
      </c>
      <c r="BXR3" s="11"/>
      <c r="BXS3" t="s">
        <v>99</v>
      </c>
      <c r="BXT3" t="s">
        <v>100</v>
      </c>
      <c r="BXU3" t="s">
        <v>101</v>
      </c>
      <c r="BXV3" t="s">
        <v>102</v>
      </c>
      <c r="BXW3" t="s">
        <v>103</v>
      </c>
      <c r="BXX3" t="s">
        <v>104</v>
      </c>
      <c r="BXY3" t="s">
        <v>105</v>
      </c>
      <c r="BXZ3" t="s">
        <v>106</v>
      </c>
      <c r="BYA3" t="s">
        <v>107</v>
      </c>
      <c r="BYB3" t="s">
        <v>108</v>
      </c>
      <c r="BYC3" s="11"/>
      <c r="BYD3" t="s">
        <v>99</v>
      </c>
      <c r="BYE3" t="s">
        <v>100</v>
      </c>
      <c r="BYF3" t="s">
        <v>101</v>
      </c>
      <c r="BYG3" t="s">
        <v>102</v>
      </c>
      <c r="BYH3" t="s">
        <v>103</v>
      </c>
      <c r="BYI3" t="s">
        <v>104</v>
      </c>
      <c r="BYJ3" t="s">
        <v>105</v>
      </c>
      <c r="BYK3" t="s">
        <v>106</v>
      </c>
      <c r="BYL3" t="s">
        <v>107</v>
      </c>
      <c r="BYM3" t="s">
        <v>108</v>
      </c>
      <c r="BYN3" s="11"/>
      <c r="BYO3" t="s">
        <v>99</v>
      </c>
      <c r="BYP3" t="s">
        <v>100</v>
      </c>
      <c r="BYQ3" t="s">
        <v>101</v>
      </c>
      <c r="BYR3" t="s">
        <v>102</v>
      </c>
      <c r="BYS3" t="s">
        <v>103</v>
      </c>
      <c r="BYT3" t="s">
        <v>104</v>
      </c>
      <c r="BYU3" t="s">
        <v>105</v>
      </c>
      <c r="BYV3" t="s">
        <v>106</v>
      </c>
      <c r="BYW3" t="s">
        <v>107</v>
      </c>
      <c r="BYX3" t="s">
        <v>108</v>
      </c>
      <c r="BYY3" s="11"/>
      <c r="BYZ3" t="s">
        <v>99</v>
      </c>
      <c r="BZA3" t="s">
        <v>100</v>
      </c>
      <c r="BZB3" t="s">
        <v>101</v>
      </c>
      <c r="BZC3" t="s">
        <v>102</v>
      </c>
      <c r="BZD3" t="s">
        <v>103</v>
      </c>
      <c r="BZE3" t="s">
        <v>104</v>
      </c>
      <c r="BZF3" t="s">
        <v>105</v>
      </c>
      <c r="BZG3" t="s">
        <v>106</v>
      </c>
      <c r="BZH3" t="s">
        <v>107</v>
      </c>
      <c r="BZI3" t="s">
        <v>108</v>
      </c>
      <c r="BZJ3" s="11"/>
      <c r="BZK3" t="s">
        <v>99</v>
      </c>
      <c r="BZL3" t="s">
        <v>100</v>
      </c>
      <c r="BZM3" t="s">
        <v>101</v>
      </c>
      <c r="BZN3" t="s">
        <v>102</v>
      </c>
      <c r="BZO3" t="s">
        <v>103</v>
      </c>
      <c r="BZP3" t="s">
        <v>104</v>
      </c>
      <c r="BZQ3" t="s">
        <v>105</v>
      </c>
      <c r="BZR3" t="s">
        <v>106</v>
      </c>
      <c r="BZS3" t="s">
        <v>107</v>
      </c>
      <c r="BZT3" t="s">
        <v>108</v>
      </c>
      <c r="BZU3" s="11"/>
      <c r="BZV3" t="s">
        <v>99</v>
      </c>
      <c r="BZW3" t="s">
        <v>100</v>
      </c>
      <c r="BZX3" t="s">
        <v>101</v>
      </c>
      <c r="BZY3" t="s">
        <v>102</v>
      </c>
      <c r="BZZ3" t="s">
        <v>103</v>
      </c>
      <c r="CAA3" t="s">
        <v>104</v>
      </c>
      <c r="CAB3" t="s">
        <v>105</v>
      </c>
      <c r="CAC3" t="s">
        <v>106</v>
      </c>
      <c r="CAD3" t="s">
        <v>107</v>
      </c>
      <c r="CAE3" t="s">
        <v>108</v>
      </c>
      <c r="CAF3" s="11"/>
      <c r="CAG3" t="s">
        <v>99</v>
      </c>
      <c r="CAH3" t="s">
        <v>100</v>
      </c>
      <c r="CAI3" t="s">
        <v>101</v>
      </c>
      <c r="CAJ3" t="s">
        <v>102</v>
      </c>
      <c r="CAK3" t="s">
        <v>103</v>
      </c>
      <c r="CAL3" t="s">
        <v>104</v>
      </c>
      <c r="CAM3" t="s">
        <v>105</v>
      </c>
      <c r="CAN3" t="s">
        <v>106</v>
      </c>
      <c r="CAO3" t="s">
        <v>107</v>
      </c>
      <c r="CAP3" t="s">
        <v>108</v>
      </c>
      <c r="CAQ3" s="11"/>
      <c r="CAR3" t="s">
        <v>99</v>
      </c>
      <c r="CAS3" t="s">
        <v>100</v>
      </c>
      <c r="CAT3" t="s">
        <v>101</v>
      </c>
      <c r="CAU3" t="s">
        <v>102</v>
      </c>
      <c r="CAV3" t="s">
        <v>103</v>
      </c>
      <c r="CAW3" t="s">
        <v>104</v>
      </c>
      <c r="CAX3" t="s">
        <v>105</v>
      </c>
      <c r="CAY3" t="s">
        <v>106</v>
      </c>
      <c r="CAZ3" t="s">
        <v>107</v>
      </c>
      <c r="CBA3" t="s">
        <v>108</v>
      </c>
      <c r="CBB3" s="11"/>
      <c r="CBC3" t="s">
        <v>99</v>
      </c>
      <c r="CBD3" t="s">
        <v>100</v>
      </c>
      <c r="CBE3" t="s">
        <v>101</v>
      </c>
      <c r="CBF3" t="s">
        <v>102</v>
      </c>
      <c r="CBG3" t="s">
        <v>103</v>
      </c>
      <c r="CBH3" t="s">
        <v>104</v>
      </c>
      <c r="CBI3" t="s">
        <v>105</v>
      </c>
      <c r="CBJ3" t="s">
        <v>106</v>
      </c>
      <c r="CBK3" t="s">
        <v>107</v>
      </c>
      <c r="CBL3" t="s">
        <v>108</v>
      </c>
      <c r="CBM3" s="11"/>
      <c r="CBN3" t="s">
        <v>99</v>
      </c>
      <c r="CBO3" t="s">
        <v>100</v>
      </c>
      <c r="CBP3" t="s">
        <v>101</v>
      </c>
      <c r="CBQ3" t="s">
        <v>102</v>
      </c>
      <c r="CBR3" t="s">
        <v>103</v>
      </c>
      <c r="CBS3" t="s">
        <v>104</v>
      </c>
      <c r="CBT3" t="s">
        <v>105</v>
      </c>
      <c r="CBU3" t="s">
        <v>106</v>
      </c>
      <c r="CBV3" t="s">
        <v>107</v>
      </c>
      <c r="CBW3" t="s">
        <v>108</v>
      </c>
      <c r="CBX3" s="11"/>
      <c r="CBY3" t="s">
        <v>99</v>
      </c>
      <c r="CBZ3" t="s">
        <v>100</v>
      </c>
      <c r="CCA3" t="s">
        <v>101</v>
      </c>
      <c r="CCB3" t="s">
        <v>102</v>
      </c>
      <c r="CCC3" t="s">
        <v>103</v>
      </c>
      <c r="CCD3" t="s">
        <v>104</v>
      </c>
      <c r="CCE3" t="s">
        <v>105</v>
      </c>
      <c r="CCF3" t="s">
        <v>106</v>
      </c>
      <c r="CCG3" t="s">
        <v>107</v>
      </c>
      <c r="CCH3" t="s">
        <v>108</v>
      </c>
      <c r="CCI3" s="11"/>
      <c r="CCJ3" t="s">
        <v>99</v>
      </c>
      <c r="CCK3" t="s">
        <v>100</v>
      </c>
      <c r="CCL3" t="s">
        <v>101</v>
      </c>
      <c r="CCM3" t="s">
        <v>102</v>
      </c>
      <c r="CCN3" t="s">
        <v>103</v>
      </c>
      <c r="CCO3" t="s">
        <v>104</v>
      </c>
      <c r="CCP3" t="s">
        <v>105</v>
      </c>
      <c r="CCQ3" t="s">
        <v>106</v>
      </c>
      <c r="CCR3" t="s">
        <v>107</v>
      </c>
      <c r="CCS3" t="s">
        <v>108</v>
      </c>
      <c r="CCT3" s="11"/>
      <c r="CCU3" t="s">
        <v>99</v>
      </c>
      <c r="CCV3" t="s">
        <v>100</v>
      </c>
      <c r="CCW3" t="s">
        <v>101</v>
      </c>
      <c r="CCX3" t="s">
        <v>102</v>
      </c>
      <c r="CCY3" t="s">
        <v>103</v>
      </c>
      <c r="CCZ3" t="s">
        <v>104</v>
      </c>
      <c r="CDA3" t="s">
        <v>105</v>
      </c>
      <c r="CDB3" t="s">
        <v>106</v>
      </c>
      <c r="CDC3" t="s">
        <v>107</v>
      </c>
      <c r="CDD3" t="s">
        <v>108</v>
      </c>
      <c r="CDE3" s="11"/>
      <c r="CDF3" t="s">
        <v>99</v>
      </c>
      <c r="CDG3" t="s">
        <v>100</v>
      </c>
      <c r="CDH3" t="s">
        <v>101</v>
      </c>
      <c r="CDI3" t="s">
        <v>102</v>
      </c>
      <c r="CDJ3" t="s">
        <v>103</v>
      </c>
      <c r="CDK3" t="s">
        <v>104</v>
      </c>
      <c r="CDL3" t="s">
        <v>105</v>
      </c>
      <c r="CDM3" t="s">
        <v>106</v>
      </c>
      <c r="CDN3" t="s">
        <v>107</v>
      </c>
      <c r="CDO3" t="s">
        <v>108</v>
      </c>
      <c r="CDP3" s="11"/>
      <c r="CDQ3" t="s">
        <v>99</v>
      </c>
      <c r="CDR3" t="s">
        <v>100</v>
      </c>
      <c r="CDS3" t="s">
        <v>101</v>
      </c>
      <c r="CDT3" t="s">
        <v>102</v>
      </c>
      <c r="CDU3" t="s">
        <v>103</v>
      </c>
      <c r="CDV3" t="s">
        <v>104</v>
      </c>
      <c r="CDW3" t="s">
        <v>105</v>
      </c>
      <c r="CDX3" t="s">
        <v>106</v>
      </c>
      <c r="CDY3" t="s">
        <v>107</v>
      </c>
      <c r="CDZ3" t="s">
        <v>108</v>
      </c>
      <c r="CEA3" s="11"/>
      <c r="CEB3" t="s">
        <v>99</v>
      </c>
      <c r="CEC3" t="s">
        <v>100</v>
      </c>
      <c r="CED3" t="s">
        <v>101</v>
      </c>
      <c r="CEE3" t="s">
        <v>102</v>
      </c>
      <c r="CEF3" t="s">
        <v>103</v>
      </c>
      <c r="CEG3" t="s">
        <v>104</v>
      </c>
      <c r="CEH3" t="s">
        <v>105</v>
      </c>
      <c r="CEI3" t="s">
        <v>106</v>
      </c>
      <c r="CEJ3" t="s">
        <v>107</v>
      </c>
      <c r="CEK3" t="s">
        <v>108</v>
      </c>
      <c r="CEL3" s="11"/>
      <c r="CEM3" t="s">
        <v>99</v>
      </c>
      <c r="CEN3" t="s">
        <v>100</v>
      </c>
      <c r="CEO3" t="s">
        <v>101</v>
      </c>
      <c r="CEP3" t="s">
        <v>102</v>
      </c>
      <c r="CEQ3" t="s">
        <v>103</v>
      </c>
      <c r="CER3" t="s">
        <v>104</v>
      </c>
      <c r="CES3" t="s">
        <v>105</v>
      </c>
      <c r="CET3" t="s">
        <v>106</v>
      </c>
      <c r="CEU3" t="s">
        <v>107</v>
      </c>
      <c r="CEV3" t="s">
        <v>108</v>
      </c>
      <c r="CEW3" s="11"/>
      <c r="CEX3" t="s">
        <v>99</v>
      </c>
      <c r="CEY3" t="s">
        <v>100</v>
      </c>
      <c r="CEZ3" t="s">
        <v>101</v>
      </c>
      <c r="CFA3" t="s">
        <v>102</v>
      </c>
      <c r="CFB3" t="s">
        <v>103</v>
      </c>
      <c r="CFC3" t="s">
        <v>104</v>
      </c>
      <c r="CFD3" t="s">
        <v>105</v>
      </c>
      <c r="CFE3" t="s">
        <v>106</v>
      </c>
      <c r="CFF3" t="s">
        <v>107</v>
      </c>
      <c r="CFG3" t="s">
        <v>108</v>
      </c>
      <c r="CFH3" s="11"/>
      <c r="CFI3" t="s">
        <v>99</v>
      </c>
      <c r="CFJ3" t="s">
        <v>100</v>
      </c>
      <c r="CFK3" t="s">
        <v>101</v>
      </c>
      <c r="CFL3" t="s">
        <v>102</v>
      </c>
      <c r="CFM3" t="s">
        <v>103</v>
      </c>
      <c r="CFN3" t="s">
        <v>104</v>
      </c>
      <c r="CFO3" t="s">
        <v>105</v>
      </c>
      <c r="CFP3" t="s">
        <v>106</v>
      </c>
      <c r="CFQ3" t="s">
        <v>107</v>
      </c>
      <c r="CFR3" t="s">
        <v>108</v>
      </c>
      <c r="CFS3" s="11"/>
      <c r="CFT3" t="s">
        <v>99</v>
      </c>
      <c r="CFU3" t="s">
        <v>100</v>
      </c>
      <c r="CFV3" t="s">
        <v>101</v>
      </c>
      <c r="CFW3" t="s">
        <v>102</v>
      </c>
      <c r="CFX3" t="s">
        <v>103</v>
      </c>
      <c r="CFY3" t="s">
        <v>104</v>
      </c>
      <c r="CFZ3" t="s">
        <v>105</v>
      </c>
      <c r="CGA3" t="s">
        <v>106</v>
      </c>
      <c r="CGB3" t="s">
        <v>107</v>
      </c>
      <c r="CGC3" t="s">
        <v>108</v>
      </c>
      <c r="CGD3" s="11"/>
      <c r="CGE3" t="s">
        <v>99</v>
      </c>
      <c r="CGF3" t="s">
        <v>100</v>
      </c>
      <c r="CGG3" t="s">
        <v>101</v>
      </c>
      <c r="CGH3" t="s">
        <v>102</v>
      </c>
      <c r="CGI3" t="s">
        <v>103</v>
      </c>
      <c r="CGJ3" t="s">
        <v>104</v>
      </c>
      <c r="CGK3" t="s">
        <v>105</v>
      </c>
      <c r="CGL3" t="s">
        <v>106</v>
      </c>
      <c r="CGM3" t="s">
        <v>107</v>
      </c>
      <c r="CGN3" t="s">
        <v>108</v>
      </c>
      <c r="CGO3" s="11"/>
      <c r="CGP3" t="s">
        <v>99</v>
      </c>
      <c r="CGQ3" t="s">
        <v>100</v>
      </c>
      <c r="CGR3" t="s">
        <v>101</v>
      </c>
      <c r="CGS3" t="s">
        <v>102</v>
      </c>
      <c r="CGT3" t="s">
        <v>103</v>
      </c>
      <c r="CGU3" t="s">
        <v>104</v>
      </c>
      <c r="CGV3" t="s">
        <v>105</v>
      </c>
      <c r="CGW3" t="s">
        <v>106</v>
      </c>
      <c r="CGX3" t="s">
        <v>107</v>
      </c>
      <c r="CGY3" t="s">
        <v>108</v>
      </c>
      <c r="CGZ3" s="11"/>
      <c r="CHA3" t="s">
        <v>99</v>
      </c>
      <c r="CHB3" t="s">
        <v>100</v>
      </c>
      <c r="CHC3" t="s">
        <v>101</v>
      </c>
      <c r="CHD3" t="s">
        <v>102</v>
      </c>
      <c r="CHE3" t="s">
        <v>103</v>
      </c>
      <c r="CHF3" t="s">
        <v>104</v>
      </c>
      <c r="CHG3" t="s">
        <v>105</v>
      </c>
      <c r="CHH3" t="s">
        <v>106</v>
      </c>
      <c r="CHI3" t="s">
        <v>107</v>
      </c>
      <c r="CHJ3" t="s">
        <v>108</v>
      </c>
      <c r="CHK3" s="11"/>
      <c r="CHL3" t="s">
        <v>99</v>
      </c>
      <c r="CHM3" t="s">
        <v>100</v>
      </c>
      <c r="CHN3" t="s">
        <v>101</v>
      </c>
      <c r="CHO3" t="s">
        <v>102</v>
      </c>
      <c r="CHP3" t="s">
        <v>103</v>
      </c>
      <c r="CHQ3" t="s">
        <v>104</v>
      </c>
      <c r="CHR3" t="s">
        <v>105</v>
      </c>
      <c r="CHS3" t="s">
        <v>106</v>
      </c>
      <c r="CHT3" t="s">
        <v>107</v>
      </c>
      <c r="CHU3" t="s">
        <v>108</v>
      </c>
      <c r="CHV3" s="11"/>
      <c r="CHW3" t="s">
        <v>99</v>
      </c>
      <c r="CHX3" t="s">
        <v>100</v>
      </c>
      <c r="CHY3" t="s">
        <v>101</v>
      </c>
      <c r="CHZ3" t="s">
        <v>102</v>
      </c>
      <c r="CIA3" t="s">
        <v>103</v>
      </c>
      <c r="CIB3" t="s">
        <v>104</v>
      </c>
      <c r="CIC3" t="s">
        <v>105</v>
      </c>
      <c r="CID3" t="s">
        <v>106</v>
      </c>
      <c r="CIE3" t="s">
        <v>107</v>
      </c>
      <c r="CIF3" t="s">
        <v>108</v>
      </c>
      <c r="CIG3" s="11"/>
      <c r="CIH3" t="s">
        <v>99</v>
      </c>
      <c r="CII3" t="s">
        <v>100</v>
      </c>
      <c r="CIJ3" t="s">
        <v>101</v>
      </c>
      <c r="CIK3" t="s">
        <v>102</v>
      </c>
      <c r="CIL3" t="s">
        <v>103</v>
      </c>
      <c r="CIM3" t="s">
        <v>104</v>
      </c>
      <c r="CIN3" t="s">
        <v>105</v>
      </c>
      <c r="CIO3" t="s">
        <v>106</v>
      </c>
      <c r="CIP3" t="s">
        <v>107</v>
      </c>
      <c r="CIQ3" t="s">
        <v>108</v>
      </c>
      <c r="CIR3" s="11"/>
      <c r="CIS3" t="s">
        <v>99</v>
      </c>
      <c r="CIT3" t="s">
        <v>100</v>
      </c>
      <c r="CIU3" t="s">
        <v>101</v>
      </c>
      <c r="CIV3" t="s">
        <v>102</v>
      </c>
      <c r="CIW3" t="s">
        <v>103</v>
      </c>
      <c r="CIX3" t="s">
        <v>104</v>
      </c>
      <c r="CIY3" t="s">
        <v>105</v>
      </c>
      <c r="CIZ3" t="s">
        <v>106</v>
      </c>
      <c r="CJA3" t="s">
        <v>107</v>
      </c>
      <c r="CJB3" t="s">
        <v>108</v>
      </c>
      <c r="CJC3" s="11"/>
      <c r="CJD3" t="s">
        <v>99</v>
      </c>
      <c r="CJE3" t="s">
        <v>100</v>
      </c>
      <c r="CJF3" t="s">
        <v>101</v>
      </c>
      <c r="CJG3" t="s">
        <v>102</v>
      </c>
      <c r="CJH3" t="s">
        <v>103</v>
      </c>
      <c r="CJI3" t="s">
        <v>104</v>
      </c>
      <c r="CJJ3" t="s">
        <v>105</v>
      </c>
      <c r="CJK3" t="s">
        <v>106</v>
      </c>
      <c r="CJL3" t="s">
        <v>107</v>
      </c>
      <c r="CJM3" t="s">
        <v>108</v>
      </c>
      <c r="CJN3" s="11"/>
      <c r="CJO3" t="s">
        <v>99</v>
      </c>
      <c r="CJP3" t="s">
        <v>100</v>
      </c>
      <c r="CJQ3" t="s">
        <v>101</v>
      </c>
      <c r="CJR3" t="s">
        <v>102</v>
      </c>
      <c r="CJS3" t="s">
        <v>103</v>
      </c>
      <c r="CJT3" t="s">
        <v>104</v>
      </c>
      <c r="CJU3" t="s">
        <v>105</v>
      </c>
      <c r="CJV3" t="s">
        <v>106</v>
      </c>
      <c r="CJW3" t="s">
        <v>107</v>
      </c>
      <c r="CJX3" t="s">
        <v>108</v>
      </c>
      <c r="CJY3" s="11"/>
      <c r="CJZ3" t="s">
        <v>99</v>
      </c>
      <c r="CKA3" t="s">
        <v>100</v>
      </c>
      <c r="CKB3" t="s">
        <v>101</v>
      </c>
      <c r="CKC3" t="s">
        <v>102</v>
      </c>
      <c r="CKD3" t="s">
        <v>103</v>
      </c>
      <c r="CKE3" t="s">
        <v>104</v>
      </c>
      <c r="CKF3" t="s">
        <v>105</v>
      </c>
      <c r="CKG3" t="s">
        <v>106</v>
      </c>
      <c r="CKH3" t="s">
        <v>107</v>
      </c>
      <c r="CKI3" t="s">
        <v>108</v>
      </c>
      <c r="CKJ3" s="11"/>
      <c r="CKK3" t="s">
        <v>99</v>
      </c>
      <c r="CKL3" t="s">
        <v>100</v>
      </c>
      <c r="CKM3" t="s">
        <v>101</v>
      </c>
      <c r="CKN3" t="s">
        <v>102</v>
      </c>
      <c r="CKO3" t="s">
        <v>103</v>
      </c>
      <c r="CKP3" t="s">
        <v>104</v>
      </c>
      <c r="CKQ3" t="s">
        <v>105</v>
      </c>
      <c r="CKR3" t="s">
        <v>106</v>
      </c>
      <c r="CKS3" t="s">
        <v>107</v>
      </c>
      <c r="CKT3" t="s">
        <v>108</v>
      </c>
      <c r="CKU3" s="11"/>
      <c r="CKV3" t="s">
        <v>99</v>
      </c>
      <c r="CKW3" t="s">
        <v>100</v>
      </c>
      <c r="CKX3" t="s">
        <v>101</v>
      </c>
      <c r="CKY3" t="s">
        <v>102</v>
      </c>
      <c r="CKZ3" t="s">
        <v>103</v>
      </c>
      <c r="CLA3" t="s">
        <v>104</v>
      </c>
      <c r="CLB3" t="s">
        <v>105</v>
      </c>
      <c r="CLC3" t="s">
        <v>106</v>
      </c>
      <c r="CLD3" t="s">
        <v>107</v>
      </c>
      <c r="CLE3" t="s">
        <v>108</v>
      </c>
      <c r="CLF3" s="11"/>
      <c r="CLG3" t="s">
        <v>99</v>
      </c>
      <c r="CLH3" t="s">
        <v>100</v>
      </c>
      <c r="CLI3" t="s">
        <v>101</v>
      </c>
      <c r="CLJ3" t="s">
        <v>102</v>
      </c>
      <c r="CLK3" t="s">
        <v>103</v>
      </c>
      <c r="CLL3" t="s">
        <v>104</v>
      </c>
      <c r="CLM3" t="s">
        <v>105</v>
      </c>
      <c r="CLN3" t="s">
        <v>106</v>
      </c>
      <c r="CLO3" t="s">
        <v>107</v>
      </c>
      <c r="CLP3" t="s">
        <v>108</v>
      </c>
      <c r="CLQ3" s="11"/>
      <c r="CLR3" t="s">
        <v>99</v>
      </c>
      <c r="CLS3" t="s">
        <v>100</v>
      </c>
      <c r="CLT3" t="s">
        <v>101</v>
      </c>
      <c r="CLU3" t="s">
        <v>102</v>
      </c>
      <c r="CLV3" t="s">
        <v>103</v>
      </c>
      <c r="CLW3" t="s">
        <v>104</v>
      </c>
      <c r="CLX3" t="s">
        <v>105</v>
      </c>
      <c r="CLY3" t="s">
        <v>106</v>
      </c>
      <c r="CLZ3" t="s">
        <v>107</v>
      </c>
      <c r="CMA3" t="s">
        <v>108</v>
      </c>
      <c r="CMB3" s="11"/>
      <c r="CMC3" t="s">
        <v>99</v>
      </c>
      <c r="CMD3" t="s">
        <v>100</v>
      </c>
      <c r="CME3" t="s">
        <v>101</v>
      </c>
      <c r="CMF3" t="s">
        <v>102</v>
      </c>
      <c r="CMG3" t="s">
        <v>103</v>
      </c>
      <c r="CMH3" t="s">
        <v>104</v>
      </c>
      <c r="CMI3" t="s">
        <v>105</v>
      </c>
      <c r="CMJ3" t="s">
        <v>106</v>
      </c>
      <c r="CMK3" t="s">
        <v>107</v>
      </c>
      <c r="CML3" t="s">
        <v>108</v>
      </c>
      <c r="CMM3" s="11"/>
      <c r="CMN3" t="s">
        <v>99</v>
      </c>
      <c r="CMO3" t="s">
        <v>100</v>
      </c>
      <c r="CMP3" t="s">
        <v>101</v>
      </c>
      <c r="CMQ3" t="s">
        <v>102</v>
      </c>
      <c r="CMR3" t="s">
        <v>103</v>
      </c>
      <c r="CMS3" t="s">
        <v>104</v>
      </c>
      <c r="CMT3" t="s">
        <v>105</v>
      </c>
      <c r="CMU3" t="s">
        <v>106</v>
      </c>
      <c r="CMV3" t="s">
        <v>107</v>
      </c>
      <c r="CMW3" t="s">
        <v>108</v>
      </c>
      <c r="CMX3" s="11"/>
      <c r="CMY3" t="s">
        <v>99</v>
      </c>
      <c r="CMZ3" t="s">
        <v>100</v>
      </c>
      <c r="CNA3" t="s">
        <v>101</v>
      </c>
      <c r="CNB3" t="s">
        <v>102</v>
      </c>
      <c r="CNC3" t="s">
        <v>103</v>
      </c>
      <c r="CND3" t="s">
        <v>104</v>
      </c>
      <c r="CNE3" t="s">
        <v>105</v>
      </c>
      <c r="CNF3" t="s">
        <v>106</v>
      </c>
      <c r="CNG3" t="s">
        <v>107</v>
      </c>
      <c r="CNH3" t="s">
        <v>108</v>
      </c>
      <c r="CNI3" s="11"/>
      <c r="CNJ3" t="s">
        <v>99</v>
      </c>
      <c r="CNK3" t="s">
        <v>100</v>
      </c>
      <c r="CNL3" t="s">
        <v>101</v>
      </c>
      <c r="CNM3" t="s">
        <v>102</v>
      </c>
      <c r="CNN3" t="s">
        <v>103</v>
      </c>
      <c r="CNO3" t="s">
        <v>104</v>
      </c>
      <c r="CNP3" t="s">
        <v>105</v>
      </c>
      <c r="CNQ3" t="s">
        <v>106</v>
      </c>
      <c r="CNR3" t="s">
        <v>107</v>
      </c>
      <c r="CNS3" t="s">
        <v>108</v>
      </c>
      <c r="CNT3" s="11"/>
      <c r="CNU3" t="s">
        <v>99</v>
      </c>
      <c r="CNV3" t="s">
        <v>100</v>
      </c>
      <c r="CNW3" t="s">
        <v>101</v>
      </c>
      <c r="CNX3" t="s">
        <v>102</v>
      </c>
      <c r="CNY3" t="s">
        <v>103</v>
      </c>
      <c r="CNZ3" t="s">
        <v>104</v>
      </c>
      <c r="COA3" t="s">
        <v>105</v>
      </c>
      <c r="COB3" t="s">
        <v>106</v>
      </c>
      <c r="COC3" t="s">
        <v>107</v>
      </c>
      <c r="COD3" t="s">
        <v>108</v>
      </c>
      <c r="COE3" s="11"/>
      <c r="COF3" t="s">
        <v>99</v>
      </c>
      <c r="COG3" t="s">
        <v>100</v>
      </c>
      <c r="COH3" t="s">
        <v>101</v>
      </c>
      <c r="COI3" t="s">
        <v>102</v>
      </c>
      <c r="COJ3" t="s">
        <v>103</v>
      </c>
      <c r="COK3" t="s">
        <v>104</v>
      </c>
      <c r="COL3" t="s">
        <v>105</v>
      </c>
      <c r="COM3" t="s">
        <v>106</v>
      </c>
      <c r="CON3" t="s">
        <v>107</v>
      </c>
      <c r="COO3" t="s">
        <v>108</v>
      </c>
      <c r="COP3" s="11"/>
      <c r="COQ3" t="s">
        <v>99</v>
      </c>
      <c r="COR3" t="s">
        <v>100</v>
      </c>
      <c r="COS3" t="s">
        <v>101</v>
      </c>
      <c r="COT3" t="s">
        <v>102</v>
      </c>
      <c r="COU3" t="s">
        <v>103</v>
      </c>
      <c r="COV3" t="s">
        <v>104</v>
      </c>
      <c r="COW3" t="s">
        <v>105</v>
      </c>
      <c r="COX3" t="s">
        <v>106</v>
      </c>
      <c r="COY3" t="s">
        <v>107</v>
      </c>
      <c r="COZ3" t="s">
        <v>108</v>
      </c>
      <c r="CPA3" s="11"/>
      <c r="CPB3" t="s">
        <v>99</v>
      </c>
      <c r="CPC3" t="s">
        <v>100</v>
      </c>
      <c r="CPD3" t="s">
        <v>101</v>
      </c>
      <c r="CPE3" t="s">
        <v>102</v>
      </c>
      <c r="CPF3" t="s">
        <v>103</v>
      </c>
      <c r="CPG3" t="s">
        <v>104</v>
      </c>
      <c r="CPH3" t="s">
        <v>105</v>
      </c>
      <c r="CPI3" t="s">
        <v>106</v>
      </c>
      <c r="CPJ3" t="s">
        <v>107</v>
      </c>
      <c r="CPK3" t="s">
        <v>108</v>
      </c>
      <c r="CPL3" s="11"/>
      <c r="CPM3" t="s">
        <v>99</v>
      </c>
      <c r="CPN3" t="s">
        <v>100</v>
      </c>
      <c r="CPO3" t="s">
        <v>101</v>
      </c>
      <c r="CPP3" t="s">
        <v>102</v>
      </c>
      <c r="CPQ3" t="s">
        <v>103</v>
      </c>
      <c r="CPR3" t="s">
        <v>104</v>
      </c>
      <c r="CPS3" t="s">
        <v>105</v>
      </c>
      <c r="CPT3" t="s">
        <v>106</v>
      </c>
      <c r="CPU3" t="s">
        <v>107</v>
      </c>
      <c r="CPV3" t="s">
        <v>108</v>
      </c>
      <c r="CPW3" s="11"/>
      <c r="CPX3" t="s">
        <v>99</v>
      </c>
      <c r="CPY3" t="s">
        <v>100</v>
      </c>
      <c r="CPZ3" t="s">
        <v>101</v>
      </c>
      <c r="CQA3" t="s">
        <v>102</v>
      </c>
      <c r="CQB3" t="s">
        <v>103</v>
      </c>
      <c r="CQC3" t="s">
        <v>104</v>
      </c>
      <c r="CQD3" t="s">
        <v>105</v>
      </c>
      <c r="CQE3" t="s">
        <v>106</v>
      </c>
      <c r="CQF3" t="s">
        <v>107</v>
      </c>
      <c r="CQG3" t="s">
        <v>108</v>
      </c>
      <c r="CQH3" s="11"/>
      <c r="CQI3" t="s">
        <v>99</v>
      </c>
      <c r="CQJ3" t="s">
        <v>100</v>
      </c>
      <c r="CQK3" t="s">
        <v>101</v>
      </c>
      <c r="CQL3" t="s">
        <v>102</v>
      </c>
      <c r="CQM3" t="s">
        <v>103</v>
      </c>
      <c r="CQN3" t="s">
        <v>104</v>
      </c>
      <c r="CQO3" t="s">
        <v>105</v>
      </c>
      <c r="CQP3" t="s">
        <v>106</v>
      </c>
      <c r="CQQ3" t="s">
        <v>107</v>
      </c>
      <c r="CQR3" t="s">
        <v>108</v>
      </c>
      <c r="CQS3" s="11"/>
      <c r="CQT3" t="s">
        <v>99</v>
      </c>
      <c r="CQU3" t="s">
        <v>100</v>
      </c>
      <c r="CQV3" t="s">
        <v>101</v>
      </c>
      <c r="CQW3" t="s">
        <v>102</v>
      </c>
      <c r="CQX3" t="s">
        <v>103</v>
      </c>
      <c r="CQY3" t="s">
        <v>104</v>
      </c>
      <c r="CQZ3" t="s">
        <v>105</v>
      </c>
      <c r="CRA3" t="s">
        <v>106</v>
      </c>
      <c r="CRB3" t="s">
        <v>107</v>
      </c>
      <c r="CRC3" t="s">
        <v>108</v>
      </c>
      <c r="CRD3" s="11"/>
      <c r="CRE3" t="s">
        <v>99</v>
      </c>
      <c r="CRF3" t="s">
        <v>100</v>
      </c>
      <c r="CRG3" t="s">
        <v>101</v>
      </c>
      <c r="CRH3" t="s">
        <v>102</v>
      </c>
      <c r="CRI3" t="s">
        <v>103</v>
      </c>
      <c r="CRJ3" t="s">
        <v>104</v>
      </c>
      <c r="CRK3" t="s">
        <v>105</v>
      </c>
      <c r="CRL3" t="s">
        <v>106</v>
      </c>
      <c r="CRM3" t="s">
        <v>107</v>
      </c>
      <c r="CRN3" t="s">
        <v>108</v>
      </c>
      <c r="CRO3" s="11"/>
      <c r="CRP3" t="s">
        <v>99</v>
      </c>
      <c r="CRQ3" t="s">
        <v>100</v>
      </c>
      <c r="CRR3" t="s">
        <v>101</v>
      </c>
      <c r="CRS3" t="s">
        <v>102</v>
      </c>
      <c r="CRT3" t="s">
        <v>103</v>
      </c>
      <c r="CRU3" t="s">
        <v>104</v>
      </c>
      <c r="CRV3" t="s">
        <v>105</v>
      </c>
      <c r="CRW3" t="s">
        <v>106</v>
      </c>
      <c r="CRX3" t="s">
        <v>107</v>
      </c>
      <c r="CRY3" t="s">
        <v>108</v>
      </c>
      <c r="CRZ3" s="11"/>
      <c r="CSA3" t="s">
        <v>99</v>
      </c>
      <c r="CSB3" t="s">
        <v>100</v>
      </c>
      <c r="CSC3" t="s">
        <v>101</v>
      </c>
      <c r="CSD3" t="s">
        <v>102</v>
      </c>
      <c r="CSE3" t="s">
        <v>103</v>
      </c>
      <c r="CSF3" t="s">
        <v>104</v>
      </c>
      <c r="CSG3" t="s">
        <v>105</v>
      </c>
      <c r="CSH3" t="s">
        <v>106</v>
      </c>
      <c r="CSI3" t="s">
        <v>107</v>
      </c>
      <c r="CSJ3" t="s">
        <v>108</v>
      </c>
      <c r="CSK3" s="11"/>
      <c r="CSL3" t="s">
        <v>99</v>
      </c>
      <c r="CSM3" t="s">
        <v>100</v>
      </c>
      <c r="CSN3" t="s">
        <v>101</v>
      </c>
      <c r="CSO3" t="s">
        <v>102</v>
      </c>
      <c r="CSP3" t="s">
        <v>103</v>
      </c>
      <c r="CSQ3" t="s">
        <v>104</v>
      </c>
      <c r="CSR3" t="s">
        <v>105</v>
      </c>
      <c r="CSS3" t="s">
        <v>106</v>
      </c>
      <c r="CST3" t="s">
        <v>107</v>
      </c>
      <c r="CSU3" t="s">
        <v>108</v>
      </c>
      <c r="CSV3" s="11"/>
      <c r="CSW3" t="s">
        <v>99</v>
      </c>
      <c r="CSX3" t="s">
        <v>100</v>
      </c>
      <c r="CSY3" t="s">
        <v>101</v>
      </c>
      <c r="CSZ3" t="s">
        <v>102</v>
      </c>
      <c r="CTA3" t="s">
        <v>103</v>
      </c>
      <c r="CTB3" t="s">
        <v>104</v>
      </c>
      <c r="CTC3" t="s">
        <v>105</v>
      </c>
      <c r="CTD3" t="s">
        <v>106</v>
      </c>
      <c r="CTE3" t="s">
        <v>107</v>
      </c>
      <c r="CTF3" t="s">
        <v>108</v>
      </c>
      <c r="CTG3" s="11"/>
      <c r="CTH3" t="s">
        <v>99</v>
      </c>
      <c r="CTI3" t="s">
        <v>100</v>
      </c>
      <c r="CTJ3" t="s">
        <v>101</v>
      </c>
      <c r="CTK3" t="s">
        <v>102</v>
      </c>
      <c r="CTL3" t="s">
        <v>103</v>
      </c>
      <c r="CTM3" t="s">
        <v>104</v>
      </c>
      <c r="CTN3" t="s">
        <v>105</v>
      </c>
      <c r="CTO3" t="s">
        <v>106</v>
      </c>
      <c r="CTP3" t="s">
        <v>107</v>
      </c>
      <c r="CTQ3" t="s">
        <v>108</v>
      </c>
      <c r="CTR3" s="11"/>
      <c r="CTS3" t="s">
        <v>99</v>
      </c>
      <c r="CTT3" t="s">
        <v>100</v>
      </c>
      <c r="CTU3" t="s">
        <v>101</v>
      </c>
      <c r="CTV3" t="s">
        <v>102</v>
      </c>
      <c r="CTW3" t="s">
        <v>103</v>
      </c>
      <c r="CTX3" t="s">
        <v>104</v>
      </c>
      <c r="CTY3" t="s">
        <v>105</v>
      </c>
      <c r="CTZ3" t="s">
        <v>106</v>
      </c>
      <c r="CUA3" t="s">
        <v>107</v>
      </c>
      <c r="CUB3" t="s">
        <v>108</v>
      </c>
      <c r="CUC3" s="11"/>
      <c r="CUD3" t="s">
        <v>99</v>
      </c>
      <c r="CUE3" t="s">
        <v>100</v>
      </c>
      <c r="CUF3" t="s">
        <v>101</v>
      </c>
      <c r="CUG3" t="s">
        <v>102</v>
      </c>
      <c r="CUH3" t="s">
        <v>103</v>
      </c>
      <c r="CUI3" t="s">
        <v>104</v>
      </c>
      <c r="CUJ3" t="s">
        <v>105</v>
      </c>
      <c r="CUK3" t="s">
        <v>106</v>
      </c>
      <c r="CUL3" t="s">
        <v>107</v>
      </c>
      <c r="CUM3" t="s">
        <v>108</v>
      </c>
      <c r="CUN3" s="11"/>
      <c r="CUO3" t="s">
        <v>99</v>
      </c>
      <c r="CUP3" t="s">
        <v>100</v>
      </c>
      <c r="CUQ3" t="s">
        <v>101</v>
      </c>
      <c r="CUR3" t="s">
        <v>102</v>
      </c>
      <c r="CUS3" t="s">
        <v>103</v>
      </c>
      <c r="CUT3" t="s">
        <v>104</v>
      </c>
      <c r="CUU3" t="s">
        <v>105</v>
      </c>
      <c r="CUV3" t="s">
        <v>106</v>
      </c>
      <c r="CUW3" t="s">
        <v>107</v>
      </c>
      <c r="CUX3" t="s">
        <v>108</v>
      </c>
      <c r="CUY3" s="11"/>
      <c r="CUZ3" t="s">
        <v>99</v>
      </c>
      <c r="CVA3" t="s">
        <v>100</v>
      </c>
      <c r="CVB3" t="s">
        <v>101</v>
      </c>
      <c r="CVC3" t="s">
        <v>102</v>
      </c>
      <c r="CVD3" t="s">
        <v>103</v>
      </c>
      <c r="CVE3" t="s">
        <v>104</v>
      </c>
      <c r="CVF3" t="s">
        <v>105</v>
      </c>
      <c r="CVG3" t="s">
        <v>106</v>
      </c>
      <c r="CVH3" t="s">
        <v>107</v>
      </c>
      <c r="CVI3" t="s">
        <v>108</v>
      </c>
      <c r="CVJ3" s="11"/>
      <c r="CVK3" t="s">
        <v>99</v>
      </c>
      <c r="CVL3" t="s">
        <v>100</v>
      </c>
      <c r="CVM3" t="s">
        <v>101</v>
      </c>
      <c r="CVN3" t="s">
        <v>102</v>
      </c>
      <c r="CVO3" t="s">
        <v>103</v>
      </c>
      <c r="CVP3" t="s">
        <v>104</v>
      </c>
      <c r="CVQ3" t="s">
        <v>105</v>
      </c>
      <c r="CVR3" t="s">
        <v>106</v>
      </c>
      <c r="CVS3" t="s">
        <v>107</v>
      </c>
      <c r="CVT3" t="s">
        <v>108</v>
      </c>
      <c r="CVU3" s="11"/>
      <c r="CVV3" t="s">
        <v>99</v>
      </c>
      <c r="CVW3" t="s">
        <v>100</v>
      </c>
      <c r="CVX3" t="s">
        <v>101</v>
      </c>
      <c r="CVY3" t="s">
        <v>102</v>
      </c>
      <c r="CVZ3" t="s">
        <v>103</v>
      </c>
      <c r="CWA3" t="s">
        <v>104</v>
      </c>
      <c r="CWB3" t="s">
        <v>105</v>
      </c>
      <c r="CWC3" t="s">
        <v>106</v>
      </c>
      <c r="CWD3" t="s">
        <v>107</v>
      </c>
      <c r="CWE3" t="s">
        <v>108</v>
      </c>
      <c r="CWF3" s="11"/>
      <c r="CWG3" t="s">
        <v>99</v>
      </c>
      <c r="CWH3" t="s">
        <v>100</v>
      </c>
      <c r="CWI3" t="s">
        <v>101</v>
      </c>
      <c r="CWJ3" t="s">
        <v>102</v>
      </c>
      <c r="CWK3" t="s">
        <v>103</v>
      </c>
      <c r="CWL3" t="s">
        <v>104</v>
      </c>
      <c r="CWM3" t="s">
        <v>105</v>
      </c>
      <c r="CWN3" t="s">
        <v>106</v>
      </c>
      <c r="CWO3" t="s">
        <v>107</v>
      </c>
      <c r="CWP3" t="s">
        <v>108</v>
      </c>
      <c r="CWQ3" s="11"/>
      <c r="CWR3" t="s">
        <v>99</v>
      </c>
      <c r="CWS3" t="s">
        <v>100</v>
      </c>
      <c r="CWT3" t="s">
        <v>101</v>
      </c>
      <c r="CWU3" t="s">
        <v>102</v>
      </c>
      <c r="CWV3" t="s">
        <v>103</v>
      </c>
      <c r="CWW3" t="s">
        <v>104</v>
      </c>
      <c r="CWX3" t="s">
        <v>105</v>
      </c>
      <c r="CWY3" t="s">
        <v>106</v>
      </c>
      <c r="CWZ3" t="s">
        <v>107</v>
      </c>
      <c r="CXA3" t="s">
        <v>108</v>
      </c>
      <c r="CXB3" s="11"/>
      <c r="CXC3" t="s">
        <v>99</v>
      </c>
      <c r="CXD3" t="s">
        <v>100</v>
      </c>
      <c r="CXE3" t="s">
        <v>101</v>
      </c>
      <c r="CXF3" t="s">
        <v>102</v>
      </c>
      <c r="CXG3" t="s">
        <v>103</v>
      </c>
      <c r="CXH3" t="s">
        <v>104</v>
      </c>
      <c r="CXI3" t="s">
        <v>105</v>
      </c>
      <c r="CXJ3" t="s">
        <v>106</v>
      </c>
      <c r="CXK3" t="s">
        <v>107</v>
      </c>
      <c r="CXL3" t="s">
        <v>108</v>
      </c>
      <c r="CXM3" s="11"/>
      <c r="CXN3" t="s">
        <v>99</v>
      </c>
      <c r="CXO3" t="s">
        <v>100</v>
      </c>
      <c r="CXP3" t="s">
        <v>101</v>
      </c>
      <c r="CXQ3" t="s">
        <v>102</v>
      </c>
      <c r="CXR3" t="s">
        <v>103</v>
      </c>
      <c r="CXS3" t="s">
        <v>104</v>
      </c>
      <c r="CXT3" t="s">
        <v>105</v>
      </c>
      <c r="CXU3" t="s">
        <v>106</v>
      </c>
      <c r="CXV3" t="s">
        <v>107</v>
      </c>
      <c r="CXW3" t="s">
        <v>108</v>
      </c>
      <c r="CXX3" s="11"/>
      <c r="CXY3" t="s">
        <v>99</v>
      </c>
      <c r="CXZ3" t="s">
        <v>100</v>
      </c>
      <c r="CYA3" t="s">
        <v>101</v>
      </c>
      <c r="CYB3" t="s">
        <v>102</v>
      </c>
      <c r="CYC3" t="s">
        <v>103</v>
      </c>
      <c r="CYD3" t="s">
        <v>104</v>
      </c>
      <c r="CYE3" t="s">
        <v>105</v>
      </c>
      <c r="CYF3" t="s">
        <v>106</v>
      </c>
      <c r="CYG3" t="s">
        <v>107</v>
      </c>
      <c r="CYH3" t="s">
        <v>108</v>
      </c>
      <c r="CYI3" s="11"/>
      <c r="CYJ3" t="s">
        <v>99</v>
      </c>
      <c r="CYK3" t="s">
        <v>100</v>
      </c>
      <c r="CYL3" t="s">
        <v>101</v>
      </c>
      <c r="CYM3" t="s">
        <v>102</v>
      </c>
      <c r="CYN3" t="s">
        <v>103</v>
      </c>
      <c r="CYO3" t="s">
        <v>104</v>
      </c>
      <c r="CYP3" t="s">
        <v>105</v>
      </c>
      <c r="CYQ3" t="s">
        <v>106</v>
      </c>
      <c r="CYR3" t="s">
        <v>107</v>
      </c>
      <c r="CYS3" t="s">
        <v>108</v>
      </c>
      <c r="CYT3" s="11"/>
      <c r="CYU3" t="s">
        <v>99</v>
      </c>
      <c r="CYV3" t="s">
        <v>100</v>
      </c>
      <c r="CYW3" t="s">
        <v>101</v>
      </c>
      <c r="CYX3" t="s">
        <v>102</v>
      </c>
      <c r="CYY3" t="s">
        <v>103</v>
      </c>
      <c r="CYZ3" t="s">
        <v>104</v>
      </c>
      <c r="CZA3" t="s">
        <v>105</v>
      </c>
      <c r="CZB3" t="s">
        <v>106</v>
      </c>
      <c r="CZC3" t="s">
        <v>107</v>
      </c>
      <c r="CZD3" t="s">
        <v>108</v>
      </c>
      <c r="CZE3" s="11"/>
      <c r="CZF3" t="s">
        <v>99</v>
      </c>
      <c r="CZG3" t="s">
        <v>100</v>
      </c>
      <c r="CZH3" t="s">
        <v>101</v>
      </c>
      <c r="CZI3" t="s">
        <v>102</v>
      </c>
      <c r="CZJ3" t="s">
        <v>103</v>
      </c>
      <c r="CZK3" t="s">
        <v>104</v>
      </c>
      <c r="CZL3" t="s">
        <v>105</v>
      </c>
      <c r="CZM3" t="s">
        <v>106</v>
      </c>
      <c r="CZN3" t="s">
        <v>107</v>
      </c>
      <c r="CZO3" t="s">
        <v>108</v>
      </c>
      <c r="CZP3" s="11"/>
      <c r="CZQ3" t="s">
        <v>99</v>
      </c>
      <c r="CZR3" t="s">
        <v>100</v>
      </c>
      <c r="CZS3" t="s">
        <v>101</v>
      </c>
      <c r="CZT3" t="s">
        <v>102</v>
      </c>
      <c r="CZU3" t="s">
        <v>103</v>
      </c>
      <c r="CZV3" t="s">
        <v>104</v>
      </c>
      <c r="CZW3" t="s">
        <v>105</v>
      </c>
      <c r="CZX3" t="s">
        <v>106</v>
      </c>
      <c r="CZY3" t="s">
        <v>107</v>
      </c>
      <c r="CZZ3" t="s">
        <v>108</v>
      </c>
      <c r="DAA3" s="11"/>
      <c r="DAB3" t="s">
        <v>99</v>
      </c>
      <c r="DAC3" t="s">
        <v>100</v>
      </c>
      <c r="DAD3" t="s">
        <v>101</v>
      </c>
      <c r="DAE3" t="s">
        <v>102</v>
      </c>
      <c r="DAF3" t="s">
        <v>103</v>
      </c>
      <c r="DAG3" t="s">
        <v>104</v>
      </c>
      <c r="DAH3" t="s">
        <v>105</v>
      </c>
      <c r="DAI3" t="s">
        <v>106</v>
      </c>
      <c r="DAJ3" t="s">
        <v>107</v>
      </c>
      <c r="DAK3" t="s">
        <v>108</v>
      </c>
      <c r="DAL3" s="11"/>
      <c r="DAM3" t="s">
        <v>99</v>
      </c>
      <c r="DAN3" t="s">
        <v>100</v>
      </c>
      <c r="DAO3" t="s">
        <v>101</v>
      </c>
      <c r="DAP3" t="s">
        <v>102</v>
      </c>
      <c r="DAQ3" t="s">
        <v>103</v>
      </c>
      <c r="DAR3" t="s">
        <v>104</v>
      </c>
      <c r="DAS3" t="s">
        <v>105</v>
      </c>
      <c r="DAT3" t="s">
        <v>106</v>
      </c>
      <c r="DAU3" t="s">
        <v>107</v>
      </c>
      <c r="DAV3" t="s">
        <v>108</v>
      </c>
      <c r="DAW3" s="11"/>
      <c r="DAX3" t="s">
        <v>99</v>
      </c>
      <c r="DAY3" t="s">
        <v>100</v>
      </c>
      <c r="DAZ3" t="s">
        <v>101</v>
      </c>
      <c r="DBA3" t="s">
        <v>102</v>
      </c>
      <c r="DBB3" t="s">
        <v>103</v>
      </c>
      <c r="DBC3" t="s">
        <v>104</v>
      </c>
      <c r="DBD3" t="s">
        <v>105</v>
      </c>
      <c r="DBE3" t="s">
        <v>106</v>
      </c>
      <c r="DBF3" t="s">
        <v>107</v>
      </c>
      <c r="DBG3" t="s">
        <v>108</v>
      </c>
      <c r="DBH3" s="11"/>
      <c r="DBI3" t="s">
        <v>99</v>
      </c>
      <c r="DBJ3" t="s">
        <v>100</v>
      </c>
      <c r="DBK3" t="s">
        <v>101</v>
      </c>
      <c r="DBL3" t="s">
        <v>102</v>
      </c>
      <c r="DBM3" t="s">
        <v>103</v>
      </c>
      <c r="DBN3" t="s">
        <v>104</v>
      </c>
      <c r="DBO3" t="s">
        <v>105</v>
      </c>
      <c r="DBP3" t="s">
        <v>106</v>
      </c>
      <c r="DBQ3" t="s">
        <v>107</v>
      </c>
      <c r="DBR3" t="s">
        <v>108</v>
      </c>
      <c r="DBS3" s="11"/>
      <c r="DBT3" t="s">
        <v>99</v>
      </c>
      <c r="DBU3" t="s">
        <v>100</v>
      </c>
      <c r="DBV3" t="s">
        <v>101</v>
      </c>
      <c r="DBW3" t="s">
        <v>102</v>
      </c>
      <c r="DBX3" t="s">
        <v>103</v>
      </c>
      <c r="DBY3" t="s">
        <v>104</v>
      </c>
      <c r="DBZ3" t="s">
        <v>105</v>
      </c>
      <c r="DCA3" t="s">
        <v>106</v>
      </c>
      <c r="DCB3" t="s">
        <v>107</v>
      </c>
      <c r="DCC3" t="s">
        <v>108</v>
      </c>
      <c r="DCD3" s="11"/>
      <c r="DCE3" t="s">
        <v>99</v>
      </c>
      <c r="DCF3" t="s">
        <v>100</v>
      </c>
      <c r="DCG3" t="s">
        <v>101</v>
      </c>
      <c r="DCH3" t="s">
        <v>102</v>
      </c>
      <c r="DCI3" t="s">
        <v>103</v>
      </c>
      <c r="DCJ3" t="s">
        <v>104</v>
      </c>
      <c r="DCK3" t="s">
        <v>105</v>
      </c>
      <c r="DCL3" t="s">
        <v>106</v>
      </c>
      <c r="DCM3" t="s">
        <v>107</v>
      </c>
      <c r="DCN3" t="s">
        <v>108</v>
      </c>
      <c r="DCO3" s="11"/>
      <c r="DCP3" t="s">
        <v>99</v>
      </c>
      <c r="DCQ3" t="s">
        <v>100</v>
      </c>
      <c r="DCR3" t="s">
        <v>101</v>
      </c>
      <c r="DCS3" t="s">
        <v>102</v>
      </c>
      <c r="DCT3" t="s">
        <v>103</v>
      </c>
      <c r="DCU3" t="s">
        <v>104</v>
      </c>
      <c r="DCV3" t="s">
        <v>105</v>
      </c>
      <c r="DCW3" t="s">
        <v>106</v>
      </c>
      <c r="DCX3" t="s">
        <v>107</v>
      </c>
      <c r="DCY3" t="s">
        <v>108</v>
      </c>
      <c r="DCZ3" s="11"/>
      <c r="DDA3" t="s">
        <v>99</v>
      </c>
      <c r="DDB3" t="s">
        <v>100</v>
      </c>
      <c r="DDC3" t="s">
        <v>101</v>
      </c>
      <c r="DDD3" t="s">
        <v>102</v>
      </c>
      <c r="DDE3" t="s">
        <v>103</v>
      </c>
      <c r="DDF3" t="s">
        <v>104</v>
      </c>
      <c r="DDG3" t="s">
        <v>105</v>
      </c>
      <c r="DDH3" t="s">
        <v>106</v>
      </c>
      <c r="DDI3" t="s">
        <v>107</v>
      </c>
      <c r="DDJ3" t="s">
        <v>108</v>
      </c>
      <c r="DDK3" s="11"/>
      <c r="DDL3" t="s">
        <v>99</v>
      </c>
      <c r="DDM3" t="s">
        <v>100</v>
      </c>
      <c r="DDN3" t="s">
        <v>101</v>
      </c>
      <c r="DDO3" t="s">
        <v>102</v>
      </c>
      <c r="DDP3" t="s">
        <v>103</v>
      </c>
      <c r="DDQ3" t="s">
        <v>104</v>
      </c>
      <c r="DDR3" t="s">
        <v>105</v>
      </c>
      <c r="DDS3" t="s">
        <v>106</v>
      </c>
      <c r="DDT3" t="s">
        <v>107</v>
      </c>
      <c r="DDU3" t="s">
        <v>108</v>
      </c>
      <c r="DDV3" s="11"/>
      <c r="DDW3" t="s">
        <v>99</v>
      </c>
      <c r="DDX3" t="s">
        <v>100</v>
      </c>
      <c r="DDY3" t="s">
        <v>101</v>
      </c>
      <c r="DDZ3" t="s">
        <v>102</v>
      </c>
      <c r="DEA3" t="s">
        <v>103</v>
      </c>
      <c r="DEB3" t="s">
        <v>104</v>
      </c>
      <c r="DEC3" t="s">
        <v>105</v>
      </c>
      <c r="DED3" t="s">
        <v>106</v>
      </c>
      <c r="DEE3" t="s">
        <v>107</v>
      </c>
      <c r="DEF3" t="s">
        <v>108</v>
      </c>
      <c r="DEG3" s="11"/>
      <c r="DEH3" t="s">
        <v>99</v>
      </c>
      <c r="DEI3" t="s">
        <v>100</v>
      </c>
      <c r="DEJ3" t="s">
        <v>101</v>
      </c>
      <c r="DEK3" t="s">
        <v>102</v>
      </c>
      <c r="DEL3" t="s">
        <v>103</v>
      </c>
      <c r="DEM3" t="s">
        <v>104</v>
      </c>
      <c r="DEN3" t="s">
        <v>105</v>
      </c>
      <c r="DEO3" t="s">
        <v>106</v>
      </c>
      <c r="DEP3" t="s">
        <v>107</v>
      </c>
      <c r="DEQ3" t="s">
        <v>108</v>
      </c>
      <c r="DER3" s="11"/>
      <c r="DES3" t="s">
        <v>99</v>
      </c>
      <c r="DET3" t="s">
        <v>100</v>
      </c>
      <c r="DEU3" t="s">
        <v>101</v>
      </c>
      <c r="DEV3" t="s">
        <v>102</v>
      </c>
      <c r="DEW3" t="s">
        <v>103</v>
      </c>
      <c r="DEX3" t="s">
        <v>104</v>
      </c>
      <c r="DEY3" t="s">
        <v>105</v>
      </c>
      <c r="DEZ3" t="s">
        <v>106</v>
      </c>
      <c r="DFA3" t="s">
        <v>107</v>
      </c>
      <c r="DFB3" t="s">
        <v>108</v>
      </c>
      <c r="DFC3" s="11"/>
      <c r="DFD3" t="s">
        <v>99</v>
      </c>
      <c r="DFE3" t="s">
        <v>100</v>
      </c>
      <c r="DFF3" t="s">
        <v>101</v>
      </c>
      <c r="DFG3" t="s">
        <v>102</v>
      </c>
      <c r="DFH3" t="s">
        <v>103</v>
      </c>
      <c r="DFI3" t="s">
        <v>104</v>
      </c>
      <c r="DFJ3" t="s">
        <v>105</v>
      </c>
      <c r="DFK3" t="s">
        <v>106</v>
      </c>
      <c r="DFL3" t="s">
        <v>107</v>
      </c>
      <c r="DFM3" t="s">
        <v>108</v>
      </c>
      <c r="DFN3" s="11"/>
      <c r="DFO3" t="s">
        <v>99</v>
      </c>
      <c r="DFP3" t="s">
        <v>100</v>
      </c>
      <c r="DFQ3" t="s">
        <v>101</v>
      </c>
      <c r="DFR3" t="s">
        <v>102</v>
      </c>
      <c r="DFS3" t="s">
        <v>103</v>
      </c>
      <c r="DFT3" t="s">
        <v>104</v>
      </c>
      <c r="DFU3" t="s">
        <v>105</v>
      </c>
      <c r="DFV3" t="s">
        <v>106</v>
      </c>
      <c r="DFW3" t="s">
        <v>107</v>
      </c>
      <c r="DFX3" t="s">
        <v>108</v>
      </c>
      <c r="DFY3" s="11"/>
      <c r="DFZ3" t="s">
        <v>99</v>
      </c>
      <c r="DGA3" t="s">
        <v>100</v>
      </c>
      <c r="DGB3" t="s">
        <v>101</v>
      </c>
      <c r="DGC3" t="s">
        <v>102</v>
      </c>
      <c r="DGD3" t="s">
        <v>103</v>
      </c>
      <c r="DGE3" t="s">
        <v>104</v>
      </c>
      <c r="DGF3" t="s">
        <v>105</v>
      </c>
      <c r="DGG3" t="s">
        <v>106</v>
      </c>
      <c r="DGH3" t="s">
        <v>107</v>
      </c>
      <c r="DGI3" t="s">
        <v>108</v>
      </c>
      <c r="DGJ3" s="11"/>
      <c r="DGK3" t="s">
        <v>99</v>
      </c>
      <c r="DGL3" t="s">
        <v>100</v>
      </c>
      <c r="DGM3" t="s">
        <v>101</v>
      </c>
      <c r="DGN3" t="s">
        <v>102</v>
      </c>
      <c r="DGO3" t="s">
        <v>103</v>
      </c>
      <c r="DGP3" t="s">
        <v>104</v>
      </c>
      <c r="DGQ3" t="s">
        <v>105</v>
      </c>
      <c r="DGR3" t="s">
        <v>106</v>
      </c>
      <c r="DGS3" t="s">
        <v>107</v>
      </c>
      <c r="DGT3" t="s">
        <v>108</v>
      </c>
      <c r="DGU3" s="11"/>
      <c r="DGV3" t="s">
        <v>99</v>
      </c>
      <c r="DGW3" t="s">
        <v>100</v>
      </c>
      <c r="DGX3" t="s">
        <v>101</v>
      </c>
      <c r="DGY3" t="s">
        <v>102</v>
      </c>
      <c r="DGZ3" t="s">
        <v>103</v>
      </c>
      <c r="DHA3" t="s">
        <v>104</v>
      </c>
      <c r="DHB3" t="s">
        <v>105</v>
      </c>
      <c r="DHC3" t="s">
        <v>106</v>
      </c>
      <c r="DHD3" t="s">
        <v>107</v>
      </c>
      <c r="DHE3" t="s">
        <v>108</v>
      </c>
      <c r="DHF3" s="11"/>
      <c r="DHG3" t="s">
        <v>99</v>
      </c>
      <c r="DHH3" t="s">
        <v>100</v>
      </c>
      <c r="DHI3" t="s">
        <v>101</v>
      </c>
      <c r="DHJ3" t="s">
        <v>102</v>
      </c>
      <c r="DHK3" t="s">
        <v>103</v>
      </c>
      <c r="DHL3" t="s">
        <v>104</v>
      </c>
      <c r="DHM3" t="s">
        <v>105</v>
      </c>
      <c r="DHN3" t="s">
        <v>106</v>
      </c>
      <c r="DHO3" t="s">
        <v>107</v>
      </c>
      <c r="DHP3" t="s">
        <v>108</v>
      </c>
      <c r="DHQ3" s="11"/>
      <c r="DHR3" t="s">
        <v>99</v>
      </c>
      <c r="DHS3" t="s">
        <v>100</v>
      </c>
      <c r="DHT3" t="s">
        <v>101</v>
      </c>
      <c r="DHU3" t="s">
        <v>102</v>
      </c>
      <c r="DHV3" t="s">
        <v>103</v>
      </c>
      <c r="DHW3" t="s">
        <v>104</v>
      </c>
      <c r="DHX3" t="s">
        <v>105</v>
      </c>
      <c r="DHY3" t="s">
        <v>106</v>
      </c>
      <c r="DHZ3" t="s">
        <v>107</v>
      </c>
      <c r="DIA3" t="s">
        <v>108</v>
      </c>
      <c r="DIB3" s="11"/>
      <c r="DIC3" t="s">
        <v>99</v>
      </c>
      <c r="DID3" t="s">
        <v>100</v>
      </c>
      <c r="DIE3" t="s">
        <v>101</v>
      </c>
      <c r="DIF3" t="s">
        <v>102</v>
      </c>
      <c r="DIG3" t="s">
        <v>103</v>
      </c>
      <c r="DIH3" t="s">
        <v>104</v>
      </c>
      <c r="DII3" t="s">
        <v>105</v>
      </c>
      <c r="DIJ3" t="s">
        <v>106</v>
      </c>
      <c r="DIK3" t="s">
        <v>107</v>
      </c>
      <c r="DIL3" t="s">
        <v>108</v>
      </c>
      <c r="DIM3" s="11"/>
      <c r="DIN3" t="s">
        <v>99</v>
      </c>
      <c r="DIO3" t="s">
        <v>100</v>
      </c>
      <c r="DIP3" t="s">
        <v>101</v>
      </c>
      <c r="DIQ3" t="s">
        <v>102</v>
      </c>
      <c r="DIR3" t="s">
        <v>103</v>
      </c>
      <c r="DIS3" t="s">
        <v>104</v>
      </c>
      <c r="DIT3" t="s">
        <v>105</v>
      </c>
      <c r="DIU3" t="s">
        <v>106</v>
      </c>
      <c r="DIV3" t="s">
        <v>107</v>
      </c>
      <c r="DIW3" t="s">
        <v>108</v>
      </c>
      <c r="DIX3" s="11"/>
      <c r="DIY3" t="s">
        <v>99</v>
      </c>
      <c r="DIZ3" t="s">
        <v>100</v>
      </c>
      <c r="DJA3" t="s">
        <v>101</v>
      </c>
      <c r="DJB3" t="s">
        <v>102</v>
      </c>
      <c r="DJC3" t="s">
        <v>103</v>
      </c>
      <c r="DJD3" t="s">
        <v>104</v>
      </c>
      <c r="DJE3" t="s">
        <v>105</v>
      </c>
      <c r="DJF3" t="s">
        <v>106</v>
      </c>
      <c r="DJG3" t="s">
        <v>107</v>
      </c>
      <c r="DJH3" t="s">
        <v>108</v>
      </c>
      <c r="DJI3" s="11"/>
      <c r="DJJ3" t="s">
        <v>99</v>
      </c>
      <c r="DJK3" t="s">
        <v>100</v>
      </c>
      <c r="DJL3" t="s">
        <v>101</v>
      </c>
      <c r="DJM3" t="s">
        <v>102</v>
      </c>
      <c r="DJN3" t="s">
        <v>103</v>
      </c>
      <c r="DJO3" t="s">
        <v>104</v>
      </c>
      <c r="DJP3" t="s">
        <v>105</v>
      </c>
      <c r="DJQ3" t="s">
        <v>106</v>
      </c>
      <c r="DJR3" t="s">
        <v>107</v>
      </c>
      <c r="DJS3" t="s">
        <v>108</v>
      </c>
      <c r="DJT3" s="11"/>
      <c r="DJU3" t="s">
        <v>99</v>
      </c>
      <c r="DJV3" t="s">
        <v>100</v>
      </c>
      <c r="DJW3" t="s">
        <v>101</v>
      </c>
      <c r="DJX3" t="s">
        <v>102</v>
      </c>
      <c r="DJY3" t="s">
        <v>103</v>
      </c>
      <c r="DJZ3" t="s">
        <v>104</v>
      </c>
      <c r="DKA3" t="s">
        <v>105</v>
      </c>
      <c r="DKB3" t="s">
        <v>106</v>
      </c>
      <c r="DKC3" t="s">
        <v>107</v>
      </c>
      <c r="DKD3" t="s">
        <v>108</v>
      </c>
      <c r="DKE3" s="11"/>
      <c r="DKF3" t="s">
        <v>99</v>
      </c>
      <c r="DKG3" t="s">
        <v>100</v>
      </c>
      <c r="DKH3" t="s">
        <v>101</v>
      </c>
      <c r="DKI3" t="s">
        <v>102</v>
      </c>
      <c r="DKJ3" t="s">
        <v>103</v>
      </c>
      <c r="DKK3" t="s">
        <v>104</v>
      </c>
      <c r="DKL3" t="s">
        <v>105</v>
      </c>
      <c r="DKM3" t="s">
        <v>106</v>
      </c>
      <c r="DKN3" t="s">
        <v>107</v>
      </c>
      <c r="DKO3" t="s">
        <v>108</v>
      </c>
      <c r="DKP3" s="11"/>
      <c r="DKQ3" t="s">
        <v>99</v>
      </c>
      <c r="DKR3" t="s">
        <v>100</v>
      </c>
      <c r="DKS3" t="s">
        <v>101</v>
      </c>
      <c r="DKT3" t="s">
        <v>102</v>
      </c>
      <c r="DKU3" t="s">
        <v>103</v>
      </c>
      <c r="DKV3" t="s">
        <v>104</v>
      </c>
      <c r="DKW3" t="s">
        <v>105</v>
      </c>
      <c r="DKX3" t="s">
        <v>106</v>
      </c>
      <c r="DKY3" t="s">
        <v>107</v>
      </c>
      <c r="DKZ3" t="s">
        <v>108</v>
      </c>
      <c r="DLA3" s="11"/>
      <c r="DLB3" t="s">
        <v>99</v>
      </c>
      <c r="DLC3" t="s">
        <v>100</v>
      </c>
      <c r="DLD3" t="s">
        <v>101</v>
      </c>
      <c r="DLE3" t="s">
        <v>102</v>
      </c>
      <c r="DLF3" t="s">
        <v>103</v>
      </c>
      <c r="DLG3" t="s">
        <v>104</v>
      </c>
      <c r="DLH3" t="s">
        <v>105</v>
      </c>
      <c r="DLI3" t="s">
        <v>106</v>
      </c>
      <c r="DLJ3" t="s">
        <v>107</v>
      </c>
      <c r="DLK3" t="s">
        <v>108</v>
      </c>
      <c r="DLL3" s="11"/>
      <c r="DLM3" t="s">
        <v>99</v>
      </c>
      <c r="DLN3" t="s">
        <v>100</v>
      </c>
      <c r="DLO3" t="s">
        <v>101</v>
      </c>
      <c r="DLP3" t="s">
        <v>102</v>
      </c>
      <c r="DLQ3" t="s">
        <v>103</v>
      </c>
      <c r="DLR3" t="s">
        <v>104</v>
      </c>
      <c r="DLS3" t="s">
        <v>105</v>
      </c>
      <c r="DLT3" t="s">
        <v>106</v>
      </c>
      <c r="DLU3" t="s">
        <v>107</v>
      </c>
      <c r="DLV3" t="s">
        <v>108</v>
      </c>
      <c r="DLW3" s="11"/>
      <c r="DLX3" t="s">
        <v>99</v>
      </c>
      <c r="DLY3" t="s">
        <v>100</v>
      </c>
      <c r="DLZ3" t="s">
        <v>101</v>
      </c>
      <c r="DMA3" t="s">
        <v>102</v>
      </c>
      <c r="DMB3" t="s">
        <v>103</v>
      </c>
      <c r="DMC3" t="s">
        <v>104</v>
      </c>
      <c r="DMD3" t="s">
        <v>105</v>
      </c>
      <c r="DME3" t="s">
        <v>106</v>
      </c>
      <c r="DMF3" t="s">
        <v>107</v>
      </c>
      <c r="DMG3" t="s">
        <v>108</v>
      </c>
      <c r="DMH3" s="11"/>
      <c r="DMI3" t="s">
        <v>99</v>
      </c>
      <c r="DMJ3" t="s">
        <v>100</v>
      </c>
      <c r="DMK3" t="s">
        <v>101</v>
      </c>
      <c r="DML3" t="s">
        <v>102</v>
      </c>
      <c r="DMM3" t="s">
        <v>103</v>
      </c>
      <c r="DMN3" t="s">
        <v>104</v>
      </c>
      <c r="DMO3" t="s">
        <v>105</v>
      </c>
      <c r="DMP3" t="s">
        <v>106</v>
      </c>
      <c r="DMQ3" t="s">
        <v>107</v>
      </c>
      <c r="DMR3" t="s">
        <v>108</v>
      </c>
      <c r="DMS3" s="11"/>
      <c r="DMT3" t="s">
        <v>99</v>
      </c>
      <c r="DMU3" t="s">
        <v>100</v>
      </c>
      <c r="DMV3" t="s">
        <v>101</v>
      </c>
      <c r="DMW3" t="s">
        <v>102</v>
      </c>
      <c r="DMX3" t="s">
        <v>103</v>
      </c>
      <c r="DMY3" t="s">
        <v>104</v>
      </c>
      <c r="DMZ3" t="s">
        <v>105</v>
      </c>
      <c r="DNA3" t="s">
        <v>106</v>
      </c>
      <c r="DNB3" t="s">
        <v>107</v>
      </c>
      <c r="DNC3" t="s">
        <v>108</v>
      </c>
      <c r="DND3" s="11"/>
      <c r="DNE3" t="s">
        <v>99</v>
      </c>
      <c r="DNF3" t="s">
        <v>100</v>
      </c>
      <c r="DNG3" t="s">
        <v>101</v>
      </c>
      <c r="DNH3" t="s">
        <v>102</v>
      </c>
      <c r="DNI3" t="s">
        <v>103</v>
      </c>
      <c r="DNJ3" t="s">
        <v>104</v>
      </c>
      <c r="DNK3" t="s">
        <v>105</v>
      </c>
      <c r="DNL3" t="s">
        <v>106</v>
      </c>
      <c r="DNM3" t="s">
        <v>107</v>
      </c>
      <c r="DNN3" t="s">
        <v>108</v>
      </c>
      <c r="DNO3" s="11"/>
      <c r="DNP3" t="s">
        <v>99</v>
      </c>
      <c r="DNQ3" t="s">
        <v>100</v>
      </c>
      <c r="DNR3" t="s">
        <v>101</v>
      </c>
      <c r="DNS3" t="s">
        <v>102</v>
      </c>
      <c r="DNT3" t="s">
        <v>103</v>
      </c>
      <c r="DNU3" t="s">
        <v>104</v>
      </c>
      <c r="DNV3" t="s">
        <v>105</v>
      </c>
      <c r="DNW3" t="s">
        <v>106</v>
      </c>
      <c r="DNX3" t="s">
        <v>107</v>
      </c>
      <c r="DNY3" t="s">
        <v>108</v>
      </c>
      <c r="DNZ3" s="11"/>
      <c r="DOA3" t="s">
        <v>99</v>
      </c>
      <c r="DOB3" t="s">
        <v>100</v>
      </c>
      <c r="DOC3" t="s">
        <v>101</v>
      </c>
      <c r="DOD3" t="s">
        <v>102</v>
      </c>
      <c r="DOE3" t="s">
        <v>103</v>
      </c>
      <c r="DOF3" t="s">
        <v>104</v>
      </c>
      <c r="DOG3" t="s">
        <v>105</v>
      </c>
      <c r="DOH3" t="s">
        <v>106</v>
      </c>
      <c r="DOI3" t="s">
        <v>107</v>
      </c>
      <c r="DOJ3" t="s">
        <v>108</v>
      </c>
      <c r="DOK3" s="11"/>
      <c r="DOL3" t="s">
        <v>99</v>
      </c>
      <c r="DOM3" t="s">
        <v>100</v>
      </c>
      <c r="DON3" t="s">
        <v>101</v>
      </c>
      <c r="DOO3" t="s">
        <v>102</v>
      </c>
      <c r="DOP3" t="s">
        <v>103</v>
      </c>
      <c r="DOQ3" t="s">
        <v>104</v>
      </c>
      <c r="DOR3" t="s">
        <v>105</v>
      </c>
      <c r="DOS3" t="s">
        <v>106</v>
      </c>
      <c r="DOT3" t="s">
        <v>107</v>
      </c>
      <c r="DOU3" t="s">
        <v>108</v>
      </c>
      <c r="DOV3" s="11"/>
      <c r="DOW3" t="s">
        <v>99</v>
      </c>
      <c r="DOX3" t="s">
        <v>100</v>
      </c>
      <c r="DOY3" t="s">
        <v>101</v>
      </c>
      <c r="DOZ3" t="s">
        <v>102</v>
      </c>
      <c r="DPA3" t="s">
        <v>103</v>
      </c>
      <c r="DPB3" t="s">
        <v>104</v>
      </c>
      <c r="DPC3" t="s">
        <v>105</v>
      </c>
      <c r="DPD3" t="s">
        <v>106</v>
      </c>
      <c r="DPE3" t="s">
        <v>107</v>
      </c>
      <c r="DPF3" t="s">
        <v>108</v>
      </c>
      <c r="DPG3" s="11"/>
      <c r="DPH3" t="s">
        <v>99</v>
      </c>
      <c r="DPI3" t="s">
        <v>100</v>
      </c>
      <c r="DPJ3" t="s">
        <v>101</v>
      </c>
      <c r="DPK3" t="s">
        <v>102</v>
      </c>
      <c r="DPL3" t="s">
        <v>103</v>
      </c>
      <c r="DPM3" t="s">
        <v>104</v>
      </c>
      <c r="DPN3" t="s">
        <v>105</v>
      </c>
      <c r="DPO3" t="s">
        <v>106</v>
      </c>
      <c r="DPP3" t="s">
        <v>107</v>
      </c>
      <c r="DPQ3" t="s">
        <v>108</v>
      </c>
      <c r="DPR3" s="11"/>
      <c r="DPS3" t="s">
        <v>99</v>
      </c>
      <c r="DPT3" t="s">
        <v>100</v>
      </c>
      <c r="DPU3" t="s">
        <v>101</v>
      </c>
      <c r="DPV3" t="s">
        <v>102</v>
      </c>
      <c r="DPW3" t="s">
        <v>103</v>
      </c>
      <c r="DPX3" t="s">
        <v>104</v>
      </c>
      <c r="DPY3" t="s">
        <v>105</v>
      </c>
      <c r="DPZ3" t="s">
        <v>106</v>
      </c>
      <c r="DQA3" t="s">
        <v>107</v>
      </c>
      <c r="DQB3" t="s">
        <v>108</v>
      </c>
      <c r="DQC3" s="11"/>
      <c r="DQD3" t="s">
        <v>99</v>
      </c>
      <c r="DQE3" t="s">
        <v>100</v>
      </c>
      <c r="DQF3" t="s">
        <v>101</v>
      </c>
      <c r="DQG3" t="s">
        <v>102</v>
      </c>
      <c r="DQH3" t="s">
        <v>103</v>
      </c>
      <c r="DQI3" t="s">
        <v>104</v>
      </c>
      <c r="DQJ3" t="s">
        <v>105</v>
      </c>
      <c r="DQK3" t="s">
        <v>106</v>
      </c>
      <c r="DQL3" t="s">
        <v>107</v>
      </c>
      <c r="DQM3" t="s">
        <v>108</v>
      </c>
      <c r="DQN3" s="11"/>
      <c r="DQO3" t="s">
        <v>99</v>
      </c>
      <c r="DQP3" t="s">
        <v>100</v>
      </c>
      <c r="DQQ3" t="s">
        <v>101</v>
      </c>
      <c r="DQR3" t="s">
        <v>102</v>
      </c>
      <c r="DQS3" t="s">
        <v>103</v>
      </c>
      <c r="DQT3" t="s">
        <v>104</v>
      </c>
      <c r="DQU3" t="s">
        <v>105</v>
      </c>
      <c r="DQV3" t="s">
        <v>106</v>
      </c>
      <c r="DQW3" t="s">
        <v>107</v>
      </c>
      <c r="DQX3" t="s">
        <v>108</v>
      </c>
      <c r="DQY3" s="11"/>
      <c r="DQZ3" t="s">
        <v>99</v>
      </c>
      <c r="DRA3" t="s">
        <v>100</v>
      </c>
      <c r="DRB3" t="s">
        <v>101</v>
      </c>
      <c r="DRC3" t="s">
        <v>102</v>
      </c>
      <c r="DRD3" t="s">
        <v>103</v>
      </c>
      <c r="DRE3" t="s">
        <v>104</v>
      </c>
      <c r="DRF3" t="s">
        <v>105</v>
      </c>
      <c r="DRG3" t="s">
        <v>106</v>
      </c>
      <c r="DRH3" t="s">
        <v>107</v>
      </c>
      <c r="DRI3" t="s">
        <v>108</v>
      </c>
      <c r="DRJ3" s="11"/>
      <c r="DRK3" t="s">
        <v>99</v>
      </c>
      <c r="DRL3" t="s">
        <v>100</v>
      </c>
      <c r="DRM3" t="s">
        <v>101</v>
      </c>
      <c r="DRN3" t="s">
        <v>102</v>
      </c>
      <c r="DRO3" t="s">
        <v>103</v>
      </c>
      <c r="DRP3" t="s">
        <v>104</v>
      </c>
      <c r="DRQ3" t="s">
        <v>105</v>
      </c>
      <c r="DRR3" t="s">
        <v>106</v>
      </c>
      <c r="DRS3" t="s">
        <v>107</v>
      </c>
      <c r="DRT3" t="s">
        <v>108</v>
      </c>
      <c r="DRU3" s="11"/>
      <c r="DRV3" t="s">
        <v>99</v>
      </c>
      <c r="DRW3" t="s">
        <v>100</v>
      </c>
      <c r="DRX3" t="s">
        <v>101</v>
      </c>
      <c r="DRY3" t="s">
        <v>102</v>
      </c>
      <c r="DRZ3" t="s">
        <v>103</v>
      </c>
      <c r="DSA3" t="s">
        <v>104</v>
      </c>
      <c r="DSB3" t="s">
        <v>105</v>
      </c>
      <c r="DSC3" t="s">
        <v>106</v>
      </c>
      <c r="DSD3" t="s">
        <v>107</v>
      </c>
      <c r="DSE3" t="s">
        <v>108</v>
      </c>
      <c r="DSF3" s="11"/>
      <c r="DSG3" t="s">
        <v>99</v>
      </c>
      <c r="DSH3" t="s">
        <v>100</v>
      </c>
      <c r="DSI3" t="s">
        <v>101</v>
      </c>
      <c r="DSJ3" t="s">
        <v>102</v>
      </c>
      <c r="DSK3" t="s">
        <v>103</v>
      </c>
      <c r="DSL3" t="s">
        <v>104</v>
      </c>
      <c r="DSM3" t="s">
        <v>105</v>
      </c>
      <c r="DSN3" t="s">
        <v>106</v>
      </c>
      <c r="DSO3" t="s">
        <v>107</v>
      </c>
      <c r="DSP3" t="s">
        <v>108</v>
      </c>
      <c r="DSQ3" s="11"/>
      <c r="DSR3" t="s">
        <v>99</v>
      </c>
      <c r="DSS3" t="s">
        <v>100</v>
      </c>
      <c r="DST3" t="s">
        <v>101</v>
      </c>
      <c r="DSU3" t="s">
        <v>102</v>
      </c>
      <c r="DSV3" t="s">
        <v>103</v>
      </c>
      <c r="DSW3" t="s">
        <v>104</v>
      </c>
      <c r="DSX3" t="s">
        <v>105</v>
      </c>
      <c r="DSY3" t="s">
        <v>106</v>
      </c>
      <c r="DSZ3" t="s">
        <v>107</v>
      </c>
      <c r="DTA3" t="s">
        <v>108</v>
      </c>
      <c r="DTB3" s="11"/>
      <c r="DTC3" t="s">
        <v>99</v>
      </c>
      <c r="DTD3" t="s">
        <v>100</v>
      </c>
      <c r="DTE3" t="s">
        <v>101</v>
      </c>
      <c r="DTF3" t="s">
        <v>102</v>
      </c>
      <c r="DTG3" t="s">
        <v>103</v>
      </c>
      <c r="DTH3" t="s">
        <v>104</v>
      </c>
      <c r="DTI3" t="s">
        <v>105</v>
      </c>
      <c r="DTJ3" t="s">
        <v>106</v>
      </c>
      <c r="DTK3" t="s">
        <v>107</v>
      </c>
      <c r="DTL3" t="s">
        <v>108</v>
      </c>
      <c r="DTM3" s="11"/>
      <c r="DTN3" t="s">
        <v>99</v>
      </c>
      <c r="DTO3" t="s">
        <v>100</v>
      </c>
      <c r="DTP3" t="s">
        <v>101</v>
      </c>
      <c r="DTQ3" t="s">
        <v>102</v>
      </c>
      <c r="DTR3" t="s">
        <v>103</v>
      </c>
      <c r="DTS3" t="s">
        <v>104</v>
      </c>
      <c r="DTT3" t="s">
        <v>105</v>
      </c>
      <c r="DTU3" t="s">
        <v>106</v>
      </c>
      <c r="DTV3" t="s">
        <v>107</v>
      </c>
      <c r="DTW3" t="s">
        <v>108</v>
      </c>
      <c r="DTX3" s="11"/>
      <c r="DTY3" t="s">
        <v>99</v>
      </c>
      <c r="DTZ3" t="s">
        <v>100</v>
      </c>
      <c r="DUA3" t="s">
        <v>101</v>
      </c>
      <c r="DUB3" t="s">
        <v>102</v>
      </c>
      <c r="DUC3" t="s">
        <v>103</v>
      </c>
      <c r="DUD3" t="s">
        <v>104</v>
      </c>
      <c r="DUE3" t="s">
        <v>105</v>
      </c>
      <c r="DUF3" t="s">
        <v>106</v>
      </c>
      <c r="DUG3" t="s">
        <v>107</v>
      </c>
      <c r="DUH3" t="s">
        <v>108</v>
      </c>
      <c r="DUI3" s="11"/>
      <c r="DUJ3" t="s">
        <v>99</v>
      </c>
      <c r="DUK3" t="s">
        <v>100</v>
      </c>
      <c r="DUL3" t="s">
        <v>101</v>
      </c>
      <c r="DUM3" t="s">
        <v>102</v>
      </c>
      <c r="DUN3" t="s">
        <v>103</v>
      </c>
      <c r="DUO3" t="s">
        <v>104</v>
      </c>
      <c r="DUP3" t="s">
        <v>105</v>
      </c>
      <c r="DUQ3" t="s">
        <v>106</v>
      </c>
      <c r="DUR3" t="s">
        <v>107</v>
      </c>
      <c r="DUS3" t="s">
        <v>108</v>
      </c>
      <c r="DUT3" s="11"/>
      <c r="DUU3" t="s">
        <v>99</v>
      </c>
      <c r="DUV3" t="s">
        <v>100</v>
      </c>
      <c r="DUW3" t="s">
        <v>101</v>
      </c>
      <c r="DUX3" t="s">
        <v>102</v>
      </c>
      <c r="DUY3" t="s">
        <v>103</v>
      </c>
      <c r="DUZ3" t="s">
        <v>104</v>
      </c>
      <c r="DVA3" t="s">
        <v>105</v>
      </c>
      <c r="DVB3" t="s">
        <v>106</v>
      </c>
      <c r="DVC3" t="s">
        <v>107</v>
      </c>
      <c r="DVD3" t="s">
        <v>108</v>
      </c>
      <c r="DVE3" s="11"/>
      <c r="DVF3" t="s">
        <v>99</v>
      </c>
      <c r="DVG3" t="s">
        <v>100</v>
      </c>
      <c r="DVH3" t="s">
        <v>101</v>
      </c>
      <c r="DVI3" t="s">
        <v>102</v>
      </c>
      <c r="DVJ3" t="s">
        <v>103</v>
      </c>
      <c r="DVK3" t="s">
        <v>104</v>
      </c>
      <c r="DVL3" t="s">
        <v>105</v>
      </c>
      <c r="DVM3" t="s">
        <v>106</v>
      </c>
      <c r="DVN3" t="s">
        <v>107</v>
      </c>
      <c r="DVO3" t="s">
        <v>108</v>
      </c>
      <c r="DVP3" s="11"/>
      <c r="DVQ3" t="s">
        <v>99</v>
      </c>
      <c r="DVR3" t="s">
        <v>100</v>
      </c>
      <c r="DVS3" t="s">
        <v>101</v>
      </c>
      <c r="DVT3" t="s">
        <v>102</v>
      </c>
      <c r="DVU3" t="s">
        <v>103</v>
      </c>
      <c r="DVV3" t="s">
        <v>104</v>
      </c>
      <c r="DVW3" t="s">
        <v>105</v>
      </c>
      <c r="DVX3" t="s">
        <v>106</v>
      </c>
      <c r="DVY3" t="s">
        <v>107</v>
      </c>
      <c r="DVZ3" t="s">
        <v>108</v>
      </c>
      <c r="DWA3" s="11"/>
      <c r="DWB3" t="s">
        <v>99</v>
      </c>
      <c r="DWC3" t="s">
        <v>100</v>
      </c>
      <c r="DWD3" t="s">
        <v>101</v>
      </c>
      <c r="DWE3" t="s">
        <v>102</v>
      </c>
      <c r="DWF3" t="s">
        <v>103</v>
      </c>
      <c r="DWG3" t="s">
        <v>104</v>
      </c>
      <c r="DWH3" t="s">
        <v>105</v>
      </c>
      <c r="DWI3" t="s">
        <v>106</v>
      </c>
      <c r="DWJ3" t="s">
        <v>107</v>
      </c>
      <c r="DWK3" t="s">
        <v>108</v>
      </c>
      <c r="DWL3" s="11"/>
      <c r="DWM3" t="s">
        <v>99</v>
      </c>
      <c r="DWN3" t="s">
        <v>100</v>
      </c>
      <c r="DWO3" t="s">
        <v>101</v>
      </c>
      <c r="DWP3" t="s">
        <v>102</v>
      </c>
      <c r="DWQ3" t="s">
        <v>103</v>
      </c>
      <c r="DWR3" t="s">
        <v>104</v>
      </c>
      <c r="DWS3" t="s">
        <v>105</v>
      </c>
      <c r="DWT3" t="s">
        <v>106</v>
      </c>
      <c r="DWU3" t="s">
        <v>107</v>
      </c>
      <c r="DWV3" t="s">
        <v>108</v>
      </c>
      <c r="DWW3" s="11"/>
      <c r="DWX3" t="s">
        <v>99</v>
      </c>
      <c r="DWY3" t="s">
        <v>100</v>
      </c>
      <c r="DWZ3" t="s">
        <v>101</v>
      </c>
      <c r="DXA3" t="s">
        <v>102</v>
      </c>
      <c r="DXB3" t="s">
        <v>103</v>
      </c>
      <c r="DXC3" t="s">
        <v>104</v>
      </c>
      <c r="DXD3" t="s">
        <v>105</v>
      </c>
      <c r="DXE3" t="s">
        <v>106</v>
      </c>
      <c r="DXF3" t="s">
        <v>107</v>
      </c>
      <c r="DXG3" t="s">
        <v>108</v>
      </c>
      <c r="DXH3" s="11"/>
      <c r="DXI3" t="s">
        <v>99</v>
      </c>
      <c r="DXJ3" t="s">
        <v>100</v>
      </c>
      <c r="DXK3" t="s">
        <v>101</v>
      </c>
      <c r="DXL3" t="s">
        <v>102</v>
      </c>
      <c r="DXM3" t="s">
        <v>103</v>
      </c>
      <c r="DXN3" t="s">
        <v>104</v>
      </c>
      <c r="DXO3" t="s">
        <v>105</v>
      </c>
      <c r="DXP3" t="s">
        <v>106</v>
      </c>
      <c r="DXQ3" t="s">
        <v>107</v>
      </c>
      <c r="DXR3" t="s">
        <v>108</v>
      </c>
      <c r="DXS3" s="11"/>
      <c r="DXT3" t="s">
        <v>99</v>
      </c>
      <c r="DXU3" t="s">
        <v>100</v>
      </c>
      <c r="DXV3" t="s">
        <v>101</v>
      </c>
      <c r="DXW3" t="s">
        <v>102</v>
      </c>
      <c r="DXX3" t="s">
        <v>103</v>
      </c>
      <c r="DXY3" t="s">
        <v>104</v>
      </c>
      <c r="DXZ3" t="s">
        <v>105</v>
      </c>
      <c r="DYA3" t="s">
        <v>106</v>
      </c>
      <c r="DYB3" t="s">
        <v>107</v>
      </c>
      <c r="DYC3" t="s">
        <v>108</v>
      </c>
      <c r="DYD3" s="11"/>
      <c r="DYE3" t="s">
        <v>99</v>
      </c>
      <c r="DYF3" t="s">
        <v>100</v>
      </c>
      <c r="DYG3" t="s">
        <v>101</v>
      </c>
      <c r="DYH3" t="s">
        <v>102</v>
      </c>
      <c r="DYI3" t="s">
        <v>103</v>
      </c>
      <c r="DYJ3" t="s">
        <v>104</v>
      </c>
      <c r="DYK3" t="s">
        <v>105</v>
      </c>
      <c r="DYL3" t="s">
        <v>106</v>
      </c>
      <c r="DYM3" t="s">
        <v>107</v>
      </c>
      <c r="DYN3" t="s">
        <v>108</v>
      </c>
      <c r="DYO3" s="11"/>
      <c r="DYP3" t="s">
        <v>99</v>
      </c>
      <c r="DYQ3" t="s">
        <v>100</v>
      </c>
      <c r="DYR3" t="s">
        <v>101</v>
      </c>
      <c r="DYS3" t="s">
        <v>102</v>
      </c>
      <c r="DYT3" t="s">
        <v>103</v>
      </c>
      <c r="DYU3" t="s">
        <v>104</v>
      </c>
      <c r="DYV3" t="s">
        <v>105</v>
      </c>
      <c r="DYW3" t="s">
        <v>106</v>
      </c>
      <c r="DYX3" t="s">
        <v>107</v>
      </c>
      <c r="DYY3" t="s">
        <v>108</v>
      </c>
      <c r="DYZ3" s="11"/>
      <c r="DZA3" t="s">
        <v>99</v>
      </c>
      <c r="DZB3" t="s">
        <v>100</v>
      </c>
      <c r="DZC3" t="s">
        <v>101</v>
      </c>
      <c r="DZD3" t="s">
        <v>102</v>
      </c>
      <c r="DZE3" t="s">
        <v>103</v>
      </c>
      <c r="DZF3" t="s">
        <v>104</v>
      </c>
      <c r="DZG3" t="s">
        <v>105</v>
      </c>
      <c r="DZH3" t="s">
        <v>106</v>
      </c>
      <c r="DZI3" t="s">
        <v>107</v>
      </c>
      <c r="DZJ3" t="s">
        <v>108</v>
      </c>
      <c r="DZK3" s="11"/>
      <c r="DZL3" t="s">
        <v>99</v>
      </c>
      <c r="DZM3" t="s">
        <v>100</v>
      </c>
      <c r="DZN3" t="s">
        <v>101</v>
      </c>
      <c r="DZO3" t="s">
        <v>102</v>
      </c>
      <c r="DZP3" t="s">
        <v>103</v>
      </c>
      <c r="DZQ3" t="s">
        <v>104</v>
      </c>
      <c r="DZR3" t="s">
        <v>105</v>
      </c>
      <c r="DZS3" t="s">
        <v>106</v>
      </c>
      <c r="DZT3" t="s">
        <v>107</v>
      </c>
      <c r="DZU3" t="s">
        <v>108</v>
      </c>
      <c r="DZV3" s="11"/>
      <c r="DZW3" t="s">
        <v>99</v>
      </c>
      <c r="DZX3" t="s">
        <v>100</v>
      </c>
      <c r="DZY3" t="s">
        <v>101</v>
      </c>
      <c r="DZZ3" t="s">
        <v>102</v>
      </c>
      <c r="EAA3" t="s">
        <v>103</v>
      </c>
      <c r="EAB3" t="s">
        <v>104</v>
      </c>
      <c r="EAC3" t="s">
        <v>105</v>
      </c>
      <c r="EAD3" t="s">
        <v>106</v>
      </c>
      <c r="EAE3" t="s">
        <v>107</v>
      </c>
      <c r="EAF3" t="s">
        <v>108</v>
      </c>
      <c r="EAG3" s="11"/>
      <c r="EAH3" t="s">
        <v>99</v>
      </c>
      <c r="EAI3" t="s">
        <v>100</v>
      </c>
      <c r="EAJ3" t="s">
        <v>101</v>
      </c>
      <c r="EAK3" t="s">
        <v>102</v>
      </c>
      <c r="EAL3" t="s">
        <v>103</v>
      </c>
      <c r="EAM3" t="s">
        <v>104</v>
      </c>
      <c r="EAN3" t="s">
        <v>105</v>
      </c>
      <c r="EAO3" t="s">
        <v>106</v>
      </c>
      <c r="EAP3" t="s">
        <v>107</v>
      </c>
      <c r="EAQ3" t="s">
        <v>108</v>
      </c>
      <c r="EAR3" s="11"/>
      <c r="EAS3" t="s">
        <v>99</v>
      </c>
      <c r="EAT3" t="s">
        <v>100</v>
      </c>
      <c r="EAU3" t="s">
        <v>101</v>
      </c>
      <c r="EAV3" t="s">
        <v>102</v>
      </c>
      <c r="EAW3" t="s">
        <v>103</v>
      </c>
      <c r="EAX3" t="s">
        <v>104</v>
      </c>
      <c r="EAY3" t="s">
        <v>105</v>
      </c>
      <c r="EAZ3" t="s">
        <v>106</v>
      </c>
      <c r="EBA3" t="s">
        <v>107</v>
      </c>
      <c r="EBB3" t="s">
        <v>108</v>
      </c>
      <c r="EBC3" s="11"/>
      <c r="EBD3" t="s">
        <v>99</v>
      </c>
      <c r="EBE3" t="s">
        <v>100</v>
      </c>
      <c r="EBF3" t="s">
        <v>101</v>
      </c>
      <c r="EBG3" t="s">
        <v>102</v>
      </c>
      <c r="EBH3" t="s">
        <v>103</v>
      </c>
      <c r="EBI3" t="s">
        <v>104</v>
      </c>
      <c r="EBJ3" t="s">
        <v>105</v>
      </c>
      <c r="EBK3" t="s">
        <v>106</v>
      </c>
      <c r="EBL3" t="s">
        <v>107</v>
      </c>
      <c r="EBM3" t="s">
        <v>108</v>
      </c>
      <c r="EBN3" s="11"/>
      <c r="EBO3" t="s">
        <v>99</v>
      </c>
      <c r="EBP3" t="s">
        <v>100</v>
      </c>
      <c r="EBQ3" t="s">
        <v>101</v>
      </c>
      <c r="EBR3" t="s">
        <v>102</v>
      </c>
      <c r="EBS3" t="s">
        <v>103</v>
      </c>
      <c r="EBT3" t="s">
        <v>104</v>
      </c>
      <c r="EBU3" t="s">
        <v>105</v>
      </c>
      <c r="EBV3" t="s">
        <v>106</v>
      </c>
      <c r="EBW3" t="s">
        <v>107</v>
      </c>
      <c r="EBX3" t="s">
        <v>108</v>
      </c>
      <c r="EBY3" s="11"/>
      <c r="EBZ3" t="s">
        <v>99</v>
      </c>
      <c r="ECA3" t="s">
        <v>100</v>
      </c>
      <c r="ECB3" t="s">
        <v>101</v>
      </c>
      <c r="ECC3" t="s">
        <v>102</v>
      </c>
      <c r="ECD3" t="s">
        <v>103</v>
      </c>
      <c r="ECE3" t="s">
        <v>104</v>
      </c>
      <c r="ECF3" t="s">
        <v>105</v>
      </c>
      <c r="ECG3" t="s">
        <v>106</v>
      </c>
      <c r="ECH3" t="s">
        <v>107</v>
      </c>
      <c r="ECI3" t="s">
        <v>108</v>
      </c>
      <c r="ECJ3" s="11"/>
      <c r="ECK3" t="s">
        <v>99</v>
      </c>
      <c r="ECL3" t="s">
        <v>100</v>
      </c>
      <c r="ECM3" t="s">
        <v>101</v>
      </c>
      <c r="ECN3" t="s">
        <v>102</v>
      </c>
      <c r="ECO3" t="s">
        <v>103</v>
      </c>
      <c r="ECP3" t="s">
        <v>104</v>
      </c>
      <c r="ECQ3" t="s">
        <v>105</v>
      </c>
      <c r="ECR3" t="s">
        <v>106</v>
      </c>
      <c r="ECS3" t="s">
        <v>107</v>
      </c>
      <c r="ECT3" t="s">
        <v>108</v>
      </c>
      <c r="ECU3" s="11" t="s">
        <v>109</v>
      </c>
      <c r="ECV3" t="s">
        <v>99</v>
      </c>
      <c r="ECW3" t="s">
        <v>100</v>
      </c>
      <c r="ECX3" t="s">
        <v>101</v>
      </c>
      <c r="ECY3" t="s">
        <v>102</v>
      </c>
      <c r="ECZ3" t="s">
        <v>103</v>
      </c>
      <c r="EDA3" t="s">
        <v>104</v>
      </c>
      <c r="EDB3" t="s">
        <v>105</v>
      </c>
      <c r="EDC3" t="s">
        <v>106</v>
      </c>
      <c r="EDD3" t="s">
        <v>107</v>
      </c>
      <c r="EDE3" t="s">
        <v>108</v>
      </c>
      <c r="EDF3" s="11"/>
      <c r="EDG3" t="s">
        <v>99</v>
      </c>
      <c r="EDH3" t="s">
        <v>100</v>
      </c>
      <c r="EDI3" t="s">
        <v>101</v>
      </c>
      <c r="EDJ3" t="s">
        <v>102</v>
      </c>
      <c r="EDK3" t="s">
        <v>103</v>
      </c>
      <c r="EDL3" t="s">
        <v>104</v>
      </c>
      <c r="EDM3" t="s">
        <v>105</v>
      </c>
      <c r="EDN3" t="s">
        <v>106</v>
      </c>
      <c r="EDO3" t="s">
        <v>107</v>
      </c>
      <c r="EDP3" t="s">
        <v>108</v>
      </c>
      <c r="EDQ3" s="11"/>
      <c r="EDR3" t="s">
        <v>99</v>
      </c>
      <c r="EDS3" t="s">
        <v>100</v>
      </c>
      <c r="EDT3" t="s">
        <v>101</v>
      </c>
      <c r="EDU3" t="s">
        <v>102</v>
      </c>
      <c r="EDV3" t="s">
        <v>103</v>
      </c>
      <c r="EDW3" t="s">
        <v>104</v>
      </c>
      <c r="EDX3" t="s">
        <v>105</v>
      </c>
      <c r="EDY3" t="s">
        <v>106</v>
      </c>
      <c r="EDZ3" t="s">
        <v>107</v>
      </c>
      <c r="EEA3" t="s">
        <v>108</v>
      </c>
      <c r="EEB3" s="11"/>
      <c r="EEC3" t="s">
        <v>99</v>
      </c>
      <c r="EED3" t="s">
        <v>100</v>
      </c>
      <c r="EEE3" t="s">
        <v>101</v>
      </c>
      <c r="EEF3" t="s">
        <v>102</v>
      </c>
      <c r="EEG3" t="s">
        <v>103</v>
      </c>
      <c r="EEH3" t="s">
        <v>104</v>
      </c>
      <c r="EEI3" t="s">
        <v>105</v>
      </c>
      <c r="EEJ3" t="s">
        <v>106</v>
      </c>
      <c r="EEK3" t="s">
        <v>107</v>
      </c>
      <c r="EEL3" t="s">
        <v>108</v>
      </c>
      <c r="EEM3" s="11"/>
      <c r="EEN3" t="s">
        <v>99</v>
      </c>
      <c r="EEO3" t="s">
        <v>100</v>
      </c>
      <c r="EEP3" t="s">
        <v>101</v>
      </c>
      <c r="EEQ3" t="s">
        <v>102</v>
      </c>
      <c r="EER3" t="s">
        <v>103</v>
      </c>
      <c r="EES3" t="s">
        <v>104</v>
      </c>
      <c r="EET3" t="s">
        <v>105</v>
      </c>
      <c r="EEU3" t="s">
        <v>106</v>
      </c>
      <c r="EEV3" t="s">
        <v>107</v>
      </c>
      <c r="EEW3" t="s">
        <v>108</v>
      </c>
      <c r="EEX3" s="11"/>
      <c r="EEY3" t="s">
        <v>99</v>
      </c>
      <c r="EEZ3" t="s">
        <v>100</v>
      </c>
      <c r="EFA3" t="s">
        <v>101</v>
      </c>
      <c r="EFB3" t="s">
        <v>102</v>
      </c>
      <c r="EFC3" t="s">
        <v>103</v>
      </c>
      <c r="EFD3" t="s">
        <v>104</v>
      </c>
      <c r="EFE3" t="s">
        <v>105</v>
      </c>
      <c r="EFF3" t="s">
        <v>106</v>
      </c>
      <c r="EFG3" t="s">
        <v>107</v>
      </c>
      <c r="EFH3" t="s">
        <v>108</v>
      </c>
      <c r="EFI3" s="11"/>
      <c r="EFJ3" t="s">
        <v>99</v>
      </c>
      <c r="EFK3" t="s">
        <v>100</v>
      </c>
      <c r="EFL3" t="s">
        <v>101</v>
      </c>
      <c r="EFM3" t="s">
        <v>102</v>
      </c>
      <c r="EFN3" t="s">
        <v>103</v>
      </c>
      <c r="EFO3" t="s">
        <v>104</v>
      </c>
      <c r="EFP3" t="s">
        <v>105</v>
      </c>
      <c r="EFQ3" t="s">
        <v>106</v>
      </c>
      <c r="EFR3" t="s">
        <v>107</v>
      </c>
      <c r="EFS3" t="s">
        <v>108</v>
      </c>
      <c r="EFT3" s="11"/>
      <c r="EFU3" t="s">
        <v>99</v>
      </c>
      <c r="EFV3" t="s">
        <v>100</v>
      </c>
      <c r="EFW3" t="s">
        <v>101</v>
      </c>
      <c r="EFX3" t="s">
        <v>102</v>
      </c>
      <c r="EFY3" t="s">
        <v>103</v>
      </c>
      <c r="EFZ3" t="s">
        <v>104</v>
      </c>
      <c r="EGA3" t="s">
        <v>105</v>
      </c>
      <c r="EGB3" t="s">
        <v>106</v>
      </c>
      <c r="EGC3" t="s">
        <v>107</v>
      </c>
      <c r="EGD3" t="s">
        <v>108</v>
      </c>
      <c r="EGE3" s="11"/>
      <c r="EGF3" t="s">
        <v>99</v>
      </c>
      <c r="EGG3" t="s">
        <v>100</v>
      </c>
      <c r="EGH3" t="s">
        <v>101</v>
      </c>
      <c r="EGI3" t="s">
        <v>102</v>
      </c>
      <c r="EGJ3" t="s">
        <v>103</v>
      </c>
      <c r="EGK3" t="s">
        <v>104</v>
      </c>
      <c r="EGL3" t="s">
        <v>105</v>
      </c>
      <c r="EGM3" t="s">
        <v>106</v>
      </c>
      <c r="EGN3" t="s">
        <v>107</v>
      </c>
      <c r="EGO3" t="s">
        <v>108</v>
      </c>
      <c r="EGP3" s="11"/>
      <c r="EGQ3" t="s">
        <v>99</v>
      </c>
      <c r="EGR3" t="s">
        <v>100</v>
      </c>
      <c r="EGS3" t="s">
        <v>101</v>
      </c>
      <c r="EGT3" t="s">
        <v>102</v>
      </c>
      <c r="EGU3" t="s">
        <v>103</v>
      </c>
      <c r="EGV3" t="s">
        <v>104</v>
      </c>
      <c r="EGW3" t="s">
        <v>105</v>
      </c>
      <c r="EGX3" t="s">
        <v>106</v>
      </c>
      <c r="EGY3" t="s">
        <v>107</v>
      </c>
      <c r="EGZ3" t="s">
        <v>108</v>
      </c>
      <c r="EHA3" s="11"/>
      <c r="EHB3" t="s">
        <v>99</v>
      </c>
      <c r="EHC3" t="s">
        <v>100</v>
      </c>
      <c r="EHD3" t="s">
        <v>101</v>
      </c>
      <c r="EHE3" t="s">
        <v>102</v>
      </c>
      <c r="EHF3" t="s">
        <v>103</v>
      </c>
      <c r="EHG3" t="s">
        <v>104</v>
      </c>
      <c r="EHH3" t="s">
        <v>105</v>
      </c>
      <c r="EHI3" t="s">
        <v>106</v>
      </c>
      <c r="EHJ3" t="s">
        <v>107</v>
      </c>
      <c r="EHK3" t="s">
        <v>108</v>
      </c>
      <c r="EHL3" s="11"/>
      <c r="EHM3" t="s">
        <v>99</v>
      </c>
      <c r="EHN3" t="s">
        <v>100</v>
      </c>
      <c r="EHO3" t="s">
        <v>101</v>
      </c>
      <c r="EHP3" t="s">
        <v>102</v>
      </c>
      <c r="EHQ3" t="s">
        <v>103</v>
      </c>
      <c r="EHR3" t="s">
        <v>104</v>
      </c>
      <c r="EHS3" t="s">
        <v>105</v>
      </c>
      <c r="EHT3" t="s">
        <v>106</v>
      </c>
      <c r="EHU3" t="s">
        <v>107</v>
      </c>
      <c r="EHV3" t="s">
        <v>108</v>
      </c>
      <c r="EHW3" s="11"/>
      <c r="EHX3" t="s">
        <v>99</v>
      </c>
      <c r="EHY3" t="s">
        <v>100</v>
      </c>
      <c r="EHZ3" t="s">
        <v>101</v>
      </c>
      <c r="EIA3" t="s">
        <v>102</v>
      </c>
      <c r="EIB3" t="s">
        <v>103</v>
      </c>
      <c r="EIC3" t="s">
        <v>104</v>
      </c>
      <c r="EID3" t="s">
        <v>105</v>
      </c>
      <c r="EIE3" t="s">
        <v>106</v>
      </c>
      <c r="EIF3" t="s">
        <v>107</v>
      </c>
      <c r="EIG3" t="s">
        <v>108</v>
      </c>
      <c r="EIH3" s="11"/>
      <c r="EII3" t="s">
        <v>99</v>
      </c>
      <c r="EIJ3" t="s">
        <v>100</v>
      </c>
      <c r="EIK3" t="s">
        <v>101</v>
      </c>
      <c r="EIL3" t="s">
        <v>102</v>
      </c>
      <c r="EIM3" t="s">
        <v>103</v>
      </c>
      <c r="EIN3" t="s">
        <v>104</v>
      </c>
      <c r="EIO3" t="s">
        <v>105</v>
      </c>
      <c r="EIP3" t="s">
        <v>106</v>
      </c>
      <c r="EIQ3" t="s">
        <v>107</v>
      </c>
      <c r="EIR3" t="s">
        <v>108</v>
      </c>
      <c r="EIS3" s="11"/>
      <c r="EIT3" t="s">
        <v>99</v>
      </c>
      <c r="EIU3" t="s">
        <v>100</v>
      </c>
      <c r="EIV3" t="s">
        <v>101</v>
      </c>
      <c r="EIW3" t="s">
        <v>102</v>
      </c>
      <c r="EIX3" t="s">
        <v>103</v>
      </c>
      <c r="EIY3" t="s">
        <v>104</v>
      </c>
      <c r="EIZ3" t="s">
        <v>105</v>
      </c>
      <c r="EJA3" t="s">
        <v>106</v>
      </c>
      <c r="EJB3" t="s">
        <v>107</v>
      </c>
      <c r="EJC3" t="s">
        <v>108</v>
      </c>
      <c r="EJD3" s="11"/>
      <c r="EJE3" t="s">
        <v>99</v>
      </c>
      <c r="EJF3" t="s">
        <v>100</v>
      </c>
      <c r="EJG3" t="s">
        <v>101</v>
      </c>
      <c r="EJH3" t="s">
        <v>102</v>
      </c>
      <c r="EJI3" t="s">
        <v>103</v>
      </c>
      <c r="EJJ3" t="s">
        <v>104</v>
      </c>
      <c r="EJK3" t="s">
        <v>105</v>
      </c>
      <c r="EJL3" t="s">
        <v>106</v>
      </c>
      <c r="EJM3" t="s">
        <v>107</v>
      </c>
      <c r="EJN3" t="s">
        <v>108</v>
      </c>
      <c r="EJO3" s="11"/>
      <c r="EJP3" t="s">
        <v>99</v>
      </c>
      <c r="EJQ3" t="s">
        <v>100</v>
      </c>
      <c r="EJR3" t="s">
        <v>101</v>
      </c>
      <c r="EJS3" t="s">
        <v>102</v>
      </c>
      <c r="EJT3" t="s">
        <v>103</v>
      </c>
      <c r="EJU3" t="s">
        <v>104</v>
      </c>
      <c r="EJV3" t="s">
        <v>105</v>
      </c>
      <c r="EJW3" t="s">
        <v>106</v>
      </c>
      <c r="EJX3" t="s">
        <v>107</v>
      </c>
      <c r="EJY3" t="s">
        <v>108</v>
      </c>
      <c r="EJZ3" s="11"/>
      <c r="EKA3" t="s">
        <v>99</v>
      </c>
      <c r="EKB3" t="s">
        <v>100</v>
      </c>
      <c r="EKC3" t="s">
        <v>101</v>
      </c>
      <c r="EKD3" t="s">
        <v>102</v>
      </c>
      <c r="EKE3" t="s">
        <v>103</v>
      </c>
      <c r="EKF3" t="s">
        <v>104</v>
      </c>
      <c r="EKG3" t="s">
        <v>105</v>
      </c>
      <c r="EKH3" t="s">
        <v>106</v>
      </c>
      <c r="EKI3" t="s">
        <v>107</v>
      </c>
      <c r="EKJ3" t="s">
        <v>108</v>
      </c>
      <c r="EKK3" s="11"/>
      <c r="EKL3" t="s">
        <v>99</v>
      </c>
      <c r="EKM3" t="s">
        <v>100</v>
      </c>
      <c r="EKN3" t="s">
        <v>101</v>
      </c>
      <c r="EKO3" t="s">
        <v>102</v>
      </c>
      <c r="EKP3" t="s">
        <v>103</v>
      </c>
      <c r="EKQ3" t="s">
        <v>104</v>
      </c>
      <c r="EKR3" t="s">
        <v>105</v>
      </c>
      <c r="EKS3" t="s">
        <v>106</v>
      </c>
      <c r="EKT3" t="s">
        <v>107</v>
      </c>
      <c r="EKU3" t="s">
        <v>108</v>
      </c>
      <c r="EKV3" s="11"/>
      <c r="EKW3" t="s">
        <v>99</v>
      </c>
      <c r="EKX3" t="s">
        <v>100</v>
      </c>
      <c r="EKY3" t="s">
        <v>101</v>
      </c>
      <c r="EKZ3" t="s">
        <v>102</v>
      </c>
      <c r="ELA3" t="s">
        <v>103</v>
      </c>
      <c r="ELB3" t="s">
        <v>104</v>
      </c>
      <c r="ELC3" t="s">
        <v>105</v>
      </c>
      <c r="ELD3" t="s">
        <v>106</v>
      </c>
      <c r="ELE3" t="s">
        <v>107</v>
      </c>
      <c r="ELF3" t="s">
        <v>108</v>
      </c>
      <c r="ELG3" s="11"/>
      <c r="ELH3" t="s">
        <v>99</v>
      </c>
      <c r="ELI3" t="s">
        <v>100</v>
      </c>
      <c r="ELJ3" t="s">
        <v>101</v>
      </c>
      <c r="ELK3" t="s">
        <v>102</v>
      </c>
      <c r="ELL3" t="s">
        <v>103</v>
      </c>
      <c r="ELM3" t="s">
        <v>104</v>
      </c>
      <c r="ELN3" t="s">
        <v>105</v>
      </c>
      <c r="ELO3" t="s">
        <v>106</v>
      </c>
      <c r="ELP3" t="s">
        <v>107</v>
      </c>
      <c r="ELQ3" t="s">
        <v>108</v>
      </c>
      <c r="ELR3" s="11"/>
      <c r="ELS3" t="s">
        <v>99</v>
      </c>
      <c r="ELT3" t="s">
        <v>100</v>
      </c>
      <c r="ELU3" t="s">
        <v>101</v>
      </c>
      <c r="ELV3" t="s">
        <v>102</v>
      </c>
      <c r="ELW3" t="s">
        <v>103</v>
      </c>
      <c r="ELX3" t="s">
        <v>104</v>
      </c>
      <c r="ELY3" t="s">
        <v>105</v>
      </c>
      <c r="ELZ3" t="s">
        <v>106</v>
      </c>
      <c r="EMA3" t="s">
        <v>107</v>
      </c>
      <c r="EMB3" t="s">
        <v>108</v>
      </c>
      <c r="EMC3" s="11"/>
      <c r="EMD3" t="s">
        <v>99</v>
      </c>
      <c r="EME3" t="s">
        <v>100</v>
      </c>
      <c r="EMF3" t="s">
        <v>101</v>
      </c>
      <c r="EMG3" t="s">
        <v>102</v>
      </c>
      <c r="EMH3" t="s">
        <v>103</v>
      </c>
      <c r="EMI3" t="s">
        <v>104</v>
      </c>
      <c r="EMJ3" t="s">
        <v>105</v>
      </c>
      <c r="EMK3" t="s">
        <v>106</v>
      </c>
      <c r="EML3" t="s">
        <v>107</v>
      </c>
      <c r="EMM3" t="s">
        <v>108</v>
      </c>
      <c r="EMN3" s="11"/>
      <c r="EMO3" t="s">
        <v>99</v>
      </c>
      <c r="EMP3" t="s">
        <v>100</v>
      </c>
      <c r="EMQ3" t="s">
        <v>101</v>
      </c>
      <c r="EMR3" t="s">
        <v>102</v>
      </c>
      <c r="EMS3" t="s">
        <v>103</v>
      </c>
      <c r="EMT3" t="s">
        <v>104</v>
      </c>
      <c r="EMU3" t="s">
        <v>105</v>
      </c>
      <c r="EMV3" t="s">
        <v>106</v>
      </c>
      <c r="EMW3" t="s">
        <v>107</v>
      </c>
      <c r="EMX3" t="s">
        <v>108</v>
      </c>
      <c r="EMY3" s="11"/>
      <c r="EMZ3" t="s">
        <v>99</v>
      </c>
      <c r="ENA3" t="s">
        <v>100</v>
      </c>
      <c r="ENB3" t="s">
        <v>101</v>
      </c>
      <c r="ENC3" t="s">
        <v>102</v>
      </c>
      <c r="END3" t="s">
        <v>103</v>
      </c>
      <c r="ENE3" t="s">
        <v>104</v>
      </c>
      <c r="ENF3" t="s">
        <v>105</v>
      </c>
      <c r="ENG3" t="s">
        <v>106</v>
      </c>
      <c r="ENH3" t="s">
        <v>107</v>
      </c>
      <c r="ENI3" t="s">
        <v>108</v>
      </c>
      <c r="ENJ3" s="11"/>
      <c r="ENK3" t="s">
        <v>99</v>
      </c>
      <c r="ENL3" t="s">
        <v>100</v>
      </c>
      <c r="ENM3" t="s">
        <v>101</v>
      </c>
      <c r="ENN3" t="s">
        <v>102</v>
      </c>
      <c r="ENO3" t="s">
        <v>103</v>
      </c>
      <c r="ENP3" t="s">
        <v>104</v>
      </c>
      <c r="ENQ3" t="s">
        <v>105</v>
      </c>
      <c r="ENR3" t="s">
        <v>106</v>
      </c>
      <c r="ENS3" t="s">
        <v>107</v>
      </c>
      <c r="ENT3" t="s">
        <v>108</v>
      </c>
      <c r="ENU3" s="11"/>
      <c r="ENV3" t="s">
        <v>99</v>
      </c>
      <c r="ENW3" t="s">
        <v>100</v>
      </c>
      <c r="ENX3" t="s">
        <v>101</v>
      </c>
      <c r="ENY3" t="s">
        <v>102</v>
      </c>
      <c r="ENZ3" t="s">
        <v>103</v>
      </c>
      <c r="EOA3" t="s">
        <v>104</v>
      </c>
      <c r="EOB3" t="s">
        <v>105</v>
      </c>
      <c r="EOC3" t="s">
        <v>106</v>
      </c>
      <c r="EOD3" t="s">
        <v>107</v>
      </c>
      <c r="EOE3" t="s">
        <v>108</v>
      </c>
      <c r="EOF3" s="11"/>
      <c r="EOG3" t="s">
        <v>99</v>
      </c>
      <c r="EOH3" t="s">
        <v>100</v>
      </c>
      <c r="EOI3" t="s">
        <v>101</v>
      </c>
      <c r="EOJ3" t="s">
        <v>102</v>
      </c>
      <c r="EOK3" t="s">
        <v>103</v>
      </c>
      <c r="EOL3" t="s">
        <v>104</v>
      </c>
      <c r="EOM3" t="s">
        <v>105</v>
      </c>
      <c r="EON3" t="s">
        <v>106</v>
      </c>
      <c r="EOO3" t="s">
        <v>107</v>
      </c>
      <c r="EOP3" t="s">
        <v>108</v>
      </c>
      <c r="EOQ3" s="11"/>
      <c r="EOR3" t="s">
        <v>99</v>
      </c>
      <c r="EOS3" t="s">
        <v>100</v>
      </c>
      <c r="EOT3" t="s">
        <v>101</v>
      </c>
      <c r="EOU3" t="s">
        <v>102</v>
      </c>
      <c r="EOV3" t="s">
        <v>103</v>
      </c>
      <c r="EOW3" t="s">
        <v>104</v>
      </c>
      <c r="EOX3" t="s">
        <v>105</v>
      </c>
      <c r="EOY3" t="s">
        <v>106</v>
      </c>
      <c r="EOZ3" t="s">
        <v>107</v>
      </c>
      <c r="EPA3" t="s">
        <v>108</v>
      </c>
      <c r="EPB3" s="11"/>
      <c r="EPC3" t="s">
        <v>99</v>
      </c>
      <c r="EPD3" t="s">
        <v>100</v>
      </c>
      <c r="EPE3" t="s">
        <v>101</v>
      </c>
      <c r="EPF3" t="s">
        <v>102</v>
      </c>
      <c r="EPG3" t="s">
        <v>103</v>
      </c>
      <c r="EPH3" t="s">
        <v>104</v>
      </c>
      <c r="EPI3" t="s">
        <v>105</v>
      </c>
      <c r="EPJ3" t="s">
        <v>106</v>
      </c>
      <c r="EPK3" t="s">
        <v>107</v>
      </c>
      <c r="EPL3" t="s">
        <v>108</v>
      </c>
      <c r="EPM3" s="11"/>
      <c r="EPN3" t="s">
        <v>99</v>
      </c>
      <c r="EPO3" t="s">
        <v>100</v>
      </c>
      <c r="EPP3" t="s">
        <v>101</v>
      </c>
      <c r="EPQ3" t="s">
        <v>102</v>
      </c>
      <c r="EPR3" t="s">
        <v>103</v>
      </c>
      <c r="EPS3" t="s">
        <v>104</v>
      </c>
      <c r="EPT3" t="s">
        <v>105</v>
      </c>
      <c r="EPU3" t="s">
        <v>106</v>
      </c>
      <c r="EPV3" t="s">
        <v>107</v>
      </c>
      <c r="EPW3" t="s">
        <v>108</v>
      </c>
      <c r="EPX3" s="11"/>
      <c r="EPY3" t="s">
        <v>99</v>
      </c>
      <c r="EPZ3" t="s">
        <v>100</v>
      </c>
      <c r="EQA3" t="s">
        <v>101</v>
      </c>
      <c r="EQB3" t="s">
        <v>102</v>
      </c>
      <c r="EQC3" t="s">
        <v>103</v>
      </c>
      <c r="EQD3" t="s">
        <v>104</v>
      </c>
      <c r="EQE3" t="s">
        <v>105</v>
      </c>
      <c r="EQF3" t="s">
        <v>106</v>
      </c>
      <c r="EQG3" t="s">
        <v>107</v>
      </c>
      <c r="EQH3" t="s">
        <v>108</v>
      </c>
      <c r="EQI3" s="11"/>
      <c r="EQJ3" t="s">
        <v>99</v>
      </c>
      <c r="EQK3" t="s">
        <v>100</v>
      </c>
      <c r="EQL3" t="s">
        <v>101</v>
      </c>
      <c r="EQM3" t="s">
        <v>102</v>
      </c>
      <c r="EQN3" t="s">
        <v>103</v>
      </c>
      <c r="EQO3" t="s">
        <v>104</v>
      </c>
      <c r="EQP3" t="s">
        <v>105</v>
      </c>
      <c r="EQQ3" t="s">
        <v>106</v>
      </c>
      <c r="EQR3" t="s">
        <v>107</v>
      </c>
      <c r="EQS3" t="s">
        <v>108</v>
      </c>
      <c r="EQT3" s="11"/>
      <c r="EQU3" t="s">
        <v>99</v>
      </c>
      <c r="EQV3" t="s">
        <v>100</v>
      </c>
      <c r="EQW3" t="s">
        <v>101</v>
      </c>
      <c r="EQX3" t="s">
        <v>102</v>
      </c>
      <c r="EQY3" t="s">
        <v>103</v>
      </c>
      <c r="EQZ3" t="s">
        <v>104</v>
      </c>
      <c r="ERA3" t="s">
        <v>105</v>
      </c>
      <c r="ERB3" t="s">
        <v>106</v>
      </c>
      <c r="ERC3" t="s">
        <v>107</v>
      </c>
      <c r="ERD3" t="s">
        <v>108</v>
      </c>
      <c r="ERE3" s="11"/>
      <c r="ERF3" t="s">
        <v>99</v>
      </c>
      <c r="ERG3" t="s">
        <v>100</v>
      </c>
      <c r="ERH3" t="s">
        <v>101</v>
      </c>
      <c r="ERI3" t="s">
        <v>102</v>
      </c>
      <c r="ERJ3" t="s">
        <v>103</v>
      </c>
      <c r="ERK3" t="s">
        <v>104</v>
      </c>
      <c r="ERL3" t="s">
        <v>105</v>
      </c>
      <c r="ERM3" t="s">
        <v>106</v>
      </c>
      <c r="ERN3" t="s">
        <v>107</v>
      </c>
      <c r="ERO3" t="s">
        <v>108</v>
      </c>
      <c r="ERP3" s="11"/>
      <c r="ERQ3" t="s">
        <v>99</v>
      </c>
      <c r="ERR3" t="s">
        <v>100</v>
      </c>
      <c r="ERS3" t="s">
        <v>101</v>
      </c>
      <c r="ERT3" t="s">
        <v>102</v>
      </c>
      <c r="ERU3" t="s">
        <v>103</v>
      </c>
      <c r="ERV3" t="s">
        <v>104</v>
      </c>
      <c r="ERW3" t="s">
        <v>105</v>
      </c>
      <c r="ERX3" t="s">
        <v>106</v>
      </c>
      <c r="ERY3" t="s">
        <v>107</v>
      </c>
      <c r="ERZ3" t="s">
        <v>108</v>
      </c>
      <c r="ESA3" s="11"/>
      <c r="ESB3" t="s">
        <v>99</v>
      </c>
      <c r="ESC3" t="s">
        <v>100</v>
      </c>
      <c r="ESD3" t="s">
        <v>101</v>
      </c>
      <c r="ESE3" t="s">
        <v>102</v>
      </c>
      <c r="ESF3" t="s">
        <v>103</v>
      </c>
      <c r="ESG3" t="s">
        <v>104</v>
      </c>
      <c r="ESH3" t="s">
        <v>105</v>
      </c>
      <c r="ESI3" t="s">
        <v>106</v>
      </c>
      <c r="ESJ3" t="s">
        <v>107</v>
      </c>
      <c r="ESK3" t="s">
        <v>108</v>
      </c>
      <c r="ESL3" s="11"/>
      <c r="ESM3" t="s">
        <v>99</v>
      </c>
      <c r="ESN3" t="s">
        <v>100</v>
      </c>
      <c r="ESO3" t="s">
        <v>101</v>
      </c>
      <c r="ESP3" t="s">
        <v>102</v>
      </c>
      <c r="ESQ3" t="s">
        <v>103</v>
      </c>
      <c r="ESR3" t="s">
        <v>104</v>
      </c>
      <c r="ESS3" t="s">
        <v>105</v>
      </c>
      <c r="EST3" t="s">
        <v>106</v>
      </c>
      <c r="ESU3" t="s">
        <v>107</v>
      </c>
      <c r="ESV3" t="s">
        <v>108</v>
      </c>
      <c r="ESW3" s="11"/>
      <c r="ESX3" t="s">
        <v>99</v>
      </c>
      <c r="ESY3" t="s">
        <v>100</v>
      </c>
      <c r="ESZ3" t="s">
        <v>101</v>
      </c>
      <c r="ETA3" t="s">
        <v>102</v>
      </c>
      <c r="ETB3" t="s">
        <v>103</v>
      </c>
      <c r="ETC3" t="s">
        <v>104</v>
      </c>
      <c r="ETD3" t="s">
        <v>105</v>
      </c>
      <c r="ETE3" t="s">
        <v>106</v>
      </c>
      <c r="ETF3" t="s">
        <v>107</v>
      </c>
      <c r="ETG3" t="s">
        <v>108</v>
      </c>
      <c r="ETH3" s="11"/>
      <c r="ETI3" t="s">
        <v>99</v>
      </c>
      <c r="ETJ3" t="s">
        <v>100</v>
      </c>
      <c r="ETK3" t="s">
        <v>101</v>
      </c>
      <c r="ETL3" t="s">
        <v>102</v>
      </c>
      <c r="ETM3" t="s">
        <v>103</v>
      </c>
      <c r="ETN3" t="s">
        <v>104</v>
      </c>
      <c r="ETO3" t="s">
        <v>105</v>
      </c>
      <c r="ETP3" t="s">
        <v>106</v>
      </c>
      <c r="ETQ3" t="s">
        <v>107</v>
      </c>
      <c r="ETR3" t="s">
        <v>108</v>
      </c>
      <c r="ETS3" s="11"/>
      <c r="ETT3" t="s">
        <v>99</v>
      </c>
      <c r="ETU3" t="s">
        <v>100</v>
      </c>
      <c r="ETV3" t="s">
        <v>101</v>
      </c>
      <c r="ETW3" t="s">
        <v>102</v>
      </c>
      <c r="ETX3" t="s">
        <v>103</v>
      </c>
      <c r="ETY3" t="s">
        <v>104</v>
      </c>
      <c r="ETZ3" t="s">
        <v>105</v>
      </c>
      <c r="EUA3" t="s">
        <v>106</v>
      </c>
      <c r="EUB3" t="s">
        <v>107</v>
      </c>
      <c r="EUC3" t="s">
        <v>108</v>
      </c>
      <c r="EUD3" s="11"/>
      <c r="EUE3" t="s">
        <v>99</v>
      </c>
      <c r="EUF3" t="s">
        <v>100</v>
      </c>
      <c r="EUG3" t="s">
        <v>101</v>
      </c>
      <c r="EUH3" t="s">
        <v>102</v>
      </c>
      <c r="EUI3" t="s">
        <v>103</v>
      </c>
      <c r="EUJ3" t="s">
        <v>104</v>
      </c>
      <c r="EUK3" t="s">
        <v>105</v>
      </c>
      <c r="EUL3" t="s">
        <v>106</v>
      </c>
      <c r="EUM3" t="s">
        <v>107</v>
      </c>
      <c r="EUN3" t="s">
        <v>108</v>
      </c>
      <c r="EUO3" s="11"/>
      <c r="EUP3" t="s">
        <v>99</v>
      </c>
      <c r="EUQ3" t="s">
        <v>100</v>
      </c>
      <c r="EUR3" t="s">
        <v>101</v>
      </c>
      <c r="EUS3" t="s">
        <v>102</v>
      </c>
      <c r="EUT3" t="s">
        <v>103</v>
      </c>
      <c r="EUU3" t="s">
        <v>104</v>
      </c>
      <c r="EUV3" t="s">
        <v>105</v>
      </c>
      <c r="EUW3" t="s">
        <v>106</v>
      </c>
      <c r="EUX3" t="s">
        <v>107</v>
      </c>
      <c r="EUY3" t="s">
        <v>108</v>
      </c>
      <c r="EUZ3" s="11"/>
      <c r="EVA3" t="s">
        <v>99</v>
      </c>
      <c r="EVB3" t="s">
        <v>100</v>
      </c>
      <c r="EVC3" t="s">
        <v>101</v>
      </c>
      <c r="EVD3" t="s">
        <v>102</v>
      </c>
      <c r="EVE3" t="s">
        <v>103</v>
      </c>
      <c r="EVF3" t="s">
        <v>104</v>
      </c>
      <c r="EVG3" t="s">
        <v>105</v>
      </c>
      <c r="EVH3" t="s">
        <v>106</v>
      </c>
      <c r="EVI3" t="s">
        <v>107</v>
      </c>
      <c r="EVJ3" t="s">
        <v>108</v>
      </c>
      <c r="EVK3" s="11"/>
      <c r="EVL3" t="s">
        <v>99</v>
      </c>
      <c r="EVM3" t="s">
        <v>100</v>
      </c>
      <c r="EVN3" t="s">
        <v>101</v>
      </c>
      <c r="EVO3" t="s">
        <v>102</v>
      </c>
      <c r="EVP3" t="s">
        <v>103</v>
      </c>
      <c r="EVQ3" t="s">
        <v>104</v>
      </c>
      <c r="EVR3" t="s">
        <v>105</v>
      </c>
      <c r="EVS3" t="s">
        <v>106</v>
      </c>
      <c r="EVT3" t="s">
        <v>107</v>
      </c>
      <c r="EVU3" t="s">
        <v>108</v>
      </c>
      <c r="EVV3" s="11"/>
      <c r="EVW3" t="s">
        <v>99</v>
      </c>
      <c r="EVX3" t="s">
        <v>100</v>
      </c>
      <c r="EVY3" t="s">
        <v>101</v>
      </c>
      <c r="EVZ3" t="s">
        <v>102</v>
      </c>
      <c r="EWA3" t="s">
        <v>103</v>
      </c>
      <c r="EWB3" t="s">
        <v>104</v>
      </c>
      <c r="EWC3" t="s">
        <v>105</v>
      </c>
      <c r="EWD3" t="s">
        <v>106</v>
      </c>
      <c r="EWE3" t="s">
        <v>107</v>
      </c>
      <c r="EWF3" t="s">
        <v>108</v>
      </c>
      <c r="EWG3" s="11"/>
      <c r="EWH3" t="s">
        <v>99</v>
      </c>
      <c r="EWI3" t="s">
        <v>100</v>
      </c>
      <c r="EWJ3" t="s">
        <v>101</v>
      </c>
      <c r="EWK3" t="s">
        <v>102</v>
      </c>
      <c r="EWL3" t="s">
        <v>103</v>
      </c>
      <c r="EWM3" t="s">
        <v>104</v>
      </c>
      <c r="EWN3" t="s">
        <v>105</v>
      </c>
      <c r="EWO3" t="s">
        <v>106</v>
      </c>
      <c r="EWP3" t="s">
        <v>107</v>
      </c>
      <c r="EWQ3" t="s">
        <v>108</v>
      </c>
      <c r="EWR3" s="11"/>
      <c r="EWS3" t="s">
        <v>99</v>
      </c>
      <c r="EWT3" t="s">
        <v>100</v>
      </c>
      <c r="EWU3" t="s">
        <v>101</v>
      </c>
      <c r="EWV3" t="s">
        <v>102</v>
      </c>
      <c r="EWW3" t="s">
        <v>103</v>
      </c>
      <c r="EWX3" t="s">
        <v>104</v>
      </c>
      <c r="EWY3" t="s">
        <v>105</v>
      </c>
      <c r="EWZ3" t="s">
        <v>106</v>
      </c>
      <c r="EXA3" t="s">
        <v>107</v>
      </c>
      <c r="EXB3" t="s">
        <v>108</v>
      </c>
      <c r="EXC3" s="11"/>
      <c r="EXD3" t="s">
        <v>99</v>
      </c>
      <c r="EXE3" t="s">
        <v>100</v>
      </c>
      <c r="EXF3" t="s">
        <v>101</v>
      </c>
      <c r="EXG3" t="s">
        <v>102</v>
      </c>
      <c r="EXH3" t="s">
        <v>103</v>
      </c>
      <c r="EXI3" t="s">
        <v>104</v>
      </c>
      <c r="EXJ3" t="s">
        <v>105</v>
      </c>
      <c r="EXK3" t="s">
        <v>106</v>
      </c>
      <c r="EXL3" t="s">
        <v>107</v>
      </c>
      <c r="EXM3" t="s">
        <v>108</v>
      </c>
      <c r="EXN3" s="11"/>
      <c r="EXO3" t="s">
        <v>99</v>
      </c>
      <c r="EXP3" t="s">
        <v>100</v>
      </c>
      <c r="EXQ3" t="s">
        <v>101</v>
      </c>
      <c r="EXR3" t="s">
        <v>102</v>
      </c>
      <c r="EXS3" t="s">
        <v>103</v>
      </c>
      <c r="EXT3" t="s">
        <v>104</v>
      </c>
      <c r="EXU3" t="s">
        <v>105</v>
      </c>
      <c r="EXV3" t="s">
        <v>106</v>
      </c>
      <c r="EXW3" t="s">
        <v>107</v>
      </c>
      <c r="EXX3" t="s">
        <v>108</v>
      </c>
      <c r="EXY3" s="11"/>
      <c r="EXZ3" t="s">
        <v>99</v>
      </c>
      <c r="EYA3" t="s">
        <v>100</v>
      </c>
      <c r="EYB3" t="s">
        <v>101</v>
      </c>
      <c r="EYC3" t="s">
        <v>102</v>
      </c>
      <c r="EYD3" t="s">
        <v>103</v>
      </c>
      <c r="EYE3" t="s">
        <v>104</v>
      </c>
      <c r="EYF3" t="s">
        <v>105</v>
      </c>
      <c r="EYG3" t="s">
        <v>106</v>
      </c>
      <c r="EYH3" t="s">
        <v>107</v>
      </c>
      <c r="EYI3" t="s">
        <v>108</v>
      </c>
      <c r="EYJ3" s="11"/>
      <c r="EYK3" t="s">
        <v>99</v>
      </c>
      <c r="EYL3" t="s">
        <v>100</v>
      </c>
      <c r="EYM3" t="s">
        <v>101</v>
      </c>
      <c r="EYN3" t="s">
        <v>102</v>
      </c>
      <c r="EYO3" t="s">
        <v>103</v>
      </c>
      <c r="EYP3" t="s">
        <v>104</v>
      </c>
      <c r="EYQ3" t="s">
        <v>105</v>
      </c>
      <c r="EYR3" t="s">
        <v>106</v>
      </c>
      <c r="EYS3" t="s">
        <v>107</v>
      </c>
      <c r="EYT3" t="s">
        <v>108</v>
      </c>
      <c r="EYU3" s="11"/>
      <c r="EYV3" t="s">
        <v>99</v>
      </c>
      <c r="EYW3" t="s">
        <v>100</v>
      </c>
      <c r="EYX3" t="s">
        <v>101</v>
      </c>
      <c r="EYY3" t="s">
        <v>102</v>
      </c>
      <c r="EYZ3" t="s">
        <v>103</v>
      </c>
      <c r="EZA3" t="s">
        <v>104</v>
      </c>
      <c r="EZB3" t="s">
        <v>105</v>
      </c>
      <c r="EZC3" t="s">
        <v>106</v>
      </c>
      <c r="EZD3" t="s">
        <v>107</v>
      </c>
      <c r="EZE3" t="s">
        <v>108</v>
      </c>
      <c r="EZF3" s="11"/>
      <c r="EZG3" t="s">
        <v>99</v>
      </c>
      <c r="EZH3" t="s">
        <v>100</v>
      </c>
      <c r="EZI3" t="s">
        <v>101</v>
      </c>
      <c r="EZJ3" t="s">
        <v>102</v>
      </c>
      <c r="EZK3" t="s">
        <v>103</v>
      </c>
      <c r="EZL3" t="s">
        <v>104</v>
      </c>
      <c r="EZM3" t="s">
        <v>105</v>
      </c>
      <c r="EZN3" t="s">
        <v>106</v>
      </c>
      <c r="EZO3" t="s">
        <v>107</v>
      </c>
      <c r="EZP3" t="s">
        <v>108</v>
      </c>
      <c r="EZQ3" s="11"/>
      <c r="EZR3" t="s">
        <v>99</v>
      </c>
      <c r="EZS3" t="s">
        <v>100</v>
      </c>
      <c r="EZT3" t="s">
        <v>101</v>
      </c>
      <c r="EZU3" t="s">
        <v>102</v>
      </c>
      <c r="EZV3" t="s">
        <v>103</v>
      </c>
      <c r="EZW3" t="s">
        <v>104</v>
      </c>
      <c r="EZX3" t="s">
        <v>105</v>
      </c>
      <c r="EZY3" t="s">
        <v>106</v>
      </c>
      <c r="EZZ3" t="s">
        <v>107</v>
      </c>
      <c r="FAA3" t="s">
        <v>108</v>
      </c>
      <c r="FAB3" s="11"/>
      <c r="FAC3" t="s">
        <v>99</v>
      </c>
      <c r="FAD3" t="s">
        <v>100</v>
      </c>
      <c r="FAE3" t="s">
        <v>101</v>
      </c>
      <c r="FAF3" t="s">
        <v>102</v>
      </c>
      <c r="FAG3" t="s">
        <v>103</v>
      </c>
      <c r="FAH3" t="s">
        <v>104</v>
      </c>
      <c r="FAI3" t="s">
        <v>105</v>
      </c>
      <c r="FAJ3" t="s">
        <v>106</v>
      </c>
      <c r="FAK3" t="s">
        <v>107</v>
      </c>
      <c r="FAL3" t="s">
        <v>108</v>
      </c>
      <c r="FAM3" s="11"/>
      <c r="FAN3" t="s">
        <v>99</v>
      </c>
      <c r="FAO3" t="s">
        <v>100</v>
      </c>
      <c r="FAP3" t="s">
        <v>101</v>
      </c>
      <c r="FAQ3" t="s">
        <v>102</v>
      </c>
      <c r="FAR3" t="s">
        <v>103</v>
      </c>
      <c r="FAS3" t="s">
        <v>104</v>
      </c>
      <c r="FAT3" t="s">
        <v>105</v>
      </c>
      <c r="FAU3" t="s">
        <v>106</v>
      </c>
      <c r="FAV3" t="s">
        <v>107</v>
      </c>
      <c r="FAW3" t="s">
        <v>108</v>
      </c>
      <c r="FAX3" s="11"/>
      <c r="FAY3" t="s">
        <v>99</v>
      </c>
      <c r="FAZ3" t="s">
        <v>100</v>
      </c>
      <c r="FBA3" t="s">
        <v>101</v>
      </c>
      <c r="FBB3" t="s">
        <v>102</v>
      </c>
      <c r="FBC3" t="s">
        <v>103</v>
      </c>
      <c r="FBD3" t="s">
        <v>104</v>
      </c>
      <c r="FBE3" t="s">
        <v>105</v>
      </c>
      <c r="FBF3" t="s">
        <v>106</v>
      </c>
      <c r="FBG3" t="s">
        <v>107</v>
      </c>
      <c r="FBH3" t="s">
        <v>108</v>
      </c>
      <c r="FBI3" s="11"/>
      <c r="FBJ3" t="s">
        <v>99</v>
      </c>
      <c r="FBK3" t="s">
        <v>100</v>
      </c>
      <c r="FBL3" t="s">
        <v>101</v>
      </c>
      <c r="FBM3" t="s">
        <v>102</v>
      </c>
      <c r="FBN3" t="s">
        <v>103</v>
      </c>
      <c r="FBO3" t="s">
        <v>104</v>
      </c>
      <c r="FBP3" t="s">
        <v>105</v>
      </c>
      <c r="FBQ3" t="s">
        <v>106</v>
      </c>
      <c r="FBR3" t="s">
        <v>107</v>
      </c>
      <c r="FBS3" t="s">
        <v>108</v>
      </c>
      <c r="FBT3" s="11"/>
      <c r="FBU3" t="s">
        <v>99</v>
      </c>
      <c r="FBV3" t="s">
        <v>100</v>
      </c>
      <c r="FBW3" t="s">
        <v>101</v>
      </c>
      <c r="FBX3" t="s">
        <v>102</v>
      </c>
      <c r="FBY3" t="s">
        <v>103</v>
      </c>
      <c r="FBZ3" t="s">
        <v>104</v>
      </c>
      <c r="FCA3" t="s">
        <v>105</v>
      </c>
      <c r="FCB3" t="s">
        <v>106</v>
      </c>
      <c r="FCC3" t="s">
        <v>107</v>
      </c>
      <c r="FCD3" t="s">
        <v>108</v>
      </c>
      <c r="FCE3" s="11"/>
      <c r="FCF3" t="s">
        <v>99</v>
      </c>
      <c r="FCG3" t="s">
        <v>100</v>
      </c>
      <c r="FCH3" t="s">
        <v>101</v>
      </c>
      <c r="FCI3" t="s">
        <v>102</v>
      </c>
      <c r="FCJ3" t="s">
        <v>103</v>
      </c>
      <c r="FCK3" t="s">
        <v>104</v>
      </c>
      <c r="FCL3" t="s">
        <v>105</v>
      </c>
      <c r="FCM3" t="s">
        <v>106</v>
      </c>
      <c r="FCN3" t="s">
        <v>107</v>
      </c>
      <c r="FCO3" t="s">
        <v>108</v>
      </c>
      <c r="FCP3" s="11"/>
      <c r="FCQ3" t="s">
        <v>99</v>
      </c>
      <c r="FCR3" t="s">
        <v>100</v>
      </c>
      <c r="FCS3" t="s">
        <v>101</v>
      </c>
      <c r="FCT3" t="s">
        <v>102</v>
      </c>
      <c r="FCU3" t="s">
        <v>103</v>
      </c>
      <c r="FCV3" t="s">
        <v>104</v>
      </c>
      <c r="FCW3" t="s">
        <v>105</v>
      </c>
      <c r="FCX3" t="s">
        <v>106</v>
      </c>
      <c r="FCY3" t="s">
        <v>107</v>
      </c>
      <c r="FCZ3" t="s">
        <v>108</v>
      </c>
      <c r="FDA3" s="11"/>
      <c r="FDB3" t="s">
        <v>99</v>
      </c>
      <c r="FDC3" t="s">
        <v>100</v>
      </c>
      <c r="FDD3" t="s">
        <v>101</v>
      </c>
      <c r="FDE3" t="s">
        <v>102</v>
      </c>
      <c r="FDF3" t="s">
        <v>103</v>
      </c>
      <c r="FDG3" t="s">
        <v>104</v>
      </c>
      <c r="FDH3" t="s">
        <v>105</v>
      </c>
      <c r="FDI3" t="s">
        <v>106</v>
      </c>
      <c r="FDJ3" t="s">
        <v>107</v>
      </c>
      <c r="FDK3" t="s">
        <v>108</v>
      </c>
      <c r="FDL3" s="11"/>
      <c r="FDM3" t="s">
        <v>99</v>
      </c>
      <c r="FDN3" t="s">
        <v>100</v>
      </c>
      <c r="FDO3" t="s">
        <v>101</v>
      </c>
      <c r="FDP3" t="s">
        <v>102</v>
      </c>
      <c r="FDQ3" t="s">
        <v>103</v>
      </c>
      <c r="FDR3" t="s">
        <v>104</v>
      </c>
      <c r="FDS3" t="s">
        <v>105</v>
      </c>
      <c r="FDT3" t="s">
        <v>106</v>
      </c>
      <c r="FDU3" t="s">
        <v>107</v>
      </c>
      <c r="FDV3" t="s">
        <v>108</v>
      </c>
      <c r="FDW3" s="11"/>
      <c r="FDX3" s="11"/>
      <c r="FDY3" s="1178"/>
      <c r="FDZ3" s="20" t="s">
        <v>116</v>
      </c>
      <c r="FEA3" s="20" t="s">
        <v>116</v>
      </c>
      <c r="FEB3" s="20" t="s">
        <v>116</v>
      </c>
      <c r="FEC3" s="20" t="s">
        <v>116</v>
      </c>
      <c r="FED3" s="20" t="s">
        <v>116</v>
      </c>
      <c r="FEE3" s="20" t="s">
        <v>116</v>
      </c>
      <c r="FEF3" s="20" t="s">
        <v>116</v>
      </c>
      <c r="FEG3" s="20" t="s">
        <v>116</v>
      </c>
      <c r="FEH3" s="20" t="s">
        <v>116</v>
      </c>
      <c r="FEI3" s="20" t="s">
        <v>116</v>
      </c>
      <c r="FEJ3" s="20" t="s">
        <v>116</v>
      </c>
      <c r="FEK3" s="20" t="s">
        <v>116</v>
      </c>
      <c r="FEL3" s="20" t="s">
        <v>116</v>
      </c>
      <c r="FEM3" s="20" t="s">
        <v>116</v>
      </c>
      <c r="FEN3" s="20" t="s">
        <v>116</v>
      </c>
      <c r="FEO3" s="20" t="s">
        <v>116</v>
      </c>
      <c r="FEP3" s="20" t="s">
        <v>116</v>
      </c>
      <c r="FEQ3" s="20" t="s">
        <v>116</v>
      </c>
      <c r="FER3" s="20" t="s">
        <v>116</v>
      </c>
      <c r="FES3" s="20" t="s">
        <v>116</v>
      </c>
      <c r="FET3" s="20" t="s">
        <v>116</v>
      </c>
      <c r="FEU3" s="20" t="s">
        <v>116</v>
      </c>
      <c r="FEV3" s="20" t="s">
        <v>116</v>
      </c>
      <c r="FEW3" s="20" t="s">
        <v>116</v>
      </c>
      <c r="FEX3" s="20" t="s">
        <v>116</v>
      </c>
      <c r="FEY3" s="20" t="s">
        <v>116</v>
      </c>
      <c r="FEZ3" s="20" t="s">
        <v>116</v>
      </c>
      <c r="FFA3" s="20" t="s">
        <v>116</v>
      </c>
      <c r="FFB3" s="20" t="s">
        <v>116</v>
      </c>
      <c r="FFC3" s="20" t="s">
        <v>116</v>
      </c>
      <c r="FFD3" s="20" t="s">
        <v>116</v>
      </c>
      <c r="FFE3" s="20" t="s">
        <v>116</v>
      </c>
      <c r="FFF3" s="20" t="s">
        <v>116</v>
      </c>
      <c r="FFG3" s="20" t="s">
        <v>116</v>
      </c>
      <c r="FFH3" s="20" t="s">
        <v>116</v>
      </c>
      <c r="FFI3" s="20" t="s">
        <v>116</v>
      </c>
      <c r="FFJ3" s="20" t="s">
        <v>116</v>
      </c>
      <c r="FFK3" s="20" t="s">
        <v>116</v>
      </c>
      <c r="FFL3" s="20" t="s">
        <v>116</v>
      </c>
      <c r="FFM3" s="20" t="s">
        <v>116</v>
      </c>
      <c r="FFN3" s="20" t="s">
        <v>116</v>
      </c>
      <c r="FFO3" s="20" t="s">
        <v>116</v>
      </c>
      <c r="FFP3" s="20" t="s">
        <v>116</v>
      </c>
      <c r="FFQ3" s="20" t="s">
        <v>116</v>
      </c>
      <c r="FFR3" s="20" t="s">
        <v>116</v>
      </c>
      <c r="FFS3" s="20" t="s">
        <v>116</v>
      </c>
      <c r="FFT3" s="20" t="s">
        <v>116</v>
      </c>
      <c r="FFU3" s="20" t="s">
        <v>116</v>
      </c>
    </row>
    <row r="4" spans="1:8511" s="20" customFormat="1" ht="15.75" customHeight="1" thickBot="1" x14ac:dyDescent="0.3">
      <c r="A4" s="23"/>
      <c r="B4" s="22"/>
      <c r="C4" s="22"/>
      <c r="D4" s="22"/>
      <c r="E4" s="22"/>
      <c r="F4" s="22"/>
      <c r="G4" s="22"/>
      <c r="H4" s="22"/>
      <c r="I4" s="22"/>
      <c r="J4" s="22"/>
      <c r="K4" s="22"/>
      <c r="L4" s="22"/>
      <c r="M4" s="22"/>
      <c r="N4" s="22"/>
      <c r="O4" s="22"/>
      <c r="P4" s="22"/>
      <c r="Q4" s="1177"/>
      <c r="R4">
        <v>100206</v>
      </c>
      <c r="S4">
        <v>100206</v>
      </c>
      <c r="T4">
        <v>100206</v>
      </c>
      <c r="U4">
        <v>100206</v>
      </c>
      <c r="V4">
        <v>100206</v>
      </c>
      <c r="W4">
        <v>100206</v>
      </c>
      <c r="X4">
        <v>100206</v>
      </c>
      <c r="Y4">
        <v>100206</v>
      </c>
      <c r="Z4">
        <v>100206</v>
      </c>
      <c r="AA4">
        <v>100206</v>
      </c>
      <c r="AB4" s="11"/>
      <c r="AC4">
        <v>100212</v>
      </c>
      <c r="AD4">
        <v>100212</v>
      </c>
      <c r="AE4">
        <v>100212</v>
      </c>
      <c r="AF4">
        <v>100212</v>
      </c>
      <c r="AG4">
        <v>100212</v>
      </c>
      <c r="AH4">
        <v>100212</v>
      </c>
      <c r="AI4">
        <v>100212</v>
      </c>
      <c r="AJ4">
        <v>100212</v>
      </c>
      <c r="AK4">
        <v>100212</v>
      </c>
      <c r="AL4">
        <v>100212</v>
      </c>
      <c r="AM4" s="11"/>
      <c r="AN4">
        <v>100216</v>
      </c>
      <c r="AO4">
        <v>100216</v>
      </c>
      <c r="AP4">
        <v>100216</v>
      </c>
      <c r="AQ4">
        <v>100216</v>
      </c>
      <c r="AR4">
        <v>100216</v>
      </c>
      <c r="AS4">
        <v>100216</v>
      </c>
      <c r="AT4">
        <v>100216</v>
      </c>
      <c r="AU4">
        <v>100216</v>
      </c>
      <c r="AV4">
        <v>100216</v>
      </c>
      <c r="AW4">
        <v>100216</v>
      </c>
      <c r="AX4" s="11"/>
      <c r="AY4">
        <v>100220</v>
      </c>
      <c r="AZ4">
        <v>100220</v>
      </c>
      <c r="BA4">
        <v>100220</v>
      </c>
      <c r="BB4">
        <v>100220</v>
      </c>
      <c r="BC4">
        <v>100220</v>
      </c>
      <c r="BD4">
        <v>100220</v>
      </c>
      <c r="BE4">
        <v>100220</v>
      </c>
      <c r="BF4">
        <v>100220</v>
      </c>
      <c r="BG4">
        <v>100220</v>
      </c>
      <c r="BH4">
        <v>100220</v>
      </c>
      <c r="BI4" s="11"/>
      <c r="BJ4">
        <v>100225</v>
      </c>
      <c r="BK4">
        <v>100225</v>
      </c>
      <c r="BL4">
        <v>100225</v>
      </c>
      <c r="BM4">
        <v>100225</v>
      </c>
      <c r="BN4">
        <v>100225</v>
      </c>
      <c r="BO4">
        <v>100225</v>
      </c>
      <c r="BP4">
        <v>100225</v>
      </c>
      <c r="BQ4">
        <v>100225</v>
      </c>
      <c r="BR4">
        <v>100225</v>
      </c>
      <c r="BS4">
        <v>100225</v>
      </c>
      <c r="BT4" s="11"/>
      <c r="BU4">
        <v>100241</v>
      </c>
      <c r="BV4">
        <v>100241</v>
      </c>
      <c r="BW4">
        <v>100241</v>
      </c>
      <c r="BX4">
        <v>100241</v>
      </c>
      <c r="BY4">
        <v>100241</v>
      </c>
      <c r="BZ4">
        <v>100241</v>
      </c>
      <c r="CA4">
        <v>100241</v>
      </c>
      <c r="CB4">
        <v>100241</v>
      </c>
      <c r="CC4">
        <v>100241</v>
      </c>
      <c r="CD4">
        <v>100241</v>
      </c>
      <c r="CE4" s="11"/>
      <c r="CF4">
        <v>110623</v>
      </c>
      <c r="CG4">
        <v>110623</v>
      </c>
      <c r="CH4">
        <v>110623</v>
      </c>
      <c r="CI4">
        <v>110623</v>
      </c>
      <c r="CJ4">
        <v>110623</v>
      </c>
      <c r="CK4">
        <v>110623</v>
      </c>
      <c r="CL4">
        <v>110623</v>
      </c>
      <c r="CM4">
        <v>110623</v>
      </c>
      <c r="CN4">
        <v>110623</v>
      </c>
      <c r="CO4">
        <v>110623</v>
      </c>
      <c r="CP4" s="11"/>
      <c r="CQ4">
        <v>100256</v>
      </c>
      <c r="CR4">
        <v>100256</v>
      </c>
      <c r="CS4">
        <v>100256</v>
      </c>
      <c r="CT4">
        <v>100256</v>
      </c>
      <c r="CU4">
        <v>100256</v>
      </c>
      <c r="CV4">
        <v>100256</v>
      </c>
      <c r="CW4">
        <v>100256</v>
      </c>
      <c r="CX4">
        <v>100256</v>
      </c>
      <c r="CY4">
        <v>100256</v>
      </c>
      <c r="CZ4">
        <v>100256</v>
      </c>
      <c r="DA4" s="11"/>
      <c r="DB4">
        <v>100293</v>
      </c>
      <c r="DC4">
        <v>100293</v>
      </c>
      <c r="DD4">
        <v>100293</v>
      </c>
      <c r="DE4">
        <v>100293</v>
      </c>
      <c r="DF4">
        <v>100293</v>
      </c>
      <c r="DG4">
        <v>100293</v>
      </c>
      <c r="DH4">
        <v>100293</v>
      </c>
      <c r="DI4">
        <v>100293</v>
      </c>
      <c r="DJ4">
        <v>100293</v>
      </c>
      <c r="DK4">
        <v>100293</v>
      </c>
      <c r="DL4" s="11"/>
      <c r="DM4">
        <v>110361</v>
      </c>
      <c r="DN4">
        <v>110361</v>
      </c>
      <c r="DO4">
        <v>110361</v>
      </c>
      <c r="DP4">
        <v>110361</v>
      </c>
      <c r="DQ4">
        <v>110361</v>
      </c>
      <c r="DR4">
        <v>110361</v>
      </c>
      <c r="DS4">
        <v>110361</v>
      </c>
      <c r="DT4">
        <v>110361</v>
      </c>
      <c r="DU4">
        <v>110361</v>
      </c>
      <c r="DV4">
        <v>110361</v>
      </c>
      <c r="DW4" s="11"/>
      <c r="DX4">
        <v>110541</v>
      </c>
      <c r="DY4">
        <v>110541</v>
      </c>
      <c r="DZ4">
        <v>110541</v>
      </c>
      <c r="EA4">
        <v>110541</v>
      </c>
      <c r="EB4">
        <v>110541</v>
      </c>
      <c r="EC4">
        <v>110541</v>
      </c>
      <c r="ED4">
        <v>110541</v>
      </c>
      <c r="EE4">
        <v>110541</v>
      </c>
      <c r="EF4">
        <v>110541</v>
      </c>
      <c r="EG4">
        <v>110541</v>
      </c>
      <c r="EH4" s="11"/>
      <c r="EI4">
        <v>110723</v>
      </c>
      <c r="EJ4">
        <v>110723</v>
      </c>
      <c r="EK4">
        <v>110723</v>
      </c>
      <c r="EL4">
        <v>110723</v>
      </c>
      <c r="EM4">
        <v>110723</v>
      </c>
      <c r="EN4">
        <v>110723</v>
      </c>
      <c r="EO4">
        <v>110723</v>
      </c>
      <c r="EP4">
        <v>110723</v>
      </c>
      <c r="EQ4">
        <v>110723</v>
      </c>
      <c r="ER4">
        <v>110723</v>
      </c>
      <c r="ES4" s="11"/>
      <c r="ET4">
        <v>110859</v>
      </c>
      <c r="EU4">
        <v>110859</v>
      </c>
      <c r="EV4">
        <v>110859</v>
      </c>
      <c r="EW4">
        <v>110859</v>
      </c>
      <c r="EX4">
        <v>110859</v>
      </c>
      <c r="EY4">
        <v>110859</v>
      </c>
      <c r="EZ4">
        <v>110859</v>
      </c>
      <c r="FA4">
        <v>110859</v>
      </c>
      <c r="FB4">
        <v>110859</v>
      </c>
      <c r="FC4">
        <v>110859</v>
      </c>
      <c r="FD4" s="11"/>
      <c r="FE4">
        <v>110860</v>
      </c>
      <c r="FF4">
        <v>110860</v>
      </c>
      <c r="FG4">
        <v>110860</v>
      </c>
      <c r="FH4">
        <v>110860</v>
      </c>
      <c r="FI4">
        <v>110860</v>
      </c>
      <c r="FJ4">
        <v>110860</v>
      </c>
      <c r="FK4">
        <v>110860</v>
      </c>
      <c r="FL4">
        <v>110860</v>
      </c>
      <c r="FM4">
        <v>110860</v>
      </c>
      <c r="FN4">
        <v>110860</v>
      </c>
      <c r="FO4" s="11"/>
      <c r="FP4">
        <v>111643</v>
      </c>
      <c r="FQ4">
        <v>111643</v>
      </c>
      <c r="FR4">
        <v>111643</v>
      </c>
      <c r="FS4">
        <v>111643</v>
      </c>
      <c r="FT4">
        <v>111643</v>
      </c>
      <c r="FU4">
        <v>111643</v>
      </c>
      <c r="FV4">
        <v>111643</v>
      </c>
      <c r="FW4">
        <v>111643</v>
      </c>
      <c r="FX4">
        <v>111643</v>
      </c>
      <c r="FY4">
        <v>111643</v>
      </c>
      <c r="FZ4" s="11"/>
      <c r="GA4">
        <v>100134</v>
      </c>
      <c r="GB4">
        <v>100134</v>
      </c>
      <c r="GC4">
        <v>100134</v>
      </c>
      <c r="GD4">
        <v>100134</v>
      </c>
      <c r="GE4">
        <v>100134</v>
      </c>
      <c r="GF4">
        <v>100134</v>
      </c>
      <c r="GG4">
        <v>100134</v>
      </c>
      <c r="GH4">
        <v>100134</v>
      </c>
      <c r="GI4">
        <v>100134</v>
      </c>
      <c r="GJ4">
        <v>100134</v>
      </c>
      <c r="GK4" s="11"/>
      <c r="GL4">
        <v>100158</v>
      </c>
      <c r="GM4">
        <v>100158</v>
      </c>
      <c r="GN4">
        <v>100158</v>
      </c>
      <c r="GO4">
        <v>100158</v>
      </c>
      <c r="GP4">
        <v>100158</v>
      </c>
      <c r="GQ4">
        <v>100158</v>
      </c>
      <c r="GR4">
        <v>100158</v>
      </c>
      <c r="GS4">
        <v>100158</v>
      </c>
      <c r="GT4">
        <v>100158</v>
      </c>
      <c r="GU4">
        <v>100158</v>
      </c>
      <c r="GV4" s="11"/>
      <c r="GW4">
        <v>110349</v>
      </c>
      <c r="GX4">
        <v>110349</v>
      </c>
      <c r="GY4">
        <v>110349</v>
      </c>
      <c r="GZ4">
        <v>110349</v>
      </c>
      <c r="HA4">
        <v>110349</v>
      </c>
      <c r="HB4">
        <v>110349</v>
      </c>
      <c r="HC4">
        <v>110349</v>
      </c>
      <c r="HD4">
        <v>110349</v>
      </c>
      <c r="HE4">
        <v>110349</v>
      </c>
      <c r="HF4">
        <v>110349</v>
      </c>
      <c r="HG4" s="11"/>
      <c r="HH4">
        <v>100187</v>
      </c>
      <c r="HI4">
        <v>100187</v>
      </c>
      <c r="HJ4">
        <v>100187</v>
      </c>
      <c r="HK4">
        <v>100187</v>
      </c>
      <c r="HL4">
        <v>100187</v>
      </c>
      <c r="HM4">
        <v>100187</v>
      </c>
      <c r="HN4">
        <v>100187</v>
      </c>
      <c r="HO4">
        <v>100187</v>
      </c>
      <c r="HP4">
        <v>100187</v>
      </c>
      <c r="HQ4">
        <v>100187</v>
      </c>
      <c r="HR4" s="11"/>
      <c r="HS4">
        <v>110730</v>
      </c>
      <c r="HT4">
        <v>110730</v>
      </c>
      <c r="HU4">
        <v>110730</v>
      </c>
      <c r="HV4">
        <v>110730</v>
      </c>
      <c r="HW4">
        <v>110730</v>
      </c>
      <c r="HX4">
        <v>110730</v>
      </c>
      <c r="HY4">
        <v>110730</v>
      </c>
      <c r="HZ4">
        <v>110730</v>
      </c>
      <c r="IA4">
        <v>110730</v>
      </c>
      <c r="IB4">
        <v>110730</v>
      </c>
      <c r="IC4" s="11"/>
      <c r="ID4">
        <v>100101</v>
      </c>
      <c r="IE4">
        <v>100101</v>
      </c>
      <c r="IF4">
        <v>100101</v>
      </c>
      <c r="IG4">
        <v>100101</v>
      </c>
      <c r="IH4">
        <v>100101</v>
      </c>
      <c r="II4">
        <v>100101</v>
      </c>
      <c r="IJ4">
        <v>100101</v>
      </c>
      <c r="IK4">
        <v>100101</v>
      </c>
      <c r="IL4">
        <v>100101</v>
      </c>
      <c r="IM4">
        <v>100101</v>
      </c>
      <c r="IN4" s="11"/>
      <c r="IO4">
        <v>100117</v>
      </c>
      <c r="IP4">
        <v>100117</v>
      </c>
      <c r="IQ4">
        <v>100117</v>
      </c>
      <c r="IR4">
        <v>100117</v>
      </c>
      <c r="IS4">
        <v>100117</v>
      </c>
      <c r="IT4">
        <v>100117</v>
      </c>
      <c r="IU4">
        <v>100117</v>
      </c>
      <c r="IV4">
        <v>100117</v>
      </c>
      <c r="IW4">
        <v>100117</v>
      </c>
      <c r="IX4">
        <v>100117</v>
      </c>
      <c r="IY4" s="11"/>
      <c r="IZ4">
        <v>100125</v>
      </c>
      <c r="JA4">
        <v>100125</v>
      </c>
      <c r="JB4">
        <v>100125</v>
      </c>
      <c r="JC4">
        <v>100125</v>
      </c>
      <c r="JD4">
        <v>100125</v>
      </c>
      <c r="JE4">
        <v>100125</v>
      </c>
      <c r="JF4">
        <v>100125</v>
      </c>
      <c r="JG4">
        <v>100125</v>
      </c>
      <c r="JH4">
        <v>100125</v>
      </c>
      <c r="JI4">
        <v>100125</v>
      </c>
      <c r="JJ4" s="11"/>
      <c r="JK4">
        <v>111900</v>
      </c>
      <c r="JL4">
        <v>111900</v>
      </c>
      <c r="JM4">
        <v>111900</v>
      </c>
      <c r="JN4">
        <v>111900</v>
      </c>
      <c r="JO4">
        <v>111900</v>
      </c>
      <c r="JP4">
        <v>111900</v>
      </c>
      <c r="JQ4">
        <v>111900</v>
      </c>
      <c r="JR4">
        <v>111900</v>
      </c>
      <c r="JS4">
        <v>111900</v>
      </c>
      <c r="JT4">
        <v>111900</v>
      </c>
      <c r="JU4" s="11"/>
      <c r="JV4">
        <v>111882</v>
      </c>
      <c r="JW4">
        <v>111882</v>
      </c>
      <c r="JX4">
        <v>111882</v>
      </c>
      <c r="JY4">
        <v>111882</v>
      </c>
      <c r="JZ4">
        <v>111882</v>
      </c>
      <c r="KA4">
        <v>111882</v>
      </c>
      <c r="KB4">
        <v>111882</v>
      </c>
      <c r="KC4">
        <v>111882</v>
      </c>
      <c r="KD4">
        <v>111882</v>
      </c>
      <c r="KE4">
        <v>111882</v>
      </c>
      <c r="KF4" s="11"/>
      <c r="KG4">
        <v>110921</v>
      </c>
      <c r="KH4">
        <v>110921</v>
      </c>
      <c r="KI4">
        <v>110921</v>
      </c>
      <c r="KJ4">
        <v>110921</v>
      </c>
      <c r="KK4">
        <v>110921</v>
      </c>
      <c r="KL4">
        <v>110921</v>
      </c>
      <c r="KM4">
        <v>110921</v>
      </c>
      <c r="KN4">
        <v>110921</v>
      </c>
      <c r="KO4">
        <v>110921</v>
      </c>
      <c r="KP4">
        <v>110921</v>
      </c>
      <c r="KQ4" s="11"/>
      <c r="KR4">
        <v>100003</v>
      </c>
      <c r="KS4">
        <v>100003</v>
      </c>
      <c r="KT4">
        <v>100003</v>
      </c>
      <c r="KU4">
        <v>100003</v>
      </c>
      <c r="KV4">
        <v>100003</v>
      </c>
      <c r="KW4">
        <v>100003</v>
      </c>
      <c r="KX4">
        <v>100003</v>
      </c>
      <c r="KY4">
        <v>100003</v>
      </c>
      <c r="KZ4">
        <v>100003</v>
      </c>
      <c r="LA4">
        <v>100003</v>
      </c>
      <c r="LB4" s="11"/>
      <c r="LC4">
        <v>100018</v>
      </c>
      <c r="LD4">
        <v>100018</v>
      </c>
      <c r="LE4">
        <v>100018</v>
      </c>
      <c r="LF4">
        <v>100018</v>
      </c>
      <c r="LG4">
        <v>100018</v>
      </c>
      <c r="LH4">
        <v>100018</v>
      </c>
      <c r="LI4">
        <v>100018</v>
      </c>
      <c r="LJ4">
        <v>100018</v>
      </c>
      <c r="LK4">
        <v>100018</v>
      </c>
      <c r="LL4">
        <v>100018</v>
      </c>
      <c r="LM4" s="11"/>
      <c r="LN4">
        <v>100021</v>
      </c>
      <c r="LO4">
        <v>100021</v>
      </c>
      <c r="LP4">
        <v>100021</v>
      </c>
      <c r="LQ4">
        <v>100021</v>
      </c>
      <c r="LR4">
        <v>100021</v>
      </c>
      <c r="LS4">
        <v>100021</v>
      </c>
      <c r="LT4">
        <v>100021</v>
      </c>
      <c r="LU4">
        <v>100021</v>
      </c>
      <c r="LV4">
        <v>100021</v>
      </c>
      <c r="LW4">
        <v>100021</v>
      </c>
      <c r="LX4" s="11"/>
      <c r="LY4">
        <v>110396</v>
      </c>
      <c r="LZ4">
        <v>110396</v>
      </c>
      <c r="MA4">
        <v>110396</v>
      </c>
      <c r="MB4">
        <v>110396</v>
      </c>
      <c r="MC4">
        <v>110396</v>
      </c>
      <c r="MD4">
        <v>110396</v>
      </c>
      <c r="ME4">
        <v>110396</v>
      </c>
      <c r="MF4">
        <v>110396</v>
      </c>
      <c r="MG4">
        <v>110396</v>
      </c>
      <c r="MH4">
        <v>110396</v>
      </c>
      <c r="MI4" s="11"/>
      <c r="MJ4">
        <v>100400</v>
      </c>
      <c r="MK4">
        <v>100400</v>
      </c>
      <c r="ML4">
        <v>100400</v>
      </c>
      <c r="MM4">
        <v>100400</v>
      </c>
      <c r="MN4">
        <v>100400</v>
      </c>
      <c r="MO4">
        <v>100400</v>
      </c>
      <c r="MP4">
        <v>100400</v>
      </c>
      <c r="MQ4">
        <v>100400</v>
      </c>
      <c r="MR4">
        <v>100400</v>
      </c>
      <c r="MS4">
        <v>100400</v>
      </c>
      <c r="MT4" s="11"/>
      <c r="MU4">
        <v>100425</v>
      </c>
      <c r="MV4">
        <v>100425</v>
      </c>
      <c r="MW4">
        <v>100425</v>
      </c>
      <c r="MX4">
        <v>100425</v>
      </c>
      <c r="MY4">
        <v>100425</v>
      </c>
      <c r="MZ4">
        <v>100425</v>
      </c>
      <c r="NA4">
        <v>100425</v>
      </c>
      <c r="NB4">
        <v>100425</v>
      </c>
      <c r="NC4">
        <v>100425</v>
      </c>
      <c r="ND4">
        <v>100425</v>
      </c>
      <c r="NE4" s="11"/>
      <c r="NF4">
        <v>100465</v>
      </c>
      <c r="NG4">
        <v>100465</v>
      </c>
      <c r="NH4">
        <v>100465</v>
      </c>
      <c r="NI4">
        <v>100465</v>
      </c>
      <c r="NJ4">
        <v>100465</v>
      </c>
      <c r="NK4">
        <v>100465</v>
      </c>
      <c r="NL4">
        <v>100465</v>
      </c>
      <c r="NM4">
        <v>100465</v>
      </c>
      <c r="NN4">
        <v>100465</v>
      </c>
      <c r="NO4">
        <v>100465</v>
      </c>
      <c r="NP4" s="11"/>
      <c r="NQ4">
        <v>100494</v>
      </c>
      <c r="NR4">
        <v>100494</v>
      </c>
      <c r="NS4">
        <v>100494</v>
      </c>
      <c r="NT4">
        <v>100494</v>
      </c>
      <c r="NU4">
        <v>100494</v>
      </c>
      <c r="NV4">
        <v>100494</v>
      </c>
      <c r="NW4">
        <v>100494</v>
      </c>
      <c r="NX4">
        <v>100494</v>
      </c>
      <c r="NY4">
        <v>100494</v>
      </c>
      <c r="NZ4">
        <v>100494</v>
      </c>
      <c r="OA4" s="11"/>
      <c r="OB4">
        <v>100500</v>
      </c>
      <c r="OC4">
        <v>100500</v>
      </c>
      <c r="OD4">
        <v>100500</v>
      </c>
      <c r="OE4">
        <v>100500</v>
      </c>
      <c r="OF4">
        <v>100500</v>
      </c>
      <c r="OG4">
        <v>100500</v>
      </c>
      <c r="OH4">
        <v>100500</v>
      </c>
      <c r="OI4">
        <v>100500</v>
      </c>
      <c r="OJ4">
        <v>100500</v>
      </c>
      <c r="OK4">
        <v>100500</v>
      </c>
      <c r="OL4" s="11"/>
      <c r="OM4">
        <v>110393</v>
      </c>
      <c r="ON4">
        <v>110393</v>
      </c>
      <c r="OO4">
        <v>110393</v>
      </c>
      <c r="OP4">
        <v>110393</v>
      </c>
      <c r="OQ4">
        <v>110393</v>
      </c>
      <c r="OR4">
        <v>110393</v>
      </c>
      <c r="OS4">
        <v>110393</v>
      </c>
      <c r="OT4">
        <v>110393</v>
      </c>
      <c r="OU4">
        <v>110393</v>
      </c>
      <c r="OV4">
        <v>110393</v>
      </c>
      <c r="OW4" s="11"/>
      <c r="OX4">
        <v>110501</v>
      </c>
      <c r="OY4">
        <v>110501</v>
      </c>
      <c r="OZ4">
        <v>110501</v>
      </c>
      <c r="PA4">
        <v>110501</v>
      </c>
      <c r="PB4">
        <v>110501</v>
      </c>
      <c r="PC4">
        <v>110501</v>
      </c>
      <c r="PD4">
        <v>110501</v>
      </c>
      <c r="PE4">
        <v>110501</v>
      </c>
      <c r="PF4">
        <v>110501</v>
      </c>
      <c r="PG4">
        <v>110501</v>
      </c>
      <c r="PH4" s="11"/>
      <c r="PI4">
        <v>100307</v>
      </c>
      <c r="PJ4">
        <v>100307</v>
      </c>
      <c r="PK4">
        <v>100307</v>
      </c>
      <c r="PL4">
        <v>100307</v>
      </c>
      <c r="PM4">
        <v>100307</v>
      </c>
      <c r="PN4">
        <v>100307</v>
      </c>
      <c r="PO4">
        <v>100307</v>
      </c>
      <c r="PP4">
        <v>100307</v>
      </c>
      <c r="PQ4">
        <v>100307</v>
      </c>
      <c r="PR4">
        <v>100307</v>
      </c>
      <c r="PS4" s="11"/>
      <c r="PT4">
        <v>100309</v>
      </c>
      <c r="PU4">
        <v>100309</v>
      </c>
      <c r="PV4">
        <v>100309</v>
      </c>
      <c r="PW4">
        <v>100309</v>
      </c>
      <c r="PX4">
        <v>100309</v>
      </c>
      <c r="PY4">
        <v>100309</v>
      </c>
      <c r="PZ4">
        <v>100309</v>
      </c>
      <c r="QA4">
        <v>100309</v>
      </c>
      <c r="QB4">
        <v>100309</v>
      </c>
      <c r="QC4">
        <v>100309</v>
      </c>
      <c r="QD4" s="11"/>
      <c r="QE4">
        <v>100313</v>
      </c>
      <c r="QF4">
        <v>100313</v>
      </c>
      <c r="QG4">
        <v>100313</v>
      </c>
      <c r="QH4">
        <v>100313</v>
      </c>
      <c r="QI4">
        <v>100313</v>
      </c>
      <c r="QJ4">
        <v>100313</v>
      </c>
      <c r="QK4">
        <v>100313</v>
      </c>
      <c r="QL4">
        <v>100313</v>
      </c>
      <c r="QM4">
        <v>100313</v>
      </c>
      <c r="QN4">
        <v>100313</v>
      </c>
      <c r="QO4" s="11"/>
      <c r="QP4">
        <v>100315</v>
      </c>
      <c r="QQ4">
        <v>100315</v>
      </c>
      <c r="QR4">
        <v>100315</v>
      </c>
      <c r="QS4">
        <v>100315</v>
      </c>
      <c r="QT4">
        <v>100315</v>
      </c>
      <c r="QU4">
        <v>100315</v>
      </c>
      <c r="QV4">
        <v>100315</v>
      </c>
      <c r="QW4">
        <v>100315</v>
      </c>
      <c r="QX4">
        <v>100315</v>
      </c>
      <c r="QY4">
        <v>100315</v>
      </c>
      <c r="QZ4" s="11"/>
      <c r="RA4">
        <v>100336</v>
      </c>
      <c r="RB4">
        <v>100336</v>
      </c>
      <c r="RC4">
        <v>100336</v>
      </c>
      <c r="RD4">
        <v>100336</v>
      </c>
      <c r="RE4">
        <v>100336</v>
      </c>
      <c r="RF4">
        <v>100336</v>
      </c>
      <c r="RG4">
        <v>100336</v>
      </c>
      <c r="RH4">
        <v>100336</v>
      </c>
      <c r="RI4">
        <v>100336</v>
      </c>
      <c r="RJ4">
        <v>100336</v>
      </c>
      <c r="RK4" s="11"/>
      <c r="RL4">
        <v>100348</v>
      </c>
      <c r="RM4">
        <v>100348</v>
      </c>
      <c r="RN4">
        <v>100348</v>
      </c>
      <c r="RO4">
        <v>100348</v>
      </c>
      <c r="RP4">
        <v>100348</v>
      </c>
      <c r="RQ4">
        <v>100348</v>
      </c>
      <c r="RR4">
        <v>100348</v>
      </c>
      <c r="RS4">
        <v>100348</v>
      </c>
      <c r="RT4">
        <v>100348</v>
      </c>
      <c r="RU4">
        <v>100348</v>
      </c>
      <c r="RV4" s="11"/>
      <c r="RW4">
        <v>100352</v>
      </c>
      <c r="RX4">
        <v>100352</v>
      </c>
      <c r="RY4">
        <v>100352</v>
      </c>
      <c r="RZ4">
        <v>100352</v>
      </c>
      <c r="SA4">
        <v>100352</v>
      </c>
      <c r="SB4">
        <v>100352</v>
      </c>
      <c r="SC4">
        <v>100352</v>
      </c>
      <c r="SD4">
        <v>100352</v>
      </c>
      <c r="SE4">
        <v>100352</v>
      </c>
      <c r="SF4">
        <v>100352</v>
      </c>
      <c r="SG4" s="11"/>
      <c r="SH4">
        <v>100355</v>
      </c>
      <c r="SI4">
        <v>100355</v>
      </c>
      <c r="SJ4">
        <v>100355</v>
      </c>
      <c r="SK4">
        <v>100355</v>
      </c>
      <c r="SL4">
        <v>100355</v>
      </c>
      <c r="SM4">
        <v>100355</v>
      </c>
      <c r="SN4">
        <v>100355</v>
      </c>
      <c r="SO4">
        <v>100355</v>
      </c>
      <c r="SP4">
        <v>100355</v>
      </c>
      <c r="SQ4">
        <v>100355</v>
      </c>
      <c r="SR4" s="11"/>
      <c r="SS4">
        <v>100357</v>
      </c>
      <c r="ST4">
        <v>100357</v>
      </c>
      <c r="SU4">
        <v>100357</v>
      </c>
      <c r="SV4">
        <v>100357</v>
      </c>
      <c r="SW4">
        <v>100357</v>
      </c>
      <c r="SX4">
        <v>100357</v>
      </c>
      <c r="SY4">
        <v>100357</v>
      </c>
      <c r="SZ4">
        <v>100357</v>
      </c>
      <c r="TA4">
        <v>100357</v>
      </c>
      <c r="TB4">
        <v>100357</v>
      </c>
      <c r="TC4" s="11"/>
      <c r="TD4">
        <v>110186</v>
      </c>
      <c r="TE4">
        <v>110186</v>
      </c>
      <c r="TF4">
        <v>110186</v>
      </c>
      <c r="TG4">
        <v>110186</v>
      </c>
      <c r="TH4">
        <v>110186</v>
      </c>
      <c r="TI4">
        <v>110186</v>
      </c>
      <c r="TJ4">
        <v>110186</v>
      </c>
      <c r="TK4">
        <v>110186</v>
      </c>
      <c r="TL4">
        <v>110186</v>
      </c>
      <c r="TM4">
        <v>110186</v>
      </c>
      <c r="TN4" s="11"/>
      <c r="TO4">
        <v>110473</v>
      </c>
      <c r="TP4">
        <v>110473</v>
      </c>
      <c r="TQ4">
        <v>110473</v>
      </c>
      <c r="TR4">
        <v>110473</v>
      </c>
      <c r="TS4">
        <v>110473</v>
      </c>
      <c r="TT4">
        <v>110473</v>
      </c>
      <c r="TU4">
        <v>110473</v>
      </c>
      <c r="TV4">
        <v>110473</v>
      </c>
      <c r="TW4">
        <v>110473</v>
      </c>
      <c r="TX4">
        <v>110473</v>
      </c>
      <c r="TY4" s="11"/>
      <c r="TZ4">
        <v>110721</v>
      </c>
      <c r="UA4">
        <v>110721</v>
      </c>
      <c r="UB4">
        <v>110721</v>
      </c>
      <c r="UC4">
        <v>110721</v>
      </c>
      <c r="UD4">
        <v>110721</v>
      </c>
      <c r="UE4">
        <v>110721</v>
      </c>
      <c r="UF4">
        <v>110721</v>
      </c>
      <c r="UG4">
        <v>110721</v>
      </c>
      <c r="UH4">
        <v>110721</v>
      </c>
      <c r="UI4">
        <v>110721</v>
      </c>
      <c r="UJ4" s="11"/>
      <c r="UK4">
        <v>110763</v>
      </c>
      <c r="UL4">
        <v>110763</v>
      </c>
      <c r="UM4">
        <v>110763</v>
      </c>
      <c r="UN4">
        <v>110763</v>
      </c>
      <c r="UO4">
        <v>110763</v>
      </c>
      <c r="UP4">
        <v>110763</v>
      </c>
      <c r="UQ4">
        <v>110763</v>
      </c>
      <c r="UR4">
        <v>110763</v>
      </c>
      <c r="US4">
        <v>110763</v>
      </c>
      <c r="UT4">
        <v>110763</v>
      </c>
      <c r="UU4" s="11"/>
      <c r="UV4">
        <v>111230</v>
      </c>
      <c r="UW4">
        <v>111230</v>
      </c>
      <c r="UX4">
        <v>111230</v>
      </c>
      <c r="UY4">
        <v>111230</v>
      </c>
      <c r="UZ4">
        <v>111230</v>
      </c>
      <c r="VA4">
        <v>111230</v>
      </c>
      <c r="VB4">
        <v>111230</v>
      </c>
      <c r="VC4">
        <v>111230</v>
      </c>
      <c r="VD4">
        <v>111230</v>
      </c>
      <c r="VE4">
        <v>111230</v>
      </c>
      <c r="VF4" s="11"/>
      <c r="VG4">
        <v>100359</v>
      </c>
      <c r="VH4">
        <v>100359</v>
      </c>
      <c r="VI4">
        <v>100359</v>
      </c>
      <c r="VJ4">
        <v>100359</v>
      </c>
      <c r="VK4">
        <v>100359</v>
      </c>
      <c r="VL4">
        <v>100359</v>
      </c>
      <c r="VM4">
        <v>100359</v>
      </c>
      <c r="VN4">
        <v>100359</v>
      </c>
      <c r="VO4">
        <v>100359</v>
      </c>
      <c r="VP4">
        <v>100359</v>
      </c>
      <c r="VQ4" s="11"/>
      <c r="VR4">
        <v>100362</v>
      </c>
      <c r="VS4">
        <v>100362</v>
      </c>
      <c r="VT4">
        <v>100362</v>
      </c>
      <c r="VU4">
        <v>100362</v>
      </c>
      <c r="VV4">
        <v>100362</v>
      </c>
      <c r="VW4">
        <v>100362</v>
      </c>
      <c r="VX4">
        <v>100362</v>
      </c>
      <c r="VY4">
        <v>100362</v>
      </c>
      <c r="VZ4">
        <v>100362</v>
      </c>
      <c r="WA4">
        <v>100362</v>
      </c>
      <c r="WB4" s="11"/>
      <c r="WC4">
        <v>100364</v>
      </c>
      <c r="WD4">
        <v>100364</v>
      </c>
      <c r="WE4">
        <v>100364</v>
      </c>
      <c r="WF4">
        <v>100364</v>
      </c>
      <c r="WG4">
        <v>100364</v>
      </c>
      <c r="WH4">
        <v>100364</v>
      </c>
      <c r="WI4">
        <v>100364</v>
      </c>
      <c r="WJ4">
        <v>100364</v>
      </c>
      <c r="WK4">
        <v>100364</v>
      </c>
      <c r="WL4">
        <v>100364</v>
      </c>
      <c r="WM4" s="11"/>
      <c r="WN4">
        <v>100365</v>
      </c>
      <c r="WO4">
        <v>100365</v>
      </c>
      <c r="WP4">
        <v>100365</v>
      </c>
      <c r="WQ4">
        <v>100365</v>
      </c>
      <c r="WR4">
        <v>100365</v>
      </c>
      <c r="WS4">
        <v>100365</v>
      </c>
      <c r="WT4">
        <v>100365</v>
      </c>
      <c r="WU4">
        <v>100365</v>
      </c>
      <c r="WV4">
        <v>100365</v>
      </c>
      <c r="WW4">
        <v>100365</v>
      </c>
      <c r="WX4" s="11"/>
      <c r="WY4">
        <v>110845</v>
      </c>
      <c r="WZ4">
        <v>110845</v>
      </c>
      <c r="XA4">
        <v>110845</v>
      </c>
      <c r="XB4">
        <v>110845</v>
      </c>
      <c r="XC4">
        <v>110845</v>
      </c>
      <c r="XD4">
        <v>110845</v>
      </c>
      <c r="XE4">
        <v>110845</v>
      </c>
      <c r="XF4">
        <v>110845</v>
      </c>
      <c r="XG4">
        <v>110845</v>
      </c>
      <c r="XH4">
        <v>110845</v>
      </c>
      <c r="XI4" s="11"/>
      <c r="XJ4">
        <v>100439</v>
      </c>
      <c r="XK4">
        <v>100439</v>
      </c>
      <c r="XL4">
        <v>100439</v>
      </c>
      <c r="XM4">
        <v>100439</v>
      </c>
      <c r="XN4">
        <v>100439</v>
      </c>
      <c r="XO4">
        <v>100439</v>
      </c>
      <c r="XP4">
        <v>100439</v>
      </c>
      <c r="XQ4">
        <v>100439</v>
      </c>
      <c r="XR4">
        <v>100439</v>
      </c>
      <c r="XS4">
        <v>100439</v>
      </c>
      <c r="XT4" s="11"/>
      <c r="XU4">
        <v>100935</v>
      </c>
      <c r="XV4">
        <v>100935</v>
      </c>
      <c r="XW4">
        <v>100935</v>
      </c>
      <c r="XX4">
        <v>100935</v>
      </c>
      <c r="XY4">
        <v>100935</v>
      </c>
      <c r="XZ4">
        <v>100935</v>
      </c>
      <c r="YA4">
        <v>100935</v>
      </c>
      <c r="YB4">
        <v>100935</v>
      </c>
      <c r="YC4">
        <v>100935</v>
      </c>
      <c r="YD4">
        <v>100935</v>
      </c>
      <c r="YE4" s="11"/>
      <c r="YF4">
        <v>100396</v>
      </c>
      <c r="YG4">
        <v>100396</v>
      </c>
      <c r="YH4">
        <v>100396</v>
      </c>
      <c r="YI4">
        <v>100396</v>
      </c>
      <c r="YJ4">
        <v>100396</v>
      </c>
      <c r="YK4">
        <v>100396</v>
      </c>
      <c r="YL4">
        <v>100396</v>
      </c>
      <c r="YM4">
        <v>100396</v>
      </c>
      <c r="YN4">
        <v>100396</v>
      </c>
      <c r="YO4">
        <v>100396</v>
      </c>
      <c r="YP4" s="11"/>
      <c r="YQ4">
        <v>111751</v>
      </c>
      <c r="YR4">
        <v>111751</v>
      </c>
      <c r="YS4">
        <v>111751</v>
      </c>
      <c r="YT4">
        <v>111751</v>
      </c>
      <c r="YU4">
        <v>111751</v>
      </c>
      <c r="YV4">
        <v>111751</v>
      </c>
      <c r="YW4">
        <v>111751</v>
      </c>
      <c r="YX4">
        <v>111751</v>
      </c>
      <c r="YY4">
        <v>111751</v>
      </c>
      <c r="YZ4">
        <v>111751</v>
      </c>
      <c r="ZA4" s="11"/>
      <c r="ZB4" s="1176"/>
      <c r="ZI4" s="1176"/>
      <c r="ZJ4" t="s">
        <v>117</v>
      </c>
      <c r="ZK4" t="s">
        <v>117</v>
      </c>
      <c r="ZL4" t="s">
        <v>117</v>
      </c>
      <c r="ZM4" t="s">
        <v>117</v>
      </c>
      <c r="ZN4" t="s">
        <v>117</v>
      </c>
      <c r="ZO4" t="s">
        <v>117</v>
      </c>
      <c r="ZP4" t="s">
        <v>117</v>
      </c>
      <c r="ZQ4" t="s">
        <v>117</v>
      </c>
      <c r="ZR4" t="s">
        <v>117</v>
      </c>
      <c r="ZS4" t="s">
        <v>117</v>
      </c>
      <c r="ZT4" s="11"/>
      <c r="ZU4" t="s">
        <v>118</v>
      </c>
      <c r="ZV4" t="s">
        <v>118</v>
      </c>
      <c r="ZW4" t="s">
        <v>118</v>
      </c>
      <c r="ZX4" t="s">
        <v>118</v>
      </c>
      <c r="ZY4" t="s">
        <v>118</v>
      </c>
      <c r="ZZ4" t="s">
        <v>118</v>
      </c>
      <c r="AAA4" t="s">
        <v>118</v>
      </c>
      <c r="AAB4" t="s">
        <v>118</v>
      </c>
      <c r="AAC4" t="s">
        <v>118</v>
      </c>
      <c r="AAD4" t="s">
        <v>118</v>
      </c>
      <c r="AAE4" s="11"/>
      <c r="AAF4" t="s">
        <v>119</v>
      </c>
      <c r="AAG4" t="s">
        <v>119</v>
      </c>
      <c r="AAH4" t="s">
        <v>119</v>
      </c>
      <c r="AAI4" t="s">
        <v>119</v>
      </c>
      <c r="AAJ4" t="s">
        <v>119</v>
      </c>
      <c r="AAK4" t="s">
        <v>119</v>
      </c>
      <c r="AAL4" t="s">
        <v>119</v>
      </c>
      <c r="AAM4" t="s">
        <v>119</v>
      </c>
      <c r="AAN4" t="s">
        <v>119</v>
      </c>
      <c r="AAO4" t="s">
        <v>119</v>
      </c>
      <c r="AAP4" s="11"/>
      <c r="AAQ4" t="s">
        <v>120</v>
      </c>
      <c r="AAR4" t="s">
        <v>120</v>
      </c>
      <c r="AAS4" t="s">
        <v>120</v>
      </c>
      <c r="AAT4" t="s">
        <v>120</v>
      </c>
      <c r="AAU4" t="s">
        <v>120</v>
      </c>
      <c r="AAV4" t="s">
        <v>120</v>
      </c>
      <c r="AAW4" t="s">
        <v>120</v>
      </c>
      <c r="AAX4" t="s">
        <v>120</v>
      </c>
      <c r="AAY4" t="s">
        <v>120</v>
      </c>
      <c r="AAZ4" t="s">
        <v>120</v>
      </c>
      <c r="ABA4" s="11"/>
      <c r="ABB4" t="s">
        <v>121</v>
      </c>
      <c r="ABC4" t="s">
        <v>121</v>
      </c>
      <c r="ABD4" t="s">
        <v>121</v>
      </c>
      <c r="ABE4" t="s">
        <v>121</v>
      </c>
      <c r="ABF4" t="s">
        <v>121</v>
      </c>
      <c r="ABG4" t="s">
        <v>121</v>
      </c>
      <c r="ABH4" t="s">
        <v>121</v>
      </c>
      <c r="ABI4" t="s">
        <v>121</v>
      </c>
      <c r="ABJ4" t="s">
        <v>121</v>
      </c>
      <c r="ABK4" t="s">
        <v>121</v>
      </c>
      <c r="ABL4" s="11"/>
      <c r="ABM4" t="s">
        <v>122</v>
      </c>
      <c r="ABN4" t="s">
        <v>122</v>
      </c>
      <c r="ABO4" t="s">
        <v>122</v>
      </c>
      <c r="ABP4" t="s">
        <v>122</v>
      </c>
      <c r="ABQ4" t="s">
        <v>122</v>
      </c>
      <c r="ABR4" t="s">
        <v>122</v>
      </c>
      <c r="ABS4" t="s">
        <v>122</v>
      </c>
      <c r="ABT4" t="s">
        <v>122</v>
      </c>
      <c r="ABU4" t="s">
        <v>122</v>
      </c>
      <c r="ABV4" t="s">
        <v>122</v>
      </c>
      <c r="ABW4" s="11"/>
      <c r="ABX4" t="s">
        <v>123</v>
      </c>
      <c r="ABY4" t="s">
        <v>123</v>
      </c>
      <c r="ABZ4" t="s">
        <v>123</v>
      </c>
      <c r="ACA4" t="s">
        <v>123</v>
      </c>
      <c r="ACB4" t="s">
        <v>123</v>
      </c>
      <c r="ACC4" t="s">
        <v>123</v>
      </c>
      <c r="ACD4" t="s">
        <v>123</v>
      </c>
      <c r="ACE4" t="s">
        <v>123</v>
      </c>
      <c r="ACF4" t="s">
        <v>123</v>
      </c>
      <c r="ACG4" t="s">
        <v>123</v>
      </c>
      <c r="ACH4" s="11"/>
      <c r="ACI4" t="s">
        <v>124</v>
      </c>
      <c r="ACJ4" t="s">
        <v>124</v>
      </c>
      <c r="ACK4" t="s">
        <v>124</v>
      </c>
      <c r="ACL4" t="s">
        <v>124</v>
      </c>
      <c r="ACM4" t="s">
        <v>124</v>
      </c>
      <c r="ACN4" t="s">
        <v>124</v>
      </c>
      <c r="ACO4" t="s">
        <v>124</v>
      </c>
      <c r="ACP4" t="s">
        <v>124</v>
      </c>
      <c r="ACQ4" t="s">
        <v>124</v>
      </c>
      <c r="ACR4" t="s">
        <v>124</v>
      </c>
      <c r="ACS4" s="11"/>
      <c r="ACT4" t="s">
        <v>125</v>
      </c>
      <c r="ACU4" t="s">
        <v>125</v>
      </c>
      <c r="ACV4" t="s">
        <v>125</v>
      </c>
      <c r="ACW4" t="s">
        <v>125</v>
      </c>
      <c r="ACX4" t="s">
        <v>125</v>
      </c>
      <c r="ACY4" t="s">
        <v>125</v>
      </c>
      <c r="ACZ4" t="s">
        <v>125</v>
      </c>
      <c r="ADA4" t="s">
        <v>125</v>
      </c>
      <c r="ADB4" t="s">
        <v>125</v>
      </c>
      <c r="ADC4" t="s">
        <v>125</v>
      </c>
      <c r="ADD4" s="11"/>
      <c r="ADE4" t="s">
        <v>126</v>
      </c>
      <c r="ADF4" t="s">
        <v>126</v>
      </c>
      <c r="ADG4" t="s">
        <v>126</v>
      </c>
      <c r="ADH4" t="s">
        <v>126</v>
      </c>
      <c r="ADI4" t="s">
        <v>126</v>
      </c>
      <c r="ADJ4" t="s">
        <v>126</v>
      </c>
      <c r="ADK4" t="s">
        <v>126</v>
      </c>
      <c r="ADL4" t="s">
        <v>126</v>
      </c>
      <c r="ADM4" t="s">
        <v>126</v>
      </c>
      <c r="ADN4" t="s">
        <v>126</v>
      </c>
      <c r="ADO4" s="11"/>
      <c r="ADP4" t="s">
        <v>127</v>
      </c>
      <c r="ADQ4" t="s">
        <v>127</v>
      </c>
      <c r="ADR4" t="s">
        <v>127</v>
      </c>
      <c r="ADS4" t="s">
        <v>127</v>
      </c>
      <c r="ADT4" t="s">
        <v>127</v>
      </c>
      <c r="ADU4" t="s">
        <v>127</v>
      </c>
      <c r="ADV4" t="s">
        <v>127</v>
      </c>
      <c r="ADW4" t="s">
        <v>127</v>
      </c>
      <c r="ADX4" t="s">
        <v>127</v>
      </c>
      <c r="ADY4" t="s">
        <v>127</v>
      </c>
      <c r="ADZ4" s="11"/>
      <c r="AEA4" t="s">
        <v>128</v>
      </c>
      <c r="AEB4" t="s">
        <v>128</v>
      </c>
      <c r="AEC4" t="s">
        <v>128</v>
      </c>
      <c r="AED4" t="s">
        <v>128</v>
      </c>
      <c r="AEE4" t="s">
        <v>128</v>
      </c>
      <c r="AEF4" t="s">
        <v>128</v>
      </c>
      <c r="AEG4" t="s">
        <v>128</v>
      </c>
      <c r="AEH4" t="s">
        <v>128</v>
      </c>
      <c r="AEI4" t="s">
        <v>128</v>
      </c>
      <c r="AEJ4" t="s">
        <v>128</v>
      </c>
      <c r="AEK4" s="11"/>
      <c r="AEL4" t="s">
        <v>129</v>
      </c>
      <c r="AEM4" t="s">
        <v>129</v>
      </c>
      <c r="AEN4" t="s">
        <v>129</v>
      </c>
      <c r="AEO4" t="s">
        <v>129</v>
      </c>
      <c r="AEP4" t="s">
        <v>129</v>
      </c>
      <c r="AEQ4" t="s">
        <v>129</v>
      </c>
      <c r="AER4" t="s">
        <v>129</v>
      </c>
      <c r="AES4" t="s">
        <v>129</v>
      </c>
      <c r="AET4" t="s">
        <v>129</v>
      </c>
      <c r="AEU4" t="s">
        <v>129</v>
      </c>
      <c r="AEV4" s="11"/>
      <c r="AEW4" t="s">
        <v>130</v>
      </c>
      <c r="AEX4" t="s">
        <v>130</v>
      </c>
      <c r="AEY4" t="s">
        <v>130</v>
      </c>
      <c r="AEZ4" t="s">
        <v>130</v>
      </c>
      <c r="AFA4" t="s">
        <v>130</v>
      </c>
      <c r="AFB4" t="s">
        <v>130</v>
      </c>
      <c r="AFC4" t="s">
        <v>130</v>
      </c>
      <c r="AFD4" t="s">
        <v>130</v>
      </c>
      <c r="AFE4" t="s">
        <v>130</v>
      </c>
      <c r="AFF4" t="s">
        <v>130</v>
      </c>
      <c r="AFG4" s="11"/>
      <c r="AFH4" t="s">
        <v>131</v>
      </c>
      <c r="AFI4" t="s">
        <v>131</v>
      </c>
      <c r="AFJ4" t="s">
        <v>131</v>
      </c>
      <c r="AFK4" t="s">
        <v>131</v>
      </c>
      <c r="AFL4" t="s">
        <v>131</v>
      </c>
      <c r="AFM4" t="s">
        <v>131</v>
      </c>
      <c r="AFN4" t="s">
        <v>131</v>
      </c>
      <c r="AFO4" t="s">
        <v>131</v>
      </c>
      <c r="AFP4" t="s">
        <v>131</v>
      </c>
      <c r="AFQ4" t="s">
        <v>131</v>
      </c>
      <c r="AFR4" s="11"/>
      <c r="AFS4" t="s">
        <v>132</v>
      </c>
      <c r="AFT4" t="s">
        <v>132</v>
      </c>
      <c r="AFU4" t="s">
        <v>132</v>
      </c>
      <c r="AFV4" t="s">
        <v>132</v>
      </c>
      <c r="AFW4" t="s">
        <v>132</v>
      </c>
      <c r="AFX4" t="s">
        <v>132</v>
      </c>
      <c r="AFY4" t="s">
        <v>132</v>
      </c>
      <c r="AFZ4" t="s">
        <v>132</v>
      </c>
      <c r="AGA4" t="s">
        <v>132</v>
      </c>
      <c r="AGB4" t="s">
        <v>132</v>
      </c>
      <c r="AGC4" s="11"/>
      <c r="AGD4" t="s">
        <v>133</v>
      </c>
      <c r="AGE4" t="s">
        <v>133</v>
      </c>
      <c r="AGF4" t="s">
        <v>133</v>
      </c>
      <c r="AGG4" t="s">
        <v>133</v>
      </c>
      <c r="AGH4" t="s">
        <v>133</v>
      </c>
      <c r="AGI4" t="s">
        <v>133</v>
      </c>
      <c r="AGJ4" t="s">
        <v>133</v>
      </c>
      <c r="AGK4" t="s">
        <v>133</v>
      </c>
      <c r="AGL4" t="s">
        <v>133</v>
      </c>
      <c r="AGM4" t="s">
        <v>133</v>
      </c>
      <c r="AGN4" s="11"/>
      <c r="AGO4" t="s">
        <v>134</v>
      </c>
      <c r="AGP4" t="s">
        <v>134</v>
      </c>
      <c r="AGQ4" t="s">
        <v>134</v>
      </c>
      <c r="AGR4" t="s">
        <v>134</v>
      </c>
      <c r="AGS4" t="s">
        <v>134</v>
      </c>
      <c r="AGT4" t="s">
        <v>134</v>
      </c>
      <c r="AGU4" t="s">
        <v>134</v>
      </c>
      <c r="AGV4" t="s">
        <v>134</v>
      </c>
      <c r="AGW4" t="s">
        <v>134</v>
      </c>
      <c r="AGX4" t="s">
        <v>134</v>
      </c>
      <c r="AGY4" s="11"/>
      <c r="AGZ4">
        <v>402951</v>
      </c>
      <c r="AHA4">
        <v>402951</v>
      </c>
      <c r="AHB4">
        <v>402951</v>
      </c>
      <c r="AHC4">
        <v>402951</v>
      </c>
      <c r="AHD4">
        <v>402951</v>
      </c>
      <c r="AHE4">
        <v>402951</v>
      </c>
      <c r="AHF4">
        <v>402951</v>
      </c>
      <c r="AHG4">
        <v>402951</v>
      </c>
      <c r="AHH4">
        <v>402951</v>
      </c>
      <c r="AHI4">
        <v>402951</v>
      </c>
      <c r="AHJ4" s="11"/>
      <c r="AHK4">
        <v>402991</v>
      </c>
      <c r="AHL4">
        <v>402991</v>
      </c>
      <c r="AHM4">
        <v>402991</v>
      </c>
      <c r="AHN4">
        <v>402991</v>
      </c>
      <c r="AHO4">
        <v>402991</v>
      </c>
      <c r="AHP4">
        <v>402991</v>
      </c>
      <c r="AHQ4">
        <v>402991</v>
      </c>
      <c r="AHR4">
        <v>402991</v>
      </c>
      <c r="AHS4">
        <v>402991</v>
      </c>
      <c r="AHT4">
        <v>402991</v>
      </c>
      <c r="AHU4" s="11"/>
      <c r="AHV4">
        <v>402911</v>
      </c>
      <c r="AHW4">
        <v>402911</v>
      </c>
      <c r="AHX4">
        <v>402911</v>
      </c>
      <c r="AHY4">
        <v>402911</v>
      </c>
      <c r="AHZ4">
        <v>402911</v>
      </c>
      <c r="AIA4">
        <v>402911</v>
      </c>
      <c r="AIB4">
        <v>402911</v>
      </c>
      <c r="AIC4">
        <v>402911</v>
      </c>
      <c r="AID4">
        <v>402911</v>
      </c>
      <c r="AIE4">
        <v>402911</v>
      </c>
      <c r="AIF4" s="11"/>
      <c r="AIG4">
        <v>402931</v>
      </c>
      <c r="AIH4">
        <v>402931</v>
      </c>
      <c r="AII4">
        <v>402931</v>
      </c>
      <c r="AIJ4">
        <v>402931</v>
      </c>
      <c r="AIK4">
        <v>402931</v>
      </c>
      <c r="AIL4">
        <v>402931</v>
      </c>
      <c r="AIM4">
        <v>402931</v>
      </c>
      <c r="AIN4">
        <v>402931</v>
      </c>
      <c r="AIO4">
        <v>402931</v>
      </c>
      <c r="AIP4">
        <v>402931</v>
      </c>
      <c r="AIQ4" s="11"/>
      <c r="AIR4">
        <v>110541</v>
      </c>
      <c r="AIS4">
        <v>110541</v>
      </c>
      <c r="AIT4">
        <v>110541</v>
      </c>
      <c r="AIU4">
        <v>110541</v>
      </c>
      <c r="AIV4">
        <v>110541</v>
      </c>
      <c r="AIW4">
        <v>110541</v>
      </c>
      <c r="AIX4">
        <v>110541</v>
      </c>
      <c r="AIY4">
        <v>110541</v>
      </c>
      <c r="AIZ4">
        <v>110541</v>
      </c>
      <c r="AJA4">
        <v>110541</v>
      </c>
      <c r="AJB4" s="11"/>
      <c r="AJC4">
        <v>111431</v>
      </c>
      <c r="AJD4">
        <v>111431</v>
      </c>
      <c r="AJE4">
        <v>111431</v>
      </c>
      <c r="AJF4">
        <v>111431</v>
      </c>
      <c r="AJG4">
        <v>111431</v>
      </c>
      <c r="AJH4">
        <v>111431</v>
      </c>
      <c r="AJI4">
        <v>111431</v>
      </c>
      <c r="AJJ4">
        <v>111431</v>
      </c>
      <c r="AJK4">
        <v>111431</v>
      </c>
      <c r="AJL4">
        <v>111431</v>
      </c>
      <c r="AJM4" s="11"/>
      <c r="AJN4">
        <v>775071</v>
      </c>
      <c r="AJO4">
        <v>775071</v>
      </c>
      <c r="AJP4">
        <v>775071</v>
      </c>
      <c r="AJQ4">
        <v>775071</v>
      </c>
      <c r="AJR4">
        <v>775071</v>
      </c>
      <c r="AJS4">
        <v>775071</v>
      </c>
      <c r="AJT4">
        <v>775071</v>
      </c>
      <c r="AJU4">
        <v>775071</v>
      </c>
      <c r="AJV4">
        <v>775071</v>
      </c>
      <c r="AJW4">
        <v>775071</v>
      </c>
      <c r="AJX4" s="11"/>
      <c r="AJY4">
        <v>775191</v>
      </c>
      <c r="AJZ4">
        <v>775191</v>
      </c>
      <c r="AKA4">
        <v>775191</v>
      </c>
      <c r="AKB4">
        <v>775191</v>
      </c>
      <c r="AKC4">
        <v>775191</v>
      </c>
      <c r="AKD4">
        <v>775191</v>
      </c>
      <c r="AKE4">
        <v>775191</v>
      </c>
      <c r="AKF4">
        <v>775191</v>
      </c>
      <c r="AKG4">
        <v>775191</v>
      </c>
      <c r="AKH4">
        <v>775191</v>
      </c>
      <c r="AKI4" s="11"/>
      <c r="AKJ4">
        <v>755711</v>
      </c>
      <c r="AKK4">
        <v>755711</v>
      </c>
      <c r="AKL4">
        <v>755711</v>
      </c>
      <c r="AKM4">
        <v>755711</v>
      </c>
      <c r="AKN4">
        <v>755711</v>
      </c>
      <c r="AKO4">
        <v>755711</v>
      </c>
      <c r="AKP4">
        <v>755711</v>
      </c>
      <c r="AKQ4">
        <v>755711</v>
      </c>
      <c r="AKR4">
        <v>755711</v>
      </c>
      <c r="AKS4">
        <v>755711</v>
      </c>
      <c r="AKT4" s="11"/>
      <c r="AKU4">
        <v>755361</v>
      </c>
      <c r="AKV4">
        <v>755361</v>
      </c>
      <c r="AKW4">
        <v>755361</v>
      </c>
      <c r="AKX4">
        <v>755361</v>
      </c>
      <c r="AKY4">
        <v>755361</v>
      </c>
      <c r="AKZ4">
        <v>755361</v>
      </c>
      <c r="ALA4">
        <v>755361</v>
      </c>
      <c r="ALB4">
        <v>755361</v>
      </c>
      <c r="ALC4">
        <v>755361</v>
      </c>
      <c r="ALD4">
        <v>755361</v>
      </c>
      <c r="ALE4" s="11"/>
      <c r="ALF4">
        <v>771031</v>
      </c>
      <c r="ALG4">
        <v>771031</v>
      </c>
      <c r="ALH4">
        <v>771031</v>
      </c>
      <c r="ALI4">
        <v>771031</v>
      </c>
      <c r="ALJ4">
        <v>771031</v>
      </c>
      <c r="ALK4">
        <v>771031</v>
      </c>
      <c r="ALL4">
        <v>771031</v>
      </c>
      <c r="ALM4">
        <v>771031</v>
      </c>
      <c r="ALN4">
        <v>771031</v>
      </c>
      <c r="ALO4">
        <v>771031</v>
      </c>
      <c r="ALP4" s="11"/>
      <c r="ALQ4">
        <v>775811</v>
      </c>
      <c r="ALR4">
        <v>775811</v>
      </c>
      <c r="ALS4">
        <v>775811</v>
      </c>
      <c r="ALT4">
        <v>775811</v>
      </c>
      <c r="ALU4">
        <v>775811</v>
      </c>
      <c r="ALV4">
        <v>775811</v>
      </c>
      <c r="ALW4">
        <v>775811</v>
      </c>
      <c r="ALX4">
        <v>775811</v>
      </c>
      <c r="ALY4">
        <v>775811</v>
      </c>
      <c r="ALZ4">
        <v>775811</v>
      </c>
      <c r="AMA4" s="11"/>
      <c r="AMB4">
        <v>114411</v>
      </c>
      <c r="AMC4">
        <v>114411</v>
      </c>
      <c r="AMD4">
        <v>114411</v>
      </c>
      <c r="AME4">
        <v>114411</v>
      </c>
      <c r="AMF4">
        <v>114411</v>
      </c>
      <c r="AMG4">
        <v>114411</v>
      </c>
      <c r="AMH4">
        <v>114411</v>
      </c>
      <c r="AMI4">
        <v>114411</v>
      </c>
      <c r="AMJ4">
        <v>114411</v>
      </c>
      <c r="AMK4">
        <v>114411</v>
      </c>
      <c r="AML4" s="11"/>
      <c r="AMM4">
        <v>114441</v>
      </c>
      <c r="AMN4">
        <v>114441</v>
      </c>
      <c r="AMO4">
        <v>114441</v>
      </c>
      <c r="AMP4">
        <v>114441</v>
      </c>
      <c r="AMQ4">
        <v>114441</v>
      </c>
      <c r="AMR4">
        <v>114441</v>
      </c>
      <c r="AMS4">
        <v>114441</v>
      </c>
      <c r="AMT4">
        <v>114441</v>
      </c>
      <c r="AMU4">
        <v>114441</v>
      </c>
      <c r="AMV4">
        <v>114441</v>
      </c>
      <c r="AMW4" s="11"/>
      <c r="AMX4">
        <v>114451</v>
      </c>
      <c r="AMY4">
        <v>114451</v>
      </c>
      <c r="AMZ4">
        <v>114451</v>
      </c>
      <c r="ANA4">
        <v>114451</v>
      </c>
      <c r="ANB4">
        <v>114451</v>
      </c>
      <c r="ANC4">
        <v>114451</v>
      </c>
      <c r="AND4">
        <v>114451</v>
      </c>
      <c r="ANE4">
        <v>114451</v>
      </c>
      <c r="ANF4">
        <v>114451</v>
      </c>
      <c r="ANG4">
        <v>114451</v>
      </c>
      <c r="ANH4" s="11"/>
      <c r="ANI4">
        <v>114461</v>
      </c>
      <c r="ANJ4">
        <v>114461</v>
      </c>
      <c r="ANK4">
        <v>114461</v>
      </c>
      <c r="ANL4">
        <v>114461</v>
      </c>
      <c r="ANM4">
        <v>114461</v>
      </c>
      <c r="ANN4">
        <v>114461</v>
      </c>
      <c r="ANO4">
        <v>114461</v>
      </c>
      <c r="ANP4">
        <v>114461</v>
      </c>
      <c r="ANQ4">
        <v>114461</v>
      </c>
      <c r="ANR4">
        <v>114461</v>
      </c>
      <c r="ANS4" s="11"/>
      <c r="ANT4">
        <v>114431</v>
      </c>
      <c r="ANU4">
        <v>114431</v>
      </c>
      <c r="ANV4">
        <v>114431</v>
      </c>
      <c r="ANW4">
        <v>114431</v>
      </c>
      <c r="ANX4">
        <v>114431</v>
      </c>
      <c r="ANY4">
        <v>114431</v>
      </c>
      <c r="ANZ4">
        <v>114431</v>
      </c>
      <c r="AOA4">
        <v>114431</v>
      </c>
      <c r="AOB4">
        <v>114431</v>
      </c>
      <c r="AOC4">
        <v>114431</v>
      </c>
      <c r="AOD4" s="11"/>
      <c r="AOE4">
        <v>752491</v>
      </c>
      <c r="AOF4">
        <v>752491</v>
      </c>
      <c r="AOG4">
        <v>752491</v>
      </c>
      <c r="AOH4">
        <v>752491</v>
      </c>
      <c r="AOI4">
        <v>752491</v>
      </c>
      <c r="AOJ4">
        <v>752491</v>
      </c>
      <c r="AOK4">
        <v>752491</v>
      </c>
      <c r="AOL4">
        <v>752491</v>
      </c>
      <c r="AOM4">
        <v>752491</v>
      </c>
      <c r="AON4">
        <v>752491</v>
      </c>
      <c r="AOO4" s="11"/>
      <c r="AOP4">
        <v>12300</v>
      </c>
      <c r="AOQ4">
        <v>12300</v>
      </c>
      <c r="AOR4">
        <v>12300</v>
      </c>
      <c r="AOS4">
        <v>12300</v>
      </c>
      <c r="AOT4">
        <v>12300</v>
      </c>
      <c r="AOU4">
        <v>12300</v>
      </c>
      <c r="AOV4">
        <v>12300</v>
      </c>
      <c r="AOW4">
        <v>12300</v>
      </c>
      <c r="AOX4">
        <v>12300</v>
      </c>
      <c r="AOY4">
        <v>12300</v>
      </c>
      <c r="AOZ4" s="11"/>
      <c r="APA4">
        <v>12302</v>
      </c>
      <c r="APB4">
        <v>12302</v>
      </c>
      <c r="APC4">
        <v>12302</v>
      </c>
      <c r="APD4">
        <v>12302</v>
      </c>
      <c r="APE4">
        <v>12302</v>
      </c>
      <c r="APF4">
        <v>12302</v>
      </c>
      <c r="APG4">
        <v>12302</v>
      </c>
      <c r="APH4">
        <v>12302</v>
      </c>
      <c r="API4">
        <v>12302</v>
      </c>
      <c r="APJ4">
        <v>12302</v>
      </c>
      <c r="APK4" s="11"/>
      <c r="APL4">
        <v>12303</v>
      </c>
      <c r="APM4">
        <v>12303</v>
      </c>
      <c r="APN4">
        <v>12303</v>
      </c>
      <c r="APO4">
        <v>12303</v>
      </c>
      <c r="APP4">
        <v>12303</v>
      </c>
      <c r="APQ4">
        <v>12303</v>
      </c>
      <c r="APR4">
        <v>12303</v>
      </c>
      <c r="APS4">
        <v>12303</v>
      </c>
      <c r="APT4">
        <v>12303</v>
      </c>
      <c r="APU4">
        <v>12303</v>
      </c>
      <c r="APV4" s="11"/>
      <c r="APW4">
        <v>12307</v>
      </c>
      <c r="APX4">
        <v>12307</v>
      </c>
      <c r="APY4">
        <v>12307</v>
      </c>
      <c r="APZ4">
        <v>12307</v>
      </c>
      <c r="AQA4">
        <v>12307</v>
      </c>
      <c r="AQB4">
        <v>12307</v>
      </c>
      <c r="AQC4">
        <v>12307</v>
      </c>
      <c r="AQD4">
        <v>12307</v>
      </c>
      <c r="AQE4">
        <v>12307</v>
      </c>
      <c r="AQF4">
        <v>12307</v>
      </c>
      <c r="AQG4" s="11"/>
      <c r="AQH4">
        <v>16300</v>
      </c>
      <c r="AQI4">
        <v>16300</v>
      </c>
      <c r="AQJ4">
        <v>16300</v>
      </c>
      <c r="AQK4">
        <v>16300</v>
      </c>
      <c r="AQL4">
        <v>16300</v>
      </c>
      <c r="AQM4">
        <v>16300</v>
      </c>
      <c r="AQN4">
        <v>16300</v>
      </c>
      <c r="AQO4">
        <v>16300</v>
      </c>
      <c r="AQP4">
        <v>16300</v>
      </c>
      <c r="AQQ4">
        <v>16300</v>
      </c>
      <c r="AQR4" s="11"/>
      <c r="AQS4">
        <v>16303</v>
      </c>
      <c r="AQT4">
        <v>16303</v>
      </c>
      <c r="AQU4">
        <v>16303</v>
      </c>
      <c r="AQV4">
        <v>16303</v>
      </c>
      <c r="AQW4">
        <v>16303</v>
      </c>
      <c r="AQX4">
        <v>16303</v>
      </c>
      <c r="AQY4">
        <v>16303</v>
      </c>
      <c r="AQZ4">
        <v>16303</v>
      </c>
      <c r="ARA4">
        <v>16303</v>
      </c>
      <c r="ARB4">
        <v>16303</v>
      </c>
      <c r="ARC4" s="11"/>
      <c r="ARD4">
        <v>40432</v>
      </c>
      <c r="ARE4">
        <v>40432</v>
      </c>
      <c r="ARF4">
        <v>40432</v>
      </c>
      <c r="ARG4">
        <v>40432</v>
      </c>
      <c r="ARH4">
        <v>40432</v>
      </c>
      <c r="ARI4">
        <v>40432</v>
      </c>
      <c r="ARJ4">
        <v>40432</v>
      </c>
      <c r="ARK4">
        <v>40432</v>
      </c>
      <c r="ARL4">
        <v>40432</v>
      </c>
      <c r="ARM4">
        <v>40432</v>
      </c>
      <c r="ARN4" s="11"/>
      <c r="ARO4">
        <v>40497</v>
      </c>
      <c r="ARP4">
        <v>40497</v>
      </c>
      <c r="ARQ4">
        <v>40497</v>
      </c>
      <c r="ARR4">
        <v>40497</v>
      </c>
      <c r="ARS4">
        <v>40497</v>
      </c>
      <c r="ART4">
        <v>40497</v>
      </c>
      <c r="ARU4">
        <v>40497</v>
      </c>
      <c r="ARV4">
        <v>40497</v>
      </c>
      <c r="ARW4">
        <v>40497</v>
      </c>
      <c r="ARX4">
        <v>40497</v>
      </c>
      <c r="ARY4" s="11"/>
      <c r="ARZ4">
        <v>40376</v>
      </c>
      <c r="ASA4">
        <v>40376</v>
      </c>
      <c r="ASB4">
        <v>40376</v>
      </c>
      <c r="ASC4">
        <v>40376</v>
      </c>
      <c r="ASD4">
        <v>40376</v>
      </c>
      <c r="ASE4">
        <v>40376</v>
      </c>
      <c r="ASF4">
        <v>40376</v>
      </c>
      <c r="ASG4">
        <v>40376</v>
      </c>
      <c r="ASH4">
        <v>40376</v>
      </c>
      <c r="ASI4">
        <v>40376</v>
      </c>
      <c r="ASJ4" s="11"/>
      <c r="ASK4">
        <v>40711</v>
      </c>
      <c r="ASL4">
        <v>40711</v>
      </c>
      <c r="ASM4">
        <v>40711</v>
      </c>
      <c r="ASN4">
        <v>40711</v>
      </c>
      <c r="ASO4">
        <v>40711</v>
      </c>
      <c r="ASP4">
        <v>40711</v>
      </c>
      <c r="ASQ4">
        <v>40711</v>
      </c>
      <c r="ASR4">
        <v>40711</v>
      </c>
      <c r="ASS4">
        <v>40711</v>
      </c>
      <c r="AST4">
        <v>40711</v>
      </c>
      <c r="ASU4" s="11"/>
      <c r="ASV4">
        <v>40927</v>
      </c>
      <c r="ASW4">
        <v>40927</v>
      </c>
      <c r="ASX4">
        <v>40927</v>
      </c>
      <c r="ASY4">
        <v>40927</v>
      </c>
      <c r="ASZ4">
        <v>40927</v>
      </c>
      <c r="ATA4">
        <v>40927</v>
      </c>
      <c r="ATB4">
        <v>40927</v>
      </c>
      <c r="ATC4">
        <v>40927</v>
      </c>
      <c r="ATD4">
        <v>40927</v>
      </c>
      <c r="ATE4">
        <v>40927</v>
      </c>
      <c r="ATF4" s="11"/>
      <c r="ATG4">
        <v>40928</v>
      </c>
      <c r="ATH4">
        <v>40928</v>
      </c>
      <c r="ATI4">
        <v>40928</v>
      </c>
      <c r="ATJ4">
        <v>40928</v>
      </c>
      <c r="ATK4">
        <v>40928</v>
      </c>
      <c r="ATL4">
        <v>40928</v>
      </c>
      <c r="ATM4">
        <v>40928</v>
      </c>
      <c r="ATN4">
        <v>40928</v>
      </c>
      <c r="ATO4">
        <v>40928</v>
      </c>
      <c r="ATP4">
        <v>40928</v>
      </c>
      <c r="ATQ4" s="11"/>
      <c r="ATR4">
        <v>40265</v>
      </c>
      <c r="ATS4">
        <v>40265</v>
      </c>
      <c r="ATT4">
        <v>40265</v>
      </c>
      <c r="ATU4">
        <v>40265</v>
      </c>
      <c r="ATV4">
        <v>40265</v>
      </c>
      <c r="ATW4">
        <v>40265</v>
      </c>
      <c r="ATX4">
        <v>40265</v>
      </c>
      <c r="ATY4">
        <v>40265</v>
      </c>
      <c r="ATZ4">
        <v>40265</v>
      </c>
      <c r="AUA4">
        <v>40265</v>
      </c>
      <c r="AUB4" s="11"/>
      <c r="AUC4">
        <v>40352</v>
      </c>
      <c r="AUD4">
        <v>40352</v>
      </c>
      <c r="AUE4">
        <v>40352</v>
      </c>
      <c r="AUF4">
        <v>40352</v>
      </c>
      <c r="AUG4">
        <v>40352</v>
      </c>
      <c r="AUH4">
        <v>40352</v>
      </c>
      <c r="AUI4">
        <v>40352</v>
      </c>
      <c r="AUJ4">
        <v>40352</v>
      </c>
      <c r="AUK4">
        <v>40352</v>
      </c>
      <c r="AUL4">
        <v>40352</v>
      </c>
      <c r="AUM4" s="11"/>
      <c r="AUN4">
        <v>9116</v>
      </c>
      <c r="AUO4">
        <v>9116</v>
      </c>
      <c r="AUP4">
        <v>9116</v>
      </c>
      <c r="AUQ4">
        <v>9116</v>
      </c>
      <c r="AUR4">
        <v>9116</v>
      </c>
      <c r="AUS4">
        <v>9116</v>
      </c>
      <c r="AUT4">
        <v>9116</v>
      </c>
      <c r="AUU4">
        <v>9116</v>
      </c>
      <c r="AUV4">
        <v>9116</v>
      </c>
      <c r="AUW4">
        <v>9116</v>
      </c>
      <c r="AUX4" s="11"/>
      <c r="AUY4">
        <v>9117</v>
      </c>
      <c r="AUZ4">
        <v>9117</v>
      </c>
      <c r="AVA4">
        <v>9117</v>
      </c>
      <c r="AVB4">
        <v>9117</v>
      </c>
      <c r="AVC4">
        <v>9117</v>
      </c>
      <c r="AVD4">
        <v>9117</v>
      </c>
      <c r="AVE4">
        <v>9117</v>
      </c>
      <c r="AVF4">
        <v>9117</v>
      </c>
      <c r="AVG4">
        <v>9117</v>
      </c>
      <c r="AVH4">
        <v>9117</v>
      </c>
      <c r="AVI4" s="11"/>
      <c r="AVJ4">
        <v>9118</v>
      </c>
      <c r="AVK4">
        <v>9118</v>
      </c>
      <c r="AVL4">
        <v>9118</v>
      </c>
      <c r="AVM4">
        <v>9118</v>
      </c>
      <c r="AVN4">
        <v>9118</v>
      </c>
      <c r="AVO4">
        <v>9118</v>
      </c>
      <c r="AVP4">
        <v>9118</v>
      </c>
      <c r="AVQ4">
        <v>9118</v>
      </c>
      <c r="AVR4">
        <v>9118</v>
      </c>
      <c r="AVS4">
        <v>9118</v>
      </c>
      <c r="AVT4" s="11"/>
      <c r="AVU4">
        <v>9119</v>
      </c>
      <c r="AVV4">
        <v>9119</v>
      </c>
      <c r="AVW4">
        <v>9119</v>
      </c>
      <c r="AVX4">
        <v>9119</v>
      </c>
      <c r="AVY4">
        <v>9119</v>
      </c>
      <c r="AVZ4">
        <v>9119</v>
      </c>
      <c r="AWA4">
        <v>9119</v>
      </c>
      <c r="AWB4">
        <v>9119</v>
      </c>
      <c r="AWC4">
        <v>9119</v>
      </c>
      <c r="AWD4">
        <v>9119</v>
      </c>
      <c r="AWE4" s="11"/>
      <c r="AWF4">
        <v>9699</v>
      </c>
      <c r="AWG4">
        <v>9699</v>
      </c>
      <c r="AWH4">
        <v>9699</v>
      </c>
      <c r="AWI4">
        <v>9699</v>
      </c>
      <c r="AWJ4">
        <v>9699</v>
      </c>
      <c r="AWK4">
        <v>9699</v>
      </c>
      <c r="AWL4">
        <v>9699</v>
      </c>
      <c r="AWM4">
        <v>9699</v>
      </c>
      <c r="AWN4">
        <v>9699</v>
      </c>
      <c r="AWO4">
        <v>9699</v>
      </c>
      <c r="AWP4" s="11"/>
      <c r="AWQ4">
        <v>9700</v>
      </c>
      <c r="AWR4">
        <v>9700</v>
      </c>
      <c r="AWS4">
        <v>9700</v>
      </c>
      <c r="AWT4">
        <v>9700</v>
      </c>
      <c r="AWU4">
        <v>9700</v>
      </c>
      <c r="AWV4">
        <v>9700</v>
      </c>
      <c r="AWW4">
        <v>9700</v>
      </c>
      <c r="AWX4">
        <v>9700</v>
      </c>
      <c r="AWY4">
        <v>9700</v>
      </c>
      <c r="AWZ4">
        <v>9700</v>
      </c>
      <c r="AXA4" s="11"/>
      <c r="AXB4">
        <v>9701</v>
      </c>
      <c r="AXC4">
        <v>9701</v>
      </c>
      <c r="AXD4">
        <v>9701</v>
      </c>
      <c r="AXE4">
        <v>9701</v>
      </c>
      <c r="AXF4">
        <v>9701</v>
      </c>
      <c r="AXG4">
        <v>9701</v>
      </c>
      <c r="AXH4">
        <v>9701</v>
      </c>
      <c r="AXI4">
        <v>9701</v>
      </c>
      <c r="AXJ4">
        <v>9701</v>
      </c>
      <c r="AXK4">
        <v>9701</v>
      </c>
      <c r="AXL4" s="11"/>
      <c r="AXM4">
        <v>9702</v>
      </c>
      <c r="AXN4">
        <v>9702</v>
      </c>
      <c r="AXO4">
        <v>9702</v>
      </c>
      <c r="AXP4">
        <v>9702</v>
      </c>
      <c r="AXQ4">
        <v>9702</v>
      </c>
      <c r="AXR4">
        <v>9702</v>
      </c>
      <c r="AXS4">
        <v>9702</v>
      </c>
      <c r="AXT4">
        <v>9702</v>
      </c>
      <c r="AXU4">
        <v>9702</v>
      </c>
      <c r="AXV4">
        <v>9702</v>
      </c>
      <c r="AXW4" s="11"/>
      <c r="AXX4">
        <v>9799</v>
      </c>
      <c r="AXY4">
        <v>9799</v>
      </c>
      <c r="AXZ4">
        <v>9799</v>
      </c>
      <c r="AYA4">
        <v>9799</v>
      </c>
      <c r="AYB4">
        <v>9799</v>
      </c>
      <c r="AYC4">
        <v>9799</v>
      </c>
      <c r="AYD4">
        <v>9799</v>
      </c>
      <c r="AYE4">
        <v>9799</v>
      </c>
      <c r="AYF4">
        <v>9799</v>
      </c>
      <c r="AYG4">
        <v>9799</v>
      </c>
      <c r="AYH4" s="11"/>
      <c r="AYI4">
        <v>2137</v>
      </c>
      <c r="AYJ4">
        <v>2137</v>
      </c>
      <c r="AYK4">
        <v>2137</v>
      </c>
      <c r="AYL4">
        <v>2137</v>
      </c>
      <c r="AYM4">
        <v>2137</v>
      </c>
      <c r="AYN4">
        <v>2137</v>
      </c>
      <c r="AYO4">
        <v>2137</v>
      </c>
      <c r="AYP4">
        <v>2137</v>
      </c>
      <c r="AYQ4">
        <v>2137</v>
      </c>
      <c r="AYR4">
        <v>2137</v>
      </c>
      <c r="AYS4" s="11"/>
      <c r="AYT4">
        <v>49602</v>
      </c>
      <c r="AYU4">
        <v>49602</v>
      </c>
      <c r="AYV4">
        <v>49602</v>
      </c>
      <c r="AYW4">
        <v>49602</v>
      </c>
      <c r="AYX4">
        <v>49602</v>
      </c>
      <c r="AYY4">
        <v>49602</v>
      </c>
      <c r="AYZ4">
        <v>49602</v>
      </c>
      <c r="AZA4">
        <v>49602</v>
      </c>
      <c r="AZB4">
        <v>49602</v>
      </c>
      <c r="AZC4">
        <v>49602</v>
      </c>
      <c r="AZD4" s="11"/>
      <c r="AZE4">
        <v>791401</v>
      </c>
      <c r="AZF4">
        <v>791401</v>
      </c>
      <c r="AZG4">
        <v>791401</v>
      </c>
      <c r="AZH4">
        <v>791401</v>
      </c>
      <c r="AZI4">
        <v>791401</v>
      </c>
      <c r="AZJ4">
        <v>791401</v>
      </c>
      <c r="AZK4">
        <v>791401</v>
      </c>
      <c r="AZL4">
        <v>791401</v>
      </c>
      <c r="AZM4">
        <v>791401</v>
      </c>
      <c r="AZN4">
        <v>791401</v>
      </c>
      <c r="AZO4" s="11"/>
      <c r="AZP4">
        <v>791421</v>
      </c>
      <c r="AZQ4">
        <v>791421</v>
      </c>
      <c r="AZR4">
        <v>791421</v>
      </c>
      <c r="AZS4">
        <v>791421</v>
      </c>
      <c r="AZT4">
        <v>791421</v>
      </c>
      <c r="AZU4">
        <v>791421</v>
      </c>
      <c r="AZV4">
        <v>791421</v>
      </c>
      <c r="AZW4">
        <v>791421</v>
      </c>
      <c r="AZX4">
        <v>791421</v>
      </c>
      <c r="AZY4">
        <v>791421</v>
      </c>
      <c r="AZZ4" s="11"/>
      <c r="BAA4">
        <v>791441</v>
      </c>
      <c r="BAB4">
        <v>791441</v>
      </c>
      <c r="BAC4">
        <v>791441</v>
      </c>
      <c r="BAD4">
        <v>791441</v>
      </c>
      <c r="BAE4">
        <v>791441</v>
      </c>
      <c r="BAF4">
        <v>791441</v>
      </c>
      <c r="BAG4">
        <v>791441</v>
      </c>
      <c r="BAH4">
        <v>791441</v>
      </c>
      <c r="BAI4">
        <v>791441</v>
      </c>
      <c r="BAJ4">
        <v>791441</v>
      </c>
      <c r="BAK4" s="11"/>
      <c r="BAL4">
        <v>791461</v>
      </c>
      <c r="BAM4">
        <v>791461</v>
      </c>
      <c r="BAN4">
        <v>791461</v>
      </c>
      <c r="BAO4">
        <v>791461</v>
      </c>
      <c r="BAP4">
        <v>791461</v>
      </c>
      <c r="BAQ4">
        <v>791461</v>
      </c>
      <c r="BAR4">
        <v>791461</v>
      </c>
      <c r="BAS4">
        <v>791461</v>
      </c>
      <c r="BAT4">
        <v>791461</v>
      </c>
      <c r="BAU4">
        <v>791461</v>
      </c>
      <c r="BAV4" s="11"/>
      <c r="BAW4">
        <v>791493</v>
      </c>
      <c r="BAX4">
        <v>791493</v>
      </c>
      <c r="BAY4">
        <v>791493</v>
      </c>
      <c r="BAZ4">
        <v>791493</v>
      </c>
      <c r="BBA4">
        <v>791493</v>
      </c>
      <c r="BBB4">
        <v>791493</v>
      </c>
      <c r="BBC4">
        <v>791493</v>
      </c>
      <c r="BBD4">
        <v>791493</v>
      </c>
      <c r="BBE4">
        <v>791493</v>
      </c>
      <c r="BBF4">
        <v>791493</v>
      </c>
      <c r="BBG4" s="11"/>
      <c r="BBH4">
        <v>771421</v>
      </c>
      <c r="BBI4">
        <v>771421</v>
      </c>
      <c r="BBJ4">
        <v>771421</v>
      </c>
      <c r="BBK4">
        <v>771421</v>
      </c>
      <c r="BBL4">
        <v>771421</v>
      </c>
      <c r="BBM4">
        <v>771421</v>
      </c>
      <c r="BBN4">
        <v>771421</v>
      </c>
      <c r="BBO4">
        <v>771421</v>
      </c>
      <c r="BBP4">
        <v>771421</v>
      </c>
      <c r="BBQ4">
        <v>771421</v>
      </c>
      <c r="BBR4" s="11"/>
      <c r="BBS4">
        <v>791431</v>
      </c>
      <c r="BBT4">
        <v>791431</v>
      </c>
      <c r="BBU4">
        <v>791431</v>
      </c>
      <c r="BBV4">
        <v>791431</v>
      </c>
      <c r="BBW4">
        <v>791431</v>
      </c>
      <c r="BBX4">
        <v>791431</v>
      </c>
      <c r="BBY4">
        <v>791431</v>
      </c>
      <c r="BBZ4">
        <v>791431</v>
      </c>
      <c r="BCA4">
        <v>791431</v>
      </c>
      <c r="BCB4">
        <v>791431</v>
      </c>
      <c r="BCC4" s="11"/>
      <c r="BCD4">
        <v>791499</v>
      </c>
      <c r="BCE4">
        <v>791499</v>
      </c>
      <c r="BCF4">
        <v>791499</v>
      </c>
      <c r="BCG4">
        <v>791499</v>
      </c>
      <c r="BCH4">
        <v>791499</v>
      </c>
      <c r="BCI4">
        <v>791499</v>
      </c>
      <c r="BCJ4">
        <v>791499</v>
      </c>
      <c r="BCK4">
        <v>791499</v>
      </c>
      <c r="BCL4">
        <v>791499</v>
      </c>
      <c r="BCM4">
        <v>791499</v>
      </c>
      <c r="BCN4" s="11"/>
      <c r="BCO4">
        <v>792421</v>
      </c>
      <c r="BCP4">
        <v>792421</v>
      </c>
      <c r="BCQ4">
        <v>792421</v>
      </c>
      <c r="BCR4">
        <v>792421</v>
      </c>
      <c r="BCS4">
        <v>792421</v>
      </c>
      <c r="BCT4">
        <v>792421</v>
      </c>
      <c r="BCU4">
        <v>792421</v>
      </c>
      <c r="BCV4">
        <v>792421</v>
      </c>
      <c r="BCW4">
        <v>792421</v>
      </c>
      <c r="BCX4">
        <v>792421</v>
      </c>
      <c r="BCY4" s="11"/>
      <c r="BCZ4">
        <v>792429</v>
      </c>
      <c r="BDA4">
        <v>792429</v>
      </c>
      <c r="BDB4">
        <v>792429</v>
      </c>
      <c r="BDC4">
        <v>792429</v>
      </c>
      <c r="BDD4">
        <v>792429</v>
      </c>
      <c r="BDE4">
        <v>792429</v>
      </c>
      <c r="BDF4">
        <v>792429</v>
      </c>
      <c r="BDG4">
        <v>792429</v>
      </c>
      <c r="BDH4">
        <v>792429</v>
      </c>
      <c r="BDI4">
        <v>792429</v>
      </c>
      <c r="BDJ4" s="11"/>
      <c r="BDK4">
        <v>792431</v>
      </c>
      <c r="BDL4">
        <v>792431</v>
      </c>
      <c r="BDM4">
        <v>792431</v>
      </c>
      <c r="BDN4">
        <v>792431</v>
      </c>
      <c r="BDO4">
        <v>792431</v>
      </c>
      <c r="BDP4">
        <v>792431</v>
      </c>
      <c r="BDQ4">
        <v>792431</v>
      </c>
      <c r="BDR4">
        <v>792431</v>
      </c>
      <c r="BDS4">
        <v>792431</v>
      </c>
      <c r="BDT4">
        <v>792431</v>
      </c>
      <c r="BDU4" s="11"/>
      <c r="BDV4">
        <v>792480</v>
      </c>
      <c r="BDW4">
        <v>792480</v>
      </c>
      <c r="BDX4">
        <v>792480</v>
      </c>
      <c r="BDY4">
        <v>792480</v>
      </c>
      <c r="BDZ4">
        <v>792480</v>
      </c>
      <c r="BEA4">
        <v>792480</v>
      </c>
      <c r="BEB4">
        <v>792480</v>
      </c>
      <c r="BEC4">
        <v>792480</v>
      </c>
      <c r="BED4">
        <v>792480</v>
      </c>
      <c r="BEE4">
        <v>792480</v>
      </c>
      <c r="BEF4" s="11"/>
      <c r="BEG4">
        <v>792441</v>
      </c>
      <c r="BEH4">
        <v>792441</v>
      </c>
      <c r="BEI4">
        <v>792441</v>
      </c>
      <c r="BEJ4">
        <v>792441</v>
      </c>
      <c r="BEK4">
        <v>792441</v>
      </c>
      <c r="BEL4">
        <v>792441</v>
      </c>
      <c r="BEM4">
        <v>792441</v>
      </c>
      <c r="BEN4">
        <v>792441</v>
      </c>
      <c r="BEO4">
        <v>792441</v>
      </c>
      <c r="BEP4">
        <v>792441</v>
      </c>
      <c r="BEQ4" s="11"/>
      <c r="BER4">
        <v>792451</v>
      </c>
      <c r="BES4">
        <v>792451</v>
      </c>
      <c r="BET4">
        <v>792451</v>
      </c>
      <c r="BEU4">
        <v>792451</v>
      </c>
      <c r="BEV4">
        <v>792451</v>
      </c>
      <c r="BEW4">
        <v>792451</v>
      </c>
      <c r="BEX4">
        <v>792451</v>
      </c>
      <c r="BEY4">
        <v>792451</v>
      </c>
      <c r="BEZ4">
        <v>792451</v>
      </c>
      <c r="BFA4">
        <v>792451</v>
      </c>
      <c r="BFB4" s="11"/>
      <c r="BFC4">
        <v>792401</v>
      </c>
      <c r="BFD4">
        <v>792401</v>
      </c>
      <c r="BFE4">
        <v>792401</v>
      </c>
      <c r="BFF4">
        <v>792401</v>
      </c>
      <c r="BFG4">
        <v>792401</v>
      </c>
      <c r="BFH4">
        <v>792401</v>
      </c>
      <c r="BFI4">
        <v>792401</v>
      </c>
      <c r="BFJ4">
        <v>792401</v>
      </c>
      <c r="BFK4">
        <v>792401</v>
      </c>
      <c r="BFL4">
        <v>792401</v>
      </c>
      <c r="BFM4" s="11"/>
      <c r="BFN4">
        <v>792404</v>
      </c>
      <c r="BFO4">
        <v>792404</v>
      </c>
      <c r="BFP4">
        <v>792404</v>
      </c>
      <c r="BFQ4">
        <v>792404</v>
      </c>
      <c r="BFR4">
        <v>792404</v>
      </c>
      <c r="BFS4">
        <v>792404</v>
      </c>
      <c r="BFT4">
        <v>792404</v>
      </c>
      <c r="BFU4">
        <v>792404</v>
      </c>
      <c r="BFV4">
        <v>792404</v>
      </c>
      <c r="BFW4">
        <v>792404</v>
      </c>
      <c r="BFX4" s="11"/>
      <c r="BFY4">
        <v>792405</v>
      </c>
      <c r="BFZ4">
        <v>792405</v>
      </c>
      <c r="BGA4">
        <v>792405</v>
      </c>
      <c r="BGB4">
        <v>792405</v>
      </c>
      <c r="BGC4">
        <v>792405</v>
      </c>
      <c r="BGD4">
        <v>792405</v>
      </c>
      <c r="BGE4">
        <v>792405</v>
      </c>
      <c r="BGF4">
        <v>792405</v>
      </c>
      <c r="BGG4">
        <v>792405</v>
      </c>
      <c r="BGH4">
        <v>792405</v>
      </c>
      <c r="BGI4" s="11"/>
      <c r="BGJ4">
        <v>792408</v>
      </c>
      <c r="BGK4">
        <v>792408</v>
      </c>
      <c r="BGL4">
        <v>792408</v>
      </c>
      <c r="BGM4">
        <v>792408</v>
      </c>
      <c r="BGN4">
        <v>792408</v>
      </c>
      <c r="BGO4">
        <v>792408</v>
      </c>
      <c r="BGP4">
        <v>792408</v>
      </c>
      <c r="BGQ4">
        <v>792408</v>
      </c>
      <c r="BGR4">
        <v>792408</v>
      </c>
      <c r="BGS4">
        <v>792408</v>
      </c>
      <c r="BGT4" s="11"/>
      <c r="BGU4">
        <v>791863</v>
      </c>
      <c r="BGV4">
        <v>791863</v>
      </c>
      <c r="BGW4">
        <v>791863</v>
      </c>
      <c r="BGX4">
        <v>791863</v>
      </c>
      <c r="BGY4">
        <v>791863</v>
      </c>
      <c r="BGZ4">
        <v>791863</v>
      </c>
      <c r="BHA4">
        <v>791863</v>
      </c>
      <c r="BHB4">
        <v>791863</v>
      </c>
      <c r="BHC4">
        <v>791863</v>
      </c>
      <c r="BHD4">
        <v>791863</v>
      </c>
      <c r="BHE4" s="11"/>
      <c r="BHF4">
        <v>791880</v>
      </c>
      <c r="BHG4">
        <v>791880</v>
      </c>
      <c r="BHH4">
        <v>791880</v>
      </c>
      <c r="BHI4">
        <v>791880</v>
      </c>
      <c r="BHJ4">
        <v>791880</v>
      </c>
      <c r="BHK4">
        <v>791880</v>
      </c>
      <c r="BHL4">
        <v>791880</v>
      </c>
      <c r="BHM4">
        <v>791880</v>
      </c>
      <c r="BHN4">
        <v>791880</v>
      </c>
      <c r="BHO4">
        <v>791880</v>
      </c>
      <c r="BHP4" s="11"/>
      <c r="BHQ4">
        <v>791885</v>
      </c>
      <c r="BHR4">
        <v>791885</v>
      </c>
      <c r="BHS4">
        <v>791885</v>
      </c>
      <c r="BHT4">
        <v>791885</v>
      </c>
      <c r="BHU4">
        <v>791885</v>
      </c>
      <c r="BHV4">
        <v>791885</v>
      </c>
      <c r="BHW4">
        <v>791885</v>
      </c>
      <c r="BHX4">
        <v>791885</v>
      </c>
      <c r="BHY4">
        <v>791885</v>
      </c>
      <c r="BHZ4">
        <v>791885</v>
      </c>
      <c r="BIA4" s="11"/>
      <c r="BIB4">
        <v>791890</v>
      </c>
      <c r="BIC4">
        <v>791890</v>
      </c>
      <c r="BID4">
        <v>791890</v>
      </c>
      <c r="BIE4">
        <v>791890</v>
      </c>
      <c r="BIF4">
        <v>791890</v>
      </c>
      <c r="BIG4">
        <v>791890</v>
      </c>
      <c r="BIH4">
        <v>791890</v>
      </c>
      <c r="BII4">
        <v>791890</v>
      </c>
      <c r="BIJ4">
        <v>791890</v>
      </c>
      <c r="BIK4">
        <v>791890</v>
      </c>
      <c r="BIL4" s="11"/>
      <c r="BIM4">
        <v>791895</v>
      </c>
      <c r="BIN4">
        <v>791895</v>
      </c>
      <c r="BIO4">
        <v>791895</v>
      </c>
      <c r="BIP4">
        <v>791895</v>
      </c>
      <c r="BIQ4">
        <v>791895</v>
      </c>
      <c r="BIR4">
        <v>791895</v>
      </c>
      <c r="BIS4">
        <v>791895</v>
      </c>
      <c r="BIT4">
        <v>791895</v>
      </c>
      <c r="BIU4">
        <v>791895</v>
      </c>
      <c r="BIV4">
        <v>791895</v>
      </c>
      <c r="BIW4" s="11"/>
      <c r="BIX4">
        <v>791893</v>
      </c>
      <c r="BIY4">
        <v>791893</v>
      </c>
      <c r="BIZ4">
        <v>791893</v>
      </c>
      <c r="BJA4">
        <v>791893</v>
      </c>
      <c r="BJB4">
        <v>791893</v>
      </c>
      <c r="BJC4">
        <v>791893</v>
      </c>
      <c r="BJD4">
        <v>791893</v>
      </c>
      <c r="BJE4">
        <v>791893</v>
      </c>
      <c r="BJF4">
        <v>791893</v>
      </c>
      <c r="BJG4">
        <v>791893</v>
      </c>
      <c r="BJH4" s="11"/>
      <c r="BJI4">
        <v>791896</v>
      </c>
      <c r="BJJ4">
        <v>791896</v>
      </c>
      <c r="BJK4">
        <v>791896</v>
      </c>
      <c r="BJL4">
        <v>791896</v>
      </c>
      <c r="BJM4">
        <v>791896</v>
      </c>
      <c r="BJN4">
        <v>791896</v>
      </c>
      <c r="BJO4">
        <v>791896</v>
      </c>
      <c r="BJP4">
        <v>791896</v>
      </c>
      <c r="BJQ4">
        <v>791896</v>
      </c>
      <c r="BJR4">
        <v>791896</v>
      </c>
      <c r="BJS4" s="11"/>
      <c r="BJT4">
        <v>26264</v>
      </c>
      <c r="BJU4">
        <v>26264</v>
      </c>
      <c r="BJV4">
        <v>26264</v>
      </c>
      <c r="BJW4">
        <v>26264</v>
      </c>
      <c r="BJX4">
        <v>26264</v>
      </c>
      <c r="BJY4">
        <v>26264</v>
      </c>
      <c r="BJZ4">
        <v>26264</v>
      </c>
      <c r="BKA4">
        <v>26264</v>
      </c>
      <c r="BKB4">
        <v>26264</v>
      </c>
      <c r="BKC4">
        <v>26264</v>
      </c>
      <c r="BKD4" s="11"/>
      <c r="BKE4">
        <v>38118</v>
      </c>
      <c r="BKF4">
        <v>38118</v>
      </c>
      <c r="BKG4">
        <v>38118</v>
      </c>
      <c r="BKH4">
        <v>38118</v>
      </c>
      <c r="BKI4">
        <v>38118</v>
      </c>
      <c r="BKJ4">
        <v>38118</v>
      </c>
      <c r="BKK4">
        <v>38118</v>
      </c>
      <c r="BKL4">
        <v>38118</v>
      </c>
      <c r="BKM4">
        <v>38118</v>
      </c>
      <c r="BKN4">
        <v>38118</v>
      </c>
      <c r="BKO4" s="11"/>
      <c r="BKP4">
        <v>53998</v>
      </c>
      <c r="BKQ4">
        <v>53998</v>
      </c>
      <c r="BKR4">
        <v>53998</v>
      </c>
      <c r="BKS4">
        <v>53998</v>
      </c>
      <c r="BKT4">
        <v>53998</v>
      </c>
      <c r="BKU4">
        <v>53998</v>
      </c>
      <c r="BKV4">
        <v>53998</v>
      </c>
      <c r="BKW4">
        <v>53998</v>
      </c>
      <c r="BKX4">
        <v>53998</v>
      </c>
      <c r="BKY4">
        <v>53998</v>
      </c>
      <c r="BKZ4" s="11"/>
      <c r="BLA4">
        <v>1089300</v>
      </c>
      <c r="BLB4">
        <v>1089300</v>
      </c>
      <c r="BLC4">
        <v>1089300</v>
      </c>
      <c r="BLD4">
        <v>1089300</v>
      </c>
      <c r="BLE4">
        <v>1089300</v>
      </c>
      <c r="BLF4">
        <v>1089300</v>
      </c>
      <c r="BLG4">
        <v>1089300</v>
      </c>
      <c r="BLH4">
        <v>1089300</v>
      </c>
      <c r="BLI4">
        <v>1089300</v>
      </c>
      <c r="BLJ4">
        <v>1089300</v>
      </c>
      <c r="BLK4" s="11"/>
      <c r="BLL4">
        <v>1089301</v>
      </c>
      <c r="BLM4">
        <v>1089301</v>
      </c>
      <c r="BLN4">
        <v>1089301</v>
      </c>
      <c r="BLO4">
        <v>1089301</v>
      </c>
      <c r="BLP4">
        <v>1089301</v>
      </c>
      <c r="BLQ4">
        <v>1089301</v>
      </c>
      <c r="BLR4">
        <v>1089301</v>
      </c>
      <c r="BLS4">
        <v>1089301</v>
      </c>
      <c r="BLT4">
        <v>1089301</v>
      </c>
      <c r="BLU4">
        <v>1089301</v>
      </c>
      <c r="BLV4" s="11"/>
      <c r="BLW4">
        <v>1089302</v>
      </c>
      <c r="BLX4">
        <v>1089302</v>
      </c>
      <c r="BLY4">
        <v>1089302</v>
      </c>
      <c r="BLZ4">
        <v>1089302</v>
      </c>
      <c r="BMA4">
        <v>1089302</v>
      </c>
      <c r="BMB4">
        <v>1089302</v>
      </c>
      <c r="BMC4">
        <v>1089302</v>
      </c>
      <c r="BMD4">
        <v>1089302</v>
      </c>
      <c r="BME4">
        <v>1089302</v>
      </c>
      <c r="BMF4">
        <v>1089302</v>
      </c>
      <c r="BMG4" s="11"/>
      <c r="BMH4">
        <v>1089865</v>
      </c>
      <c r="BMI4">
        <v>1089865</v>
      </c>
      <c r="BMJ4">
        <v>1089865</v>
      </c>
      <c r="BMK4">
        <v>1089865</v>
      </c>
      <c r="BML4">
        <v>1089865</v>
      </c>
      <c r="BMM4">
        <v>1089865</v>
      </c>
      <c r="BMN4">
        <v>1089865</v>
      </c>
      <c r="BMO4">
        <v>1089865</v>
      </c>
      <c r="BMP4">
        <v>1089865</v>
      </c>
      <c r="BMQ4">
        <v>1089865</v>
      </c>
      <c r="BMR4" s="11"/>
      <c r="BMS4" t="s">
        <v>135</v>
      </c>
      <c r="BMT4" t="s">
        <v>135</v>
      </c>
      <c r="BMU4" t="s">
        <v>135</v>
      </c>
      <c r="BMV4" t="s">
        <v>135</v>
      </c>
      <c r="BMW4" t="s">
        <v>135</v>
      </c>
      <c r="BMX4" t="s">
        <v>135</v>
      </c>
      <c r="BMY4" t="s">
        <v>135</v>
      </c>
      <c r="BMZ4" t="s">
        <v>135</v>
      </c>
      <c r="BNA4" t="s">
        <v>135</v>
      </c>
      <c r="BNB4" t="s">
        <v>135</v>
      </c>
      <c r="BNC4" s="11"/>
      <c r="BND4" t="s">
        <v>136</v>
      </c>
      <c r="BNE4" t="s">
        <v>136</v>
      </c>
      <c r="BNF4" t="s">
        <v>136</v>
      </c>
      <c r="BNG4" t="s">
        <v>136</v>
      </c>
      <c r="BNH4" t="s">
        <v>136</v>
      </c>
      <c r="BNI4" t="s">
        <v>136</v>
      </c>
      <c r="BNJ4" t="s">
        <v>136</v>
      </c>
      <c r="BNK4" t="s">
        <v>136</v>
      </c>
      <c r="BNL4" t="s">
        <v>136</v>
      </c>
      <c r="BNM4" t="s">
        <v>136</v>
      </c>
      <c r="BNN4" s="11"/>
      <c r="BNO4">
        <v>271106</v>
      </c>
      <c r="BNP4">
        <v>271106</v>
      </c>
      <c r="BNQ4">
        <v>271106</v>
      </c>
      <c r="BNR4">
        <v>271106</v>
      </c>
      <c r="BNS4">
        <v>271106</v>
      </c>
      <c r="BNT4">
        <v>271106</v>
      </c>
      <c r="BNU4">
        <v>271106</v>
      </c>
      <c r="BNV4">
        <v>271106</v>
      </c>
      <c r="BNW4">
        <v>271106</v>
      </c>
      <c r="BNX4">
        <v>271106</v>
      </c>
      <c r="BNY4" s="11"/>
      <c r="BNZ4">
        <v>284728</v>
      </c>
      <c r="BOA4">
        <v>284728</v>
      </c>
      <c r="BOB4">
        <v>284728</v>
      </c>
      <c r="BOC4">
        <v>284728</v>
      </c>
      <c r="BOD4">
        <v>284728</v>
      </c>
      <c r="BOE4">
        <v>284728</v>
      </c>
      <c r="BOF4">
        <v>284728</v>
      </c>
      <c r="BOG4">
        <v>284728</v>
      </c>
      <c r="BOH4">
        <v>284728</v>
      </c>
      <c r="BOI4">
        <v>284728</v>
      </c>
      <c r="BOJ4" s="11"/>
      <c r="BOK4">
        <v>285428</v>
      </c>
      <c r="BOL4">
        <v>285428</v>
      </c>
      <c r="BOM4">
        <v>285428</v>
      </c>
      <c r="BON4">
        <v>285428</v>
      </c>
      <c r="BOO4">
        <v>285428</v>
      </c>
      <c r="BOP4">
        <v>285428</v>
      </c>
      <c r="BOQ4">
        <v>285428</v>
      </c>
      <c r="BOR4">
        <v>285428</v>
      </c>
      <c r="BOS4">
        <v>285428</v>
      </c>
      <c r="BOT4">
        <v>285428</v>
      </c>
      <c r="BOU4" s="11"/>
      <c r="BOV4">
        <v>285628</v>
      </c>
      <c r="BOW4">
        <v>285628</v>
      </c>
      <c r="BOX4">
        <v>285628</v>
      </c>
      <c r="BOY4">
        <v>285628</v>
      </c>
      <c r="BOZ4">
        <v>285628</v>
      </c>
      <c r="BPA4">
        <v>285628</v>
      </c>
      <c r="BPB4">
        <v>285628</v>
      </c>
      <c r="BPC4">
        <v>285628</v>
      </c>
      <c r="BPD4">
        <v>285628</v>
      </c>
      <c r="BPE4">
        <v>285628</v>
      </c>
      <c r="BPF4" s="11"/>
      <c r="BPG4">
        <v>317004</v>
      </c>
      <c r="BPH4">
        <v>317004</v>
      </c>
      <c r="BPI4">
        <v>317004</v>
      </c>
      <c r="BPJ4">
        <v>317004</v>
      </c>
      <c r="BPK4">
        <v>317004</v>
      </c>
      <c r="BPL4">
        <v>317004</v>
      </c>
      <c r="BPM4">
        <v>317004</v>
      </c>
      <c r="BPN4">
        <v>317004</v>
      </c>
      <c r="BPO4">
        <v>317004</v>
      </c>
      <c r="BPP4">
        <v>317004</v>
      </c>
      <c r="BPQ4" s="11"/>
      <c r="BPR4">
        <v>8996</v>
      </c>
      <c r="BPS4">
        <v>8996</v>
      </c>
      <c r="BPT4">
        <v>8996</v>
      </c>
      <c r="BPU4">
        <v>8996</v>
      </c>
      <c r="BPV4">
        <v>8996</v>
      </c>
      <c r="BPW4">
        <v>8996</v>
      </c>
      <c r="BPX4">
        <v>8996</v>
      </c>
      <c r="BPY4">
        <v>8996</v>
      </c>
      <c r="BPZ4">
        <v>8996</v>
      </c>
      <c r="BQA4">
        <v>8996</v>
      </c>
      <c r="BQB4" s="11"/>
      <c r="BQC4">
        <v>19200</v>
      </c>
      <c r="BQD4">
        <v>19200</v>
      </c>
      <c r="BQE4">
        <v>19200</v>
      </c>
      <c r="BQF4">
        <v>19200</v>
      </c>
      <c r="BQG4">
        <v>19200</v>
      </c>
      <c r="BQH4">
        <v>19200</v>
      </c>
      <c r="BQI4">
        <v>19200</v>
      </c>
      <c r="BQJ4">
        <v>19200</v>
      </c>
      <c r="BQK4">
        <v>19200</v>
      </c>
      <c r="BQL4">
        <v>19200</v>
      </c>
      <c r="BQM4" s="11"/>
      <c r="BQN4">
        <v>209903</v>
      </c>
      <c r="BQO4">
        <v>209903</v>
      </c>
      <c r="BQP4">
        <v>209903</v>
      </c>
      <c r="BQQ4">
        <v>209903</v>
      </c>
      <c r="BQR4">
        <v>209903</v>
      </c>
      <c r="BQS4">
        <v>209903</v>
      </c>
      <c r="BQT4">
        <v>209903</v>
      </c>
      <c r="BQU4">
        <v>209903</v>
      </c>
      <c r="BQV4">
        <v>209903</v>
      </c>
      <c r="BQW4">
        <v>209903</v>
      </c>
      <c r="BQX4" s="11"/>
      <c r="BQY4">
        <v>230324</v>
      </c>
      <c r="BQZ4">
        <v>230324</v>
      </c>
      <c r="BRA4">
        <v>230324</v>
      </c>
      <c r="BRB4">
        <v>230324</v>
      </c>
      <c r="BRC4">
        <v>230324</v>
      </c>
      <c r="BRD4">
        <v>230324</v>
      </c>
      <c r="BRE4">
        <v>230324</v>
      </c>
      <c r="BRF4">
        <v>230324</v>
      </c>
      <c r="BRG4">
        <v>230324</v>
      </c>
      <c r="BRH4">
        <v>230324</v>
      </c>
      <c r="BRI4" s="11"/>
      <c r="BRJ4">
        <v>119376</v>
      </c>
      <c r="BRK4">
        <v>119376</v>
      </c>
      <c r="BRL4">
        <v>119376</v>
      </c>
      <c r="BRM4">
        <v>119376</v>
      </c>
      <c r="BRN4">
        <v>119376</v>
      </c>
      <c r="BRO4">
        <v>119376</v>
      </c>
      <c r="BRP4">
        <v>119376</v>
      </c>
      <c r="BRQ4">
        <v>119376</v>
      </c>
      <c r="BRR4">
        <v>119376</v>
      </c>
      <c r="BRS4">
        <v>119376</v>
      </c>
      <c r="BRT4" s="11"/>
      <c r="BRU4">
        <v>134658</v>
      </c>
      <c r="BRV4">
        <v>134658</v>
      </c>
      <c r="BRW4">
        <v>134658</v>
      </c>
      <c r="BRX4">
        <v>134658</v>
      </c>
      <c r="BRY4">
        <v>134658</v>
      </c>
      <c r="BRZ4">
        <v>134658</v>
      </c>
      <c r="BSA4">
        <v>134658</v>
      </c>
      <c r="BSB4">
        <v>134658</v>
      </c>
      <c r="BSC4">
        <v>134658</v>
      </c>
      <c r="BSD4">
        <v>134658</v>
      </c>
      <c r="BSE4" s="11"/>
      <c r="BSF4">
        <v>134659</v>
      </c>
      <c r="BSG4">
        <v>134659</v>
      </c>
      <c r="BSH4">
        <v>134659</v>
      </c>
      <c r="BSI4">
        <v>134659</v>
      </c>
      <c r="BSJ4">
        <v>134659</v>
      </c>
      <c r="BSK4">
        <v>134659</v>
      </c>
      <c r="BSL4">
        <v>134659</v>
      </c>
      <c r="BSM4">
        <v>134659</v>
      </c>
      <c r="BSN4">
        <v>134659</v>
      </c>
      <c r="BSO4">
        <v>134659</v>
      </c>
      <c r="BSP4" s="11"/>
      <c r="BSQ4">
        <v>136374</v>
      </c>
      <c r="BSR4">
        <v>136374</v>
      </c>
      <c r="BSS4">
        <v>136374</v>
      </c>
      <c r="BST4">
        <v>136374</v>
      </c>
      <c r="BSU4">
        <v>136374</v>
      </c>
      <c r="BSV4">
        <v>136374</v>
      </c>
      <c r="BSW4">
        <v>136374</v>
      </c>
      <c r="BSX4">
        <v>136374</v>
      </c>
      <c r="BSY4">
        <v>136374</v>
      </c>
      <c r="BSZ4">
        <v>136374</v>
      </c>
      <c r="BTA4" s="11"/>
      <c r="BTB4">
        <v>257412</v>
      </c>
      <c r="BTC4">
        <v>257412</v>
      </c>
      <c r="BTD4">
        <v>257412</v>
      </c>
      <c r="BTE4">
        <v>257412</v>
      </c>
      <c r="BTF4">
        <v>257412</v>
      </c>
      <c r="BTG4">
        <v>257412</v>
      </c>
      <c r="BTH4">
        <v>257412</v>
      </c>
      <c r="BTI4">
        <v>257412</v>
      </c>
      <c r="BTJ4">
        <v>257412</v>
      </c>
      <c r="BTK4">
        <v>257412</v>
      </c>
      <c r="BTL4" s="11"/>
      <c r="BTM4">
        <v>256503</v>
      </c>
      <c r="BTN4">
        <v>256503</v>
      </c>
      <c r="BTO4">
        <v>256503</v>
      </c>
      <c r="BTP4">
        <v>256503</v>
      </c>
      <c r="BTQ4">
        <v>256503</v>
      </c>
      <c r="BTR4">
        <v>256503</v>
      </c>
      <c r="BTS4">
        <v>256503</v>
      </c>
      <c r="BTT4">
        <v>256503</v>
      </c>
      <c r="BTU4">
        <v>256503</v>
      </c>
      <c r="BTV4">
        <v>256503</v>
      </c>
      <c r="BTW4" s="11"/>
      <c r="BTX4">
        <v>209503</v>
      </c>
      <c r="BTY4">
        <v>209503</v>
      </c>
      <c r="BTZ4">
        <v>209503</v>
      </c>
      <c r="BUA4">
        <v>209503</v>
      </c>
      <c r="BUB4">
        <v>209503</v>
      </c>
      <c r="BUC4">
        <v>209503</v>
      </c>
      <c r="BUD4">
        <v>209503</v>
      </c>
      <c r="BUE4">
        <v>209503</v>
      </c>
      <c r="BUF4">
        <v>209503</v>
      </c>
      <c r="BUG4">
        <v>209503</v>
      </c>
      <c r="BUH4" s="11"/>
      <c r="BUI4">
        <v>209612</v>
      </c>
      <c r="BUJ4">
        <v>209612</v>
      </c>
      <c r="BUK4">
        <v>209612</v>
      </c>
      <c r="BUL4">
        <v>209612</v>
      </c>
      <c r="BUM4">
        <v>209612</v>
      </c>
      <c r="BUN4">
        <v>209612</v>
      </c>
      <c r="BUO4">
        <v>209612</v>
      </c>
      <c r="BUP4">
        <v>209612</v>
      </c>
      <c r="BUQ4">
        <v>209612</v>
      </c>
      <c r="BUR4">
        <v>209612</v>
      </c>
      <c r="BUS4" s="11"/>
      <c r="BUT4">
        <v>284028</v>
      </c>
      <c r="BUU4">
        <v>284028</v>
      </c>
      <c r="BUV4">
        <v>284028</v>
      </c>
      <c r="BUW4">
        <v>284028</v>
      </c>
      <c r="BUX4">
        <v>284028</v>
      </c>
      <c r="BUY4">
        <v>284028</v>
      </c>
      <c r="BUZ4">
        <v>284028</v>
      </c>
      <c r="BVA4">
        <v>284028</v>
      </c>
      <c r="BVB4">
        <v>284028</v>
      </c>
      <c r="BVC4">
        <v>284028</v>
      </c>
      <c r="BVD4" s="11"/>
      <c r="BVE4">
        <v>612620</v>
      </c>
      <c r="BVF4">
        <v>612620</v>
      </c>
      <c r="BVG4">
        <v>612620</v>
      </c>
      <c r="BVH4">
        <v>612620</v>
      </c>
      <c r="BVI4">
        <v>612620</v>
      </c>
      <c r="BVJ4">
        <v>612620</v>
      </c>
      <c r="BVK4">
        <v>612620</v>
      </c>
      <c r="BVL4">
        <v>612620</v>
      </c>
      <c r="BVM4">
        <v>612620</v>
      </c>
      <c r="BVN4">
        <v>612620</v>
      </c>
      <c r="BVO4" s="11"/>
      <c r="BVP4">
        <v>613620</v>
      </c>
      <c r="BVQ4">
        <v>613620</v>
      </c>
      <c r="BVR4">
        <v>613620</v>
      </c>
      <c r="BVS4">
        <v>613620</v>
      </c>
      <c r="BVT4">
        <v>613620</v>
      </c>
      <c r="BVU4">
        <v>613620</v>
      </c>
      <c r="BVV4">
        <v>613620</v>
      </c>
      <c r="BVW4">
        <v>613620</v>
      </c>
      <c r="BVX4">
        <v>613620</v>
      </c>
      <c r="BVY4">
        <v>613620</v>
      </c>
      <c r="BVZ4" s="11"/>
      <c r="BWA4">
        <v>131053</v>
      </c>
      <c r="BWB4">
        <v>131053</v>
      </c>
      <c r="BWC4">
        <v>131053</v>
      </c>
      <c r="BWD4">
        <v>131053</v>
      </c>
      <c r="BWE4">
        <v>131053</v>
      </c>
      <c r="BWF4">
        <v>131053</v>
      </c>
      <c r="BWG4">
        <v>131053</v>
      </c>
      <c r="BWH4">
        <v>131053</v>
      </c>
      <c r="BWI4">
        <v>131053</v>
      </c>
      <c r="BWJ4">
        <v>131053</v>
      </c>
      <c r="BWK4" s="11"/>
      <c r="BWL4">
        <v>119356</v>
      </c>
      <c r="BWM4">
        <v>119356</v>
      </c>
      <c r="BWN4">
        <v>119356</v>
      </c>
      <c r="BWO4">
        <v>119356</v>
      </c>
      <c r="BWP4">
        <v>119356</v>
      </c>
      <c r="BWQ4">
        <v>119356</v>
      </c>
      <c r="BWR4">
        <v>119356</v>
      </c>
      <c r="BWS4">
        <v>119356</v>
      </c>
      <c r="BWT4">
        <v>119356</v>
      </c>
      <c r="BWU4">
        <v>119356</v>
      </c>
      <c r="BWV4" s="11"/>
      <c r="BWW4">
        <v>613203</v>
      </c>
      <c r="BWX4">
        <v>613203</v>
      </c>
      <c r="BWY4">
        <v>613203</v>
      </c>
      <c r="BWZ4">
        <v>613203</v>
      </c>
      <c r="BXA4">
        <v>613203</v>
      </c>
      <c r="BXB4">
        <v>613203</v>
      </c>
      <c r="BXC4">
        <v>613203</v>
      </c>
      <c r="BXD4">
        <v>613203</v>
      </c>
      <c r="BXE4">
        <v>613203</v>
      </c>
      <c r="BXF4">
        <v>613203</v>
      </c>
      <c r="BXG4" s="11"/>
      <c r="BXH4">
        <v>213008</v>
      </c>
      <c r="BXI4">
        <v>213008</v>
      </c>
      <c r="BXJ4">
        <v>213008</v>
      </c>
      <c r="BXK4">
        <v>213008</v>
      </c>
      <c r="BXL4">
        <v>213008</v>
      </c>
      <c r="BXM4">
        <v>213008</v>
      </c>
      <c r="BXN4">
        <v>213008</v>
      </c>
      <c r="BXO4">
        <v>213008</v>
      </c>
      <c r="BXP4">
        <v>213008</v>
      </c>
      <c r="BXQ4">
        <v>213008</v>
      </c>
      <c r="BXR4" s="11"/>
      <c r="BXS4">
        <v>470490</v>
      </c>
      <c r="BXT4">
        <v>470490</v>
      </c>
      <c r="BXU4">
        <v>470490</v>
      </c>
      <c r="BXV4">
        <v>470490</v>
      </c>
      <c r="BXW4">
        <v>470490</v>
      </c>
      <c r="BXX4">
        <v>470490</v>
      </c>
      <c r="BXY4">
        <v>470490</v>
      </c>
      <c r="BXZ4">
        <v>470490</v>
      </c>
      <c r="BYA4">
        <v>470490</v>
      </c>
      <c r="BYB4">
        <v>470490</v>
      </c>
      <c r="BYC4" s="11"/>
      <c r="BYD4">
        <v>471005</v>
      </c>
      <c r="BYE4">
        <v>471005</v>
      </c>
      <c r="BYF4">
        <v>471005</v>
      </c>
      <c r="BYG4">
        <v>471005</v>
      </c>
      <c r="BYH4">
        <v>471005</v>
      </c>
      <c r="BYI4">
        <v>471005</v>
      </c>
      <c r="BYJ4">
        <v>471005</v>
      </c>
      <c r="BYK4">
        <v>471005</v>
      </c>
      <c r="BYL4">
        <v>471005</v>
      </c>
      <c r="BYM4">
        <v>471005</v>
      </c>
      <c r="BYN4" s="11"/>
      <c r="BYO4">
        <v>471045</v>
      </c>
      <c r="BYP4">
        <v>471045</v>
      </c>
      <c r="BYQ4">
        <v>471045</v>
      </c>
      <c r="BYR4">
        <v>471045</v>
      </c>
      <c r="BYS4">
        <v>471045</v>
      </c>
      <c r="BYT4">
        <v>471045</v>
      </c>
      <c r="BYU4">
        <v>471045</v>
      </c>
      <c r="BYV4">
        <v>471045</v>
      </c>
      <c r="BYW4">
        <v>471045</v>
      </c>
      <c r="BYX4">
        <v>471045</v>
      </c>
      <c r="BYY4" s="11"/>
      <c r="BYZ4">
        <v>490040</v>
      </c>
      <c r="BZA4">
        <v>490040</v>
      </c>
      <c r="BZB4">
        <v>490040</v>
      </c>
      <c r="BZC4">
        <v>490040</v>
      </c>
      <c r="BZD4">
        <v>490040</v>
      </c>
      <c r="BZE4">
        <v>490040</v>
      </c>
      <c r="BZF4">
        <v>490040</v>
      </c>
      <c r="BZG4">
        <v>490040</v>
      </c>
      <c r="BZH4">
        <v>490040</v>
      </c>
      <c r="BZI4">
        <v>490040</v>
      </c>
      <c r="BZJ4" s="11"/>
      <c r="BZK4">
        <v>72001</v>
      </c>
      <c r="BZL4">
        <v>72001</v>
      </c>
      <c r="BZM4">
        <v>72001</v>
      </c>
      <c r="BZN4">
        <v>72001</v>
      </c>
      <c r="BZO4">
        <v>72001</v>
      </c>
      <c r="BZP4">
        <v>72001</v>
      </c>
      <c r="BZQ4">
        <v>72001</v>
      </c>
      <c r="BZR4">
        <v>72001</v>
      </c>
      <c r="BZS4">
        <v>72001</v>
      </c>
      <c r="BZT4">
        <v>72001</v>
      </c>
      <c r="BZU4" s="11"/>
      <c r="BZV4">
        <v>72003</v>
      </c>
      <c r="BZW4">
        <v>72003</v>
      </c>
      <c r="BZX4">
        <v>72003</v>
      </c>
      <c r="BZY4">
        <v>72003</v>
      </c>
      <c r="BZZ4">
        <v>72003</v>
      </c>
      <c r="CAA4">
        <v>72003</v>
      </c>
      <c r="CAB4">
        <v>72003</v>
      </c>
      <c r="CAC4">
        <v>72003</v>
      </c>
      <c r="CAD4">
        <v>72003</v>
      </c>
      <c r="CAE4">
        <v>72003</v>
      </c>
      <c r="CAF4" s="11"/>
      <c r="CAG4">
        <v>72005</v>
      </c>
      <c r="CAH4">
        <v>72005</v>
      </c>
      <c r="CAI4">
        <v>72005</v>
      </c>
      <c r="CAJ4">
        <v>72005</v>
      </c>
      <c r="CAK4">
        <v>72005</v>
      </c>
      <c r="CAL4">
        <v>72005</v>
      </c>
      <c r="CAM4">
        <v>72005</v>
      </c>
      <c r="CAN4">
        <v>72005</v>
      </c>
      <c r="CAO4">
        <v>72005</v>
      </c>
      <c r="CAP4">
        <v>72005</v>
      </c>
      <c r="CAQ4" s="11"/>
      <c r="CAR4">
        <v>72013</v>
      </c>
      <c r="CAS4">
        <v>72013</v>
      </c>
      <c r="CAT4">
        <v>72013</v>
      </c>
      <c r="CAU4">
        <v>72013</v>
      </c>
      <c r="CAV4">
        <v>72013</v>
      </c>
      <c r="CAW4">
        <v>72013</v>
      </c>
      <c r="CAX4">
        <v>72013</v>
      </c>
      <c r="CAY4">
        <v>72013</v>
      </c>
      <c r="CAZ4">
        <v>72013</v>
      </c>
      <c r="CBA4">
        <v>72013</v>
      </c>
      <c r="CBB4" s="11"/>
      <c r="CBC4">
        <v>73001</v>
      </c>
      <c r="CBD4">
        <v>73001</v>
      </c>
      <c r="CBE4">
        <v>73001</v>
      </c>
      <c r="CBF4">
        <v>73001</v>
      </c>
      <c r="CBG4">
        <v>73001</v>
      </c>
      <c r="CBH4">
        <v>73001</v>
      </c>
      <c r="CBI4">
        <v>73001</v>
      </c>
      <c r="CBJ4">
        <v>73001</v>
      </c>
      <c r="CBK4">
        <v>73001</v>
      </c>
      <c r="CBL4">
        <v>73001</v>
      </c>
      <c r="CBM4" s="11"/>
      <c r="CBN4">
        <v>8120010</v>
      </c>
      <c r="CBO4">
        <v>8120010</v>
      </c>
      <c r="CBP4">
        <v>8120010</v>
      </c>
      <c r="CBQ4">
        <v>8120010</v>
      </c>
      <c r="CBR4">
        <v>8120010</v>
      </c>
      <c r="CBS4">
        <v>8120010</v>
      </c>
      <c r="CBT4">
        <v>8120010</v>
      </c>
      <c r="CBU4">
        <v>8120010</v>
      </c>
      <c r="CBV4">
        <v>8120010</v>
      </c>
      <c r="CBW4">
        <v>8120010</v>
      </c>
      <c r="CBX4" s="11"/>
      <c r="CBY4">
        <v>74002</v>
      </c>
      <c r="CBZ4">
        <v>74002</v>
      </c>
      <c r="CCA4">
        <v>74002</v>
      </c>
      <c r="CCB4">
        <v>74002</v>
      </c>
      <c r="CCC4">
        <v>74002</v>
      </c>
      <c r="CCD4">
        <v>74002</v>
      </c>
      <c r="CCE4">
        <v>74002</v>
      </c>
      <c r="CCF4">
        <v>74002</v>
      </c>
      <c r="CCG4">
        <v>74002</v>
      </c>
      <c r="CCH4">
        <v>74002</v>
      </c>
      <c r="CCI4" s="11"/>
      <c r="CCJ4">
        <v>74003</v>
      </c>
      <c r="CCK4">
        <v>74003</v>
      </c>
      <c r="CCL4">
        <v>74003</v>
      </c>
      <c r="CCM4">
        <v>74003</v>
      </c>
      <c r="CCN4">
        <v>74003</v>
      </c>
      <c r="CCO4">
        <v>74003</v>
      </c>
      <c r="CCP4">
        <v>74003</v>
      </c>
      <c r="CCQ4">
        <v>74003</v>
      </c>
      <c r="CCR4">
        <v>74003</v>
      </c>
      <c r="CCS4">
        <v>74003</v>
      </c>
      <c r="CCT4" s="11"/>
      <c r="CCU4">
        <v>470495</v>
      </c>
      <c r="CCV4">
        <v>470495</v>
      </c>
      <c r="CCW4">
        <v>470495</v>
      </c>
      <c r="CCX4">
        <v>470495</v>
      </c>
      <c r="CCY4">
        <v>470495</v>
      </c>
      <c r="CCZ4">
        <v>470495</v>
      </c>
      <c r="CDA4">
        <v>470495</v>
      </c>
      <c r="CDB4">
        <v>470495</v>
      </c>
      <c r="CDC4">
        <v>470495</v>
      </c>
      <c r="CDD4">
        <v>470495</v>
      </c>
      <c r="CDE4" s="11"/>
      <c r="CDF4">
        <v>471080</v>
      </c>
      <c r="CDG4">
        <v>471080</v>
      </c>
      <c r="CDH4">
        <v>471080</v>
      </c>
      <c r="CDI4">
        <v>471080</v>
      </c>
      <c r="CDJ4">
        <v>471080</v>
      </c>
      <c r="CDK4">
        <v>471080</v>
      </c>
      <c r="CDL4">
        <v>471080</v>
      </c>
      <c r="CDM4">
        <v>471080</v>
      </c>
      <c r="CDN4">
        <v>471080</v>
      </c>
      <c r="CDO4">
        <v>471080</v>
      </c>
      <c r="CDP4" s="11"/>
      <c r="CDQ4">
        <v>5705</v>
      </c>
      <c r="CDR4">
        <v>5705</v>
      </c>
      <c r="CDS4">
        <v>5705</v>
      </c>
      <c r="CDT4">
        <v>5705</v>
      </c>
      <c r="CDU4">
        <v>5705</v>
      </c>
      <c r="CDV4">
        <v>5705</v>
      </c>
      <c r="CDW4">
        <v>5705</v>
      </c>
      <c r="CDX4">
        <v>5705</v>
      </c>
      <c r="CDY4">
        <v>5705</v>
      </c>
      <c r="CDZ4">
        <v>5705</v>
      </c>
      <c r="CEA4" s="11"/>
      <c r="CEB4">
        <v>5708</v>
      </c>
      <c r="CEC4">
        <v>5708</v>
      </c>
      <c r="CED4">
        <v>5708</v>
      </c>
      <c r="CEE4">
        <v>5708</v>
      </c>
      <c r="CEF4">
        <v>5708</v>
      </c>
      <c r="CEG4">
        <v>5708</v>
      </c>
      <c r="CEH4">
        <v>5708</v>
      </c>
      <c r="CEI4">
        <v>5708</v>
      </c>
      <c r="CEJ4">
        <v>5708</v>
      </c>
      <c r="CEK4">
        <v>5708</v>
      </c>
      <c r="CEL4" s="11"/>
      <c r="CEM4">
        <v>5715</v>
      </c>
      <c r="CEN4">
        <v>5715</v>
      </c>
      <c r="CEO4">
        <v>5715</v>
      </c>
      <c r="CEP4">
        <v>5715</v>
      </c>
      <c r="CEQ4">
        <v>5715</v>
      </c>
      <c r="CER4">
        <v>5715</v>
      </c>
      <c r="CES4">
        <v>5715</v>
      </c>
      <c r="CET4">
        <v>5715</v>
      </c>
      <c r="CEU4">
        <v>5715</v>
      </c>
      <c r="CEV4">
        <v>5715</v>
      </c>
      <c r="CEW4" s="11"/>
      <c r="CEX4">
        <v>5718</v>
      </c>
      <c r="CEY4">
        <v>5718</v>
      </c>
      <c r="CEZ4">
        <v>5718</v>
      </c>
      <c r="CFA4">
        <v>5718</v>
      </c>
      <c r="CFB4">
        <v>5718</v>
      </c>
      <c r="CFC4">
        <v>5718</v>
      </c>
      <c r="CFD4">
        <v>5718</v>
      </c>
      <c r="CFE4">
        <v>5718</v>
      </c>
      <c r="CFF4">
        <v>5718</v>
      </c>
      <c r="CFG4">
        <v>5718</v>
      </c>
      <c r="CFH4" s="11"/>
      <c r="CFI4">
        <v>5731</v>
      </c>
      <c r="CFJ4">
        <v>5731</v>
      </c>
      <c r="CFK4">
        <v>5731</v>
      </c>
      <c r="CFL4">
        <v>5731</v>
      </c>
      <c r="CFM4">
        <v>5731</v>
      </c>
      <c r="CFN4">
        <v>5731</v>
      </c>
      <c r="CFO4">
        <v>5731</v>
      </c>
      <c r="CFP4">
        <v>5731</v>
      </c>
      <c r="CFQ4">
        <v>5731</v>
      </c>
      <c r="CFR4">
        <v>5731</v>
      </c>
      <c r="CFS4" s="11"/>
      <c r="CFT4">
        <v>5722</v>
      </c>
      <c r="CFU4">
        <v>5722</v>
      </c>
      <c r="CFV4">
        <v>5722</v>
      </c>
      <c r="CFW4">
        <v>5722</v>
      </c>
      <c r="CFX4">
        <v>5722</v>
      </c>
      <c r="CFY4">
        <v>5722</v>
      </c>
      <c r="CFZ4">
        <v>5722</v>
      </c>
      <c r="CGA4">
        <v>5722</v>
      </c>
      <c r="CGB4">
        <v>5722</v>
      </c>
      <c r="CGC4">
        <v>5722</v>
      </c>
      <c r="CGD4" s="11"/>
      <c r="CGE4">
        <v>5757</v>
      </c>
      <c r="CGF4">
        <v>5757</v>
      </c>
      <c r="CGG4">
        <v>5757</v>
      </c>
      <c r="CGH4">
        <v>5757</v>
      </c>
      <c r="CGI4">
        <v>5757</v>
      </c>
      <c r="CGJ4">
        <v>5757</v>
      </c>
      <c r="CGK4">
        <v>5757</v>
      </c>
      <c r="CGL4">
        <v>5757</v>
      </c>
      <c r="CGM4">
        <v>5757</v>
      </c>
      <c r="CGN4">
        <v>5757</v>
      </c>
      <c r="CGO4" s="11"/>
      <c r="CGP4">
        <v>5756</v>
      </c>
      <c r="CGQ4">
        <v>5756</v>
      </c>
      <c r="CGR4">
        <v>5756</v>
      </c>
      <c r="CGS4">
        <v>5756</v>
      </c>
      <c r="CGT4">
        <v>5756</v>
      </c>
      <c r="CGU4">
        <v>5756</v>
      </c>
      <c r="CGV4">
        <v>5756</v>
      </c>
      <c r="CGW4">
        <v>5756</v>
      </c>
      <c r="CGX4">
        <v>5756</v>
      </c>
      <c r="CGY4">
        <v>5756</v>
      </c>
      <c r="CGZ4" s="11"/>
      <c r="CHA4">
        <v>5764</v>
      </c>
      <c r="CHB4">
        <v>5764</v>
      </c>
      <c r="CHC4">
        <v>5764</v>
      </c>
      <c r="CHD4">
        <v>5764</v>
      </c>
      <c r="CHE4">
        <v>5764</v>
      </c>
      <c r="CHF4">
        <v>5764</v>
      </c>
      <c r="CHG4">
        <v>5764</v>
      </c>
      <c r="CHH4">
        <v>5764</v>
      </c>
      <c r="CHI4">
        <v>5764</v>
      </c>
      <c r="CHJ4">
        <v>5764</v>
      </c>
      <c r="CHK4" s="11"/>
      <c r="CHL4">
        <v>5773</v>
      </c>
      <c r="CHM4">
        <v>5773</v>
      </c>
      <c r="CHN4">
        <v>5773</v>
      </c>
      <c r="CHO4">
        <v>5773</v>
      </c>
      <c r="CHP4">
        <v>5773</v>
      </c>
      <c r="CHQ4">
        <v>5773</v>
      </c>
      <c r="CHR4">
        <v>5773</v>
      </c>
      <c r="CHS4">
        <v>5773</v>
      </c>
      <c r="CHT4">
        <v>5773</v>
      </c>
      <c r="CHU4">
        <v>5773</v>
      </c>
      <c r="CHV4" s="11"/>
      <c r="CHW4">
        <v>5114</v>
      </c>
      <c r="CHX4">
        <v>5114</v>
      </c>
      <c r="CHY4">
        <v>5114</v>
      </c>
      <c r="CHZ4">
        <v>5114</v>
      </c>
      <c r="CIA4">
        <v>5114</v>
      </c>
      <c r="CIB4">
        <v>5114</v>
      </c>
      <c r="CIC4">
        <v>5114</v>
      </c>
      <c r="CID4">
        <v>5114</v>
      </c>
      <c r="CIE4">
        <v>5114</v>
      </c>
      <c r="CIF4">
        <v>5114</v>
      </c>
      <c r="CIG4" s="11"/>
      <c r="CIH4">
        <v>5734</v>
      </c>
      <c r="CII4">
        <v>5734</v>
      </c>
      <c r="CIJ4">
        <v>5734</v>
      </c>
      <c r="CIK4">
        <v>5734</v>
      </c>
      <c r="CIL4">
        <v>5734</v>
      </c>
      <c r="CIM4">
        <v>5734</v>
      </c>
      <c r="CIN4">
        <v>5734</v>
      </c>
      <c r="CIO4">
        <v>5734</v>
      </c>
      <c r="CIP4">
        <v>5734</v>
      </c>
      <c r="CIQ4">
        <v>5734</v>
      </c>
      <c r="CIR4" s="11"/>
      <c r="CIS4">
        <v>5742</v>
      </c>
      <c r="CIT4">
        <v>5742</v>
      </c>
      <c r="CIU4">
        <v>5742</v>
      </c>
      <c r="CIV4">
        <v>5742</v>
      </c>
      <c r="CIW4">
        <v>5742</v>
      </c>
      <c r="CIX4">
        <v>5742</v>
      </c>
      <c r="CIY4">
        <v>5742</v>
      </c>
      <c r="CIZ4">
        <v>5742</v>
      </c>
      <c r="CJA4">
        <v>5742</v>
      </c>
      <c r="CJB4">
        <v>5742</v>
      </c>
      <c r="CJC4" s="11"/>
      <c r="CJD4">
        <v>5741</v>
      </c>
      <c r="CJE4">
        <v>5741</v>
      </c>
      <c r="CJF4">
        <v>5741</v>
      </c>
      <c r="CJG4">
        <v>5741</v>
      </c>
      <c r="CJH4">
        <v>5741</v>
      </c>
      <c r="CJI4">
        <v>5741</v>
      </c>
      <c r="CJJ4">
        <v>5741</v>
      </c>
      <c r="CJK4">
        <v>5741</v>
      </c>
      <c r="CJL4">
        <v>5741</v>
      </c>
      <c r="CJM4">
        <v>5741</v>
      </c>
      <c r="CJN4" s="11"/>
      <c r="CJO4">
        <v>5165</v>
      </c>
      <c r="CJP4">
        <v>5165</v>
      </c>
      <c r="CJQ4">
        <v>5165</v>
      </c>
      <c r="CJR4">
        <v>5165</v>
      </c>
      <c r="CJS4">
        <v>5165</v>
      </c>
      <c r="CJT4">
        <v>5165</v>
      </c>
      <c r="CJU4">
        <v>5165</v>
      </c>
      <c r="CJV4">
        <v>5165</v>
      </c>
      <c r="CJW4">
        <v>5165</v>
      </c>
      <c r="CJX4">
        <v>5165</v>
      </c>
      <c r="CJY4" s="11"/>
      <c r="CJZ4" t="s">
        <v>137</v>
      </c>
      <c r="CKA4" t="s">
        <v>137</v>
      </c>
      <c r="CKB4" t="s">
        <v>137</v>
      </c>
      <c r="CKC4" t="s">
        <v>137</v>
      </c>
      <c r="CKD4" t="s">
        <v>137</v>
      </c>
      <c r="CKE4" t="s">
        <v>137</v>
      </c>
      <c r="CKF4" t="s">
        <v>137</v>
      </c>
      <c r="CKG4" t="s">
        <v>137</v>
      </c>
      <c r="CKH4" t="s">
        <v>137</v>
      </c>
      <c r="CKI4" t="s">
        <v>137</v>
      </c>
      <c r="CKJ4" s="11"/>
      <c r="CKK4" t="s">
        <v>138</v>
      </c>
      <c r="CKL4" t="s">
        <v>138</v>
      </c>
      <c r="CKM4" t="s">
        <v>138</v>
      </c>
      <c r="CKN4" t="s">
        <v>138</v>
      </c>
      <c r="CKO4" t="s">
        <v>138</v>
      </c>
      <c r="CKP4" t="s">
        <v>138</v>
      </c>
      <c r="CKQ4" t="s">
        <v>138</v>
      </c>
      <c r="CKR4" t="s">
        <v>138</v>
      </c>
      <c r="CKS4" t="s">
        <v>138</v>
      </c>
      <c r="CKT4" t="s">
        <v>138</v>
      </c>
      <c r="CKU4" s="11"/>
      <c r="CKV4" t="s">
        <v>139</v>
      </c>
      <c r="CKW4" t="s">
        <v>139</v>
      </c>
      <c r="CKX4" t="s">
        <v>139</v>
      </c>
      <c r="CKY4" t="s">
        <v>139</v>
      </c>
      <c r="CKZ4" t="s">
        <v>139</v>
      </c>
      <c r="CLA4" t="s">
        <v>139</v>
      </c>
      <c r="CLB4" t="s">
        <v>139</v>
      </c>
      <c r="CLC4" t="s">
        <v>139</v>
      </c>
      <c r="CLD4" t="s">
        <v>139</v>
      </c>
      <c r="CLE4" t="s">
        <v>139</v>
      </c>
      <c r="CLF4" s="11"/>
      <c r="CLG4" t="s">
        <v>140</v>
      </c>
      <c r="CLH4" t="s">
        <v>140</v>
      </c>
      <c r="CLI4" t="s">
        <v>140</v>
      </c>
      <c r="CLJ4" t="s">
        <v>140</v>
      </c>
      <c r="CLK4" t="s">
        <v>140</v>
      </c>
      <c r="CLL4" t="s">
        <v>140</v>
      </c>
      <c r="CLM4" t="s">
        <v>140</v>
      </c>
      <c r="CLN4" t="s">
        <v>140</v>
      </c>
      <c r="CLO4" t="s">
        <v>140</v>
      </c>
      <c r="CLP4" t="s">
        <v>140</v>
      </c>
      <c r="CLQ4" s="11"/>
      <c r="CLR4" t="s">
        <v>141</v>
      </c>
      <c r="CLS4" t="s">
        <v>141</v>
      </c>
      <c r="CLT4" t="s">
        <v>141</v>
      </c>
      <c r="CLU4" t="s">
        <v>141</v>
      </c>
      <c r="CLV4" t="s">
        <v>141</v>
      </c>
      <c r="CLW4" t="s">
        <v>141</v>
      </c>
      <c r="CLX4" t="s">
        <v>141</v>
      </c>
      <c r="CLY4" t="s">
        <v>141</v>
      </c>
      <c r="CLZ4" t="s">
        <v>141</v>
      </c>
      <c r="CMA4" t="s">
        <v>141</v>
      </c>
      <c r="CMB4" s="11"/>
      <c r="CMC4" t="s">
        <v>142</v>
      </c>
      <c r="CMD4" t="s">
        <v>142</v>
      </c>
      <c r="CME4" t="s">
        <v>142</v>
      </c>
      <c r="CMF4" t="s">
        <v>142</v>
      </c>
      <c r="CMG4" t="s">
        <v>142</v>
      </c>
      <c r="CMH4" t="s">
        <v>142</v>
      </c>
      <c r="CMI4" t="s">
        <v>142</v>
      </c>
      <c r="CMJ4" t="s">
        <v>142</v>
      </c>
      <c r="CMK4" t="s">
        <v>142</v>
      </c>
      <c r="CML4" t="s">
        <v>142</v>
      </c>
      <c r="CMM4" s="11"/>
      <c r="CMN4" t="s">
        <v>143</v>
      </c>
      <c r="CMO4" t="s">
        <v>143</v>
      </c>
      <c r="CMP4" t="s">
        <v>143</v>
      </c>
      <c r="CMQ4" t="s">
        <v>143</v>
      </c>
      <c r="CMR4" t="s">
        <v>143</v>
      </c>
      <c r="CMS4" t="s">
        <v>143</v>
      </c>
      <c r="CMT4" t="s">
        <v>143</v>
      </c>
      <c r="CMU4" t="s">
        <v>143</v>
      </c>
      <c r="CMV4" t="s">
        <v>143</v>
      </c>
      <c r="CMW4" t="s">
        <v>143</v>
      </c>
      <c r="CMX4" s="11"/>
      <c r="CMY4" t="s">
        <v>144</v>
      </c>
      <c r="CMZ4" t="s">
        <v>144</v>
      </c>
      <c r="CNA4" t="s">
        <v>144</v>
      </c>
      <c r="CNB4" t="s">
        <v>144</v>
      </c>
      <c r="CNC4" t="s">
        <v>144</v>
      </c>
      <c r="CND4" t="s">
        <v>144</v>
      </c>
      <c r="CNE4" t="s">
        <v>144</v>
      </c>
      <c r="CNF4" t="s">
        <v>144</v>
      </c>
      <c r="CNG4" t="s">
        <v>144</v>
      </c>
      <c r="CNH4" t="s">
        <v>144</v>
      </c>
      <c r="CNI4" s="11"/>
      <c r="CNJ4" t="s">
        <v>145</v>
      </c>
      <c r="CNK4" t="s">
        <v>145</v>
      </c>
      <c r="CNL4" t="s">
        <v>145</v>
      </c>
      <c r="CNM4" t="s">
        <v>145</v>
      </c>
      <c r="CNN4" t="s">
        <v>145</v>
      </c>
      <c r="CNO4" t="s">
        <v>145</v>
      </c>
      <c r="CNP4" t="s">
        <v>145</v>
      </c>
      <c r="CNQ4" t="s">
        <v>145</v>
      </c>
      <c r="CNR4" t="s">
        <v>145</v>
      </c>
      <c r="CNS4" t="s">
        <v>145</v>
      </c>
      <c r="CNT4" s="11"/>
      <c r="CNU4" t="s">
        <v>146</v>
      </c>
      <c r="CNV4" t="s">
        <v>146</v>
      </c>
      <c r="CNW4" t="s">
        <v>146</v>
      </c>
      <c r="CNX4" t="s">
        <v>146</v>
      </c>
      <c r="CNY4" t="s">
        <v>146</v>
      </c>
      <c r="CNZ4" t="s">
        <v>146</v>
      </c>
      <c r="COA4" t="s">
        <v>146</v>
      </c>
      <c r="COB4" t="s">
        <v>146</v>
      </c>
      <c r="COC4" t="s">
        <v>146</v>
      </c>
      <c r="COD4" t="s">
        <v>146</v>
      </c>
      <c r="COE4" s="11"/>
      <c r="COF4" t="s">
        <v>147</v>
      </c>
      <c r="COG4" t="s">
        <v>147</v>
      </c>
      <c r="COH4" t="s">
        <v>147</v>
      </c>
      <c r="COI4" t="s">
        <v>147</v>
      </c>
      <c r="COJ4" t="s">
        <v>147</v>
      </c>
      <c r="COK4" t="s">
        <v>147</v>
      </c>
      <c r="COL4" t="s">
        <v>147</v>
      </c>
      <c r="COM4" t="s">
        <v>147</v>
      </c>
      <c r="CON4" t="s">
        <v>147</v>
      </c>
      <c r="COO4" t="s">
        <v>147</v>
      </c>
      <c r="COP4" s="11"/>
      <c r="COQ4" t="s">
        <v>148</v>
      </c>
      <c r="COR4" t="s">
        <v>148</v>
      </c>
      <c r="COS4" t="s">
        <v>148</v>
      </c>
      <c r="COT4" t="s">
        <v>148</v>
      </c>
      <c r="COU4" t="s">
        <v>148</v>
      </c>
      <c r="COV4" t="s">
        <v>148</v>
      </c>
      <c r="COW4" t="s">
        <v>148</v>
      </c>
      <c r="COX4" t="s">
        <v>148</v>
      </c>
      <c r="COY4" t="s">
        <v>148</v>
      </c>
      <c r="COZ4" t="s">
        <v>148</v>
      </c>
      <c r="CPA4" s="11"/>
      <c r="CPB4" t="s">
        <v>149</v>
      </c>
      <c r="CPC4" t="s">
        <v>149</v>
      </c>
      <c r="CPD4" t="s">
        <v>149</v>
      </c>
      <c r="CPE4" t="s">
        <v>149</v>
      </c>
      <c r="CPF4" t="s">
        <v>149</v>
      </c>
      <c r="CPG4" t="s">
        <v>149</v>
      </c>
      <c r="CPH4" t="s">
        <v>149</v>
      </c>
      <c r="CPI4" t="s">
        <v>149</v>
      </c>
      <c r="CPJ4" t="s">
        <v>149</v>
      </c>
      <c r="CPK4" t="s">
        <v>149</v>
      </c>
      <c r="CPL4" s="11"/>
      <c r="CPM4" t="s">
        <v>150</v>
      </c>
      <c r="CPN4" t="s">
        <v>150</v>
      </c>
      <c r="CPO4" t="s">
        <v>150</v>
      </c>
      <c r="CPP4" t="s">
        <v>150</v>
      </c>
      <c r="CPQ4" t="s">
        <v>150</v>
      </c>
      <c r="CPR4" t="s">
        <v>150</v>
      </c>
      <c r="CPS4" t="s">
        <v>150</v>
      </c>
      <c r="CPT4" t="s">
        <v>150</v>
      </c>
      <c r="CPU4" t="s">
        <v>150</v>
      </c>
      <c r="CPV4" t="s">
        <v>150</v>
      </c>
      <c r="CPW4" s="11"/>
      <c r="CPX4" t="s">
        <v>151</v>
      </c>
      <c r="CPY4" t="s">
        <v>151</v>
      </c>
      <c r="CPZ4" t="s">
        <v>151</v>
      </c>
      <c r="CQA4" t="s">
        <v>151</v>
      </c>
      <c r="CQB4" t="s">
        <v>151</v>
      </c>
      <c r="CQC4" t="s">
        <v>151</v>
      </c>
      <c r="CQD4" t="s">
        <v>151</v>
      </c>
      <c r="CQE4" t="s">
        <v>151</v>
      </c>
      <c r="CQF4" t="s">
        <v>151</v>
      </c>
      <c r="CQG4" t="s">
        <v>151</v>
      </c>
      <c r="CQH4" s="11"/>
      <c r="CQI4" t="s">
        <v>152</v>
      </c>
      <c r="CQJ4" t="s">
        <v>152</v>
      </c>
      <c r="CQK4" t="s">
        <v>152</v>
      </c>
      <c r="CQL4" t="s">
        <v>152</v>
      </c>
      <c r="CQM4" t="s">
        <v>152</v>
      </c>
      <c r="CQN4" t="s">
        <v>152</v>
      </c>
      <c r="CQO4" t="s">
        <v>152</v>
      </c>
      <c r="CQP4" t="s">
        <v>152</v>
      </c>
      <c r="CQQ4" t="s">
        <v>152</v>
      </c>
      <c r="CQR4" t="s">
        <v>152</v>
      </c>
      <c r="CQS4" s="11"/>
      <c r="CQT4" t="s">
        <v>153</v>
      </c>
      <c r="CQU4" t="s">
        <v>153</v>
      </c>
      <c r="CQV4" t="s">
        <v>153</v>
      </c>
      <c r="CQW4" t="s">
        <v>153</v>
      </c>
      <c r="CQX4" t="s">
        <v>153</v>
      </c>
      <c r="CQY4" t="s">
        <v>153</v>
      </c>
      <c r="CQZ4" t="s">
        <v>153</v>
      </c>
      <c r="CRA4" t="s">
        <v>153</v>
      </c>
      <c r="CRB4" t="s">
        <v>153</v>
      </c>
      <c r="CRC4" t="s">
        <v>153</v>
      </c>
      <c r="CRD4" s="11"/>
      <c r="CRE4" t="s">
        <v>154</v>
      </c>
      <c r="CRF4" t="s">
        <v>154</v>
      </c>
      <c r="CRG4" t="s">
        <v>154</v>
      </c>
      <c r="CRH4" t="s">
        <v>154</v>
      </c>
      <c r="CRI4" t="s">
        <v>154</v>
      </c>
      <c r="CRJ4" t="s">
        <v>154</v>
      </c>
      <c r="CRK4" t="s">
        <v>154</v>
      </c>
      <c r="CRL4" t="s">
        <v>154</v>
      </c>
      <c r="CRM4" t="s">
        <v>154</v>
      </c>
      <c r="CRN4" t="s">
        <v>154</v>
      </c>
      <c r="CRO4" s="11"/>
      <c r="CRP4" t="s">
        <v>155</v>
      </c>
      <c r="CRQ4" t="s">
        <v>155</v>
      </c>
      <c r="CRR4" t="s">
        <v>155</v>
      </c>
      <c r="CRS4" t="s">
        <v>155</v>
      </c>
      <c r="CRT4" t="s">
        <v>155</v>
      </c>
      <c r="CRU4" t="s">
        <v>155</v>
      </c>
      <c r="CRV4" t="s">
        <v>155</v>
      </c>
      <c r="CRW4" t="s">
        <v>155</v>
      </c>
      <c r="CRX4" t="s">
        <v>155</v>
      </c>
      <c r="CRY4" t="s">
        <v>155</v>
      </c>
      <c r="CRZ4" s="11"/>
      <c r="CSA4" t="s">
        <v>156</v>
      </c>
      <c r="CSB4" t="s">
        <v>156</v>
      </c>
      <c r="CSC4" t="s">
        <v>156</v>
      </c>
      <c r="CSD4" t="s">
        <v>156</v>
      </c>
      <c r="CSE4" t="s">
        <v>156</v>
      </c>
      <c r="CSF4" t="s">
        <v>156</v>
      </c>
      <c r="CSG4" t="s">
        <v>156</v>
      </c>
      <c r="CSH4" t="s">
        <v>156</v>
      </c>
      <c r="CSI4" t="s">
        <v>156</v>
      </c>
      <c r="CSJ4" t="s">
        <v>156</v>
      </c>
      <c r="CSK4" s="11"/>
      <c r="CSL4" t="s">
        <v>157</v>
      </c>
      <c r="CSM4" t="s">
        <v>157</v>
      </c>
      <c r="CSN4" t="s">
        <v>157</v>
      </c>
      <c r="CSO4" t="s">
        <v>157</v>
      </c>
      <c r="CSP4" t="s">
        <v>157</v>
      </c>
      <c r="CSQ4" t="s">
        <v>157</v>
      </c>
      <c r="CSR4" t="s">
        <v>157</v>
      </c>
      <c r="CSS4" t="s">
        <v>157</v>
      </c>
      <c r="CST4" t="s">
        <v>157</v>
      </c>
      <c r="CSU4" t="s">
        <v>157</v>
      </c>
      <c r="CSV4" s="11"/>
      <c r="CSW4" t="s">
        <v>158</v>
      </c>
      <c r="CSX4" t="s">
        <v>158</v>
      </c>
      <c r="CSY4" t="s">
        <v>158</v>
      </c>
      <c r="CSZ4" t="s">
        <v>158</v>
      </c>
      <c r="CTA4" t="s">
        <v>158</v>
      </c>
      <c r="CTB4" t="s">
        <v>158</v>
      </c>
      <c r="CTC4" t="s">
        <v>158</v>
      </c>
      <c r="CTD4" t="s">
        <v>158</v>
      </c>
      <c r="CTE4" t="s">
        <v>158</v>
      </c>
      <c r="CTF4" t="s">
        <v>158</v>
      </c>
      <c r="CTG4" s="11"/>
      <c r="CTH4" t="s">
        <v>159</v>
      </c>
      <c r="CTI4" t="s">
        <v>159</v>
      </c>
      <c r="CTJ4" t="s">
        <v>159</v>
      </c>
      <c r="CTK4" t="s">
        <v>159</v>
      </c>
      <c r="CTL4" t="s">
        <v>159</v>
      </c>
      <c r="CTM4" t="s">
        <v>159</v>
      </c>
      <c r="CTN4" t="s">
        <v>159</v>
      </c>
      <c r="CTO4" t="s">
        <v>159</v>
      </c>
      <c r="CTP4" t="s">
        <v>159</v>
      </c>
      <c r="CTQ4" t="s">
        <v>159</v>
      </c>
      <c r="CTR4" s="11"/>
      <c r="CTS4" t="s">
        <v>160</v>
      </c>
      <c r="CTT4" t="s">
        <v>160</v>
      </c>
      <c r="CTU4" t="s">
        <v>160</v>
      </c>
      <c r="CTV4" t="s">
        <v>160</v>
      </c>
      <c r="CTW4" t="s">
        <v>160</v>
      </c>
      <c r="CTX4" t="s">
        <v>160</v>
      </c>
      <c r="CTY4" t="s">
        <v>160</v>
      </c>
      <c r="CTZ4" t="s">
        <v>160</v>
      </c>
      <c r="CUA4" t="s">
        <v>160</v>
      </c>
      <c r="CUB4" t="s">
        <v>160</v>
      </c>
      <c r="CUC4" s="11"/>
      <c r="CUD4">
        <v>5090</v>
      </c>
      <c r="CUE4">
        <v>5090</v>
      </c>
      <c r="CUF4">
        <v>5090</v>
      </c>
      <c r="CUG4">
        <v>5090</v>
      </c>
      <c r="CUH4">
        <v>5090</v>
      </c>
      <c r="CUI4">
        <v>5090</v>
      </c>
      <c r="CUJ4">
        <v>5090</v>
      </c>
      <c r="CUK4">
        <v>5090</v>
      </c>
      <c r="CUL4">
        <v>5090</v>
      </c>
      <c r="CUM4">
        <v>5090</v>
      </c>
      <c r="CUN4" s="11"/>
      <c r="CUO4">
        <v>5091</v>
      </c>
      <c r="CUP4">
        <v>5091</v>
      </c>
      <c r="CUQ4">
        <v>5091</v>
      </c>
      <c r="CUR4">
        <v>5091</v>
      </c>
      <c r="CUS4">
        <v>5091</v>
      </c>
      <c r="CUT4">
        <v>5091</v>
      </c>
      <c r="CUU4">
        <v>5091</v>
      </c>
      <c r="CUV4">
        <v>5091</v>
      </c>
      <c r="CUW4">
        <v>5091</v>
      </c>
      <c r="CUX4">
        <v>5091</v>
      </c>
      <c r="CUY4" s="11"/>
      <c r="CUZ4">
        <v>5164</v>
      </c>
      <c r="CVA4">
        <v>5164</v>
      </c>
      <c r="CVB4">
        <v>5164</v>
      </c>
      <c r="CVC4">
        <v>5164</v>
      </c>
      <c r="CVD4">
        <v>5164</v>
      </c>
      <c r="CVE4">
        <v>5164</v>
      </c>
      <c r="CVF4">
        <v>5164</v>
      </c>
      <c r="CVG4">
        <v>5164</v>
      </c>
      <c r="CVH4">
        <v>5164</v>
      </c>
      <c r="CVI4">
        <v>5164</v>
      </c>
      <c r="CVJ4" s="11"/>
      <c r="CVK4">
        <v>5235</v>
      </c>
      <c r="CVL4">
        <v>5235</v>
      </c>
      <c r="CVM4">
        <v>5235</v>
      </c>
      <c r="CVN4">
        <v>5235</v>
      </c>
      <c r="CVO4">
        <v>5235</v>
      </c>
      <c r="CVP4">
        <v>5235</v>
      </c>
      <c r="CVQ4">
        <v>5235</v>
      </c>
      <c r="CVR4">
        <v>5235</v>
      </c>
      <c r="CVS4">
        <v>5235</v>
      </c>
      <c r="CVT4">
        <v>5235</v>
      </c>
      <c r="CVU4" s="11"/>
      <c r="CVV4">
        <v>94621</v>
      </c>
      <c r="CVW4">
        <v>94621</v>
      </c>
      <c r="CVX4">
        <v>94621</v>
      </c>
      <c r="CVY4">
        <v>94621</v>
      </c>
      <c r="CVZ4">
        <v>94621</v>
      </c>
      <c r="CWA4">
        <v>94621</v>
      </c>
      <c r="CWB4">
        <v>94621</v>
      </c>
      <c r="CWC4">
        <v>94621</v>
      </c>
      <c r="CWD4">
        <v>94621</v>
      </c>
      <c r="CWE4">
        <v>94621</v>
      </c>
      <c r="CWF4" s="11"/>
      <c r="CWG4">
        <v>97576</v>
      </c>
      <c r="CWH4">
        <v>97576</v>
      </c>
      <c r="CWI4">
        <v>97576</v>
      </c>
      <c r="CWJ4">
        <v>97576</v>
      </c>
      <c r="CWK4">
        <v>97576</v>
      </c>
      <c r="CWL4">
        <v>97576</v>
      </c>
      <c r="CWM4">
        <v>97576</v>
      </c>
      <c r="CWN4">
        <v>97576</v>
      </c>
      <c r="CWO4">
        <v>97576</v>
      </c>
      <c r="CWP4">
        <v>97576</v>
      </c>
      <c r="CWQ4" s="11"/>
      <c r="CWR4">
        <v>63460</v>
      </c>
      <c r="CWS4">
        <v>63460</v>
      </c>
      <c r="CWT4">
        <v>63460</v>
      </c>
      <c r="CWU4">
        <v>63460</v>
      </c>
      <c r="CWV4">
        <v>63460</v>
      </c>
      <c r="CWW4">
        <v>63460</v>
      </c>
      <c r="CWX4">
        <v>63460</v>
      </c>
      <c r="CWY4">
        <v>63460</v>
      </c>
      <c r="CWZ4">
        <v>63460</v>
      </c>
      <c r="CXA4">
        <v>63460</v>
      </c>
      <c r="CXB4" s="11"/>
      <c r="CXC4">
        <v>71674</v>
      </c>
      <c r="CXD4">
        <v>71674</v>
      </c>
      <c r="CXE4">
        <v>71674</v>
      </c>
      <c r="CXF4">
        <v>71674</v>
      </c>
      <c r="CXG4">
        <v>71674</v>
      </c>
      <c r="CXH4">
        <v>71674</v>
      </c>
      <c r="CXI4">
        <v>71674</v>
      </c>
      <c r="CXJ4">
        <v>71674</v>
      </c>
      <c r="CXK4">
        <v>71674</v>
      </c>
      <c r="CXL4">
        <v>71674</v>
      </c>
      <c r="CXM4" s="11"/>
      <c r="CXN4">
        <v>71683</v>
      </c>
      <c r="CXO4">
        <v>71683</v>
      </c>
      <c r="CXP4">
        <v>71683</v>
      </c>
      <c r="CXQ4">
        <v>71683</v>
      </c>
      <c r="CXR4">
        <v>71683</v>
      </c>
      <c r="CXS4">
        <v>71683</v>
      </c>
      <c r="CXT4">
        <v>71683</v>
      </c>
      <c r="CXU4">
        <v>71683</v>
      </c>
      <c r="CXV4">
        <v>71683</v>
      </c>
      <c r="CXW4">
        <v>71683</v>
      </c>
      <c r="CXX4" s="11"/>
      <c r="CXY4">
        <v>71686</v>
      </c>
      <c r="CXZ4">
        <v>71686</v>
      </c>
      <c r="CYA4">
        <v>71686</v>
      </c>
      <c r="CYB4">
        <v>71686</v>
      </c>
      <c r="CYC4">
        <v>71686</v>
      </c>
      <c r="CYD4">
        <v>71686</v>
      </c>
      <c r="CYE4">
        <v>71686</v>
      </c>
      <c r="CYF4">
        <v>71686</v>
      </c>
      <c r="CYG4">
        <v>71686</v>
      </c>
      <c r="CYH4">
        <v>71686</v>
      </c>
      <c r="CYI4" s="11"/>
      <c r="CYJ4">
        <v>71694</v>
      </c>
      <c r="CYK4">
        <v>71694</v>
      </c>
      <c r="CYL4">
        <v>71694</v>
      </c>
      <c r="CYM4">
        <v>71694</v>
      </c>
      <c r="CYN4">
        <v>71694</v>
      </c>
      <c r="CYO4">
        <v>71694</v>
      </c>
      <c r="CYP4">
        <v>71694</v>
      </c>
      <c r="CYQ4">
        <v>71694</v>
      </c>
      <c r="CYR4">
        <v>71694</v>
      </c>
      <c r="CYS4">
        <v>71694</v>
      </c>
      <c r="CYT4" s="11"/>
      <c r="CYU4">
        <v>43561</v>
      </c>
      <c r="CYV4">
        <v>43561</v>
      </c>
      <c r="CYW4">
        <v>43561</v>
      </c>
      <c r="CYX4">
        <v>43561</v>
      </c>
      <c r="CYY4">
        <v>43561</v>
      </c>
      <c r="CYZ4">
        <v>43561</v>
      </c>
      <c r="CZA4">
        <v>43561</v>
      </c>
      <c r="CZB4">
        <v>43561</v>
      </c>
      <c r="CZC4">
        <v>43561</v>
      </c>
      <c r="CZD4">
        <v>43561</v>
      </c>
      <c r="CZE4" s="11"/>
      <c r="CZF4">
        <v>45227</v>
      </c>
      <c r="CZG4">
        <v>45227</v>
      </c>
      <c r="CZH4">
        <v>45227</v>
      </c>
      <c r="CZI4">
        <v>45227</v>
      </c>
      <c r="CZJ4">
        <v>45227</v>
      </c>
      <c r="CZK4">
        <v>45227</v>
      </c>
      <c r="CZL4">
        <v>45227</v>
      </c>
      <c r="CZM4">
        <v>45227</v>
      </c>
      <c r="CZN4">
        <v>45227</v>
      </c>
      <c r="CZO4">
        <v>45227</v>
      </c>
      <c r="CZP4" s="11"/>
      <c r="CZQ4">
        <v>64142</v>
      </c>
      <c r="CZR4">
        <v>64142</v>
      </c>
      <c r="CZS4">
        <v>64142</v>
      </c>
      <c r="CZT4">
        <v>64142</v>
      </c>
      <c r="CZU4">
        <v>64142</v>
      </c>
      <c r="CZV4">
        <v>64142</v>
      </c>
      <c r="CZW4">
        <v>64142</v>
      </c>
      <c r="CZX4">
        <v>64142</v>
      </c>
      <c r="CZY4">
        <v>64142</v>
      </c>
      <c r="CZZ4">
        <v>64142</v>
      </c>
      <c r="DAA4" s="11"/>
      <c r="DAB4">
        <v>64150</v>
      </c>
      <c r="DAC4">
        <v>64150</v>
      </c>
      <c r="DAD4">
        <v>64150</v>
      </c>
      <c r="DAE4">
        <v>64150</v>
      </c>
      <c r="DAF4">
        <v>64150</v>
      </c>
      <c r="DAG4">
        <v>64150</v>
      </c>
      <c r="DAH4">
        <v>64150</v>
      </c>
      <c r="DAI4">
        <v>64150</v>
      </c>
      <c r="DAJ4">
        <v>64150</v>
      </c>
      <c r="DAK4">
        <v>64150</v>
      </c>
      <c r="DAL4" s="11"/>
      <c r="DAM4">
        <v>73342</v>
      </c>
      <c r="DAN4">
        <v>73342</v>
      </c>
      <c r="DAO4">
        <v>73342</v>
      </c>
      <c r="DAP4">
        <v>73342</v>
      </c>
      <c r="DAQ4">
        <v>73342</v>
      </c>
      <c r="DAR4">
        <v>73342</v>
      </c>
      <c r="DAS4">
        <v>73342</v>
      </c>
      <c r="DAT4">
        <v>73342</v>
      </c>
      <c r="DAU4">
        <v>73342</v>
      </c>
      <c r="DAV4">
        <v>73342</v>
      </c>
      <c r="DAW4" s="11"/>
      <c r="DAX4">
        <v>97896</v>
      </c>
      <c r="DAY4">
        <v>97896</v>
      </c>
      <c r="DAZ4">
        <v>97896</v>
      </c>
      <c r="DBA4">
        <v>97896</v>
      </c>
      <c r="DBB4">
        <v>97896</v>
      </c>
      <c r="DBC4">
        <v>97896</v>
      </c>
      <c r="DBD4">
        <v>97896</v>
      </c>
      <c r="DBE4">
        <v>97896</v>
      </c>
      <c r="DBF4">
        <v>97896</v>
      </c>
      <c r="DBG4">
        <v>97896</v>
      </c>
      <c r="DBH4" s="11"/>
      <c r="DBI4">
        <v>98334</v>
      </c>
      <c r="DBJ4">
        <v>98334</v>
      </c>
      <c r="DBK4">
        <v>98334</v>
      </c>
      <c r="DBL4">
        <v>98334</v>
      </c>
      <c r="DBM4">
        <v>98334</v>
      </c>
      <c r="DBN4">
        <v>98334</v>
      </c>
      <c r="DBO4">
        <v>98334</v>
      </c>
      <c r="DBP4">
        <v>98334</v>
      </c>
      <c r="DBQ4">
        <v>98334</v>
      </c>
      <c r="DBR4">
        <v>98334</v>
      </c>
      <c r="DBS4" s="11"/>
      <c r="DBT4">
        <v>98338</v>
      </c>
      <c r="DBU4">
        <v>98338</v>
      </c>
      <c r="DBV4">
        <v>98338</v>
      </c>
      <c r="DBW4">
        <v>98338</v>
      </c>
      <c r="DBX4">
        <v>98338</v>
      </c>
      <c r="DBY4">
        <v>98338</v>
      </c>
      <c r="DBZ4">
        <v>98338</v>
      </c>
      <c r="DCA4">
        <v>98338</v>
      </c>
      <c r="DCB4">
        <v>98338</v>
      </c>
      <c r="DCC4">
        <v>98338</v>
      </c>
      <c r="DCD4" s="11"/>
      <c r="DCE4">
        <v>99750</v>
      </c>
      <c r="DCF4">
        <v>99750</v>
      </c>
      <c r="DCG4">
        <v>99750</v>
      </c>
      <c r="DCH4">
        <v>99750</v>
      </c>
      <c r="DCI4">
        <v>99750</v>
      </c>
      <c r="DCJ4">
        <v>99750</v>
      </c>
      <c r="DCK4">
        <v>99750</v>
      </c>
      <c r="DCL4">
        <v>99750</v>
      </c>
      <c r="DCM4">
        <v>99750</v>
      </c>
      <c r="DCN4">
        <v>99750</v>
      </c>
      <c r="DCO4" s="11"/>
      <c r="DCP4">
        <v>99760</v>
      </c>
      <c r="DCQ4">
        <v>99760</v>
      </c>
      <c r="DCR4">
        <v>99760</v>
      </c>
      <c r="DCS4">
        <v>99760</v>
      </c>
      <c r="DCT4">
        <v>99760</v>
      </c>
      <c r="DCU4">
        <v>99760</v>
      </c>
      <c r="DCV4">
        <v>99760</v>
      </c>
      <c r="DCW4">
        <v>99760</v>
      </c>
      <c r="DCX4">
        <v>99760</v>
      </c>
      <c r="DCY4">
        <v>99760</v>
      </c>
      <c r="DCZ4" s="11"/>
      <c r="DDA4">
        <v>99770</v>
      </c>
      <c r="DDB4">
        <v>99770</v>
      </c>
      <c r="DDC4">
        <v>99770</v>
      </c>
      <c r="DDD4">
        <v>99770</v>
      </c>
      <c r="DDE4">
        <v>99770</v>
      </c>
      <c r="DDF4">
        <v>99770</v>
      </c>
      <c r="DDG4">
        <v>99770</v>
      </c>
      <c r="DDH4">
        <v>99770</v>
      </c>
      <c r="DDI4">
        <v>99770</v>
      </c>
      <c r="DDJ4">
        <v>99770</v>
      </c>
      <c r="DDK4" s="11"/>
      <c r="DDL4" t="s">
        <v>161</v>
      </c>
      <c r="DDM4" t="s">
        <v>161</v>
      </c>
      <c r="DDN4" t="s">
        <v>161</v>
      </c>
      <c r="DDO4" t="s">
        <v>161</v>
      </c>
      <c r="DDP4" t="s">
        <v>161</v>
      </c>
      <c r="DDQ4" t="s">
        <v>161</v>
      </c>
      <c r="DDR4" t="s">
        <v>161</v>
      </c>
      <c r="DDS4" t="s">
        <v>161</v>
      </c>
      <c r="DDT4" t="s">
        <v>161</v>
      </c>
      <c r="DDU4" t="s">
        <v>161</v>
      </c>
      <c r="DDV4" s="11"/>
      <c r="DDW4" t="s">
        <v>162</v>
      </c>
      <c r="DDX4" t="s">
        <v>162</v>
      </c>
      <c r="DDY4" t="s">
        <v>162</v>
      </c>
      <c r="DDZ4" t="s">
        <v>162</v>
      </c>
      <c r="DEA4" t="s">
        <v>162</v>
      </c>
      <c r="DEB4" t="s">
        <v>162</v>
      </c>
      <c r="DEC4" t="s">
        <v>162</v>
      </c>
      <c r="DED4" t="s">
        <v>162</v>
      </c>
      <c r="DEE4" t="s">
        <v>162</v>
      </c>
      <c r="DEF4" t="s">
        <v>162</v>
      </c>
      <c r="DEG4" s="11"/>
      <c r="DEH4" t="s">
        <v>163</v>
      </c>
      <c r="DEI4" t="s">
        <v>163</v>
      </c>
      <c r="DEJ4" t="s">
        <v>163</v>
      </c>
      <c r="DEK4" t="s">
        <v>163</v>
      </c>
      <c r="DEL4" t="s">
        <v>163</v>
      </c>
      <c r="DEM4" t="s">
        <v>163</v>
      </c>
      <c r="DEN4" t="s">
        <v>163</v>
      </c>
      <c r="DEO4" t="s">
        <v>163</v>
      </c>
      <c r="DEP4" t="s">
        <v>163</v>
      </c>
      <c r="DEQ4" t="s">
        <v>163</v>
      </c>
      <c r="DER4" s="11"/>
      <c r="DES4" t="s">
        <v>164</v>
      </c>
      <c r="DET4" t="s">
        <v>164</v>
      </c>
      <c r="DEU4" t="s">
        <v>164</v>
      </c>
      <c r="DEV4" t="s">
        <v>164</v>
      </c>
      <c r="DEW4" t="s">
        <v>164</v>
      </c>
      <c r="DEX4" t="s">
        <v>164</v>
      </c>
      <c r="DEY4" t="s">
        <v>164</v>
      </c>
      <c r="DEZ4" t="s">
        <v>164</v>
      </c>
      <c r="DFA4" t="s">
        <v>164</v>
      </c>
      <c r="DFB4" t="s">
        <v>164</v>
      </c>
      <c r="DFC4" s="11"/>
      <c r="DFD4" t="s">
        <v>165</v>
      </c>
      <c r="DFE4" t="s">
        <v>165</v>
      </c>
      <c r="DFF4" t="s">
        <v>165</v>
      </c>
      <c r="DFG4" t="s">
        <v>165</v>
      </c>
      <c r="DFH4" t="s">
        <v>165</v>
      </c>
      <c r="DFI4" t="s">
        <v>165</v>
      </c>
      <c r="DFJ4" t="s">
        <v>165</v>
      </c>
      <c r="DFK4" t="s">
        <v>165</v>
      </c>
      <c r="DFL4" t="s">
        <v>165</v>
      </c>
      <c r="DFM4" t="s">
        <v>165</v>
      </c>
      <c r="DFN4" s="11"/>
      <c r="DFO4" t="s">
        <v>166</v>
      </c>
      <c r="DFP4" t="s">
        <v>166</v>
      </c>
      <c r="DFQ4" t="s">
        <v>166</v>
      </c>
      <c r="DFR4" t="s">
        <v>166</v>
      </c>
      <c r="DFS4" t="s">
        <v>166</v>
      </c>
      <c r="DFT4" t="s">
        <v>166</v>
      </c>
      <c r="DFU4" t="s">
        <v>166</v>
      </c>
      <c r="DFV4" t="s">
        <v>166</v>
      </c>
      <c r="DFW4" t="s">
        <v>166</v>
      </c>
      <c r="DFX4" t="s">
        <v>166</v>
      </c>
      <c r="DFY4" s="11"/>
      <c r="DFZ4" t="s">
        <v>167</v>
      </c>
      <c r="DGA4" t="s">
        <v>167</v>
      </c>
      <c r="DGB4" t="s">
        <v>167</v>
      </c>
      <c r="DGC4" t="s">
        <v>167</v>
      </c>
      <c r="DGD4" t="s">
        <v>167</v>
      </c>
      <c r="DGE4" t="s">
        <v>167</v>
      </c>
      <c r="DGF4" t="s">
        <v>167</v>
      </c>
      <c r="DGG4" t="s">
        <v>167</v>
      </c>
      <c r="DGH4" t="s">
        <v>167</v>
      </c>
      <c r="DGI4" t="s">
        <v>167</v>
      </c>
      <c r="DGJ4" s="11"/>
      <c r="DGK4" t="s">
        <v>168</v>
      </c>
      <c r="DGL4" t="s">
        <v>168</v>
      </c>
      <c r="DGM4" t="s">
        <v>168</v>
      </c>
      <c r="DGN4" t="s">
        <v>168</v>
      </c>
      <c r="DGO4" t="s">
        <v>168</v>
      </c>
      <c r="DGP4" t="s">
        <v>168</v>
      </c>
      <c r="DGQ4" t="s">
        <v>168</v>
      </c>
      <c r="DGR4" t="s">
        <v>168</v>
      </c>
      <c r="DGS4" t="s">
        <v>168</v>
      </c>
      <c r="DGT4" t="s">
        <v>168</v>
      </c>
      <c r="DGU4" s="11"/>
      <c r="DGV4" t="s">
        <v>169</v>
      </c>
      <c r="DGW4" t="s">
        <v>169</v>
      </c>
      <c r="DGX4" t="s">
        <v>169</v>
      </c>
      <c r="DGY4" t="s">
        <v>169</v>
      </c>
      <c r="DGZ4" t="s">
        <v>169</v>
      </c>
      <c r="DHA4" t="s">
        <v>169</v>
      </c>
      <c r="DHB4" t="s">
        <v>169</v>
      </c>
      <c r="DHC4" t="s">
        <v>169</v>
      </c>
      <c r="DHD4" t="s">
        <v>169</v>
      </c>
      <c r="DHE4" t="s">
        <v>169</v>
      </c>
      <c r="DHF4" s="11"/>
      <c r="DHG4" t="s">
        <v>170</v>
      </c>
      <c r="DHH4" t="s">
        <v>170</v>
      </c>
      <c r="DHI4" t="s">
        <v>170</v>
      </c>
      <c r="DHJ4" t="s">
        <v>170</v>
      </c>
      <c r="DHK4" t="s">
        <v>170</v>
      </c>
      <c r="DHL4" t="s">
        <v>170</v>
      </c>
      <c r="DHM4" t="s">
        <v>170</v>
      </c>
      <c r="DHN4" t="s">
        <v>170</v>
      </c>
      <c r="DHO4" t="s">
        <v>170</v>
      </c>
      <c r="DHP4" t="s">
        <v>170</v>
      </c>
      <c r="DHQ4" s="11"/>
      <c r="DHR4">
        <v>1700</v>
      </c>
      <c r="DHS4">
        <v>1700</v>
      </c>
      <c r="DHT4">
        <v>1700</v>
      </c>
      <c r="DHU4">
        <v>1700</v>
      </c>
      <c r="DHV4">
        <v>1700</v>
      </c>
      <c r="DHW4">
        <v>1700</v>
      </c>
      <c r="DHX4">
        <v>1700</v>
      </c>
      <c r="DHY4">
        <v>1700</v>
      </c>
      <c r="DHZ4">
        <v>1700</v>
      </c>
      <c r="DIA4">
        <v>1700</v>
      </c>
      <c r="DIB4" s="11"/>
      <c r="DIC4">
        <v>1750</v>
      </c>
      <c r="DID4">
        <v>1750</v>
      </c>
      <c r="DIE4">
        <v>1750</v>
      </c>
      <c r="DIF4">
        <v>1750</v>
      </c>
      <c r="DIG4">
        <v>1750</v>
      </c>
      <c r="DIH4">
        <v>1750</v>
      </c>
      <c r="DII4">
        <v>1750</v>
      </c>
      <c r="DIJ4">
        <v>1750</v>
      </c>
      <c r="DIK4">
        <v>1750</v>
      </c>
      <c r="DIL4">
        <v>1750</v>
      </c>
      <c r="DIM4" s="11"/>
      <c r="DIN4" t="s">
        <v>171</v>
      </c>
      <c r="DIO4" t="s">
        <v>171</v>
      </c>
      <c r="DIP4" t="s">
        <v>171</v>
      </c>
      <c r="DIQ4" t="s">
        <v>171</v>
      </c>
      <c r="DIR4" t="s">
        <v>171</v>
      </c>
      <c r="DIS4" t="s">
        <v>171</v>
      </c>
      <c r="DIT4" t="s">
        <v>171</v>
      </c>
      <c r="DIU4" t="s">
        <v>171</v>
      </c>
      <c r="DIV4" t="s">
        <v>171</v>
      </c>
      <c r="DIW4" t="s">
        <v>171</v>
      </c>
      <c r="DIX4" s="11"/>
      <c r="DIY4" t="s">
        <v>172</v>
      </c>
      <c r="DIZ4" t="s">
        <v>172</v>
      </c>
      <c r="DJA4" t="s">
        <v>172</v>
      </c>
      <c r="DJB4" t="s">
        <v>172</v>
      </c>
      <c r="DJC4" t="s">
        <v>172</v>
      </c>
      <c r="DJD4" t="s">
        <v>172</v>
      </c>
      <c r="DJE4" t="s">
        <v>172</v>
      </c>
      <c r="DJF4" t="s">
        <v>172</v>
      </c>
      <c r="DJG4" t="s">
        <v>172</v>
      </c>
      <c r="DJH4" t="s">
        <v>172</v>
      </c>
      <c r="DJI4" s="11"/>
      <c r="DJJ4" t="s">
        <v>173</v>
      </c>
      <c r="DJK4" t="s">
        <v>173</v>
      </c>
      <c r="DJL4" t="s">
        <v>173</v>
      </c>
      <c r="DJM4" t="s">
        <v>173</v>
      </c>
      <c r="DJN4" t="s">
        <v>173</v>
      </c>
      <c r="DJO4" t="s">
        <v>173</v>
      </c>
      <c r="DJP4" t="s">
        <v>173</v>
      </c>
      <c r="DJQ4" t="s">
        <v>173</v>
      </c>
      <c r="DJR4" t="s">
        <v>173</v>
      </c>
      <c r="DJS4" t="s">
        <v>173</v>
      </c>
      <c r="DJT4" s="11"/>
      <c r="DJU4" t="s">
        <v>174</v>
      </c>
      <c r="DJV4" t="s">
        <v>174</v>
      </c>
      <c r="DJW4" t="s">
        <v>174</v>
      </c>
      <c r="DJX4" t="s">
        <v>174</v>
      </c>
      <c r="DJY4" t="s">
        <v>174</v>
      </c>
      <c r="DJZ4" t="s">
        <v>174</v>
      </c>
      <c r="DKA4" t="s">
        <v>174</v>
      </c>
      <c r="DKB4" t="s">
        <v>174</v>
      </c>
      <c r="DKC4" t="s">
        <v>174</v>
      </c>
      <c r="DKD4" t="s">
        <v>174</v>
      </c>
      <c r="DKE4" s="11"/>
      <c r="DKF4" t="s">
        <v>175</v>
      </c>
      <c r="DKG4" t="s">
        <v>175</v>
      </c>
      <c r="DKH4" t="s">
        <v>175</v>
      </c>
      <c r="DKI4" t="s">
        <v>175</v>
      </c>
      <c r="DKJ4" t="s">
        <v>175</v>
      </c>
      <c r="DKK4" t="s">
        <v>175</v>
      </c>
      <c r="DKL4" t="s">
        <v>175</v>
      </c>
      <c r="DKM4" t="s">
        <v>175</v>
      </c>
      <c r="DKN4" t="s">
        <v>175</v>
      </c>
      <c r="DKO4" t="s">
        <v>175</v>
      </c>
      <c r="DKP4" s="11"/>
      <c r="DKQ4" t="s">
        <v>176</v>
      </c>
      <c r="DKR4" t="s">
        <v>176</v>
      </c>
      <c r="DKS4" t="s">
        <v>176</v>
      </c>
      <c r="DKT4" t="s">
        <v>176</v>
      </c>
      <c r="DKU4" t="s">
        <v>176</v>
      </c>
      <c r="DKV4" t="s">
        <v>176</v>
      </c>
      <c r="DKW4" t="s">
        <v>176</v>
      </c>
      <c r="DKX4" t="s">
        <v>176</v>
      </c>
      <c r="DKY4" t="s">
        <v>176</v>
      </c>
      <c r="DKZ4" t="s">
        <v>176</v>
      </c>
      <c r="DLA4" s="11"/>
      <c r="DLB4" t="s">
        <v>177</v>
      </c>
      <c r="DLC4" t="s">
        <v>177</v>
      </c>
      <c r="DLD4" t="s">
        <v>177</v>
      </c>
      <c r="DLE4" t="s">
        <v>177</v>
      </c>
      <c r="DLF4" t="s">
        <v>177</v>
      </c>
      <c r="DLG4" t="s">
        <v>177</v>
      </c>
      <c r="DLH4" t="s">
        <v>177</v>
      </c>
      <c r="DLI4" t="s">
        <v>177</v>
      </c>
      <c r="DLJ4" t="s">
        <v>177</v>
      </c>
      <c r="DLK4" t="s">
        <v>177</v>
      </c>
      <c r="DLL4" s="11"/>
      <c r="DLM4" t="s">
        <v>178</v>
      </c>
      <c r="DLN4" t="s">
        <v>178</v>
      </c>
      <c r="DLO4" t="s">
        <v>178</v>
      </c>
      <c r="DLP4" t="s">
        <v>178</v>
      </c>
      <c r="DLQ4" t="s">
        <v>178</v>
      </c>
      <c r="DLR4" t="s">
        <v>178</v>
      </c>
      <c r="DLS4" t="s">
        <v>178</v>
      </c>
      <c r="DLT4" t="s">
        <v>178</v>
      </c>
      <c r="DLU4" t="s">
        <v>178</v>
      </c>
      <c r="DLV4" t="s">
        <v>178</v>
      </c>
      <c r="DLW4" s="11"/>
      <c r="DLX4" t="s">
        <v>179</v>
      </c>
      <c r="DLY4" t="s">
        <v>179</v>
      </c>
      <c r="DLZ4" t="s">
        <v>179</v>
      </c>
      <c r="DMA4" t="s">
        <v>179</v>
      </c>
      <c r="DMB4" t="s">
        <v>179</v>
      </c>
      <c r="DMC4" t="s">
        <v>179</v>
      </c>
      <c r="DMD4" t="s">
        <v>179</v>
      </c>
      <c r="DME4" t="s">
        <v>179</v>
      </c>
      <c r="DMF4" t="s">
        <v>179</v>
      </c>
      <c r="DMG4" t="s">
        <v>179</v>
      </c>
      <c r="DMH4" s="11"/>
      <c r="DMI4" t="s">
        <v>180</v>
      </c>
      <c r="DMJ4" t="s">
        <v>180</v>
      </c>
      <c r="DMK4" t="s">
        <v>180</v>
      </c>
      <c r="DML4" t="s">
        <v>180</v>
      </c>
      <c r="DMM4" t="s">
        <v>180</v>
      </c>
      <c r="DMN4" t="s">
        <v>180</v>
      </c>
      <c r="DMO4" t="s">
        <v>180</v>
      </c>
      <c r="DMP4" t="s">
        <v>180</v>
      </c>
      <c r="DMQ4" t="s">
        <v>180</v>
      </c>
      <c r="DMR4" t="s">
        <v>180</v>
      </c>
      <c r="DMS4" s="11"/>
      <c r="DMT4" t="s">
        <v>181</v>
      </c>
      <c r="DMU4" t="s">
        <v>181</v>
      </c>
      <c r="DMV4" t="s">
        <v>181</v>
      </c>
      <c r="DMW4" t="s">
        <v>181</v>
      </c>
      <c r="DMX4" t="s">
        <v>181</v>
      </c>
      <c r="DMY4" t="s">
        <v>181</v>
      </c>
      <c r="DMZ4" t="s">
        <v>181</v>
      </c>
      <c r="DNA4" t="s">
        <v>181</v>
      </c>
      <c r="DNB4" t="s">
        <v>181</v>
      </c>
      <c r="DNC4" t="s">
        <v>181</v>
      </c>
      <c r="DND4" s="11"/>
      <c r="DNE4" t="s">
        <v>182</v>
      </c>
      <c r="DNF4" t="s">
        <v>182</v>
      </c>
      <c r="DNG4" t="s">
        <v>182</v>
      </c>
      <c r="DNH4" t="s">
        <v>182</v>
      </c>
      <c r="DNI4" t="s">
        <v>182</v>
      </c>
      <c r="DNJ4" t="s">
        <v>182</v>
      </c>
      <c r="DNK4" t="s">
        <v>182</v>
      </c>
      <c r="DNL4" t="s">
        <v>182</v>
      </c>
      <c r="DNM4" t="s">
        <v>182</v>
      </c>
      <c r="DNN4" t="s">
        <v>182</v>
      </c>
      <c r="DNO4" s="11"/>
      <c r="DNP4" t="s">
        <v>183</v>
      </c>
      <c r="DNQ4" t="s">
        <v>183</v>
      </c>
      <c r="DNR4" t="s">
        <v>183</v>
      </c>
      <c r="DNS4" t="s">
        <v>183</v>
      </c>
      <c r="DNT4" t="s">
        <v>183</v>
      </c>
      <c r="DNU4" t="s">
        <v>183</v>
      </c>
      <c r="DNV4" t="s">
        <v>183</v>
      </c>
      <c r="DNW4" t="s">
        <v>183</v>
      </c>
      <c r="DNX4" t="s">
        <v>183</v>
      </c>
      <c r="DNY4" t="s">
        <v>183</v>
      </c>
      <c r="DNZ4" s="11"/>
      <c r="DOA4" t="s">
        <v>184</v>
      </c>
      <c r="DOB4" t="s">
        <v>184</v>
      </c>
      <c r="DOC4" t="s">
        <v>184</v>
      </c>
      <c r="DOD4" t="s">
        <v>184</v>
      </c>
      <c r="DOE4" t="s">
        <v>184</v>
      </c>
      <c r="DOF4" t="s">
        <v>184</v>
      </c>
      <c r="DOG4" t="s">
        <v>184</v>
      </c>
      <c r="DOH4" t="s">
        <v>184</v>
      </c>
      <c r="DOI4" t="s">
        <v>184</v>
      </c>
      <c r="DOJ4" t="s">
        <v>184</v>
      </c>
      <c r="DOK4" s="11"/>
      <c r="DOL4" t="s">
        <v>185</v>
      </c>
      <c r="DOM4" t="s">
        <v>185</v>
      </c>
      <c r="DON4" t="s">
        <v>185</v>
      </c>
      <c r="DOO4" t="s">
        <v>185</v>
      </c>
      <c r="DOP4" t="s">
        <v>185</v>
      </c>
      <c r="DOQ4" t="s">
        <v>185</v>
      </c>
      <c r="DOR4" t="s">
        <v>185</v>
      </c>
      <c r="DOS4" t="s">
        <v>185</v>
      </c>
      <c r="DOT4" t="s">
        <v>185</v>
      </c>
      <c r="DOU4" t="s">
        <v>185</v>
      </c>
      <c r="DOV4" s="11"/>
      <c r="DOW4" t="s">
        <v>186</v>
      </c>
      <c r="DOX4" t="s">
        <v>186</v>
      </c>
      <c r="DOY4" t="s">
        <v>186</v>
      </c>
      <c r="DOZ4" t="s">
        <v>186</v>
      </c>
      <c r="DPA4" t="s">
        <v>186</v>
      </c>
      <c r="DPB4" t="s">
        <v>186</v>
      </c>
      <c r="DPC4" t="s">
        <v>186</v>
      </c>
      <c r="DPD4" t="s">
        <v>186</v>
      </c>
      <c r="DPE4" t="s">
        <v>186</v>
      </c>
      <c r="DPF4" t="s">
        <v>186</v>
      </c>
      <c r="DPG4" s="11"/>
      <c r="DPH4" t="s">
        <v>187</v>
      </c>
      <c r="DPI4" t="s">
        <v>187</v>
      </c>
      <c r="DPJ4" t="s">
        <v>187</v>
      </c>
      <c r="DPK4" t="s">
        <v>187</v>
      </c>
      <c r="DPL4" t="s">
        <v>187</v>
      </c>
      <c r="DPM4" t="s">
        <v>187</v>
      </c>
      <c r="DPN4" t="s">
        <v>187</v>
      </c>
      <c r="DPO4" t="s">
        <v>187</v>
      </c>
      <c r="DPP4" t="s">
        <v>187</v>
      </c>
      <c r="DPQ4" t="s">
        <v>187</v>
      </c>
      <c r="DPR4" s="11"/>
      <c r="DPS4">
        <v>1765</v>
      </c>
      <c r="DPT4">
        <v>1765</v>
      </c>
      <c r="DPU4">
        <v>1765</v>
      </c>
      <c r="DPV4">
        <v>1765</v>
      </c>
      <c r="DPW4">
        <v>1765</v>
      </c>
      <c r="DPX4">
        <v>1765</v>
      </c>
      <c r="DPY4">
        <v>1765</v>
      </c>
      <c r="DPZ4">
        <v>1765</v>
      </c>
      <c r="DQA4">
        <v>1765</v>
      </c>
      <c r="DQB4">
        <v>1765</v>
      </c>
      <c r="DQC4" s="11"/>
      <c r="DQD4">
        <v>1740</v>
      </c>
      <c r="DQE4">
        <v>1740</v>
      </c>
      <c r="DQF4">
        <v>1740</v>
      </c>
      <c r="DQG4">
        <v>1740</v>
      </c>
      <c r="DQH4">
        <v>1740</v>
      </c>
      <c r="DQI4">
        <v>1740</v>
      </c>
      <c r="DQJ4">
        <v>1740</v>
      </c>
      <c r="DQK4">
        <v>1740</v>
      </c>
      <c r="DQL4">
        <v>1740</v>
      </c>
      <c r="DQM4">
        <v>1740</v>
      </c>
      <c r="DQN4" s="11"/>
      <c r="DQO4">
        <v>1785</v>
      </c>
      <c r="DQP4">
        <v>1785</v>
      </c>
      <c r="DQQ4">
        <v>1785</v>
      </c>
      <c r="DQR4">
        <v>1785</v>
      </c>
      <c r="DQS4">
        <v>1785</v>
      </c>
      <c r="DQT4">
        <v>1785</v>
      </c>
      <c r="DQU4">
        <v>1785</v>
      </c>
      <c r="DQV4">
        <v>1785</v>
      </c>
      <c r="DQW4">
        <v>1785</v>
      </c>
      <c r="DQX4">
        <v>1785</v>
      </c>
      <c r="DQY4" s="11"/>
      <c r="DQZ4">
        <v>1780</v>
      </c>
      <c r="DRA4">
        <v>1780</v>
      </c>
      <c r="DRB4">
        <v>1780</v>
      </c>
      <c r="DRC4">
        <v>1780</v>
      </c>
      <c r="DRD4">
        <v>1780</v>
      </c>
      <c r="DRE4">
        <v>1780</v>
      </c>
      <c r="DRF4">
        <v>1780</v>
      </c>
      <c r="DRG4">
        <v>1780</v>
      </c>
      <c r="DRH4">
        <v>1780</v>
      </c>
      <c r="DRI4">
        <v>1780</v>
      </c>
      <c r="DRJ4" s="11"/>
      <c r="DRK4">
        <v>1800</v>
      </c>
      <c r="DRL4">
        <v>1800</v>
      </c>
      <c r="DRM4">
        <v>1800</v>
      </c>
      <c r="DRN4">
        <v>1800</v>
      </c>
      <c r="DRO4">
        <v>1800</v>
      </c>
      <c r="DRP4">
        <v>1800</v>
      </c>
      <c r="DRQ4">
        <v>1800</v>
      </c>
      <c r="DRR4">
        <v>1800</v>
      </c>
      <c r="DRS4">
        <v>1800</v>
      </c>
      <c r="DRT4">
        <v>1800</v>
      </c>
      <c r="DRU4" s="11"/>
      <c r="DRV4" t="s">
        <v>188</v>
      </c>
      <c r="DRW4" t="s">
        <v>188</v>
      </c>
      <c r="DRX4" t="s">
        <v>188</v>
      </c>
      <c r="DRY4" t="s">
        <v>188</v>
      </c>
      <c r="DRZ4" t="s">
        <v>188</v>
      </c>
      <c r="DSA4" t="s">
        <v>188</v>
      </c>
      <c r="DSB4" t="s">
        <v>188</v>
      </c>
      <c r="DSC4" t="s">
        <v>188</v>
      </c>
      <c r="DSD4" t="s">
        <v>188</v>
      </c>
      <c r="DSE4" t="s">
        <v>188</v>
      </c>
      <c r="DSF4" s="11"/>
      <c r="DSG4" t="s">
        <v>189</v>
      </c>
      <c r="DSH4" t="s">
        <v>189</v>
      </c>
      <c r="DSI4" t="s">
        <v>189</v>
      </c>
      <c r="DSJ4" t="s">
        <v>189</v>
      </c>
      <c r="DSK4" t="s">
        <v>189</v>
      </c>
      <c r="DSL4" t="s">
        <v>189</v>
      </c>
      <c r="DSM4" t="s">
        <v>189</v>
      </c>
      <c r="DSN4" t="s">
        <v>189</v>
      </c>
      <c r="DSO4" t="s">
        <v>189</v>
      </c>
      <c r="DSP4" t="s">
        <v>189</v>
      </c>
      <c r="DSQ4" s="11"/>
      <c r="DSR4">
        <v>23451</v>
      </c>
      <c r="DSS4">
        <v>23451</v>
      </c>
      <c r="DST4">
        <v>23451</v>
      </c>
      <c r="DSU4">
        <v>23451</v>
      </c>
      <c r="DSV4">
        <v>23451</v>
      </c>
      <c r="DSW4">
        <v>23451</v>
      </c>
      <c r="DSX4">
        <v>23451</v>
      </c>
      <c r="DSY4">
        <v>23451</v>
      </c>
      <c r="DSZ4">
        <v>23451</v>
      </c>
      <c r="DTA4">
        <v>23451</v>
      </c>
      <c r="DTB4" s="11"/>
      <c r="DTC4">
        <v>23452</v>
      </c>
      <c r="DTD4">
        <v>23452</v>
      </c>
      <c r="DTE4">
        <v>23452</v>
      </c>
      <c r="DTF4">
        <v>23452</v>
      </c>
      <c r="DTG4">
        <v>23452</v>
      </c>
      <c r="DTH4">
        <v>23452</v>
      </c>
      <c r="DTI4">
        <v>23452</v>
      </c>
      <c r="DTJ4">
        <v>23452</v>
      </c>
      <c r="DTK4">
        <v>23452</v>
      </c>
      <c r="DTL4">
        <v>23452</v>
      </c>
      <c r="DTM4" s="11"/>
      <c r="DTN4">
        <v>23453</v>
      </c>
      <c r="DTO4">
        <v>23453</v>
      </c>
      <c r="DTP4">
        <v>23453</v>
      </c>
      <c r="DTQ4">
        <v>23453</v>
      </c>
      <c r="DTR4">
        <v>23453</v>
      </c>
      <c r="DTS4">
        <v>23453</v>
      </c>
      <c r="DTT4">
        <v>23453</v>
      </c>
      <c r="DTU4">
        <v>23453</v>
      </c>
      <c r="DTV4">
        <v>23453</v>
      </c>
      <c r="DTW4">
        <v>23453</v>
      </c>
      <c r="DTX4" s="11"/>
      <c r="DTY4">
        <v>23462</v>
      </c>
      <c r="DTZ4">
        <v>23462</v>
      </c>
      <c r="DUA4">
        <v>23462</v>
      </c>
      <c r="DUB4">
        <v>23462</v>
      </c>
      <c r="DUC4">
        <v>23462</v>
      </c>
      <c r="DUD4">
        <v>23462</v>
      </c>
      <c r="DUE4">
        <v>23462</v>
      </c>
      <c r="DUF4">
        <v>23462</v>
      </c>
      <c r="DUG4">
        <v>23462</v>
      </c>
      <c r="DUH4">
        <v>23462</v>
      </c>
      <c r="DUI4" s="11"/>
      <c r="DUJ4">
        <v>1230</v>
      </c>
      <c r="DUK4">
        <v>1230</v>
      </c>
      <c r="DUL4">
        <v>1230</v>
      </c>
      <c r="DUM4">
        <v>1230</v>
      </c>
      <c r="DUN4">
        <v>1230</v>
      </c>
      <c r="DUO4">
        <v>1230</v>
      </c>
      <c r="DUP4">
        <v>1230</v>
      </c>
      <c r="DUQ4">
        <v>1230</v>
      </c>
      <c r="DUR4">
        <v>1230</v>
      </c>
      <c r="DUS4">
        <v>1230</v>
      </c>
      <c r="DUT4" s="11"/>
      <c r="DUU4">
        <v>1250</v>
      </c>
      <c r="DUV4">
        <v>1250</v>
      </c>
      <c r="DUW4">
        <v>1250</v>
      </c>
      <c r="DUX4">
        <v>1250</v>
      </c>
      <c r="DUY4">
        <v>1250</v>
      </c>
      <c r="DUZ4">
        <v>1250</v>
      </c>
      <c r="DVA4">
        <v>1250</v>
      </c>
      <c r="DVB4">
        <v>1250</v>
      </c>
      <c r="DVC4">
        <v>1250</v>
      </c>
      <c r="DVD4">
        <v>1250</v>
      </c>
      <c r="DVE4" s="11"/>
      <c r="DVF4">
        <v>110452</v>
      </c>
      <c r="DVG4">
        <v>110452</v>
      </c>
      <c r="DVH4">
        <v>110452</v>
      </c>
      <c r="DVI4">
        <v>110452</v>
      </c>
      <c r="DVJ4">
        <v>110452</v>
      </c>
      <c r="DVK4">
        <v>110452</v>
      </c>
      <c r="DVL4">
        <v>110452</v>
      </c>
      <c r="DVM4">
        <v>110452</v>
      </c>
      <c r="DVN4">
        <v>110452</v>
      </c>
      <c r="DVO4">
        <v>110452</v>
      </c>
      <c r="DVP4" s="11"/>
      <c r="DVQ4">
        <v>615300</v>
      </c>
      <c r="DVR4">
        <v>615300</v>
      </c>
      <c r="DVS4">
        <v>615300</v>
      </c>
      <c r="DVT4">
        <v>615300</v>
      </c>
      <c r="DVU4">
        <v>615300</v>
      </c>
      <c r="DVV4">
        <v>615300</v>
      </c>
      <c r="DVW4">
        <v>615300</v>
      </c>
      <c r="DVX4">
        <v>615300</v>
      </c>
      <c r="DVY4">
        <v>615300</v>
      </c>
      <c r="DVZ4">
        <v>615300</v>
      </c>
      <c r="DWA4" s="11"/>
      <c r="DWB4">
        <v>615400</v>
      </c>
      <c r="DWC4">
        <v>615400</v>
      </c>
      <c r="DWD4">
        <v>615400</v>
      </c>
      <c r="DWE4">
        <v>615400</v>
      </c>
      <c r="DWF4">
        <v>615400</v>
      </c>
      <c r="DWG4">
        <v>615400</v>
      </c>
      <c r="DWH4">
        <v>615400</v>
      </c>
      <c r="DWI4">
        <v>615400</v>
      </c>
      <c r="DWJ4">
        <v>615400</v>
      </c>
      <c r="DWK4">
        <v>615400</v>
      </c>
      <c r="DWL4" s="11"/>
      <c r="DWM4">
        <v>615600</v>
      </c>
      <c r="DWN4">
        <v>615600</v>
      </c>
      <c r="DWO4">
        <v>615600</v>
      </c>
      <c r="DWP4">
        <v>615600</v>
      </c>
      <c r="DWQ4">
        <v>615600</v>
      </c>
      <c r="DWR4">
        <v>615600</v>
      </c>
      <c r="DWS4">
        <v>615600</v>
      </c>
      <c r="DWT4">
        <v>615600</v>
      </c>
      <c r="DWU4">
        <v>615600</v>
      </c>
      <c r="DWV4">
        <v>615600</v>
      </c>
      <c r="DWW4" s="11"/>
      <c r="DWX4">
        <v>625300</v>
      </c>
      <c r="DWY4">
        <v>625300</v>
      </c>
      <c r="DWZ4">
        <v>625300</v>
      </c>
      <c r="DXA4">
        <v>625300</v>
      </c>
      <c r="DXB4">
        <v>625300</v>
      </c>
      <c r="DXC4">
        <v>625300</v>
      </c>
      <c r="DXD4">
        <v>625300</v>
      </c>
      <c r="DXE4">
        <v>625300</v>
      </c>
      <c r="DXF4">
        <v>625300</v>
      </c>
      <c r="DXG4">
        <v>625300</v>
      </c>
      <c r="DXH4" s="11"/>
      <c r="DXI4">
        <v>665400</v>
      </c>
      <c r="DXJ4">
        <v>665400</v>
      </c>
      <c r="DXK4">
        <v>665400</v>
      </c>
      <c r="DXL4">
        <v>665400</v>
      </c>
      <c r="DXM4">
        <v>665400</v>
      </c>
      <c r="DXN4">
        <v>665400</v>
      </c>
      <c r="DXO4">
        <v>665400</v>
      </c>
      <c r="DXP4">
        <v>665400</v>
      </c>
      <c r="DXQ4">
        <v>665400</v>
      </c>
      <c r="DXR4">
        <v>665400</v>
      </c>
      <c r="DXS4" s="11"/>
      <c r="DXT4">
        <v>7516</v>
      </c>
      <c r="DXU4">
        <v>7516</v>
      </c>
      <c r="DXV4">
        <v>7516</v>
      </c>
      <c r="DXW4">
        <v>7516</v>
      </c>
      <c r="DXX4">
        <v>7516</v>
      </c>
      <c r="DXY4">
        <v>7516</v>
      </c>
      <c r="DXZ4">
        <v>7516</v>
      </c>
      <c r="DYA4">
        <v>7516</v>
      </c>
      <c r="DYB4">
        <v>7516</v>
      </c>
      <c r="DYC4">
        <v>7516</v>
      </c>
      <c r="DYD4" s="11"/>
      <c r="DYE4">
        <v>7518</v>
      </c>
      <c r="DYF4">
        <v>7518</v>
      </c>
      <c r="DYG4">
        <v>7518</v>
      </c>
      <c r="DYH4">
        <v>7518</v>
      </c>
      <c r="DYI4">
        <v>7518</v>
      </c>
      <c r="DYJ4">
        <v>7518</v>
      </c>
      <c r="DYK4">
        <v>7518</v>
      </c>
      <c r="DYL4">
        <v>7518</v>
      </c>
      <c r="DYM4">
        <v>7518</v>
      </c>
      <c r="DYN4">
        <v>7518</v>
      </c>
      <c r="DYO4" s="11"/>
      <c r="DYP4">
        <v>7522</v>
      </c>
      <c r="DYQ4">
        <v>7522</v>
      </c>
      <c r="DYR4">
        <v>7522</v>
      </c>
      <c r="DYS4">
        <v>7522</v>
      </c>
      <c r="DYT4">
        <v>7522</v>
      </c>
      <c r="DYU4">
        <v>7522</v>
      </c>
      <c r="DYV4">
        <v>7522</v>
      </c>
      <c r="DYW4">
        <v>7522</v>
      </c>
      <c r="DYX4">
        <v>7522</v>
      </c>
      <c r="DYY4">
        <v>7522</v>
      </c>
      <c r="DYZ4" s="11"/>
      <c r="DZA4">
        <v>7527</v>
      </c>
      <c r="DZB4">
        <v>7527</v>
      </c>
      <c r="DZC4">
        <v>7527</v>
      </c>
      <c r="DZD4">
        <v>7527</v>
      </c>
      <c r="DZE4">
        <v>7527</v>
      </c>
      <c r="DZF4">
        <v>7527</v>
      </c>
      <c r="DZG4">
        <v>7527</v>
      </c>
      <c r="DZH4">
        <v>7527</v>
      </c>
      <c r="DZI4">
        <v>7527</v>
      </c>
      <c r="DZJ4">
        <v>7527</v>
      </c>
      <c r="DZK4" s="11"/>
      <c r="DZL4">
        <v>7572</v>
      </c>
      <c r="DZM4">
        <v>7572</v>
      </c>
      <c r="DZN4">
        <v>7572</v>
      </c>
      <c r="DZO4">
        <v>7572</v>
      </c>
      <c r="DZP4">
        <v>7572</v>
      </c>
      <c r="DZQ4">
        <v>7572</v>
      </c>
      <c r="DZR4">
        <v>7572</v>
      </c>
      <c r="DZS4">
        <v>7572</v>
      </c>
      <c r="DZT4">
        <v>7572</v>
      </c>
      <c r="DZU4">
        <v>7572</v>
      </c>
      <c r="DZV4" s="11"/>
      <c r="DZW4">
        <v>7526</v>
      </c>
      <c r="DZX4">
        <v>7526</v>
      </c>
      <c r="DZY4">
        <v>7526</v>
      </c>
      <c r="DZZ4">
        <v>7526</v>
      </c>
      <c r="EAA4">
        <v>7526</v>
      </c>
      <c r="EAB4">
        <v>7526</v>
      </c>
      <c r="EAC4">
        <v>7526</v>
      </c>
      <c r="EAD4">
        <v>7526</v>
      </c>
      <c r="EAE4">
        <v>7526</v>
      </c>
      <c r="EAF4">
        <v>7526</v>
      </c>
      <c r="EAG4" s="11"/>
      <c r="EAH4">
        <v>7803</v>
      </c>
      <c r="EAI4">
        <v>7803</v>
      </c>
      <c r="EAJ4">
        <v>7803</v>
      </c>
      <c r="EAK4">
        <v>7803</v>
      </c>
      <c r="EAL4">
        <v>7803</v>
      </c>
      <c r="EAM4">
        <v>7803</v>
      </c>
      <c r="EAN4">
        <v>7803</v>
      </c>
      <c r="EAO4">
        <v>7803</v>
      </c>
      <c r="EAP4">
        <v>7803</v>
      </c>
      <c r="EAQ4">
        <v>7803</v>
      </c>
      <c r="EAR4" s="11"/>
      <c r="EAS4">
        <v>110458</v>
      </c>
      <c r="EAT4">
        <v>110458</v>
      </c>
      <c r="EAU4">
        <v>110458</v>
      </c>
      <c r="EAV4">
        <v>110458</v>
      </c>
      <c r="EAW4">
        <v>110458</v>
      </c>
      <c r="EAX4">
        <v>110458</v>
      </c>
      <c r="EAY4">
        <v>110458</v>
      </c>
      <c r="EAZ4">
        <v>110458</v>
      </c>
      <c r="EBA4">
        <v>110458</v>
      </c>
      <c r="EBB4">
        <v>110458</v>
      </c>
      <c r="EBC4" s="11"/>
      <c r="EBD4">
        <v>1260</v>
      </c>
      <c r="EBE4">
        <v>1260</v>
      </c>
      <c r="EBF4">
        <v>1260</v>
      </c>
      <c r="EBG4">
        <v>1260</v>
      </c>
      <c r="EBH4">
        <v>1260</v>
      </c>
      <c r="EBI4">
        <v>1260</v>
      </c>
      <c r="EBJ4">
        <v>1260</v>
      </c>
      <c r="EBK4">
        <v>1260</v>
      </c>
      <c r="EBL4">
        <v>1260</v>
      </c>
      <c r="EBM4">
        <v>1260</v>
      </c>
      <c r="EBN4" s="11"/>
      <c r="EBO4" t="s">
        <v>190</v>
      </c>
      <c r="EBP4" t="s">
        <v>190</v>
      </c>
      <c r="EBQ4" t="s">
        <v>190</v>
      </c>
      <c r="EBR4" t="s">
        <v>190</v>
      </c>
      <c r="EBS4" t="s">
        <v>190</v>
      </c>
      <c r="EBT4" t="s">
        <v>190</v>
      </c>
      <c r="EBU4" t="s">
        <v>190</v>
      </c>
      <c r="EBV4" t="s">
        <v>190</v>
      </c>
      <c r="EBW4" t="s">
        <v>190</v>
      </c>
      <c r="EBX4" t="s">
        <v>190</v>
      </c>
      <c r="EBY4" s="11"/>
      <c r="EBZ4" t="s">
        <v>191</v>
      </c>
      <c r="ECA4" t="s">
        <v>191</v>
      </c>
      <c r="ECB4" t="s">
        <v>191</v>
      </c>
      <c r="ECC4" t="s">
        <v>191</v>
      </c>
      <c r="ECD4" t="s">
        <v>191</v>
      </c>
      <c r="ECE4" t="s">
        <v>191</v>
      </c>
      <c r="ECF4" t="s">
        <v>191</v>
      </c>
      <c r="ECG4" t="s">
        <v>191</v>
      </c>
      <c r="ECH4" t="s">
        <v>191</v>
      </c>
      <c r="ECI4" t="s">
        <v>191</v>
      </c>
      <c r="ECJ4" s="11"/>
      <c r="ECK4" t="s">
        <v>192</v>
      </c>
      <c r="ECL4" t="s">
        <v>192</v>
      </c>
      <c r="ECM4" t="s">
        <v>192</v>
      </c>
      <c r="ECN4" t="s">
        <v>192</v>
      </c>
      <c r="ECO4" t="s">
        <v>192</v>
      </c>
      <c r="ECP4" t="s">
        <v>192</v>
      </c>
      <c r="ECQ4" t="s">
        <v>192</v>
      </c>
      <c r="ECR4" t="s">
        <v>192</v>
      </c>
      <c r="ECS4" t="s">
        <v>192</v>
      </c>
      <c r="ECT4" t="s">
        <v>192</v>
      </c>
      <c r="ECU4" s="11"/>
      <c r="ECV4" t="s">
        <v>193</v>
      </c>
      <c r="ECW4" t="s">
        <v>193</v>
      </c>
      <c r="ECX4" t="s">
        <v>193</v>
      </c>
      <c r="ECY4" t="s">
        <v>193</v>
      </c>
      <c r="ECZ4" t="s">
        <v>193</v>
      </c>
      <c r="EDA4" t="s">
        <v>193</v>
      </c>
      <c r="EDB4" t="s">
        <v>193</v>
      </c>
      <c r="EDC4" t="s">
        <v>193</v>
      </c>
      <c r="EDD4" t="s">
        <v>193</v>
      </c>
      <c r="EDE4" t="s">
        <v>193</v>
      </c>
      <c r="EDF4" s="11"/>
      <c r="EDG4" t="s">
        <v>194</v>
      </c>
      <c r="EDH4" t="s">
        <v>194</v>
      </c>
      <c r="EDI4" t="s">
        <v>194</v>
      </c>
      <c r="EDJ4" t="s">
        <v>194</v>
      </c>
      <c r="EDK4" t="s">
        <v>194</v>
      </c>
      <c r="EDL4" t="s">
        <v>194</v>
      </c>
      <c r="EDM4" t="s">
        <v>194</v>
      </c>
      <c r="EDN4" t="s">
        <v>194</v>
      </c>
      <c r="EDO4" t="s">
        <v>194</v>
      </c>
      <c r="EDP4" t="s">
        <v>194</v>
      </c>
      <c r="EDQ4" s="11"/>
      <c r="EDR4" t="s">
        <v>195</v>
      </c>
      <c r="EDS4" t="s">
        <v>195</v>
      </c>
      <c r="EDT4" t="s">
        <v>195</v>
      </c>
      <c r="EDU4" t="s">
        <v>195</v>
      </c>
      <c r="EDV4" t="s">
        <v>195</v>
      </c>
      <c r="EDW4" t="s">
        <v>195</v>
      </c>
      <c r="EDX4" t="s">
        <v>195</v>
      </c>
      <c r="EDY4" t="s">
        <v>195</v>
      </c>
      <c r="EDZ4" t="s">
        <v>195</v>
      </c>
      <c r="EEA4" t="s">
        <v>195</v>
      </c>
      <c r="EEB4" s="11"/>
      <c r="EEC4" t="s">
        <v>196</v>
      </c>
      <c r="EED4" t="s">
        <v>196</v>
      </c>
      <c r="EEE4" t="s">
        <v>196</v>
      </c>
      <c r="EEF4" t="s">
        <v>196</v>
      </c>
      <c r="EEG4" t="s">
        <v>196</v>
      </c>
      <c r="EEH4" t="s">
        <v>196</v>
      </c>
      <c r="EEI4" t="s">
        <v>196</v>
      </c>
      <c r="EEJ4" t="s">
        <v>196</v>
      </c>
      <c r="EEK4" t="s">
        <v>196</v>
      </c>
      <c r="EEL4" t="s">
        <v>196</v>
      </c>
      <c r="EEM4" s="11"/>
      <c r="EEN4" t="s">
        <v>197</v>
      </c>
      <c r="EEO4" t="s">
        <v>197</v>
      </c>
      <c r="EEP4" t="s">
        <v>197</v>
      </c>
      <c r="EEQ4" t="s">
        <v>197</v>
      </c>
      <c r="EER4" t="s">
        <v>197</v>
      </c>
      <c r="EES4" t="s">
        <v>197</v>
      </c>
      <c r="EET4" t="s">
        <v>197</v>
      </c>
      <c r="EEU4" t="s">
        <v>197</v>
      </c>
      <c r="EEV4" t="s">
        <v>197</v>
      </c>
      <c r="EEW4" t="s">
        <v>197</v>
      </c>
      <c r="EEX4" s="11"/>
      <c r="EEY4" t="s">
        <v>198</v>
      </c>
      <c r="EEZ4" t="s">
        <v>198</v>
      </c>
      <c r="EFA4" t="s">
        <v>198</v>
      </c>
      <c r="EFB4" t="s">
        <v>198</v>
      </c>
      <c r="EFC4" t="s">
        <v>198</v>
      </c>
      <c r="EFD4" t="s">
        <v>198</v>
      </c>
      <c r="EFE4" t="s">
        <v>198</v>
      </c>
      <c r="EFF4" t="s">
        <v>198</v>
      </c>
      <c r="EFG4" t="s">
        <v>198</v>
      </c>
      <c r="EFH4" t="s">
        <v>198</v>
      </c>
      <c r="EFI4" s="11"/>
      <c r="EFJ4" t="s">
        <v>199</v>
      </c>
      <c r="EFK4" t="s">
        <v>199</v>
      </c>
      <c r="EFL4" t="s">
        <v>199</v>
      </c>
      <c r="EFM4" t="s">
        <v>199</v>
      </c>
      <c r="EFN4" t="s">
        <v>199</v>
      </c>
      <c r="EFO4" t="s">
        <v>199</v>
      </c>
      <c r="EFP4" t="s">
        <v>199</v>
      </c>
      <c r="EFQ4" t="s">
        <v>199</v>
      </c>
      <c r="EFR4" t="s">
        <v>199</v>
      </c>
      <c r="EFS4" t="s">
        <v>199</v>
      </c>
      <c r="EFT4" s="11"/>
      <c r="EFU4" t="s">
        <v>200</v>
      </c>
      <c r="EFV4" t="s">
        <v>200</v>
      </c>
      <c r="EFW4" t="s">
        <v>200</v>
      </c>
      <c r="EFX4" t="s">
        <v>200</v>
      </c>
      <c r="EFY4" t="s">
        <v>200</v>
      </c>
      <c r="EFZ4" t="s">
        <v>200</v>
      </c>
      <c r="EGA4" t="s">
        <v>200</v>
      </c>
      <c r="EGB4" t="s">
        <v>200</v>
      </c>
      <c r="EGC4" t="s">
        <v>200</v>
      </c>
      <c r="EGD4" t="s">
        <v>200</v>
      </c>
      <c r="EGE4" s="11"/>
      <c r="EGF4" t="s">
        <v>201</v>
      </c>
      <c r="EGG4" t="s">
        <v>201</v>
      </c>
      <c r="EGH4" t="s">
        <v>201</v>
      </c>
      <c r="EGI4" t="s">
        <v>201</v>
      </c>
      <c r="EGJ4" t="s">
        <v>201</v>
      </c>
      <c r="EGK4" t="s">
        <v>201</v>
      </c>
      <c r="EGL4" t="s">
        <v>201</v>
      </c>
      <c r="EGM4" t="s">
        <v>201</v>
      </c>
      <c r="EGN4" t="s">
        <v>201</v>
      </c>
      <c r="EGO4" t="s">
        <v>201</v>
      </c>
      <c r="EGP4" s="11"/>
      <c r="EGQ4" t="s">
        <v>202</v>
      </c>
      <c r="EGR4" t="s">
        <v>202</v>
      </c>
      <c r="EGS4" t="s">
        <v>202</v>
      </c>
      <c r="EGT4" t="s">
        <v>202</v>
      </c>
      <c r="EGU4" t="s">
        <v>202</v>
      </c>
      <c r="EGV4" t="s">
        <v>202</v>
      </c>
      <c r="EGW4" t="s">
        <v>202</v>
      </c>
      <c r="EGX4" t="s">
        <v>202</v>
      </c>
      <c r="EGY4" t="s">
        <v>202</v>
      </c>
      <c r="EGZ4" t="s">
        <v>202</v>
      </c>
      <c r="EHA4" s="11"/>
      <c r="EHB4" t="s">
        <v>203</v>
      </c>
      <c r="EHC4" t="s">
        <v>203</v>
      </c>
      <c r="EHD4" t="s">
        <v>203</v>
      </c>
      <c r="EHE4" t="s">
        <v>203</v>
      </c>
      <c r="EHF4" t="s">
        <v>203</v>
      </c>
      <c r="EHG4" t="s">
        <v>203</v>
      </c>
      <c r="EHH4" t="s">
        <v>203</v>
      </c>
      <c r="EHI4" t="s">
        <v>203</v>
      </c>
      <c r="EHJ4" t="s">
        <v>203</v>
      </c>
      <c r="EHK4" t="s">
        <v>203</v>
      </c>
      <c r="EHL4" s="11"/>
      <c r="EHM4" t="s">
        <v>204</v>
      </c>
      <c r="EHN4" t="s">
        <v>204</v>
      </c>
      <c r="EHO4" t="s">
        <v>204</v>
      </c>
      <c r="EHP4" t="s">
        <v>204</v>
      </c>
      <c r="EHQ4" t="s">
        <v>204</v>
      </c>
      <c r="EHR4" t="s">
        <v>204</v>
      </c>
      <c r="EHS4" t="s">
        <v>204</v>
      </c>
      <c r="EHT4" t="s">
        <v>204</v>
      </c>
      <c r="EHU4" t="s">
        <v>204</v>
      </c>
      <c r="EHV4" t="s">
        <v>204</v>
      </c>
      <c r="EHW4" s="11"/>
      <c r="EHX4" t="s">
        <v>205</v>
      </c>
      <c r="EHY4" t="s">
        <v>205</v>
      </c>
      <c r="EHZ4" t="s">
        <v>205</v>
      </c>
      <c r="EIA4" t="s">
        <v>205</v>
      </c>
      <c r="EIB4" t="s">
        <v>205</v>
      </c>
      <c r="EIC4" t="s">
        <v>205</v>
      </c>
      <c r="EID4" t="s">
        <v>205</v>
      </c>
      <c r="EIE4" t="s">
        <v>205</v>
      </c>
      <c r="EIF4" t="s">
        <v>205</v>
      </c>
      <c r="EIG4" t="s">
        <v>205</v>
      </c>
      <c r="EIH4" s="11"/>
      <c r="EII4" t="s">
        <v>206</v>
      </c>
      <c r="EIJ4" t="s">
        <v>206</v>
      </c>
      <c r="EIK4" t="s">
        <v>206</v>
      </c>
      <c r="EIL4" t="s">
        <v>206</v>
      </c>
      <c r="EIM4" t="s">
        <v>206</v>
      </c>
      <c r="EIN4" t="s">
        <v>206</v>
      </c>
      <c r="EIO4" t="s">
        <v>206</v>
      </c>
      <c r="EIP4" t="s">
        <v>206</v>
      </c>
      <c r="EIQ4" t="s">
        <v>206</v>
      </c>
      <c r="EIR4" t="s">
        <v>206</v>
      </c>
      <c r="EIS4" s="11"/>
      <c r="EIT4" t="s">
        <v>207</v>
      </c>
      <c r="EIU4" t="s">
        <v>207</v>
      </c>
      <c r="EIV4" t="s">
        <v>207</v>
      </c>
      <c r="EIW4" t="s">
        <v>207</v>
      </c>
      <c r="EIX4" t="s">
        <v>207</v>
      </c>
      <c r="EIY4" t="s">
        <v>207</v>
      </c>
      <c r="EIZ4" t="s">
        <v>207</v>
      </c>
      <c r="EJA4" t="s">
        <v>207</v>
      </c>
      <c r="EJB4" t="s">
        <v>207</v>
      </c>
      <c r="EJC4" t="s">
        <v>207</v>
      </c>
      <c r="EJD4" s="11"/>
      <c r="EJE4">
        <v>54453</v>
      </c>
      <c r="EJF4">
        <v>54453</v>
      </c>
      <c r="EJG4">
        <v>54453</v>
      </c>
      <c r="EJH4">
        <v>54453</v>
      </c>
      <c r="EJI4">
        <v>54453</v>
      </c>
      <c r="EJJ4">
        <v>54453</v>
      </c>
      <c r="EJK4">
        <v>54453</v>
      </c>
      <c r="EJL4">
        <v>54453</v>
      </c>
      <c r="EJM4">
        <v>54453</v>
      </c>
      <c r="EJN4">
        <v>54453</v>
      </c>
      <c r="EJO4" s="11"/>
      <c r="EJP4">
        <v>54463</v>
      </c>
      <c r="EJQ4">
        <v>54463</v>
      </c>
      <c r="EJR4">
        <v>54463</v>
      </c>
      <c r="EJS4">
        <v>54463</v>
      </c>
      <c r="EJT4">
        <v>54463</v>
      </c>
      <c r="EJU4">
        <v>54463</v>
      </c>
      <c r="EJV4">
        <v>54463</v>
      </c>
      <c r="EJW4">
        <v>54463</v>
      </c>
      <c r="EJX4">
        <v>54463</v>
      </c>
      <c r="EJY4">
        <v>54463</v>
      </c>
      <c r="EJZ4" s="11"/>
      <c r="EKA4">
        <v>13410</v>
      </c>
      <c r="EKB4">
        <v>13410</v>
      </c>
      <c r="EKC4">
        <v>13410</v>
      </c>
      <c r="EKD4">
        <v>13410</v>
      </c>
      <c r="EKE4">
        <v>13410</v>
      </c>
      <c r="EKF4">
        <v>13410</v>
      </c>
      <c r="EKG4">
        <v>13410</v>
      </c>
      <c r="EKH4">
        <v>13410</v>
      </c>
      <c r="EKI4">
        <v>13410</v>
      </c>
      <c r="EKJ4">
        <v>13410</v>
      </c>
      <c r="EKK4" s="11"/>
      <c r="EKL4">
        <v>13440</v>
      </c>
      <c r="EKM4">
        <v>13440</v>
      </c>
      <c r="EKN4">
        <v>13440</v>
      </c>
      <c r="EKO4">
        <v>13440</v>
      </c>
      <c r="EKP4">
        <v>13440</v>
      </c>
      <c r="EKQ4">
        <v>13440</v>
      </c>
      <c r="EKR4">
        <v>13440</v>
      </c>
      <c r="EKS4">
        <v>13440</v>
      </c>
      <c r="EKT4">
        <v>13440</v>
      </c>
      <c r="EKU4">
        <v>13440</v>
      </c>
      <c r="EKV4" s="11"/>
      <c r="EKW4">
        <v>13441</v>
      </c>
      <c r="EKX4">
        <v>13441</v>
      </c>
      <c r="EKY4">
        <v>13441</v>
      </c>
      <c r="EKZ4">
        <v>13441</v>
      </c>
      <c r="ELA4">
        <v>13441</v>
      </c>
      <c r="ELB4">
        <v>13441</v>
      </c>
      <c r="ELC4">
        <v>13441</v>
      </c>
      <c r="ELD4">
        <v>13441</v>
      </c>
      <c r="ELE4">
        <v>13441</v>
      </c>
      <c r="ELF4">
        <v>13441</v>
      </c>
      <c r="ELG4" s="11"/>
      <c r="ELH4">
        <v>13443</v>
      </c>
      <c r="ELI4">
        <v>13443</v>
      </c>
      <c r="ELJ4">
        <v>13443</v>
      </c>
      <c r="ELK4">
        <v>13443</v>
      </c>
      <c r="ELL4">
        <v>13443</v>
      </c>
      <c r="ELM4">
        <v>13443</v>
      </c>
      <c r="ELN4">
        <v>13443</v>
      </c>
      <c r="ELO4">
        <v>13443</v>
      </c>
      <c r="ELP4">
        <v>13443</v>
      </c>
      <c r="ELQ4">
        <v>13443</v>
      </c>
      <c r="ELR4" s="11"/>
      <c r="ELS4">
        <v>23415</v>
      </c>
      <c r="ELT4">
        <v>23415</v>
      </c>
      <c r="ELU4">
        <v>23415</v>
      </c>
      <c r="ELV4">
        <v>23415</v>
      </c>
      <c r="ELW4">
        <v>23415</v>
      </c>
      <c r="ELX4">
        <v>23415</v>
      </c>
      <c r="ELY4">
        <v>23415</v>
      </c>
      <c r="ELZ4">
        <v>23415</v>
      </c>
      <c r="EMA4">
        <v>23415</v>
      </c>
      <c r="EMB4">
        <v>23415</v>
      </c>
      <c r="EMC4" s="11"/>
      <c r="EMD4">
        <v>56405</v>
      </c>
      <c r="EME4">
        <v>56405</v>
      </c>
      <c r="EMF4">
        <v>56405</v>
      </c>
      <c r="EMG4">
        <v>56405</v>
      </c>
      <c r="EMH4">
        <v>56405</v>
      </c>
      <c r="EMI4">
        <v>56405</v>
      </c>
      <c r="EMJ4">
        <v>56405</v>
      </c>
      <c r="EMK4">
        <v>56405</v>
      </c>
      <c r="EML4">
        <v>56405</v>
      </c>
      <c r="EMM4">
        <v>56405</v>
      </c>
      <c r="EMN4" s="11"/>
      <c r="EMO4">
        <v>43404</v>
      </c>
      <c r="EMP4">
        <v>43404</v>
      </c>
      <c r="EMQ4">
        <v>43404</v>
      </c>
      <c r="EMR4">
        <v>43404</v>
      </c>
      <c r="EMS4">
        <v>43404</v>
      </c>
      <c r="EMT4">
        <v>43404</v>
      </c>
      <c r="EMU4">
        <v>43404</v>
      </c>
      <c r="EMV4">
        <v>43404</v>
      </c>
      <c r="EMW4">
        <v>43404</v>
      </c>
      <c r="EMX4">
        <v>43404</v>
      </c>
      <c r="EMY4" s="11"/>
      <c r="EMZ4">
        <v>43424</v>
      </c>
      <c r="ENA4">
        <v>43424</v>
      </c>
      <c r="ENB4">
        <v>43424</v>
      </c>
      <c r="ENC4">
        <v>43424</v>
      </c>
      <c r="END4">
        <v>43424</v>
      </c>
      <c r="ENE4">
        <v>43424</v>
      </c>
      <c r="ENF4">
        <v>43424</v>
      </c>
      <c r="ENG4">
        <v>43424</v>
      </c>
      <c r="ENH4">
        <v>43424</v>
      </c>
      <c r="ENI4">
        <v>43424</v>
      </c>
      <c r="ENJ4" s="11"/>
      <c r="ENK4">
        <v>54487</v>
      </c>
      <c r="ENL4">
        <v>54487</v>
      </c>
      <c r="ENM4">
        <v>54487</v>
      </c>
      <c r="ENN4">
        <v>54487</v>
      </c>
      <c r="ENO4">
        <v>54487</v>
      </c>
      <c r="ENP4">
        <v>54487</v>
      </c>
      <c r="ENQ4">
        <v>54487</v>
      </c>
      <c r="ENR4">
        <v>54487</v>
      </c>
      <c r="ENS4">
        <v>54487</v>
      </c>
      <c r="ENT4">
        <v>54487</v>
      </c>
      <c r="ENU4" s="11"/>
      <c r="ENV4">
        <v>56404</v>
      </c>
      <c r="ENW4">
        <v>56404</v>
      </c>
      <c r="ENX4">
        <v>56404</v>
      </c>
      <c r="ENY4">
        <v>56404</v>
      </c>
      <c r="ENZ4">
        <v>56404</v>
      </c>
      <c r="EOA4">
        <v>56404</v>
      </c>
      <c r="EOB4">
        <v>56404</v>
      </c>
      <c r="EOC4">
        <v>56404</v>
      </c>
      <c r="EOD4">
        <v>56404</v>
      </c>
      <c r="EOE4">
        <v>56404</v>
      </c>
      <c r="EOF4" s="11"/>
      <c r="EOG4">
        <v>81401</v>
      </c>
      <c r="EOH4">
        <v>81401</v>
      </c>
      <c r="EOI4">
        <v>81401</v>
      </c>
      <c r="EOJ4">
        <v>81401</v>
      </c>
      <c r="EOK4">
        <v>81401</v>
      </c>
      <c r="EOL4">
        <v>81401</v>
      </c>
      <c r="EOM4">
        <v>81401</v>
      </c>
      <c r="EON4">
        <v>81401</v>
      </c>
      <c r="EOO4">
        <v>81401</v>
      </c>
      <c r="EOP4">
        <v>81401</v>
      </c>
      <c r="EOQ4" s="11"/>
      <c r="EOR4">
        <v>91401</v>
      </c>
      <c r="EOS4">
        <v>91401</v>
      </c>
      <c r="EOT4">
        <v>91401</v>
      </c>
      <c r="EOU4">
        <v>91401</v>
      </c>
      <c r="EOV4">
        <v>91401</v>
      </c>
      <c r="EOW4">
        <v>91401</v>
      </c>
      <c r="EOX4">
        <v>91401</v>
      </c>
      <c r="EOY4">
        <v>91401</v>
      </c>
      <c r="EOZ4">
        <v>91401</v>
      </c>
      <c r="EPA4">
        <v>91401</v>
      </c>
      <c r="EPB4" s="11"/>
      <c r="EPC4">
        <v>94403</v>
      </c>
      <c r="EPD4">
        <v>94403</v>
      </c>
      <c r="EPE4">
        <v>94403</v>
      </c>
      <c r="EPF4">
        <v>94403</v>
      </c>
      <c r="EPG4">
        <v>94403</v>
      </c>
      <c r="EPH4">
        <v>94403</v>
      </c>
      <c r="EPI4">
        <v>94403</v>
      </c>
      <c r="EPJ4">
        <v>94403</v>
      </c>
      <c r="EPK4">
        <v>94403</v>
      </c>
      <c r="EPL4">
        <v>94403</v>
      </c>
      <c r="EPM4" s="11"/>
      <c r="EPN4">
        <v>19864</v>
      </c>
      <c r="EPO4">
        <v>19864</v>
      </c>
      <c r="EPP4">
        <v>19864</v>
      </c>
      <c r="EPQ4">
        <v>19864</v>
      </c>
      <c r="EPR4">
        <v>19864</v>
      </c>
      <c r="EPS4">
        <v>19864</v>
      </c>
      <c r="EPT4">
        <v>19864</v>
      </c>
      <c r="EPU4">
        <v>19864</v>
      </c>
      <c r="EPV4">
        <v>19864</v>
      </c>
      <c r="EPW4">
        <v>19864</v>
      </c>
      <c r="EPX4" s="11"/>
      <c r="EPY4">
        <v>23400</v>
      </c>
      <c r="EPZ4">
        <v>23400</v>
      </c>
      <c r="EQA4">
        <v>23400</v>
      </c>
      <c r="EQB4">
        <v>23400</v>
      </c>
      <c r="EQC4">
        <v>23400</v>
      </c>
      <c r="EQD4">
        <v>23400</v>
      </c>
      <c r="EQE4">
        <v>23400</v>
      </c>
      <c r="EQF4">
        <v>23400</v>
      </c>
      <c r="EQG4">
        <v>23400</v>
      </c>
      <c r="EQH4">
        <v>23400</v>
      </c>
      <c r="EQI4" s="11"/>
      <c r="EQJ4">
        <v>65215</v>
      </c>
      <c r="EQK4">
        <v>65215</v>
      </c>
      <c r="EQL4">
        <v>65215</v>
      </c>
      <c r="EQM4">
        <v>65215</v>
      </c>
      <c r="EQN4">
        <v>65215</v>
      </c>
      <c r="EQO4">
        <v>65215</v>
      </c>
      <c r="EQP4">
        <v>65215</v>
      </c>
      <c r="EQQ4">
        <v>65215</v>
      </c>
      <c r="EQR4">
        <v>65215</v>
      </c>
      <c r="EQS4">
        <v>65215</v>
      </c>
      <c r="EQT4" s="11"/>
      <c r="EQU4">
        <v>65219</v>
      </c>
      <c r="EQV4">
        <v>65219</v>
      </c>
      <c r="EQW4">
        <v>65219</v>
      </c>
      <c r="EQX4">
        <v>65219</v>
      </c>
      <c r="EQY4">
        <v>65219</v>
      </c>
      <c r="EQZ4">
        <v>65219</v>
      </c>
      <c r="ERA4">
        <v>65219</v>
      </c>
      <c r="ERB4">
        <v>65219</v>
      </c>
      <c r="ERC4">
        <v>65219</v>
      </c>
      <c r="ERD4">
        <v>65219</v>
      </c>
      <c r="ERE4" s="11"/>
      <c r="ERF4">
        <v>65220</v>
      </c>
      <c r="ERG4">
        <v>65220</v>
      </c>
      <c r="ERH4">
        <v>65220</v>
      </c>
      <c r="ERI4">
        <v>65220</v>
      </c>
      <c r="ERJ4">
        <v>65220</v>
      </c>
      <c r="ERK4">
        <v>65220</v>
      </c>
      <c r="ERL4">
        <v>65220</v>
      </c>
      <c r="ERM4">
        <v>65220</v>
      </c>
      <c r="ERN4">
        <v>65220</v>
      </c>
      <c r="ERO4">
        <v>65220</v>
      </c>
      <c r="ERP4" s="11"/>
      <c r="ERQ4">
        <v>65225</v>
      </c>
      <c r="ERR4">
        <v>65225</v>
      </c>
      <c r="ERS4">
        <v>65225</v>
      </c>
      <c r="ERT4">
        <v>65225</v>
      </c>
      <c r="ERU4">
        <v>65225</v>
      </c>
      <c r="ERV4">
        <v>65225</v>
      </c>
      <c r="ERW4">
        <v>65225</v>
      </c>
      <c r="ERX4">
        <v>65225</v>
      </c>
      <c r="ERY4">
        <v>65225</v>
      </c>
      <c r="ERZ4">
        <v>65225</v>
      </c>
      <c r="ESA4" s="11"/>
      <c r="ESB4" t="s">
        <v>208</v>
      </c>
      <c r="ESC4" t="s">
        <v>208</v>
      </c>
      <c r="ESD4" t="s">
        <v>208</v>
      </c>
      <c r="ESE4" t="s">
        <v>208</v>
      </c>
      <c r="ESF4" t="s">
        <v>208</v>
      </c>
      <c r="ESG4" t="s">
        <v>208</v>
      </c>
      <c r="ESH4" t="s">
        <v>208</v>
      </c>
      <c r="ESI4" t="s">
        <v>208</v>
      </c>
      <c r="ESJ4" t="s">
        <v>208</v>
      </c>
      <c r="ESK4" t="s">
        <v>208</v>
      </c>
      <c r="ESL4" s="11"/>
      <c r="ESM4" t="s">
        <v>209</v>
      </c>
      <c r="ESN4" t="s">
        <v>209</v>
      </c>
      <c r="ESO4" t="s">
        <v>209</v>
      </c>
      <c r="ESP4" t="s">
        <v>209</v>
      </c>
      <c r="ESQ4" t="s">
        <v>209</v>
      </c>
      <c r="ESR4" t="s">
        <v>209</v>
      </c>
      <c r="ESS4" t="s">
        <v>209</v>
      </c>
      <c r="EST4" t="s">
        <v>209</v>
      </c>
      <c r="ESU4" t="s">
        <v>209</v>
      </c>
      <c r="ESV4" t="s">
        <v>209</v>
      </c>
      <c r="ESW4" s="11"/>
      <c r="ESX4" t="s">
        <v>210</v>
      </c>
      <c r="ESY4" t="s">
        <v>210</v>
      </c>
      <c r="ESZ4" t="s">
        <v>210</v>
      </c>
      <c r="ETA4" t="s">
        <v>210</v>
      </c>
      <c r="ETB4" t="s">
        <v>210</v>
      </c>
      <c r="ETC4" t="s">
        <v>210</v>
      </c>
      <c r="ETD4" t="s">
        <v>210</v>
      </c>
      <c r="ETE4" t="s">
        <v>210</v>
      </c>
      <c r="ETF4" t="s">
        <v>210</v>
      </c>
      <c r="ETG4" t="s">
        <v>210</v>
      </c>
      <c r="ETH4" s="11"/>
      <c r="ETI4">
        <v>41832</v>
      </c>
      <c r="ETJ4">
        <v>41832</v>
      </c>
      <c r="ETK4">
        <v>41832</v>
      </c>
      <c r="ETL4">
        <v>41832</v>
      </c>
      <c r="ETM4">
        <v>41832</v>
      </c>
      <c r="ETN4">
        <v>41832</v>
      </c>
      <c r="ETO4">
        <v>41832</v>
      </c>
      <c r="ETP4">
        <v>41832</v>
      </c>
      <c r="ETQ4">
        <v>41832</v>
      </c>
      <c r="ETR4">
        <v>41832</v>
      </c>
      <c r="ETS4" s="11"/>
      <c r="ETT4">
        <v>53201</v>
      </c>
      <c r="ETU4">
        <v>53201</v>
      </c>
      <c r="ETV4">
        <v>53201</v>
      </c>
      <c r="ETW4">
        <v>53201</v>
      </c>
      <c r="ETX4">
        <v>53201</v>
      </c>
      <c r="ETY4">
        <v>53201</v>
      </c>
      <c r="ETZ4">
        <v>53201</v>
      </c>
      <c r="EUA4">
        <v>53201</v>
      </c>
      <c r="EUB4">
        <v>53201</v>
      </c>
      <c r="EUC4">
        <v>53201</v>
      </c>
      <c r="EUD4" s="11"/>
      <c r="EUE4">
        <v>62001</v>
      </c>
      <c r="EUF4">
        <v>62001</v>
      </c>
      <c r="EUG4">
        <v>62001</v>
      </c>
      <c r="EUH4">
        <v>62001</v>
      </c>
      <c r="EUI4">
        <v>62001</v>
      </c>
      <c r="EUJ4">
        <v>62001</v>
      </c>
      <c r="EUK4">
        <v>62001</v>
      </c>
      <c r="EUL4">
        <v>62001</v>
      </c>
      <c r="EUM4">
        <v>62001</v>
      </c>
      <c r="EUN4">
        <v>62001</v>
      </c>
      <c r="EUO4" s="11"/>
      <c r="EUP4">
        <v>52222</v>
      </c>
      <c r="EUQ4">
        <v>52222</v>
      </c>
      <c r="EUR4">
        <v>52222</v>
      </c>
      <c r="EUS4">
        <v>52222</v>
      </c>
      <c r="EUT4">
        <v>52222</v>
      </c>
      <c r="EUU4">
        <v>52222</v>
      </c>
      <c r="EUV4">
        <v>52222</v>
      </c>
      <c r="EUW4">
        <v>52222</v>
      </c>
      <c r="EUX4">
        <v>52222</v>
      </c>
      <c r="EUY4">
        <v>52222</v>
      </c>
      <c r="EUZ4" s="11"/>
      <c r="EVA4">
        <v>53211</v>
      </c>
      <c r="EVB4">
        <v>53211</v>
      </c>
      <c r="EVC4">
        <v>53211</v>
      </c>
      <c r="EVD4">
        <v>53211</v>
      </c>
      <c r="EVE4">
        <v>53211</v>
      </c>
      <c r="EVF4">
        <v>53211</v>
      </c>
      <c r="EVG4">
        <v>53211</v>
      </c>
      <c r="EVH4">
        <v>53211</v>
      </c>
      <c r="EVI4">
        <v>53211</v>
      </c>
      <c r="EVJ4">
        <v>53211</v>
      </c>
      <c r="EVK4" s="11"/>
      <c r="EVL4">
        <v>41005</v>
      </c>
      <c r="EVM4">
        <v>41005</v>
      </c>
      <c r="EVN4">
        <v>41005</v>
      </c>
      <c r="EVO4">
        <v>41005</v>
      </c>
      <c r="EVP4">
        <v>41005</v>
      </c>
      <c r="EVQ4">
        <v>41005</v>
      </c>
      <c r="EVR4">
        <v>41005</v>
      </c>
      <c r="EVS4">
        <v>41005</v>
      </c>
      <c r="EVT4">
        <v>41005</v>
      </c>
      <c r="EVU4">
        <v>41005</v>
      </c>
      <c r="EVV4" s="11"/>
      <c r="EVW4">
        <v>10101</v>
      </c>
      <c r="EVX4">
        <v>10101</v>
      </c>
      <c r="EVY4">
        <v>10101</v>
      </c>
      <c r="EVZ4">
        <v>10101</v>
      </c>
      <c r="EWA4">
        <v>10101</v>
      </c>
      <c r="EWB4">
        <v>10101</v>
      </c>
      <c r="EWC4">
        <v>10101</v>
      </c>
      <c r="EWD4">
        <v>10101</v>
      </c>
      <c r="EWE4">
        <v>10101</v>
      </c>
      <c r="EWF4">
        <v>10101</v>
      </c>
      <c r="EWG4" s="11"/>
      <c r="EWH4">
        <v>10102</v>
      </c>
      <c r="EWI4">
        <v>10102</v>
      </c>
      <c r="EWJ4">
        <v>10102</v>
      </c>
      <c r="EWK4">
        <v>10102</v>
      </c>
      <c r="EWL4">
        <v>10102</v>
      </c>
      <c r="EWM4">
        <v>10102</v>
      </c>
      <c r="EWN4">
        <v>10102</v>
      </c>
      <c r="EWO4">
        <v>10102</v>
      </c>
      <c r="EWP4">
        <v>10102</v>
      </c>
      <c r="EWQ4">
        <v>10102</v>
      </c>
      <c r="EWR4" s="11"/>
      <c r="EWS4">
        <v>10108</v>
      </c>
      <c r="EWT4">
        <v>10108</v>
      </c>
      <c r="EWU4">
        <v>10108</v>
      </c>
      <c r="EWV4">
        <v>10108</v>
      </c>
      <c r="EWW4">
        <v>10108</v>
      </c>
      <c r="EWX4">
        <v>10108</v>
      </c>
      <c r="EWY4">
        <v>10108</v>
      </c>
      <c r="EWZ4">
        <v>10108</v>
      </c>
      <c r="EXA4">
        <v>10108</v>
      </c>
      <c r="EXB4">
        <v>10108</v>
      </c>
      <c r="EXC4" s="11"/>
      <c r="EXD4">
        <v>10202</v>
      </c>
      <c r="EXE4">
        <v>10202</v>
      </c>
      <c r="EXF4">
        <v>10202</v>
      </c>
      <c r="EXG4">
        <v>10202</v>
      </c>
      <c r="EXH4">
        <v>10202</v>
      </c>
      <c r="EXI4">
        <v>10202</v>
      </c>
      <c r="EXJ4">
        <v>10202</v>
      </c>
      <c r="EXK4">
        <v>10202</v>
      </c>
      <c r="EXL4">
        <v>10202</v>
      </c>
      <c r="EXM4">
        <v>10202</v>
      </c>
      <c r="EXN4" s="11"/>
      <c r="EXO4">
        <v>74076</v>
      </c>
      <c r="EXP4">
        <v>74076</v>
      </c>
      <c r="EXQ4">
        <v>74076</v>
      </c>
      <c r="EXR4">
        <v>74076</v>
      </c>
      <c r="EXS4">
        <v>74076</v>
      </c>
      <c r="EXT4">
        <v>74076</v>
      </c>
      <c r="EXU4">
        <v>74076</v>
      </c>
      <c r="EXV4">
        <v>74076</v>
      </c>
      <c r="EXW4">
        <v>74076</v>
      </c>
      <c r="EXX4">
        <v>74076</v>
      </c>
      <c r="EXY4" s="11"/>
      <c r="EXZ4">
        <v>70004</v>
      </c>
      <c r="EYA4">
        <v>70004</v>
      </c>
      <c r="EYB4">
        <v>70004</v>
      </c>
      <c r="EYC4">
        <v>70004</v>
      </c>
      <c r="EYD4">
        <v>70004</v>
      </c>
      <c r="EYE4">
        <v>70004</v>
      </c>
      <c r="EYF4">
        <v>70004</v>
      </c>
      <c r="EYG4">
        <v>70004</v>
      </c>
      <c r="EYH4">
        <v>70004</v>
      </c>
      <c r="EYI4">
        <v>70004</v>
      </c>
      <c r="EYJ4" s="11"/>
      <c r="EYK4">
        <v>70079</v>
      </c>
      <c r="EYL4">
        <v>70079</v>
      </c>
      <c r="EYM4">
        <v>70079</v>
      </c>
      <c r="EYN4">
        <v>70079</v>
      </c>
      <c r="EYO4">
        <v>70079</v>
      </c>
      <c r="EYP4">
        <v>70079</v>
      </c>
      <c r="EYQ4">
        <v>70079</v>
      </c>
      <c r="EYR4">
        <v>70079</v>
      </c>
      <c r="EYS4">
        <v>70079</v>
      </c>
      <c r="EYT4">
        <v>70079</v>
      </c>
      <c r="EYU4" s="11"/>
      <c r="EYV4">
        <v>22102</v>
      </c>
      <c r="EYW4">
        <v>22102</v>
      </c>
      <c r="EYX4">
        <v>22102</v>
      </c>
      <c r="EYY4">
        <v>22102</v>
      </c>
      <c r="EYZ4">
        <v>22102</v>
      </c>
      <c r="EZA4">
        <v>22102</v>
      </c>
      <c r="EZB4">
        <v>22102</v>
      </c>
      <c r="EZC4">
        <v>22102</v>
      </c>
      <c r="EZD4">
        <v>22102</v>
      </c>
      <c r="EZE4">
        <v>22102</v>
      </c>
      <c r="EZF4" s="11"/>
      <c r="EZG4">
        <v>70073</v>
      </c>
      <c r="EZH4">
        <v>70073</v>
      </c>
      <c r="EZI4">
        <v>70073</v>
      </c>
      <c r="EZJ4">
        <v>70073</v>
      </c>
      <c r="EZK4">
        <v>70073</v>
      </c>
      <c r="EZL4">
        <v>70073</v>
      </c>
      <c r="EZM4">
        <v>70073</v>
      </c>
      <c r="EZN4">
        <v>70073</v>
      </c>
      <c r="EZO4">
        <v>70073</v>
      </c>
      <c r="EZP4">
        <v>70073</v>
      </c>
      <c r="EZQ4" s="11"/>
      <c r="EZR4" t="s">
        <v>211</v>
      </c>
      <c r="EZS4" t="s">
        <v>211</v>
      </c>
      <c r="EZT4" t="s">
        <v>211</v>
      </c>
      <c r="EZU4" t="s">
        <v>211</v>
      </c>
      <c r="EZV4" t="s">
        <v>211</v>
      </c>
      <c r="EZW4" t="s">
        <v>211</v>
      </c>
      <c r="EZX4" t="s">
        <v>211</v>
      </c>
      <c r="EZY4" t="s">
        <v>211</v>
      </c>
      <c r="EZZ4" t="s">
        <v>211</v>
      </c>
      <c r="FAA4" t="s">
        <v>211</v>
      </c>
      <c r="FAB4" s="11"/>
      <c r="FAC4" t="s">
        <v>212</v>
      </c>
      <c r="FAD4" t="s">
        <v>212</v>
      </c>
      <c r="FAE4" t="s">
        <v>212</v>
      </c>
      <c r="FAF4" t="s">
        <v>212</v>
      </c>
      <c r="FAG4" t="s">
        <v>212</v>
      </c>
      <c r="FAH4" t="s">
        <v>212</v>
      </c>
      <c r="FAI4" t="s">
        <v>212</v>
      </c>
      <c r="FAJ4" t="s">
        <v>212</v>
      </c>
      <c r="FAK4" t="s">
        <v>212</v>
      </c>
      <c r="FAL4" t="s">
        <v>212</v>
      </c>
      <c r="FAM4" s="11"/>
      <c r="FAN4" t="s">
        <v>213</v>
      </c>
      <c r="FAO4" t="s">
        <v>213</v>
      </c>
      <c r="FAP4" t="s">
        <v>213</v>
      </c>
      <c r="FAQ4" t="s">
        <v>213</v>
      </c>
      <c r="FAR4" t="s">
        <v>213</v>
      </c>
      <c r="FAS4" t="s">
        <v>213</v>
      </c>
      <c r="FAT4" t="s">
        <v>213</v>
      </c>
      <c r="FAU4" t="s">
        <v>213</v>
      </c>
      <c r="FAV4" t="s">
        <v>213</v>
      </c>
      <c r="FAW4" t="s">
        <v>213</v>
      </c>
      <c r="FAX4" s="11"/>
      <c r="FAY4" t="s">
        <v>214</v>
      </c>
      <c r="FAZ4" t="s">
        <v>214</v>
      </c>
      <c r="FBA4" t="s">
        <v>214</v>
      </c>
      <c r="FBB4" t="s">
        <v>214</v>
      </c>
      <c r="FBC4" t="s">
        <v>214</v>
      </c>
      <c r="FBD4" t="s">
        <v>214</v>
      </c>
      <c r="FBE4" t="s">
        <v>214</v>
      </c>
      <c r="FBF4" t="s">
        <v>214</v>
      </c>
      <c r="FBG4" t="s">
        <v>214</v>
      </c>
      <c r="FBH4" t="s">
        <v>214</v>
      </c>
      <c r="FBI4" s="11"/>
      <c r="FBJ4" t="s">
        <v>215</v>
      </c>
      <c r="FBK4" t="s">
        <v>215</v>
      </c>
      <c r="FBL4" t="s">
        <v>215</v>
      </c>
      <c r="FBM4" t="s">
        <v>215</v>
      </c>
      <c r="FBN4" t="s">
        <v>215</v>
      </c>
      <c r="FBO4" t="s">
        <v>215</v>
      </c>
      <c r="FBP4" t="s">
        <v>215</v>
      </c>
      <c r="FBQ4" t="s">
        <v>215</v>
      </c>
      <c r="FBR4" t="s">
        <v>215</v>
      </c>
      <c r="FBS4" t="s">
        <v>215</v>
      </c>
      <c r="FBT4" s="11"/>
      <c r="FBU4" t="s">
        <v>216</v>
      </c>
      <c r="FBV4" t="s">
        <v>216</v>
      </c>
      <c r="FBW4" t="s">
        <v>216</v>
      </c>
      <c r="FBX4" t="s">
        <v>216</v>
      </c>
      <c r="FBY4" t="s">
        <v>216</v>
      </c>
      <c r="FBZ4" t="s">
        <v>216</v>
      </c>
      <c r="FCA4" t="s">
        <v>216</v>
      </c>
      <c r="FCB4" t="s">
        <v>216</v>
      </c>
      <c r="FCC4" t="s">
        <v>216</v>
      </c>
      <c r="FCD4" t="s">
        <v>216</v>
      </c>
      <c r="FCE4" s="11"/>
      <c r="FCF4" t="s">
        <v>217</v>
      </c>
      <c r="FCG4" t="s">
        <v>217</v>
      </c>
      <c r="FCH4" t="s">
        <v>217</v>
      </c>
      <c r="FCI4" t="s">
        <v>217</v>
      </c>
      <c r="FCJ4" t="s">
        <v>217</v>
      </c>
      <c r="FCK4" t="s">
        <v>217</v>
      </c>
      <c r="FCL4" t="s">
        <v>217</v>
      </c>
      <c r="FCM4" t="s">
        <v>217</v>
      </c>
      <c r="FCN4" t="s">
        <v>217</v>
      </c>
      <c r="FCO4" t="s">
        <v>217</v>
      </c>
      <c r="FCP4" s="11"/>
      <c r="FCQ4" t="s">
        <v>218</v>
      </c>
      <c r="FCR4" t="s">
        <v>218</v>
      </c>
      <c r="FCS4" t="s">
        <v>218</v>
      </c>
      <c r="FCT4" t="s">
        <v>218</v>
      </c>
      <c r="FCU4" t="s">
        <v>218</v>
      </c>
      <c r="FCV4" t="s">
        <v>218</v>
      </c>
      <c r="FCW4" t="s">
        <v>218</v>
      </c>
      <c r="FCX4" t="s">
        <v>218</v>
      </c>
      <c r="FCY4" t="s">
        <v>218</v>
      </c>
      <c r="FCZ4" t="s">
        <v>218</v>
      </c>
      <c r="FDA4" s="11"/>
      <c r="FDB4" t="s">
        <v>219</v>
      </c>
      <c r="FDC4" t="s">
        <v>219</v>
      </c>
      <c r="FDD4" t="s">
        <v>219</v>
      </c>
      <c r="FDE4" t="s">
        <v>219</v>
      </c>
      <c r="FDF4" t="s">
        <v>219</v>
      </c>
      <c r="FDG4" t="s">
        <v>219</v>
      </c>
      <c r="FDH4" t="s">
        <v>219</v>
      </c>
      <c r="FDI4" t="s">
        <v>219</v>
      </c>
      <c r="FDJ4" t="s">
        <v>219</v>
      </c>
      <c r="FDK4" t="s">
        <v>219</v>
      </c>
      <c r="FDL4" s="11"/>
      <c r="FDM4" t="s">
        <v>220</v>
      </c>
      <c r="FDN4" t="s">
        <v>220</v>
      </c>
      <c r="FDO4" t="s">
        <v>220</v>
      </c>
      <c r="FDP4" t="s">
        <v>220</v>
      </c>
      <c r="FDQ4" t="s">
        <v>220</v>
      </c>
      <c r="FDR4" t="s">
        <v>220</v>
      </c>
      <c r="FDS4" t="s">
        <v>220</v>
      </c>
      <c r="FDT4" t="s">
        <v>220</v>
      </c>
      <c r="FDU4" t="s">
        <v>220</v>
      </c>
      <c r="FDV4" t="s">
        <v>220</v>
      </c>
      <c r="FDW4" s="21"/>
      <c r="FDX4" s="21"/>
      <c r="FDY4" s="1178"/>
      <c r="FDZ4" s="20" t="s">
        <v>3</v>
      </c>
      <c r="FEA4" s="20" t="s">
        <v>3</v>
      </c>
      <c r="FEB4" s="20" t="s">
        <v>3</v>
      </c>
      <c r="FEC4" s="20" t="s">
        <v>3</v>
      </c>
      <c r="FED4" s="20" t="s">
        <v>3</v>
      </c>
      <c r="FEE4" s="20" t="s">
        <v>3</v>
      </c>
      <c r="FEF4" s="20" t="s">
        <v>3</v>
      </c>
      <c r="FEG4" s="20" t="s">
        <v>3</v>
      </c>
      <c r="FEH4" s="20" t="s">
        <v>3</v>
      </c>
      <c r="FEI4" s="20" t="s">
        <v>3</v>
      </c>
      <c r="FEJ4" s="20" t="s">
        <v>3</v>
      </c>
      <c r="FEK4" s="20" t="s">
        <v>3</v>
      </c>
      <c r="FEL4" s="20" t="s">
        <v>3</v>
      </c>
      <c r="FEM4" s="20" t="s">
        <v>3</v>
      </c>
      <c r="FEN4" s="20" t="s">
        <v>3</v>
      </c>
      <c r="FEO4" s="20" t="s">
        <v>3</v>
      </c>
      <c r="FEP4" s="20" t="s">
        <v>3</v>
      </c>
      <c r="FEQ4" s="20" t="s">
        <v>3</v>
      </c>
      <c r="FER4" s="20" t="s">
        <v>3</v>
      </c>
      <c r="FES4" s="20" t="s">
        <v>3</v>
      </c>
      <c r="FET4" s="20" t="s">
        <v>3</v>
      </c>
      <c r="FEU4" s="20" t="s">
        <v>3</v>
      </c>
      <c r="FEV4" s="20" t="s">
        <v>3</v>
      </c>
      <c r="FEW4" s="20" t="s">
        <v>3</v>
      </c>
      <c r="FEX4" s="20" t="s">
        <v>3</v>
      </c>
      <c r="FEY4" s="20" t="s">
        <v>3</v>
      </c>
      <c r="FEZ4" s="20" t="s">
        <v>3</v>
      </c>
      <c r="FFA4" s="20" t="s">
        <v>3</v>
      </c>
      <c r="FFB4" s="20" t="s">
        <v>3</v>
      </c>
      <c r="FFC4" s="20" t="s">
        <v>3</v>
      </c>
      <c r="FFD4" s="20" t="s">
        <v>3</v>
      </c>
      <c r="FFE4" s="20" t="s">
        <v>3</v>
      </c>
      <c r="FFF4" s="20" t="s">
        <v>3</v>
      </c>
      <c r="FFG4" s="20" t="s">
        <v>3</v>
      </c>
      <c r="FFH4" s="20" t="s">
        <v>3</v>
      </c>
      <c r="FFI4" s="20" t="s">
        <v>3</v>
      </c>
      <c r="FFJ4" s="20" t="s">
        <v>3</v>
      </c>
      <c r="FFK4" s="20" t="s">
        <v>3</v>
      </c>
      <c r="FFL4" s="20" t="s">
        <v>3</v>
      </c>
      <c r="FFM4" s="20" t="s">
        <v>3</v>
      </c>
      <c r="FFN4" s="20" t="s">
        <v>3</v>
      </c>
      <c r="FFO4" s="20" t="s">
        <v>3</v>
      </c>
      <c r="FFP4" s="20" t="s">
        <v>3</v>
      </c>
      <c r="FFQ4" s="20" t="s">
        <v>3</v>
      </c>
      <c r="FFR4" s="20" t="s">
        <v>3</v>
      </c>
      <c r="FFS4" s="20" t="s">
        <v>3</v>
      </c>
      <c r="FFT4" s="20" t="s">
        <v>3</v>
      </c>
      <c r="FFU4" s="20" t="s">
        <v>3</v>
      </c>
    </row>
    <row r="5" spans="1:8511" s="13" customFormat="1" ht="27" thickBot="1" x14ac:dyDescent="0.45">
      <c r="A5" s="13">
        <f>+'Overview Sheet'!D11</f>
        <v>0</v>
      </c>
      <c r="B5" s="996" t="str">
        <f>+'Overview Sheet'!H11</f>
        <v/>
      </c>
      <c r="C5" s="493">
        <f>'Overview Sheet'!G12</f>
        <v>0</v>
      </c>
      <c r="D5" s="997">
        <f>'Overview Sheet'!D10</f>
        <v>0</v>
      </c>
      <c r="E5" s="19">
        <f>'Overview Sheet'!J12</f>
        <v>0</v>
      </c>
      <c r="F5" s="18">
        <f>'Overview Sheet'!D12</f>
        <v>0</v>
      </c>
      <c r="G5" s="17" t="str">
        <f>'Overview Sheet'!H12</f>
        <v>Remaining Entitlement</v>
      </c>
      <c r="H5" s="17">
        <f>'Overview Sheet'!H13</f>
        <v>0</v>
      </c>
      <c r="I5" s="17">
        <f>'Overview Sheet'!J13</f>
        <v>0</v>
      </c>
      <c r="J5" s="17">
        <f>'Overview Sheet'!D13</f>
        <v>0</v>
      </c>
      <c r="K5" s="16">
        <f>'Overview Sheet'!D14</f>
        <v>0</v>
      </c>
      <c r="L5" s="16">
        <f>'Overview Sheet'!H14</f>
        <v>0</v>
      </c>
      <c r="M5" s="16">
        <f>'Overview Sheet'!H15</f>
        <v>0</v>
      </c>
      <c r="N5" s="16">
        <f>'Overview Sheet'!J15</f>
        <v>0</v>
      </c>
      <c r="O5" s="15">
        <f>'Overview Sheet'!D15</f>
        <v>0</v>
      </c>
      <c r="P5" s="134">
        <f>'Overview Sheet'!F79</f>
        <v>0</v>
      </c>
      <c r="Q5" s="1177"/>
      <c r="R5" s="998">
        <f>VLOOKUP(R4,'Direct Delivery'!$B:$Y,6,FALSE)</f>
        <v>0</v>
      </c>
      <c r="S5" s="998">
        <f>VLOOKUP(S4,'Direct Delivery'!$B:$Y,7,FALSE)</f>
        <v>0</v>
      </c>
      <c r="T5" s="998">
        <f>VLOOKUP(T4,'Direct Delivery'!$B:$Y,8,FALSE)</f>
        <v>0</v>
      </c>
      <c r="U5" s="998">
        <f>VLOOKUP(U4,'Direct Delivery'!$B:$Y,9,FALSE)</f>
        <v>0</v>
      </c>
      <c r="V5" s="998">
        <f>VLOOKUP(V4,'Direct Delivery'!$B:$Y,10,FALSE)</f>
        <v>0</v>
      </c>
      <c r="W5" s="998">
        <f>VLOOKUP(W4,'Direct Delivery'!$B:$Y,11,FALSE)</f>
        <v>0</v>
      </c>
      <c r="X5" s="998">
        <f>VLOOKUP(X4,'Direct Delivery'!$B:$Y,12,FALSE)</f>
        <v>0</v>
      </c>
      <c r="Y5" s="998">
        <f>VLOOKUP(Y4,'Direct Delivery'!$B:$Y,13,FALSE)</f>
        <v>0</v>
      </c>
      <c r="Z5" s="998">
        <f>VLOOKUP(Z4,'Direct Delivery'!$B:$Y,14,FALSE)</f>
        <v>0</v>
      </c>
      <c r="AA5" s="998">
        <f>VLOOKUP(AA4,'Direct Delivery'!$B:$Y,15,FALSE)</f>
        <v>0</v>
      </c>
      <c r="AB5" s="999"/>
      <c r="AC5" s="998">
        <f>VLOOKUP(AC4,'Direct Delivery'!$B:$Y,6,FALSE)</f>
        <v>0</v>
      </c>
      <c r="AD5" s="998">
        <f>VLOOKUP(AD4,'Direct Delivery'!$B:$Y,7,FALSE)</f>
        <v>0</v>
      </c>
      <c r="AE5" s="998">
        <f>VLOOKUP(AE4,'Direct Delivery'!$B:$Y,8,FALSE)</f>
        <v>0</v>
      </c>
      <c r="AF5" s="998">
        <f>VLOOKUP(AF4,'Direct Delivery'!$B:$Y,9,FALSE)</f>
        <v>0</v>
      </c>
      <c r="AG5" s="998">
        <f>VLOOKUP(AG4,'Direct Delivery'!$B:$Y,10,FALSE)</f>
        <v>0</v>
      </c>
      <c r="AH5" s="998">
        <f>VLOOKUP(AH4,'Direct Delivery'!$B:$Y,11,FALSE)</f>
        <v>0</v>
      </c>
      <c r="AI5" s="998">
        <f>VLOOKUP(AI4,'Direct Delivery'!$B:$Y,12,FALSE)</f>
        <v>0</v>
      </c>
      <c r="AJ5" s="998">
        <f>VLOOKUP(AJ4,'Direct Delivery'!$B:$Y,13,FALSE)</f>
        <v>0</v>
      </c>
      <c r="AK5" s="998">
        <f>VLOOKUP(AK4,'Direct Delivery'!$B:$Y,14,FALSE)</f>
        <v>0</v>
      </c>
      <c r="AL5" s="998">
        <f>VLOOKUP(AL4,'Direct Delivery'!$B:$Y,15,FALSE)</f>
        <v>0</v>
      </c>
      <c r="AM5" s="1000"/>
      <c r="AN5" s="998">
        <f>VLOOKUP(AN4,'Direct Delivery'!$B:$Y,6,FALSE)</f>
        <v>0</v>
      </c>
      <c r="AO5" s="998">
        <f>VLOOKUP(AO4,'Direct Delivery'!$B:$Y,7,FALSE)</f>
        <v>0</v>
      </c>
      <c r="AP5" s="998">
        <f>VLOOKUP(AP4,'Direct Delivery'!$B:$Y,8,FALSE)</f>
        <v>0</v>
      </c>
      <c r="AQ5" s="998">
        <f>VLOOKUP(AQ4,'Direct Delivery'!$B:$Y,9,FALSE)</f>
        <v>0</v>
      </c>
      <c r="AR5" s="998">
        <f>VLOOKUP(AR4,'Direct Delivery'!$B:$Y,10,FALSE)</f>
        <v>0</v>
      </c>
      <c r="AS5" s="998">
        <f>VLOOKUP(AS4,'Direct Delivery'!$B:$Y,11,FALSE)</f>
        <v>0</v>
      </c>
      <c r="AT5" s="998">
        <f>VLOOKUP(AT4,'Direct Delivery'!$B:$Y,12,FALSE)</f>
        <v>0</v>
      </c>
      <c r="AU5" s="998">
        <f>VLOOKUP(AU4,'Direct Delivery'!$B:$Y,13,FALSE)</f>
        <v>0</v>
      </c>
      <c r="AV5" s="998">
        <f>VLOOKUP(AV4,'Direct Delivery'!$B:$Y,14,FALSE)</f>
        <v>0</v>
      </c>
      <c r="AW5" s="998">
        <f>VLOOKUP(AW4,'Direct Delivery'!$B:$Y,15,FALSE)</f>
        <v>0</v>
      </c>
      <c r="AX5" s="1000"/>
      <c r="AY5" s="998">
        <f>VLOOKUP(AY4,'Direct Delivery'!$B:$Y,6,FALSE)</f>
        <v>0</v>
      </c>
      <c r="AZ5" s="998">
        <f>VLOOKUP(AZ4,'Direct Delivery'!$B:$Y,7,FALSE)</f>
        <v>0</v>
      </c>
      <c r="BA5" s="998">
        <f>VLOOKUP(BA4,'Direct Delivery'!$B:$Y,8,FALSE)</f>
        <v>0</v>
      </c>
      <c r="BB5" s="998">
        <f>VLOOKUP(BB4,'Direct Delivery'!$B:$Y,9,FALSE)</f>
        <v>0</v>
      </c>
      <c r="BC5" s="998">
        <f>VLOOKUP(BC4,'Direct Delivery'!$B:$Y,10,FALSE)</f>
        <v>0</v>
      </c>
      <c r="BD5" s="998">
        <f>VLOOKUP(BD4,'Direct Delivery'!$B:$Y,11,FALSE)</f>
        <v>0</v>
      </c>
      <c r="BE5" s="998">
        <f>VLOOKUP(BE4,'Direct Delivery'!$B:$Y,12,FALSE)</f>
        <v>0</v>
      </c>
      <c r="BF5" s="998">
        <f>VLOOKUP(BF4,'Direct Delivery'!$B:$Y,13,FALSE)</f>
        <v>0</v>
      </c>
      <c r="BG5" s="998">
        <f>VLOOKUP(BG4,'Direct Delivery'!$B:$Y,14,FALSE)</f>
        <v>0</v>
      </c>
      <c r="BH5" s="998">
        <f>VLOOKUP(BH4,'Direct Delivery'!$B:$Y,15,FALSE)</f>
        <v>0</v>
      </c>
      <c r="BI5" s="1000"/>
      <c r="BJ5" s="998">
        <f>VLOOKUP(BJ4,'Direct Delivery'!$B:$Y,6,FALSE)</f>
        <v>0</v>
      </c>
      <c r="BK5" s="998">
        <f>VLOOKUP(BK4,'Direct Delivery'!$B:$Y,7,FALSE)</f>
        <v>0</v>
      </c>
      <c r="BL5" s="998">
        <f>VLOOKUP(BL4,'Direct Delivery'!$B:$Y,8,FALSE)</f>
        <v>0</v>
      </c>
      <c r="BM5" s="998">
        <f>VLOOKUP(BM4,'Direct Delivery'!$B:$Y,9,FALSE)</f>
        <v>0</v>
      </c>
      <c r="BN5" s="998">
        <f>VLOOKUP(BN4,'Direct Delivery'!$B:$Y,10,FALSE)</f>
        <v>0</v>
      </c>
      <c r="BO5" s="998">
        <f>VLOOKUP(BO4,'Direct Delivery'!$B:$Y,11,FALSE)</f>
        <v>0</v>
      </c>
      <c r="BP5" s="998">
        <f>VLOOKUP(BP4,'Direct Delivery'!$B:$Y,12,FALSE)</f>
        <v>0</v>
      </c>
      <c r="BQ5" s="998">
        <f>VLOOKUP(BQ4,'Direct Delivery'!$B:$Y,13,FALSE)</f>
        <v>0</v>
      </c>
      <c r="BR5" s="998">
        <f>VLOOKUP(BR4,'Direct Delivery'!$B:$Y,14,FALSE)</f>
        <v>0</v>
      </c>
      <c r="BS5" s="998">
        <f>VLOOKUP(BS4,'Direct Delivery'!$B:$Y,15,FALSE)</f>
        <v>0</v>
      </c>
      <c r="BT5" s="1000"/>
      <c r="BU5" s="998">
        <f>VLOOKUP(BU4,'Direct Delivery'!$B:$Y,6,FALSE)</f>
        <v>0</v>
      </c>
      <c r="BV5" s="998">
        <f>VLOOKUP(BV4,'Direct Delivery'!$B:$Y,7,FALSE)</f>
        <v>0</v>
      </c>
      <c r="BW5" s="998">
        <f>VLOOKUP(BW4,'Direct Delivery'!$B:$Y,8,FALSE)</f>
        <v>0</v>
      </c>
      <c r="BX5" s="998">
        <f>VLOOKUP(BX4,'Direct Delivery'!$B:$Y,9,FALSE)</f>
        <v>0</v>
      </c>
      <c r="BY5" s="998">
        <f>VLOOKUP(BY4,'Direct Delivery'!$B:$Y,10,FALSE)</f>
        <v>0</v>
      </c>
      <c r="BZ5" s="998">
        <f>VLOOKUP(BZ4,'Direct Delivery'!$B:$Y,11,FALSE)</f>
        <v>0</v>
      </c>
      <c r="CA5" s="998">
        <f>VLOOKUP(CA4,'Direct Delivery'!$B:$Y,12,FALSE)</f>
        <v>0</v>
      </c>
      <c r="CB5" s="998">
        <f>VLOOKUP(CB4,'Direct Delivery'!$B:$Y,13,FALSE)</f>
        <v>0</v>
      </c>
      <c r="CC5" s="998">
        <f>VLOOKUP(CC4,'Direct Delivery'!$B:$Y,14,FALSE)</f>
        <v>0</v>
      </c>
      <c r="CD5" s="998">
        <f>VLOOKUP(CD4,'Direct Delivery'!$B:$Y,15,FALSE)</f>
        <v>0</v>
      </c>
      <c r="CE5" s="1000"/>
      <c r="CF5" s="998">
        <f>VLOOKUP(CF4,'Direct Delivery'!$B:$Y,6,FALSE)</f>
        <v>0</v>
      </c>
      <c r="CG5" s="998">
        <f>VLOOKUP(CG4,'Direct Delivery'!$B:$Y,7,FALSE)</f>
        <v>0</v>
      </c>
      <c r="CH5" s="998">
        <f>VLOOKUP(CH4,'Direct Delivery'!$B:$Y,8,FALSE)</f>
        <v>0</v>
      </c>
      <c r="CI5" s="998">
        <f>VLOOKUP(CI4,'Direct Delivery'!$B:$Y,9,FALSE)</f>
        <v>0</v>
      </c>
      <c r="CJ5" s="998">
        <f>VLOOKUP(CJ4,'Direct Delivery'!$B:$Y,10,FALSE)</f>
        <v>0</v>
      </c>
      <c r="CK5" s="998">
        <f>VLOOKUP(CK4,'Direct Delivery'!$B:$Y,11,FALSE)</f>
        <v>0</v>
      </c>
      <c r="CL5" s="998">
        <f>VLOOKUP(CL4,'Direct Delivery'!$B:$Y,12,FALSE)</f>
        <v>0</v>
      </c>
      <c r="CM5" s="998">
        <f>VLOOKUP(CM4,'Direct Delivery'!$B:$Y,13,FALSE)</f>
        <v>0</v>
      </c>
      <c r="CN5" s="998">
        <f>VLOOKUP(CN4,'Direct Delivery'!$B:$Y,14,FALSE)</f>
        <v>0</v>
      </c>
      <c r="CO5" s="998">
        <f>VLOOKUP(CO4,'Direct Delivery'!$B:$Y,15,FALSE)</f>
        <v>0</v>
      </c>
      <c r="CP5" s="1000"/>
      <c r="CQ5" s="998">
        <f>VLOOKUP(CQ4,'Direct Delivery'!$B:$Y,6,FALSE)</f>
        <v>0</v>
      </c>
      <c r="CR5" s="998">
        <f>VLOOKUP(CR4,'Direct Delivery'!$B:$Y,7,FALSE)</f>
        <v>0</v>
      </c>
      <c r="CS5" s="998">
        <f>VLOOKUP(CS4,'Direct Delivery'!$B:$Y,8,FALSE)</f>
        <v>0</v>
      </c>
      <c r="CT5" s="998">
        <f>VLOOKUP(CT4,'Direct Delivery'!$B:$Y,9,FALSE)</f>
        <v>0</v>
      </c>
      <c r="CU5" s="998">
        <f>VLOOKUP(CU4,'Direct Delivery'!$B:$Y,10,FALSE)</f>
        <v>0</v>
      </c>
      <c r="CV5" s="998">
        <f>VLOOKUP(CV4,'Direct Delivery'!$B:$Y,11,FALSE)</f>
        <v>0</v>
      </c>
      <c r="CW5" s="998">
        <f>VLOOKUP(CW4,'Direct Delivery'!$B:$Y,12,FALSE)</f>
        <v>0</v>
      </c>
      <c r="CX5" s="998">
        <f>VLOOKUP(CX4,'Direct Delivery'!$B:$Y,13,FALSE)</f>
        <v>0</v>
      </c>
      <c r="CY5" s="998">
        <f>VLOOKUP(CY4,'Direct Delivery'!$B:$Y,14,FALSE)</f>
        <v>0</v>
      </c>
      <c r="CZ5" s="998">
        <f>VLOOKUP(CZ4,'Direct Delivery'!$B:$Y,15,FALSE)</f>
        <v>0</v>
      </c>
      <c r="DA5" s="1000"/>
      <c r="DB5" s="998">
        <f>VLOOKUP(DB4,'Direct Delivery'!$B:$Y,6,FALSE)</f>
        <v>0</v>
      </c>
      <c r="DC5" s="998">
        <f>VLOOKUP(DC4,'Direct Delivery'!$B:$Y,7,FALSE)</f>
        <v>0</v>
      </c>
      <c r="DD5" s="998">
        <f>VLOOKUP(DD4,'Direct Delivery'!$B:$Y,8,FALSE)</f>
        <v>0</v>
      </c>
      <c r="DE5" s="998">
        <f>VLOOKUP(DE4,'Direct Delivery'!$B:$Y,9,FALSE)</f>
        <v>0</v>
      </c>
      <c r="DF5" s="998">
        <f>VLOOKUP(DF4,'Direct Delivery'!$B:$Y,10,FALSE)</f>
        <v>0</v>
      </c>
      <c r="DG5" s="998">
        <f>VLOOKUP(DG4,'Direct Delivery'!$B:$Y,11,FALSE)</f>
        <v>0</v>
      </c>
      <c r="DH5" s="998">
        <f>VLOOKUP(DH4,'Direct Delivery'!$B:$Y,12,FALSE)</f>
        <v>0</v>
      </c>
      <c r="DI5" s="998">
        <f>VLOOKUP(DI4,'Direct Delivery'!$B:$Y,13,FALSE)</f>
        <v>0</v>
      </c>
      <c r="DJ5" s="998">
        <f>VLOOKUP(DJ4,'Direct Delivery'!$B:$Y,14,FALSE)</f>
        <v>0</v>
      </c>
      <c r="DK5" s="998">
        <f>VLOOKUP(DK4,'Direct Delivery'!$B:$Y,15,FALSE)</f>
        <v>0</v>
      </c>
      <c r="DL5" s="1000"/>
      <c r="DM5" s="998">
        <f>VLOOKUP(DM4,'Direct Delivery'!$B:$Y,6,FALSE)</f>
        <v>0</v>
      </c>
      <c r="DN5" s="998">
        <f>VLOOKUP(DN4,'Direct Delivery'!$B:$Y,7,FALSE)</f>
        <v>0</v>
      </c>
      <c r="DO5" s="998">
        <f>VLOOKUP(DO4,'Direct Delivery'!$B:$Y,8,FALSE)</f>
        <v>0</v>
      </c>
      <c r="DP5" s="998">
        <f>VLOOKUP(DP4,'Direct Delivery'!$B:$Y,9,FALSE)</f>
        <v>0</v>
      </c>
      <c r="DQ5" s="998">
        <f>VLOOKUP(DQ4,'Direct Delivery'!$B:$Y,10,FALSE)</f>
        <v>0</v>
      </c>
      <c r="DR5" s="998">
        <f>VLOOKUP(DR4,'Direct Delivery'!$B:$Y,11,FALSE)</f>
        <v>0</v>
      </c>
      <c r="DS5" s="998">
        <f>VLOOKUP(DS4,'Direct Delivery'!$B:$Y,12,FALSE)</f>
        <v>0</v>
      </c>
      <c r="DT5" s="998">
        <f>VLOOKUP(DT4,'Direct Delivery'!$B:$Y,13,FALSE)</f>
        <v>0</v>
      </c>
      <c r="DU5" s="998">
        <f>VLOOKUP(DU4,'Direct Delivery'!$B:$Y,14,FALSE)</f>
        <v>0</v>
      </c>
      <c r="DV5" s="998">
        <f>VLOOKUP(DV4,'Direct Delivery'!$B:$Y,15,FALSE)</f>
        <v>0</v>
      </c>
      <c r="DW5" s="1000"/>
      <c r="DX5" s="998">
        <f>VLOOKUP(DX4,'Direct Delivery'!$B:$Y,6,FALSE)</f>
        <v>0</v>
      </c>
      <c r="DY5" s="998">
        <f>VLOOKUP(DY4,'Direct Delivery'!$B:$Y,7,FALSE)</f>
        <v>0</v>
      </c>
      <c r="DZ5" s="998">
        <f>VLOOKUP(DZ4,'Direct Delivery'!$B:$Y,8,FALSE)</f>
        <v>0</v>
      </c>
      <c r="EA5" s="998">
        <f>VLOOKUP(EA4,'Direct Delivery'!$B:$Y,9,FALSE)</f>
        <v>0</v>
      </c>
      <c r="EB5" s="998">
        <f>VLOOKUP(EB4,'Direct Delivery'!$B:$Y,10,FALSE)</f>
        <v>0</v>
      </c>
      <c r="EC5" s="998">
        <f>VLOOKUP(EC4,'Direct Delivery'!$B:$Y,11,FALSE)</f>
        <v>0</v>
      </c>
      <c r="ED5" s="998">
        <f>VLOOKUP(ED4,'Direct Delivery'!$B:$Y,12,FALSE)</f>
        <v>0</v>
      </c>
      <c r="EE5" s="998">
        <f>VLOOKUP(EE4,'Direct Delivery'!$B:$Y,13,FALSE)</f>
        <v>0</v>
      </c>
      <c r="EF5" s="998">
        <f>VLOOKUP(EF4,'Direct Delivery'!$B:$Y,14,FALSE)</f>
        <v>0</v>
      </c>
      <c r="EG5" s="998">
        <f>VLOOKUP(EG4,'Direct Delivery'!$B:$Y,15,FALSE)</f>
        <v>0</v>
      </c>
      <c r="EH5" s="1000"/>
      <c r="EI5" s="998">
        <f>VLOOKUP(EI4,'Direct Delivery'!$B:$Y,6,FALSE)</f>
        <v>0</v>
      </c>
      <c r="EJ5" s="998">
        <f>VLOOKUP(EJ4,'Direct Delivery'!$B:$Y,7,FALSE)</f>
        <v>0</v>
      </c>
      <c r="EK5" s="998">
        <f>VLOOKUP(EK4,'Direct Delivery'!$B:$Y,8,FALSE)</f>
        <v>0</v>
      </c>
      <c r="EL5" s="998">
        <f>VLOOKUP(EL4,'Direct Delivery'!$B:$Y,9,FALSE)</f>
        <v>0</v>
      </c>
      <c r="EM5" s="998">
        <f>VLOOKUP(EM4,'Direct Delivery'!$B:$Y,10,FALSE)</f>
        <v>0</v>
      </c>
      <c r="EN5" s="998">
        <f>VLOOKUP(EN4,'Direct Delivery'!$B:$Y,11,FALSE)</f>
        <v>0</v>
      </c>
      <c r="EO5" s="998">
        <f>VLOOKUP(EO4,'Direct Delivery'!$B:$Y,12,FALSE)</f>
        <v>0</v>
      </c>
      <c r="EP5" s="998">
        <f>VLOOKUP(EP4,'Direct Delivery'!$B:$Y,13,FALSE)</f>
        <v>0</v>
      </c>
      <c r="EQ5" s="998">
        <f>VLOOKUP(EQ4,'Direct Delivery'!$B:$Y,14,FALSE)</f>
        <v>0</v>
      </c>
      <c r="ER5" s="998">
        <f>VLOOKUP(ER4,'Direct Delivery'!$B:$Y,15,FALSE)</f>
        <v>0</v>
      </c>
      <c r="ES5" s="1000"/>
      <c r="ET5" s="998">
        <f>VLOOKUP(ET4,'Direct Delivery'!$B:$Y,6,FALSE)</f>
        <v>0</v>
      </c>
      <c r="EU5" s="998">
        <f>VLOOKUP(EU4,'Direct Delivery'!$B:$Y,7,FALSE)</f>
        <v>0</v>
      </c>
      <c r="EV5" s="998">
        <f>VLOOKUP(EV4,'Direct Delivery'!$B:$Y,8,FALSE)</f>
        <v>0</v>
      </c>
      <c r="EW5" s="998">
        <f>VLOOKUP(EW4,'Direct Delivery'!$B:$Y,9,FALSE)</f>
        <v>0</v>
      </c>
      <c r="EX5" s="998">
        <f>VLOOKUP(EX4,'Direct Delivery'!$B:$Y,10,FALSE)</f>
        <v>0</v>
      </c>
      <c r="EY5" s="998">
        <f>VLOOKUP(EY4,'Direct Delivery'!$B:$Y,11,FALSE)</f>
        <v>0</v>
      </c>
      <c r="EZ5" s="998">
        <f>VLOOKUP(EZ4,'Direct Delivery'!$B:$Y,12,FALSE)</f>
        <v>0</v>
      </c>
      <c r="FA5" s="998">
        <f>VLOOKUP(FA4,'Direct Delivery'!$B:$Y,13,FALSE)</f>
        <v>0</v>
      </c>
      <c r="FB5" s="998">
        <f>VLOOKUP(FB4,'Direct Delivery'!$B:$Y,14,FALSE)</f>
        <v>0</v>
      </c>
      <c r="FC5" s="998">
        <f>VLOOKUP(FC4,'Direct Delivery'!$B:$Y,15,FALSE)</f>
        <v>0</v>
      </c>
      <c r="FD5" s="1000"/>
      <c r="FE5" s="998">
        <f>VLOOKUP(FE4,'Direct Delivery'!$B:$Y,6,FALSE)</f>
        <v>0</v>
      </c>
      <c r="FF5" s="998">
        <f>VLOOKUP(FF4,'Direct Delivery'!$B:$Y,7,FALSE)</f>
        <v>0</v>
      </c>
      <c r="FG5" s="998">
        <f>VLOOKUP(FG4,'Direct Delivery'!$B:$Y,8,FALSE)</f>
        <v>0</v>
      </c>
      <c r="FH5" s="998">
        <f>VLOOKUP(FH4,'Direct Delivery'!$B:$Y,9,FALSE)</f>
        <v>0</v>
      </c>
      <c r="FI5" s="998">
        <f>VLOOKUP(FI4,'Direct Delivery'!$B:$Y,10,FALSE)</f>
        <v>0</v>
      </c>
      <c r="FJ5" s="998">
        <f>VLOOKUP(FJ4,'Direct Delivery'!$B:$Y,11,FALSE)</f>
        <v>0</v>
      </c>
      <c r="FK5" s="998">
        <f>VLOOKUP(FK4,'Direct Delivery'!$B:$Y,12,FALSE)</f>
        <v>0</v>
      </c>
      <c r="FL5" s="998">
        <f>VLOOKUP(FL4,'Direct Delivery'!$B:$Y,13,FALSE)</f>
        <v>0</v>
      </c>
      <c r="FM5" s="998">
        <f>VLOOKUP(FM4,'Direct Delivery'!$B:$Y,14,FALSE)</f>
        <v>0</v>
      </c>
      <c r="FN5" s="998">
        <f>VLOOKUP(FN4,'Direct Delivery'!$B:$Y,15,FALSE)</f>
        <v>0</v>
      </c>
      <c r="FO5" s="1000"/>
      <c r="FP5" s="998">
        <f>VLOOKUP(FP4,'Direct Delivery'!$B:$Y,6,FALSE)</f>
        <v>0</v>
      </c>
      <c r="FQ5" s="998">
        <f>VLOOKUP(FQ4,'Direct Delivery'!$B:$Y,7,FALSE)</f>
        <v>0</v>
      </c>
      <c r="FR5" s="998">
        <f>VLOOKUP(FR4,'Direct Delivery'!$B:$Y,8,FALSE)</f>
        <v>0</v>
      </c>
      <c r="FS5" s="998">
        <f>VLOOKUP(FS4,'Direct Delivery'!$B:$Y,9,FALSE)</f>
        <v>0</v>
      </c>
      <c r="FT5" s="998">
        <f>VLOOKUP(FT4,'Direct Delivery'!$B:$Y,10,FALSE)</f>
        <v>0</v>
      </c>
      <c r="FU5" s="998">
        <f>VLOOKUP(FU4,'Direct Delivery'!$B:$Y,11,FALSE)</f>
        <v>0</v>
      </c>
      <c r="FV5" s="998">
        <f>VLOOKUP(FV4,'Direct Delivery'!$B:$Y,12,FALSE)</f>
        <v>0</v>
      </c>
      <c r="FW5" s="998">
        <f>VLOOKUP(FW4,'Direct Delivery'!$B:$Y,13,FALSE)</f>
        <v>0</v>
      </c>
      <c r="FX5" s="998">
        <f>VLOOKUP(FX4,'Direct Delivery'!$B:$Y,14,FALSE)</f>
        <v>0</v>
      </c>
      <c r="FY5" s="998">
        <f>VLOOKUP(FY4,'Direct Delivery'!$B:$Y,15,FALSE)</f>
        <v>0</v>
      </c>
      <c r="FZ5" s="1000"/>
      <c r="GA5" s="998">
        <f>VLOOKUP(GA4,'Direct Delivery'!$B:$Y,6,FALSE)</f>
        <v>0</v>
      </c>
      <c r="GB5" s="998">
        <f>VLOOKUP(GB4,'Direct Delivery'!$B:$Y,7,FALSE)</f>
        <v>0</v>
      </c>
      <c r="GC5" s="998">
        <f>VLOOKUP(GC4,'Direct Delivery'!$B:$Y,8,FALSE)</f>
        <v>0</v>
      </c>
      <c r="GD5" s="998">
        <f>VLOOKUP(GD4,'Direct Delivery'!$B:$Y,9,FALSE)</f>
        <v>0</v>
      </c>
      <c r="GE5" s="998">
        <f>VLOOKUP(GE4,'Direct Delivery'!$B:$Y,10,FALSE)</f>
        <v>0</v>
      </c>
      <c r="GF5" s="998">
        <f>VLOOKUP(GF4,'Direct Delivery'!$B:$Y,11,FALSE)</f>
        <v>0</v>
      </c>
      <c r="GG5" s="998">
        <f>VLOOKUP(GG4,'Direct Delivery'!$B:$Y,12,FALSE)</f>
        <v>0</v>
      </c>
      <c r="GH5" s="998">
        <f>VLOOKUP(GH4,'Direct Delivery'!$B:$Y,13,FALSE)</f>
        <v>0</v>
      </c>
      <c r="GI5" s="998">
        <f>VLOOKUP(GI4,'Direct Delivery'!$B:$Y,14,FALSE)</f>
        <v>0</v>
      </c>
      <c r="GJ5" s="998">
        <f>VLOOKUP(GJ4,'Direct Delivery'!$B:$Y,15,FALSE)</f>
        <v>0</v>
      </c>
      <c r="GK5" s="1000"/>
      <c r="GL5" s="998">
        <f>VLOOKUP(GL4,'Direct Delivery'!$B:$Y,6,FALSE)</f>
        <v>0</v>
      </c>
      <c r="GM5" s="998">
        <f>VLOOKUP(GM4,'Direct Delivery'!$B:$Y,7,FALSE)</f>
        <v>0</v>
      </c>
      <c r="GN5" s="998">
        <f>VLOOKUP(GN4,'Direct Delivery'!$B:$Y,8,FALSE)</f>
        <v>0</v>
      </c>
      <c r="GO5" s="998">
        <f>VLOOKUP(GO4,'Direct Delivery'!$B:$Y,9,FALSE)</f>
        <v>0</v>
      </c>
      <c r="GP5" s="998">
        <f>VLOOKUP(GP4,'Direct Delivery'!$B:$Y,10,FALSE)</f>
        <v>0</v>
      </c>
      <c r="GQ5" s="998">
        <f>VLOOKUP(GQ4,'Direct Delivery'!$B:$Y,11,FALSE)</f>
        <v>0</v>
      </c>
      <c r="GR5" s="998">
        <f>VLOOKUP(GR4,'Direct Delivery'!$B:$Y,12,FALSE)</f>
        <v>0</v>
      </c>
      <c r="GS5" s="998">
        <f>VLOOKUP(GS4,'Direct Delivery'!$B:$Y,13,FALSE)</f>
        <v>0</v>
      </c>
      <c r="GT5" s="998">
        <f>VLOOKUP(GT4,'Direct Delivery'!$B:$Y,14,FALSE)</f>
        <v>0</v>
      </c>
      <c r="GU5" s="998">
        <f>VLOOKUP(GU4,'Direct Delivery'!$B:$Y,15,FALSE)</f>
        <v>0</v>
      </c>
      <c r="GV5" s="1000"/>
      <c r="GW5" s="998">
        <f>VLOOKUP(GW4,'Direct Delivery'!$B:$Y,6,FALSE)</f>
        <v>0</v>
      </c>
      <c r="GX5" s="998">
        <f>VLOOKUP(GX4,'Direct Delivery'!$B:$Y,7,FALSE)</f>
        <v>0</v>
      </c>
      <c r="GY5" s="998">
        <f>VLOOKUP(GY4,'Direct Delivery'!$B:$Y,8,FALSE)</f>
        <v>0</v>
      </c>
      <c r="GZ5" s="998">
        <f>VLOOKUP(GZ4,'Direct Delivery'!$B:$Y,9,FALSE)</f>
        <v>0</v>
      </c>
      <c r="HA5" s="998">
        <f>VLOOKUP(HA4,'Direct Delivery'!$B:$Y,10,FALSE)</f>
        <v>0</v>
      </c>
      <c r="HB5" s="998">
        <f>VLOOKUP(HB4,'Direct Delivery'!$B:$Y,11,FALSE)</f>
        <v>0</v>
      </c>
      <c r="HC5" s="998">
        <f>VLOOKUP(HC4,'Direct Delivery'!$B:$Y,12,FALSE)</f>
        <v>0</v>
      </c>
      <c r="HD5" s="998">
        <f>VLOOKUP(HD4,'Direct Delivery'!$B:$Y,13,FALSE)</f>
        <v>0</v>
      </c>
      <c r="HE5" s="998">
        <f>VLOOKUP(HE4,'Direct Delivery'!$B:$Y,14,FALSE)</f>
        <v>0</v>
      </c>
      <c r="HF5" s="998">
        <f>VLOOKUP(HF4,'Direct Delivery'!$B:$Y,15,FALSE)</f>
        <v>0</v>
      </c>
      <c r="HG5" s="1000"/>
      <c r="HH5" s="998">
        <f>VLOOKUP(HH4,'Direct Delivery'!$B:$Y,6,FALSE)</f>
        <v>0</v>
      </c>
      <c r="HI5" s="998">
        <f>VLOOKUP(HI4,'Direct Delivery'!$B:$Y,7,FALSE)</f>
        <v>0</v>
      </c>
      <c r="HJ5" s="998">
        <f>VLOOKUP(HJ4,'Direct Delivery'!$B:$Y,8,FALSE)</f>
        <v>0</v>
      </c>
      <c r="HK5" s="998">
        <f>VLOOKUP(HK4,'Direct Delivery'!$B:$Y,9,FALSE)</f>
        <v>0</v>
      </c>
      <c r="HL5" s="998">
        <f>VLOOKUP(HL4,'Direct Delivery'!$B:$Y,10,FALSE)</f>
        <v>0</v>
      </c>
      <c r="HM5" s="998">
        <f>VLOOKUP(HM4,'Direct Delivery'!$B:$Y,11,FALSE)</f>
        <v>0</v>
      </c>
      <c r="HN5" s="998">
        <f>VLOOKUP(HN4,'Direct Delivery'!$B:$Y,12,FALSE)</f>
        <v>0</v>
      </c>
      <c r="HO5" s="998">
        <f>VLOOKUP(HO4,'Direct Delivery'!$B:$Y,13,FALSE)</f>
        <v>0</v>
      </c>
      <c r="HP5" s="998">
        <f>VLOOKUP(HP4,'Direct Delivery'!$B:$Y,14,FALSE)</f>
        <v>0</v>
      </c>
      <c r="HQ5" s="998">
        <f>VLOOKUP(HQ4,'Direct Delivery'!$B:$Y,15,FALSE)</f>
        <v>0</v>
      </c>
      <c r="HR5" s="1000"/>
      <c r="HS5" s="998">
        <f>VLOOKUP(HS4,'Direct Delivery'!$B:$Y,6,FALSE)</f>
        <v>0</v>
      </c>
      <c r="HT5" s="998">
        <f>VLOOKUP(HT4,'Direct Delivery'!$B:$Y,7,FALSE)</f>
        <v>0</v>
      </c>
      <c r="HU5" s="998">
        <f>VLOOKUP(HU4,'Direct Delivery'!$B:$Y,8,FALSE)</f>
        <v>0</v>
      </c>
      <c r="HV5" s="998">
        <f>VLOOKUP(HV4,'Direct Delivery'!$B:$Y,9,FALSE)</f>
        <v>0</v>
      </c>
      <c r="HW5" s="998">
        <f>VLOOKUP(HW4,'Direct Delivery'!$B:$Y,10,FALSE)</f>
        <v>0</v>
      </c>
      <c r="HX5" s="998">
        <f>VLOOKUP(HX4,'Direct Delivery'!$B:$Y,11,FALSE)</f>
        <v>0</v>
      </c>
      <c r="HY5" s="998">
        <f>VLOOKUP(HY4,'Direct Delivery'!$B:$Y,12,FALSE)</f>
        <v>0</v>
      </c>
      <c r="HZ5" s="998">
        <f>VLOOKUP(HZ4,'Direct Delivery'!$B:$Y,13,FALSE)</f>
        <v>0</v>
      </c>
      <c r="IA5" s="998">
        <f>VLOOKUP(IA4,'Direct Delivery'!$B:$Y,14,FALSE)</f>
        <v>0</v>
      </c>
      <c r="IB5" s="998">
        <f>VLOOKUP(IB4,'Direct Delivery'!$B:$Y,15,FALSE)</f>
        <v>0</v>
      </c>
      <c r="IC5" s="1000"/>
      <c r="ID5" s="998">
        <f>VLOOKUP(ID4,'Direct Delivery'!$B:$Y,6,FALSE)</f>
        <v>0</v>
      </c>
      <c r="IE5" s="998">
        <f>VLOOKUP(IE4,'Direct Delivery'!$B:$Y,7,FALSE)</f>
        <v>0</v>
      </c>
      <c r="IF5" s="998">
        <f>VLOOKUP(IF4,'Direct Delivery'!$B:$Y,8,FALSE)</f>
        <v>0</v>
      </c>
      <c r="IG5" s="998">
        <f>VLOOKUP(IG4,'Direct Delivery'!$B:$Y,9,FALSE)</f>
        <v>0</v>
      </c>
      <c r="IH5" s="998">
        <f>VLOOKUP(IH4,'Direct Delivery'!$B:$Y,10,FALSE)</f>
        <v>0</v>
      </c>
      <c r="II5" s="998">
        <f>VLOOKUP(II4,'Direct Delivery'!$B:$Y,11,FALSE)</f>
        <v>0</v>
      </c>
      <c r="IJ5" s="998">
        <f>VLOOKUP(IJ4,'Direct Delivery'!$B:$Y,12,FALSE)</f>
        <v>0</v>
      </c>
      <c r="IK5" s="998">
        <f>VLOOKUP(IK4,'Direct Delivery'!$B:$Y,13,FALSE)</f>
        <v>0</v>
      </c>
      <c r="IL5" s="998">
        <f>VLOOKUP(IL4,'Direct Delivery'!$B:$Y,14,FALSE)</f>
        <v>0</v>
      </c>
      <c r="IM5" s="998">
        <f>VLOOKUP(IM4,'Direct Delivery'!$B:$Y,15,FALSE)</f>
        <v>0</v>
      </c>
      <c r="IN5" s="1000"/>
      <c r="IO5" s="998">
        <f>VLOOKUP(IO4,'Direct Delivery'!$B:$Y,6,FALSE)</f>
        <v>0</v>
      </c>
      <c r="IP5" s="998">
        <f>VLOOKUP(IP4,'Direct Delivery'!$B:$Y,7,FALSE)</f>
        <v>0</v>
      </c>
      <c r="IQ5" s="998">
        <f>VLOOKUP(IQ4,'Direct Delivery'!$B:$Y,8,FALSE)</f>
        <v>0</v>
      </c>
      <c r="IR5" s="998">
        <f>VLOOKUP(IR4,'Direct Delivery'!$B:$Y,9,FALSE)</f>
        <v>0</v>
      </c>
      <c r="IS5" s="998">
        <f>VLOOKUP(IS4,'Direct Delivery'!$B:$Y,10,FALSE)</f>
        <v>0</v>
      </c>
      <c r="IT5" s="998">
        <f>VLOOKUP(IT4,'Direct Delivery'!$B:$Y,11,FALSE)</f>
        <v>0</v>
      </c>
      <c r="IU5" s="998">
        <f>VLOOKUP(IU4,'Direct Delivery'!$B:$Y,12,FALSE)</f>
        <v>0</v>
      </c>
      <c r="IV5" s="998">
        <f>VLOOKUP(IV4,'Direct Delivery'!$B:$Y,13,FALSE)</f>
        <v>0</v>
      </c>
      <c r="IW5" s="998">
        <f>VLOOKUP(IW4,'Direct Delivery'!$B:$Y,14,FALSE)</f>
        <v>0</v>
      </c>
      <c r="IX5" s="998">
        <f>VLOOKUP(IX4,'Direct Delivery'!$B:$Y,15,FALSE)</f>
        <v>0</v>
      </c>
      <c r="IY5" s="1000"/>
      <c r="IZ5" s="998">
        <f>VLOOKUP(IZ4,'Direct Delivery'!$B:$Y,6,FALSE)</f>
        <v>0</v>
      </c>
      <c r="JA5" s="998">
        <f>VLOOKUP(JA4,'Direct Delivery'!$B:$Y,7,FALSE)</f>
        <v>0</v>
      </c>
      <c r="JB5" s="998">
        <f>VLOOKUP(JB4,'Direct Delivery'!$B:$Y,8,FALSE)</f>
        <v>0</v>
      </c>
      <c r="JC5" s="998">
        <f>VLOOKUP(JC4,'Direct Delivery'!$B:$Y,9,FALSE)</f>
        <v>0</v>
      </c>
      <c r="JD5" s="998">
        <f>VLOOKUP(JD4,'Direct Delivery'!$B:$Y,10,FALSE)</f>
        <v>0</v>
      </c>
      <c r="JE5" s="998">
        <f>VLOOKUP(JE4,'Direct Delivery'!$B:$Y,11,FALSE)</f>
        <v>0</v>
      </c>
      <c r="JF5" s="998">
        <f>VLOOKUP(JF4,'Direct Delivery'!$B:$Y,12,FALSE)</f>
        <v>0</v>
      </c>
      <c r="JG5" s="998">
        <f>VLOOKUP(JG4,'Direct Delivery'!$B:$Y,13,FALSE)</f>
        <v>0</v>
      </c>
      <c r="JH5" s="998">
        <f>VLOOKUP(JH4,'Direct Delivery'!$B:$Y,14,FALSE)</f>
        <v>0</v>
      </c>
      <c r="JI5" s="998">
        <f>VLOOKUP(JI4,'Direct Delivery'!$B:$Y,15,FALSE)</f>
        <v>0</v>
      </c>
      <c r="JJ5" s="1000"/>
      <c r="JK5" s="998">
        <f>VLOOKUP(JK4,'Direct Delivery'!$B:$Y,6,FALSE)</f>
        <v>0</v>
      </c>
      <c r="JL5" s="998">
        <f>VLOOKUP(JL4,'Direct Delivery'!$B:$Y,7,FALSE)</f>
        <v>0</v>
      </c>
      <c r="JM5" s="998">
        <f>VLOOKUP(JM4,'Direct Delivery'!$B:$Y,8,FALSE)</f>
        <v>0</v>
      </c>
      <c r="JN5" s="998">
        <f>VLOOKUP(JN4,'Direct Delivery'!$B:$Y,9,FALSE)</f>
        <v>0</v>
      </c>
      <c r="JO5" s="998">
        <f>VLOOKUP(JO4,'Direct Delivery'!$B:$Y,10,FALSE)</f>
        <v>0</v>
      </c>
      <c r="JP5" s="998">
        <f>VLOOKUP(JP4,'Direct Delivery'!$B:$Y,11,FALSE)</f>
        <v>0</v>
      </c>
      <c r="JQ5" s="998">
        <f>VLOOKUP(JQ4,'Direct Delivery'!$B:$Y,12,FALSE)</f>
        <v>0</v>
      </c>
      <c r="JR5" s="998">
        <f>VLOOKUP(JR4,'Direct Delivery'!$B:$Y,13,FALSE)</f>
        <v>0</v>
      </c>
      <c r="JS5" s="998">
        <f>VLOOKUP(JS4,'Direct Delivery'!$B:$Y,14,FALSE)</f>
        <v>0</v>
      </c>
      <c r="JT5" s="998">
        <f>VLOOKUP(JT4,'Direct Delivery'!$B:$Y,15,FALSE)</f>
        <v>0</v>
      </c>
      <c r="JU5" s="1000"/>
      <c r="JV5" s="998">
        <f>VLOOKUP(JV4,'Direct Delivery'!$B:$Y,6,FALSE)</f>
        <v>0</v>
      </c>
      <c r="JW5" s="998">
        <f>VLOOKUP(JW4,'Direct Delivery'!$B:$Y,7,FALSE)</f>
        <v>0</v>
      </c>
      <c r="JX5" s="998">
        <f>VLOOKUP(JX4,'Direct Delivery'!$B:$Y,8,FALSE)</f>
        <v>0</v>
      </c>
      <c r="JY5" s="998">
        <f>VLOOKUP(JY4,'Direct Delivery'!$B:$Y,9,FALSE)</f>
        <v>0</v>
      </c>
      <c r="JZ5" s="998">
        <f>VLOOKUP(JZ4,'Direct Delivery'!$B:$Y,10,FALSE)</f>
        <v>0</v>
      </c>
      <c r="KA5" s="998">
        <f>VLOOKUP(KA4,'Direct Delivery'!$B:$Y,11,FALSE)</f>
        <v>0</v>
      </c>
      <c r="KB5" s="998">
        <f>VLOOKUP(KB4,'Direct Delivery'!$B:$Y,12,FALSE)</f>
        <v>0</v>
      </c>
      <c r="KC5" s="998">
        <f>VLOOKUP(KC4,'Direct Delivery'!$B:$Y,13,FALSE)</f>
        <v>0</v>
      </c>
      <c r="KD5" s="998">
        <f>VLOOKUP(KD4,'Direct Delivery'!$B:$Y,14,FALSE)</f>
        <v>0</v>
      </c>
      <c r="KE5" s="998">
        <f>VLOOKUP(KE4,'Direct Delivery'!$B:$Y,15,FALSE)</f>
        <v>0</v>
      </c>
      <c r="KF5" s="1000"/>
      <c r="KG5" s="998">
        <f>VLOOKUP(KG4,'Direct Delivery'!$B:$Y,6,FALSE)</f>
        <v>0</v>
      </c>
      <c r="KH5" s="998">
        <f>VLOOKUP(KH4,'Direct Delivery'!$B:$Y,7,FALSE)</f>
        <v>0</v>
      </c>
      <c r="KI5" s="998">
        <f>VLOOKUP(KI4,'Direct Delivery'!$B:$Y,8,FALSE)</f>
        <v>0</v>
      </c>
      <c r="KJ5" s="998">
        <f>VLOOKUP(KJ4,'Direct Delivery'!$B:$Y,9,FALSE)</f>
        <v>0</v>
      </c>
      <c r="KK5" s="998">
        <f>VLOOKUP(KK4,'Direct Delivery'!$B:$Y,10,FALSE)</f>
        <v>0</v>
      </c>
      <c r="KL5" s="998">
        <f>VLOOKUP(KL4,'Direct Delivery'!$B:$Y,11,FALSE)</f>
        <v>0</v>
      </c>
      <c r="KM5" s="998">
        <f>VLOOKUP(KM4,'Direct Delivery'!$B:$Y,12,FALSE)</f>
        <v>0</v>
      </c>
      <c r="KN5" s="998">
        <f>VLOOKUP(KN4,'Direct Delivery'!$B:$Y,13,FALSE)</f>
        <v>0</v>
      </c>
      <c r="KO5" s="998">
        <f>VLOOKUP(KO4,'Direct Delivery'!$B:$Y,14,FALSE)</f>
        <v>0</v>
      </c>
      <c r="KP5" s="998">
        <f>VLOOKUP(KP4,'Direct Delivery'!$B:$Y,15,FALSE)</f>
        <v>0</v>
      </c>
      <c r="KQ5" s="1000"/>
      <c r="KR5" s="998">
        <f>VLOOKUP(KR4,'Direct Delivery'!$B:$Y,6,FALSE)</f>
        <v>0</v>
      </c>
      <c r="KS5" s="998">
        <f>VLOOKUP(KS4,'Direct Delivery'!$B:$Y,7,FALSE)</f>
        <v>0</v>
      </c>
      <c r="KT5" s="998">
        <f>VLOOKUP(KT4,'Direct Delivery'!$B:$Y,8,FALSE)</f>
        <v>0</v>
      </c>
      <c r="KU5" s="998">
        <f>VLOOKUP(KU4,'Direct Delivery'!$B:$Y,9,FALSE)</f>
        <v>0</v>
      </c>
      <c r="KV5" s="998">
        <f>VLOOKUP(KV4,'Direct Delivery'!$B:$Y,10,FALSE)</f>
        <v>0</v>
      </c>
      <c r="KW5" s="998">
        <f>VLOOKUP(KW4,'Direct Delivery'!$B:$Y,11,FALSE)</f>
        <v>0</v>
      </c>
      <c r="KX5" s="998">
        <f>VLOOKUP(KX4,'Direct Delivery'!$B:$Y,12,FALSE)</f>
        <v>0</v>
      </c>
      <c r="KY5" s="998">
        <f>VLOOKUP(KY4,'Direct Delivery'!$B:$Y,13,FALSE)</f>
        <v>0</v>
      </c>
      <c r="KZ5" s="998">
        <f>VLOOKUP(KZ4,'Direct Delivery'!$B:$Y,14,FALSE)</f>
        <v>0</v>
      </c>
      <c r="LA5" s="998">
        <f>VLOOKUP(LA4,'Direct Delivery'!$B:$Y,15,FALSE)</f>
        <v>0</v>
      </c>
      <c r="LB5" s="1000"/>
      <c r="LC5" s="998">
        <f>VLOOKUP(LC4,'Direct Delivery'!$B:$Y,6,FALSE)</f>
        <v>0</v>
      </c>
      <c r="LD5" s="998">
        <f>VLOOKUP(LD4,'Direct Delivery'!$B:$Y,7,FALSE)</f>
        <v>0</v>
      </c>
      <c r="LE5" s="998">
        <f>VLOOKUP(LE4,'Direct Delivery'!$B:$Y,8,FALSE)</f>
        <v>0</v>
      </c>
      <c r="LF5" s="998">
        <f>VLOOKUP(LF4,'Direct Delivery'!$B:$Y,9,FALSE)</f>
        <v>0</v>
      </c>
      <c r="LG5" s="998">
        <f>VLOOKUP(LG4,'Direct Delivery'!$B:$Y,10,FALSE)</f>
        <v>0</v>
      </c>
      <c r="LH5" s="998">
        <f>VLOOKUP(LH4,'Direct Delivery'!$B:$Y,11,FALSE)</f>
        <v>0</v>
      </c>
      <c r="LI5" s="998">
        <f>VLOOKUP(LI4,'Direct Delivery'!$B:$Y,12,FALSE)</f>
        <v>0</v>
      </c>
      <c r="LJ5" s="998">
        <f>VLOOKUP(LJ4,'Direct Delivery'!$B:$Y,13,FALSE)</f>
        <v>0</v>
      </c>
      <c r="LK5" s="998">
        <f>VLOOKUP(LK4,'Direct Delivery'!$B:$Y,14,FALSE)</f>
        <v>0</v>
      </c>
      <c r="LL5" s="998">
        <f>VLOOKUP(LL4,'Direct Delivery'!$B:$Y,15,FALSE)</f>
        <v>0</v>
      </c>
      <c r="LM5" s="1000"/>
      <c r="LN5" s="998">
        <f>VLOOKUP(LN4,'Direct Delivery'!$B:$Y,6,FALSE)</f>
        <v>0</v>
      </c>
      <c r="LO5" s="998">
        <f>VLOOKUP(LO4,'Direct Delivery'!$B:$Y,7,FALSE)</f>
        <v>0</v>
      </c>
      <c r="LP5" s="998">
        <f>VLOOKUP(LP4,'Direct Delivery'!$B:$Y,8,FALSE)</f>
        <v>0</v>
      </c>
      <c r="LQ5" s="998">
        <f>VLOOKUP(LQ4,'Direct Delivery'!$B:$Y,9,FALSE)</f>
        <v>0</v>
      </c>
      <c r="LR5" s="998">
        <f>VLOOKUP(LR4,'Direct Delivery'!$B:$Y,10,FALSE)</f>
        <v>0</v>
      </c>
      <c r="LS5" s="998">
        <f>VLOOKUP(LS4,'Direct Delivery'!$B:$Y,11,FALSE)</f>
        <v>0</v>
      </c>
      <c r="LT5" s="998">
        <f>VLOOKUP(LT4,'Direct Delivery'!$B:$Y,12,FALSE)</f>
        <v>0</v>
      </c>
      <c r="LU5" s="998">
        <f>VLOOKUP(LU4,'Direct Delivery'!$B:$Y,13,FALSE)</f>
        <v>0</v>
      </c>
      <c r="LV5" s="998">
        <f>VLOOKUP(LV4,'Direct Delivery'!$B:$Y,14,FALSE)</f>
        <v>0</v>
      </c>
      <c r="LW5" s="998">
        <f>VLOOKUP(LW4,'Direct Delivery'!$B:$Y,15,FALSE)</f>
        <v>0</v>
      </c>
      <c r="LX5" s="1000"/>
      <c r="LY5" s="998">
        <f>VLOOKUP(LY4,'Direct Delivery'!$B:$Y,6,FALSE)</f>
        <v>0</v>
      </c>
      <c r="LZ5" s="998">
        <f>VLOOKUP(LZ4,'Direct Delivery'!$B:$Y,7,FALSE)</f>
        <v>0</v>
      </c>
      <c r="MA5" s="998">
        <f>VLOOKUP(MA4,'Direct Delivery'!$B:$Y,8,FALSE)</f>
        <v>0</v>
      </c>
      <c r="MB5" s="998">
        <f>VLOOKUP(MB4,'Direct Delivery'!$B:$Y,9,FALSE)</f>
        <v>0</v>
      </c>
      <c r="MC5" s="998">
        <f>VLOOKUP(MC4,'Direct Delivery'!$B:$Y,10,FALSE)</f>
        <v>0</v>
      </c>
      <c r="MD5" s="998">
        <f>VLOOKUP(MD4,'Direct Delivery'!$B:$Y,11,FALSE)</f>
        <v>0</v>
      </c>
      <c r="ME5" s="998">
        <f>VLOOKUP(ME4,'Direct Delivery'!$B:$Y,12,FALSE)</f>
        <v>0</v>
      </c>
      <c r="MF5" s="998">
        <f>VLOOKUP(MF4,'Direct Delivery'!$B:$Y,13,FALSE)</f>
        <v>0</v>
      </c>
      <c r="MG5" s="998">
        <f>VLOOKUP(MG4,'Direct Delivery'!$B:$Y,14,FALSE)</f>
        <v>0</v>
      </c>
      <c r="MH5" s="998">
        <f>VLOOKUP(MH4,'Direct Delivery'!$B:$Y,15,FALSE)</f>
        <v>0</v>
      </c>
      <c r="MI5" s="1000"/>
      <c r="MJ5" s="998">
        <f>VLOOKUP(MJ4,'Direct Delivery'!$B:$Y,6,FALSE)</f>
        <v>0</v>
      </c>
      <c r="MK5" s="998">
        <f>VLOOKUP(MK4,'Direct Delivery'!$B:$Y,7,FALSE)</f>
        <v>0</v>
      </c>
      <c r="ML5" s="998">
        <f>VLOOKUP(ML4,'Direct Delivery'!$B:$Y,8,FALSE)</f>
        <v>0</v>
      </c>
      <c r="MM5" s="998">
        <f>VLOOKUP(MM4,'Direct Delivery'!$B:$Y,9,FALSE)</f>
        <v>0</v>
      </c>
      <c r="MN5" s="998">
        <f>VLOOKUP(MN4,'Direct Delivery'!$B:$Y,10,FALSE)</f>
        <v>0</v>
      </c>
      <c r="MO5" s="998">
        <f>VLOOKUP(MO4,'Direct Delivery'!$B:$Y,11,FALSE)</f>
        <v>0</v>
      </c>
      <c r="MP5" s="998">
        <f>VLOOKUP(MP4,'Direct Delivery'!$B:$Y,12,FALSE)</f>
        <v>0</v>
      </c>
      <c r="MQ5" s="998">
        <f>VLOOKUP(MQ4,'Direct Delivery'!$B:$Y,13,FALSE)</f>
        <v>0</v>
      </c>
      <c r="MR5" s="998">
        <f>VLOOKUP(MR4,'Direct Delivery'!$B:$Y,14,FALSE)</f>
        <v>0</v>
      </c>
      <c r="MS5" s="998">
        <f>VLOOKUP(MS4,'Direct Delivery'!$B:$Y,15,FALSE)</f>
        <v>0</v>
      </c>
      <c r="MT5" s="1000"/>
      <c r="MU5" s="998">
        <f>VLOOKUP(MU4,'Direct Delivery'!$B:$Y,6,FALSE)</f>
        <v>0</v>
      </c>
      <c r="MV5" s="998">
        <f>VLOOKUP(MV4,'Direct Delivery'!$B:$Y,7,FALSE)</f>
        <v>0</v>
      </c>
      <c r="MW5" s="998">
        <f>VLOOKUP(MW4,'Direct Delivery'!$B:$Y,8,FALSE)</f>
        <v>0</v>
      </c>
      <c r="MX5" s="998">
        <f>VLOOKUP(MX4,'Direct Delivery'!$B:$Y,9,FALSE)</f>
        <v>0</v>
      </c>
      <c r="MY5" s="998">
        <f>VLOOKUP(MY4,'Direct Delivery'!$B:$Y,10,FALSE)</f>
        <v>0</v>
      </c>
      <c r="MZ5" s="998">
        <f>VLOOKUP(MZ4,'Direct Delivery'!$B:$Y,11,FALSE)</f>
        <v>0</v>
      </c>
      <c r="NA5" s="998">
        <f>VLOOKUP(NA4,'Direct Delivery'!$B:$Y,12,FALSE)</f>
        <v>0</v>
      </c>
      <c r="NB5" s="998">
        <f>VLOOKUP(NB4,'Direct Delivery'!$B:$Y,13,FALSE)</f>
        <v>0</v>
      </c>
      <c r="NC5" s="998">
        <f>VLOOKUP(NC4,'Direct Delivery'!$B:$Y,14,FALSE)</f>
        <v>0</v>
      </c>
      <c r="ND5" s="998">
        <f>VLOOKUP(ND4,'Direct Delivery'!$B:$Y,15,FALSE)</f>
        <v>0</v>
      </c>
      <c r="NE5" s="1000"/>
      <c r="NF5" s="998">
        <f>VLOOKUP(NF4,'Direct Delivery'!$B:$Y,6,FALSE)</f>
        <v>0</v>
      </c>
      <c r="NG5" s="998">
        <f>VLOOKUP(NG4,'Direct Delivery'!$B:$Y,7,FALSE)</f>
        <v>0</v>
      </c>
      <c r="NH5" s="998">
        <f>VLOOKUP(NH4,'Direct Delivery'!$B:$Y,8,FALSE)</f>
        <v>0</v>
      </c>
      <c r="NI5" s="998">
        <f>VLOOKUP(NI4,'Direct Delivery'!$B:$Y,9,FALSE)</f>
        <v>0</v>
      </c>
      <c r="NJ5" s="998">
        <f>VLOOKUP(NJ4,'Direct Delivery'!$B:$Y,10,FALSE)</f>
        <v>0</v>
      </c>
      <c r="NK5" s="998">
        <f>VLOOKUP(NK4,'Direct Delivery'!$B:$Y,11,FALSE)</f>
        <v>0</v>
      </c>
      <c r="NL5" s="998">
        <f>VLOOKUP(NL4,'Direct Delivery'!$B:$Y,12,FALSE)</f>
        <v>0</v>
      </c>
      <c r="NM5" s="998">
        <f>VLOOKUP(NM4,'Direct Delivery'!$B:$Y,13,FALSE)</f>
        <v>0</v>
      </c>
      <c r="NN5" s="998">
        <f>VLOOKUP(NN4,'Direct Delivery'!$B:$Y,14,FALSE)</f>
        <v>0</v>
      </c>
      <c r="NO5" s="998">
        <f>VLOOKUP(NO4,'Direct Delivery'!$B:$Y,15,FALSE)</f>
        <v>0</v>
      </c>
      <c r="NP5" s="1000"/>
      <c r="NQ5" s="998">
        <f>VLOOKUP(NQ4,'Direct Delivery'!$B:$Y,6,FALSE)</f>
        <v>0</v>
      </c>
      <c r="NR5" s="998">
        <f>VLOOKUP(NR4,'Direct Delivery'!$B:$Y,7,FALSE)</f>
        <v>0</v>
      </c>
      <c r="NS5" s="998">
        <f>VLOOKUP(NS4,'Direct Delivery'!$B:$Y,8,FALSE)</f>
        <v>0</v>
      </c>
      <c r="NT5" s="998">
        <f>VLOOKUP(NT4,'Direct Delivery'!$B:$Y,9,FALSE)</f>
        <v>0</v>
      </c>
      <c r="NU5" s="998">
        <f>VLOOKUP(NU4,'Direct Delivery'!$B:$Y,10,FALSE)</f>
        <v>0</v>
      </c>
      <c r="NV5" s="998">
        <f>VLOOKUP(NV4,'Direct Delivery'!$B:$Y,11,FALSE)</f>
        <v>0</v>
      </c>
      <c r="NW5" s="998">
        <f>VLOOKUP(NW4,'Direct Delivery'!$B:$Y,12,FALSE)</f>
        <v>0</v>
      </c>
      <c r="NX5" s="998">
        <f>VLOOKUP(NX4,'Direct Delivery'!$B:$Y,13,FALSE)</f>
        <v>0</v>
      </c>
      <c r="NY5" s="998">
        <f>VLOOKUP(NY4,'Direct Delivery'!$B:$Y,14,FALSE)</f>
        <v>0</v>
      </c>
      <c r="NZ5" s="998">
        <f>VLOOKUP(NZ4,'Direct Delivery'!$B:$Y,15,FALSE)</f>
        <v>0</v>
      </c>
      <c r="OA5" s="1000"/>
      <c r="OB5" s="998">
        <f>VLOOKUP(OB4,'Direct Delivery'!$B:$Y,6,FALSE)</f>
        <v>0</v>
      </c>
      <c r="OC5" s="998">
        <f>VLOOKUP(OC4,'Direct Delivery'!$B:$Y,7,FALSE)</f>
        <v>0</v>
      </c>
      <c r="OD5" s="998">
        <f>VLOOKUP(OD4,'Direct Delivery'!$B:$Y,8,FALSE)</f>
        <v>0</v>
      </c>
      <c r="OE5" s="998">
        <f>VLOOKUP(OE4,'Direct Delivery'!$B:$Y,9,FALSE)</f>
        <v>0</v>
      </c>
      <c r="OF5" s="998">
        <f>VLOOKUP(OF4,'Direct Delivery'!$B:$Y,10,FALSE)</f>
        <v>0</v>
      </c>
      <c r="OG5" s="998">
        <f>VLOOKUP(OG4,'Direct Delivery'!$B:$Y,11,FALSE)</f>
        <v>0</v>
      </c>
      <c r="OH5" s="998">
        <f>VLOOKUP(OH4,'Direct Delivery'!$B:$Y,12,FALSE)</f>
        <v>0</v>
      </c>
      <c r="OI5" s="998">
        <f>VLOOKUP(OI4,'Direct Delivery'!$B:$Y,13,FALSE)</f>
        <v>0</v>
      </c>
      <c r="OJ5" s="998">
        <f>VLOOKUP(OJ4,'Direct Delivery'!$B:$Y,14,FALSE)</f>
        <v>0</v>
      </c>
      <c r="OK5" s="998">
        <f>VLOOKUP(OK4,'Direct Delivery'!$B:$Y,15,FALSE)</f>
        <v>0</v>
      </c>
      <c r="OL5" s="1000"/>
      <c r="OM5" s="998">
        <f>VLOOKUP(OM4,'Direct Delivery'!$B:$Y,6,FALSE)</f>
        <v>0</v>
      </c>
      <c r="ON5" s="998">
        <f>VLOOKUP(ON4,'Direct Delivery'!$B:$Y,7,FALSE)</f>
        <v>0</v>
      </c>
      <c r="OO5" s="998">
        <f>VLOOKUP(OO4,'Direct Delivery'!$B:$Y,8,FALSE)</f>
        <v>0</v>
      </c>
      <c r="OP5" s="998">
        <f>VLOOKUP(OP4,'Direct Delivery'!$B:$Y,9,FALSE)</f>
        <v>0</v>
      </c>
      <c r="OQ5" s="998">
        <f>VLOOKUP(OQ4,'Direct Delivery'!$B:$Y,10,FALSE)</f>
        <v>0</v>
      </c>
      <c r="OR5" s="998">
        <f>VLOOKUP(OR4,'Direct Delivery'!$B:$Y,11,FALSE)</f>
        <v>0</v>
      </c>
      <c r="OS5" s="998">
        <f>VLOOKUP(OS4,'Direct Delivery'!$B:$Y,12,FALSE)</f>
        <v>0</v>
      </c>
      <c r="OT5" s="998">
        <f>VLOOKUP(OT4,'Direct Delivery'!$B:$Y,13,FALSE)</f>
        <v>0</v>
      </c>
      <c r="OU5" s="998">
        <f>VLOOKUP(OU4,'Direct Delivery'!$B:$Y,14,FALSE)</f>
        <v>0</v>
      </c>
      <c r="OV5" s="998">
        <f>VLOOKUP(OV4,'Direct Delivery'!$B:$Y,15,FALSE)</f>
        <v>0</v>
      </c>
      <c r="OW5" s="1000"/>
      <c r="OX5" s="998">
        <f>VLOOKUP(OX4,'Direct Delivery'!$B:$Y,6,FALSE)</f>
        <v>0</v>
      </c>
      <c r="OY5" s="998">
        <f>VLOOKUP(OY4,'Direct Delivery'!$B:$Y,7,FALSE)</f>
        <v>0</v>
      </c>
      <c r="OZ5" s="998">
        <f>VLOOKUP(OZ4,'Direct Delivery'!$B:$Y,8,FALSE)</f>
        <v>0</v>
      </c>
      <c r="PA5" s="998">
        <f>VLOOKUP(PA4,'Direct Delivery'!$B:$Y,9,FALSE)</f>
        <v>0</v>
      </c>
      <c r="PB5" s="998">
        <f>VLOOKUP(PB4,'Direct Delivery'!$B:$Y,10,FALSE)</f>
        <v>0</v>
      </c>
      <c r="PC5" s="998">
        <f>VLOOKUP(PC4,'Direct Delivery'!$B:$Y,11,FALSE)</f>
        <v>0</v>
      </c>
      <c r="PD5" s="998">
        <f>VLOOKUP(PD4,'Direct Delivery'!$B:$Y,12,FALSE)</f>
        <v>0</v>
      </c>
      <c r="PE5" s="998">
        <f>VLOOKUP(PE4,'Direct Delivery'!$B:$Y,13,FALSE)</f>
        <v>0</v>
      </c>
      <c r="PF5" s="998">
        <f>VLOOKUP(PF4,'Direct Delivery'!$B:$Y,14,FALSE)</f>
        <v>0</v>
      </c>
      <c r="PG5" s="998">
        <f>VLOOKUP(PG4,'Direct Delivery'!$B:$Y,15,FALSE)</f>
        <v>0</v>
      </c>
      <c r="PH5" s="1000"/>
      <c r="PI5" s="998">
        <f>VLOOKUP(PI4,'Direct Delivery'!$B:$Y,6,FALSE)</f>
        <v>0</v>
      </c>
      <c r="PJ5" s="998">
        <f>VLOOKUP(PJ4,'Direct Delivery'!$B:$Y,7,FALSE)</f>
        <v>0</v>
      </c>
      <c r="PK5" s="998">
        <f>VLOOKUP(PK4,'Direct Delivery'!$B:$Y,8,FALSE)</f>
        <v>0</v>
      </c>
      <c r="PL5" s="998">
        <f>VLOOKUP(PL4,'Direct Delivery'!$B:$Y,9,FALSE)</f>
        <v>0</v>
      </c>
      <c r="PM5" s="998">
        <f>VLOOKUP(PM4,'Direct Delivery'!$B:$Y,10,FALSE)</f>
        <v>0</v>
      </c>
      <c r="PN5" s="998">
        <f>VLOOKUP(PN4,'Direct Delivery'!$B:$Y,11,FALSE)</f>
        <v>0</v>
      </c>
      <c r="PO5" s="998">
        <f>VLOOKUP(PO4,'Direct Delivery'!$B:$Y,12,FALSE)</f>
        <v>0</v>
      </c>
      <c r="PP5" s="998">
        <f>VLOOKUP(PP4,'Direct Delivery'!$B:$Y,13,FALSE)</f>
        <v>0</v>
      </c>
      <c r="PQ5" s="998">
        <f>VLOOKUP(PQ4,'Direct Delivery'!$B:$Y,14,FALSE)</f>
        <v>0</v>
      </c>
      <c r="PR5" s="998">
        <f>VLOOKUP(PR4,'Direct Delivery'!$B:$Y,15,FALSE)</f>
        <v>0</v>
      </c>
      <c r="PS5" s="1000"/>
      <c r="PT5" s="998">
        <f>VLOOKUP(PT4,'Direct Delivery'!$B:$Y,6,FALSE)</f>
        <v>0</v>
      </c>
      <c r="PU5" s="998">
        <f>VLOOKUP(PU4,'Direct Delivery'!$B:$Y,7,FALSE)</f>
        <v>0</v>
      </c>
      <c r="PV5" s="998">
        <f>VLOOKUP(PV4,'Direct Delivery'!$B:$Y,8,FALSE)</f>
        <v>0</v>
      </c>
      <c r="PW5" s="998">
        <f>VLOOKUP(PW4,'Direct Delivery'!$B:$Y,9,FALSE)</f>
        <v>0</v>
      </c>
      <c r="PX5" s="998">
        <f>VLOOKUP(PX4,'Direct Delivery'!$B:$Y,10,FALSE)</f>
        <v>0</v>
      </c>
      <c r="PY5" s="998">
        <f>VLOOKUP(PY4,'Direct Delivery'!$B:$Y,11,FALSE)</f>
        <v>0</v>
      </c>
      <c r="PZ5" s="998">
        <f>VLOOKUP(PZ4,'Direct Delivery'!$B:$Y,12,FALSE)</f>
        <v>0</v>
      </c>
      <c r="QA5" s="998">
        <f>VLOOKUP(QA4,'Direct Delivery'!$B:$Y,13,FALSE)</f>
        <v>0</v>
      </c>
      <c r="QB5" s="998">
        <f>VLOOKUP(QB4,'Direct Delivery'!$B:$Y,14,FALSE)</f>
        <v>0</v>
      </c>
      <c r="QC5" s="998">
        <f>VLOOKUP(QC4,'Direct Delivery'!$B:$Y,15,FALSE)</f>
        <v>0</v>
      </c>
      <c r="QD5" s="1000"/>
      <c r="QE5" s="998">
        <f>VLOOKUP(QE4,'Direct Delivery'!$B:$Y,6,FALSE)</f>
        <v>0</v>
      </c>
      <c r="QF5" s="998">
        <f>VLOOKUP(QF4,'Direct Delivery'!$B:$Y,7,FALSE)</f>
        <v>0</v>
      </c>
      <c r="QG5" s="998">
        <f>VLOOKUP(QG4,'Direct Delivery'!$B:$Y,8,FALSE)</f>
        <v>0</v>
      </c>
      <c r="QH5" s="998">
        <f>VLOOKUP(QH4,'Direct Delivery'!$B:$Y,9,FALSE)</f>
        <v>0</v>
      </c>
      <c r="QI5" s="998">
        <f>VLOOKUP(QI4,'Direct Delivery'!$B:$Y,10,FALSE)</f>
        <v>0</v>
      </c>
      <c r="QJ5" s="998">
        <f>VLOOKUP(QJ4,'Direct Delivery'!$B:$Y,11,FALSE)</f>
        <v>0</v>
      </c>
      <c r="QK5" s="998">
        <f>VLOOKUP(QK4,'Direct Delivery'!$B:$Y,12,FALSE)</f>
        <v>0</v>
      </c>
      <c r="QL5" s="998">
        <f>VLOOKUP(QL4,'Direct Delivery'!$B:$Y,13,FALSE)</f>
        <v>0</v>
      </c>
      <c r="QM5" s="998">
        <f>VLOOKUP(QM4,'Direct Delivery'!$B:$Y,14,FALSE)</f>
        <v>0</v>
      </c>
      <c r="QN5" s="998">
        <f>VLOOKUP(QN4,'Direct Delivery'!$B:$Y,15,FALSE)</f>
        <v>0</v>
      </c>
      <c r="QO5" s="1000"/>
      <c r="QP5" s="998">
        <f>VLOOKUP(QP4,'Direct Delivery'!$B:$Y,6,FALSE)</f>
        <v>0</v>
      </c>
      <c r="QQ5" s="998">
        <f>VLOOKUP(QQ4,'Direct Delivery'!$B:$Y,7,FALSE)</f>
        <v>0</v>
      </c>
      <c r="QR5" s="998">
        <f>VLOOKUP(QR4,'Direct Delivery'!$B:$Y,8,FALSE)</f>
        <v>0</v>
      </c>
      <c r="QS5" s="998">
        <f>VLOOKUP(QS4,'Direct Delivery'!$B:$Y,9,FALSE)</f>
        <v>0</v>
      </c>
      <c r="QT5" s="998">
        <f>VLOOKUP(QT4,'Direct Delivery'!$B:$Y,10,FALSE)</f>
        <v>0</v>
      </c>
      <c r="QU5" s="998">
        <f>VLOOKUP(QU4,'Direct Delivery'!$B:$Y,11,FALSE)</f>
        <v>0</v>
      </c>
      <c r="QV5" s="998">
        <f>VLOOKUP(QV4,'Direct Delivery'!$B:$Y,12,FALSE)</f>
        <v>0</v>
      </c>
      <c r="QW5" s="998">
        <f>VLOOKUP(QW4,'Direct Delivery'!$B:$Y,13,FALSE)</f>
        <v>0</v>
      </c>
      <c r="QX5" s="998">
        <f>VLOOKUP(QX4,'Direct Delivery'!$B:$Y,14,FALSE)</f>
        <v>0</v>
      </c>
      <c r="QY5" s="998">
        <f>VLOOKUP(QY4,'Direct Delivery'!$B:$Y,15,FALSE)</f>
        <v>0</v>
      </c>
      <c r="QZ5" s="1000"/>
      <c r="RA5" s="998">
        <f>VLOOKUP(RA4,'Direct Delivery'!$B:$Y,6,FALSE)</f>
        <v>0</v>
      </c>
      <c r="RB5" s="998">
        <f>VLOOKUP(RB4,'Direct Delivery'!$B:$Y,7,FALSE)</f>
        <v>0</v>
      </c>
      <c r="RC5" s="998">
        <f>VLOOKUP(RC4,'Direct Delivery'!$B:$Y,8,FALSE)</f>
        <v>0</v>
      </c>
      <c r="RD5" s="998">
        <f>VLOOKUP(RD4,'Direct Delivery'!$B:$Y,9,FALSE)</f>
        <v>0</v>
      </c>
      <c r="RE5" s="998">
        <f>VLOOKUP(RE4,'Direct Delivery'!$B:$Y,10,FALSE)</f>
        <v>0</v>
      </c>
      <c r="RF5" s="998">
        <f>VLOOKUP(RF4,'Direct Delivery'!$B:$Y,11,FALSE)</f>
        <v>0</v>
      </c>
      <c r="RG5" s="998">
        <f>VLOOKUP(RG4,'Direct Delivery'!$B:$Y,12,FALSE)</f>
        <v>0</v>
      </c>
      <c r="RH5" s="998">
        <f>VLOOKUP(RH4,'Direct Delivery'!$B:$Y,13,FALSE)</f>
        <v>0</v>
      </c>
      <c r="RI5" s="998">
        <f>VLOOKUP(RI4,'Direct Delivery'!$B:$Y,14,FALSE)</f>
        <v>0</v>
      </c>
      <c r="RJ5" s="998">
        <f>VLOOKUP(RJ4,'Direct Delivery'!$B:$Y,15,FALSE)</f>
        <v>0</v>
      </c>
      <c r="RK5" s="1000"/>
      <c r="RL5" s="998">
        <f>VLOOKUP(RL4,'Direct Delivery'!$B:$Y,6,FALSE)</f>
        <v>0</v>
      </c>
      <c r="RM5" s="998">
        <f>VLOOKUP(RM4,'Direct Delivery'!$B:$Y,7,FALSE)</f>
        <v>0</v>
      </c>
      <c r="RN5" s="998">
        <f>VLOOKUP(RN4,'Direct Delivery'!$B:$Y,8,FALSE)</f>
        <v>0</v>
      </c>
      <c r="RO5" s="998">
        <f>VLOOKUP(RO4,'Direct Delivery'!$B:$Y,9,FALSE)</f>
        <v>0</v>
      </c>
      <c r="RP5" s="998">
        <f>VLOOKUP(RP4,'Direct Delivery'!$B:$Y,10,FALSE)</f>
        <v>0</v>
      </c>
      <c r="RQ5" s="998">
        <f>VLOOKUP(RQ4,'Direct Delivery'!$B:$Y,11,FALSE)</f>
        <v>0</v>
      </c>
      <c r="RR5" s="998">
        <f>VLOOKUP(RR4,'Direct Delivery'!$B:$Y,12,FALSE)</f>
        <v>0</v>
      </c>
      <c r="RS5" s="998">
        <f>VLOOKUP(RS4,'Direct Delivery'!$B:$Y,13,FALSE)</f>
        <v>0</v>
      </c>
      <c r="RT5" s="998">
        <f>VLOOKUP(RT4,'Direct Delivery'!$B:$Y,14,FALSE)</f>
        <v>0</v>
      </c>
      <c r="RU5" s="998">
        <f>VLOOKUP(RU4,'Direct Delivery'!$B:$Y,15,FALSE)</f>
        <v>0</v>
      </c>
      <c r="RV5" s="1000"/>
      <c r="RW5" s="998">
        <f>VLOOKUP(RW4,'Direct Delivery'!$B:$Y,6,FALSE)</f>
        <v>0</v>
      </c>
      <c r="RX5" s="998">
        <f>VLOOKUP(RX4,'Direct Delivery'!$B:$Y,7,FALSE)</f>
        <v>0</v>
      </c>
      <c r="RY5" s="998">
        <f>VLOOKUP(RY4,'Direct Delivery'!$B:$Y,8,FALSE)</f>
        <v>0</v>
      </c>
      <c r="RZ5" s="998">
        <f>VLOOKUP(RZ4,'Direct Delivery'!$B:$Y,9,FALSE)</f>
        <v>0</v>
      </c>
      <c r="SA5" s="998">
        <f>VLOOKUP(SA4,'Direct Delivery'!$B:$Y,10,FALSE)</f>
        <v>0</v>
      </c>
      <c r="SB5" s="998">
        <f>VLOOKUP(SB4,'Direct Delivery'!$B:$Y,11,FALSE)</f>
        <v>0</v>
      </c>
      <c r="SC5" s="998">
        <f>VLOOKUP(SC4,'Direct Delivery'!$B:$Y,12,FALSE)</f>
        <v>0</v>
      </c>
      <c r="SD5" s="998">
        <f>VLOOKUP(SD4,'Direct Delivery'!$B:$Y,13,FALSE)</f>
        <v>0</v>
      </c>
      <c r="SE5" s="998">
        <f>VLOOKUP(SE4,'Direct Delivery'!$B:$Y,14,FALSE)</f>
        <v>0</v>
      </c>
      <c r="SF5" s="998">
        <f>VLOOKUP(SF4,'Direct Delivery'!$B:$Y,15,FALSE)</f>
        <v>0</v>
      </c>
      <c r="SG5" s="1000"/>
      <c r="SH5" s="998">
        <f>VLOOKUP(SH4,'Direct Delivery'!$B:$Y,6,FALSE)</f>
        <v>0</v>
      </c>
      <c r="SI5" s="998">
        <f>VLOOKUP(SI4,'Direct Delivery'!$B:$Y,7,FALSE)</f>
        <v>0</v>
      </c>
      <c r="SJ5" s="998">
        <f>VLOOKUP(SJ4,'Direct Delivery'!$B:$Y,8,FALSE)</f>
        <v>0</v>
      </c>
      <c r="SK5" s="998">
        <f>VLOOKUP(SK4,'Direct Delivery'!$B:$Y,9,FALSE)</f>
        <v>0</v>
      </c>
      <c r="SL5" s="998">
        <f>VLOOKUP(SL4,'Direct Delivery'!$B:$Y,10,FALSE)</f>
        <v>0</v>
      </c>
      <c r="SM5" s="998">
        <f>VLOOKUP(SM4,'Direct Delivery'!$B:$Y,11,FALSE)</f>
        <v>0</v>
      </c>
      <c r="SN5" s="998">
        <f>VLOOKUP(SN4,'Direct Delivery'!$B:$Y,12,FALSE)</f>
        <v>0</v>
      </c>
      <c r="SO5" s="998">
        <f>VLOOKUP(SO4,'Direct Delivery'!$B:$Y,13,FALSE)</f>
        <v>0</v>
      </c>
      <c r="SP5" s="998">
        <f>VLOOKUP(SP4,'Direct Delivery'!$B:$Y,14,FALSE)</f>
        <v>0</v>
      </c>
      <c r="SQ5" s="998">
        <f>VLOOKUP(SQ4,'Direct Delivery'!$B:$Y,15,FALSE)</f>
        <v>0</v>
      </c>
      <c r="SR5" s="1000"/>
      <c r="SS5" s="998">
        <f>VLOOKUP(SS4,'Direct Delivery'!$B:$Y,6,FALSE)</f>
        <v>0</v>
      </c>
      <c r="ST5" s="998">
        <f>VLOOKUP(ST4,'Direct Delivery'!$B:$Y,7,FALSE)</f>
        <v>0</v>
      </c>
      <c r="SU5" s="998">
        <f>VLOOKUP(SU4,'Direct Delivery'!$B:$Y,8,FALSE)</f>
        <v>0</v>
      </c>
      <c r="SV5" s="998">
        <f>VLOOKUP(SV4,'Direct Delivery'!$B:$Y,9,FALSE)</f>
        <v>0</v>
      </c>
      <c r="SW5" s="998">
        <f>VLOOKUP(SW4,'Direct Delivery'!$B:$Y,10,FALSE)</f>
        <v>0</v>
      </c>
      <c r="SX5" s="998">
        <f>VLOOKUP(SX4,'Direct Delivery'!$B:$Y,11,FALSE)</f>
        <v>0</v>
      </c>
      <c r="SY5" s="998">
        <f>VLOOKUP(SY4,'Direct Delivery'!$B:$Y,12,FALSE)</f>
        <v>0</v>
      </c>
      <c r="SZ5" s="998">
        <f>VLOOKUP(SZ4,'Direct Delivery'!$B:$Y,13,FALSE)</f>
        <v>0</v>
      </c>
      <c r="TA5" s="998">
        <f>VLOOKUP(TA4,'Direct Delivery'!$B:$Y,14,FALSE)</f>
        <v>0</v>
      </c>
      <c r="TB5" s="998">
        <f>VLOOKUP(TB4,'Direct Delivery'!$B:$Y,15,FALSE)</f>
        <v>0</v>
      </c>
      <c r="TC5" s="1000"/>
      <c r="TD5" s="998">
        <f>VLOOKUP(TD4,'Direct Delivery'!$B:$Y,6,FALSE)</f>
        <v>0</v>
      </c>
      <c r="TE5" s="998">
        <f>VLOOKUP(TE4,'Direct Delivery'!$B:$Y,7,FALSE)</f>
        <v>0</v>
      </c>
      <c r="TF5" s="998">
        <f>VLOOKUP(TF4,'Direct Delivery'!$B:$Y,8,FALSE)</f>
        <v>0</v>
      </c>
      <c r="TG5" s="998">
        <f>VLOOKUP(TG4,'Direct Delivery'!$B:$Y,9,FALSE)</f>
        <v>0</v>
      </c>
      <c r="TH5" s="998">
        <f>VLOOKUP(TH4,'Direct Delivery'!$B:$Y,10,FALSE)</f>
        <v>0</v>
      </c>
      <c r="TI5" s="998">
        <f>VLOOKUP(TI4,'Direct Delivery'!$B:$Y,11,FALSE)</f>
        <v>0</v>
      </c>
      <c r="TJ5" s="998">
        <f>VLOOKUP(TJ4,'Direct Delivery'!$B:$Y,12,FALSE)</f>
        <v>0</v>
      </c>
      <c r="TK5" s="998">
        <f>VLOOKUP(TK4,'Direct Delivery'!$B:$Y,13,FALSE)</f>
        <v>0</v>
      </c>
      <c r="TL5" s="998">
        <f>VLOOKUP(TL4,'Direct Delivery'!$B:$Y,14,FALSE)</f>
        <v>0</v>
      </c>
      <c r="TM5" s="998">
        <f>VLOOKUP(TM4,'Direct Delivery'!$B:$Y,15,FALSE)</f>
        <v>0</v>
      </c>
      <c r="TN5" s="1000"/>
      <c r="TO5" s="998">
        <f>VLOOKUP(TO4,'Direct Delivery'!$B:$Y,6,FALSE)</f>
        <v>0</v>
      </c>
      <c r="TP5" s="998">
        <f>VLOOKUP(TP4,'Direct Delivery'!$B:$Y,7,FALSE)</f>
        <v>0</v>
      </c>
      <c r="TQ5" s="998">
        <f>VLOOKUP(TQ4,'Direct Delivery'!$B:$Y,8,FALSE)</f>
        <v>0</v>
      </c>
      <c r="TR5" s="998">
        <f>VLOOKUP(TR4,'Direct Delivery'!$B:$Y,9,FALSE)</f>
        <v>0</v>
      </c>
      <c r="TS5" s="998">
        <f>VLOOKUP(TS4,'Direct Delivery'!$B:$Y,10,FALSE)</f>
        <v>0</v>
      </c>
      <c r="TT5" s="998">
        <f>VLOOKUP(TT4,'Direct Delivery'!$B:$Y,11,FALSE)</f>
        <v>0</v>
      </c>
      <c r="TU5" s="998">
        <f>VLOOKUP(TU4,'Direct Delivery'!$B:$Y,12,FALSE)</f>
        <v>0</v>
      </c>
      <c r="TV5" s="998">
        <f>VLOOKUP(TV4,'Direct Delivery'!$B:$Y,13,FALSE)</f>
        <v>0</v>
      </c>
      <c r="TW5" s="998">
        <f>VLOOKUP(TW4,'Direct Delivery'!$B:$Y,14,FALSE)</f>
        <v>0</v>
      </c>
      <c r="TX5" s="998">
        <f>VLOOKUP(TX4,'Direct Delivery'!$B:$Y,15,FALSE)</f>
        <v>0</v>
      </c>
      <c r="TY5" s="1000"/>
      <c r="TZ5" s="998">
        <f>VLOOKUP(TZ4,'Direct Delivery'!$B:$Y,6,FALSE)</f>
        <v>0</v>
      </c>
      <c r="UA5" s="998">
        <f>VLOOKUP(UA4,'Direct Delivery'!$B:$Y,7,FALSE)</f>
        <v>0</v>
      </c>
      <c r="UB5" s="998">
        <f>VLOOKUP(UB4,'Direct Delivery'!$B:$Y,8,FALSE)</f>
        <v>0</v>
      </c>
      <c r="UC5" s="998">
        <f>VLOOKUP(UC4,'Direct Delivery'!$B:$Y,9,FALSE)</f>
        <v>0</v>
      </c>
      <c r="UD5" s="998">
        <f>VLOOKUP(UD4,'Direct Delivery'!$B:$Y,10,FALSE)</f>
        <v>0</v>
      </c>
      <c r="UE5" s="998">
        <f>VLOOKUP(UE4,'Direct Delivery'!$B:$Y,11,FALSE)</f>
        <v>0</v>
      </c>
      <c r="UF5" s="998">
        <f>VLOOKUP(UF4,'Direct Delivery'!$B:$Y,12,FALSE)</f>
        <v>0</v>
      </c>
      <c r="UG5" s="998">
        <f>VLOOKUP(UG4,'Direct Delivery'!$B:$Y,13,FALSE)</f>
        <v>0</v>
      </c>
      <c r="UH5" s="998">
        <f>VLOOKUP(UH4,'Direct Delivery'!$B:$Y,14,FALSE)</f>
        <v>0</v>
      </c>
      <c r="UI5" s="998">
        <f>VLOOKUP(UI4,'Direct Delivery'!$B:$Y,15,FALSE)</f>
        <v>0</v>
      </c>
      <c r="UJ5" s="1000"/>
      <c r="UK5" s="998">
        <f>VLOOKUP(UK4,'Direct Delivery'!$B:$Y,6,FALSE)</f>
        <v>0</v>
      </c>
      <c r="UL5" s="998">
        <f>VLOOKUP(UL4,'Direct Delivery'!$B:$Y,7,FALSE)</f>
        <v>0</v>
      </c>
      <c r="UM5" s="998">
        <f>VLOOKUP(UM4,'Direct Delivery'!$B:$Y,8,FALSE)</f>
        <v>0</v>
      </c>
      <c r="UN5" s="998">
        <f>VLOOKUP(UN4,'Direct Delivery'!$B:$Y,9,FALSE)</f>
        <v>0</v>
      </c>
      <c r="UO5" s="998">
        <f>VLOOKUP(UO4,'Direct Delivery'!$B:$Y,10,FALSE)</f>
        <v>0</v>
      </c>
      <c r="UP5" s="998">
        <f>VLOOKUP(UP4,'Direct Delivery'!$B:$Y,11,FALSE)</f>
        <v>0</v>
      </c>
      <c r="UQ5" s="998">
        <f>VLOOKUP(UQ4,'Direct Delivery'!$B:$Y,12,FALSE)</f>
        <v>0</v>
      </c>
      <c r="UR5" s="998">
        <f>VLOOKUP(UR4,'Direct Delivery'!$B:$Y,13,FALSE)</f>
        <v>0</v>
      </c>
      <c r="US5" s="998">
        <f>VLOOKUP(US4,'Direct Delivery'!$B:$Y,14,FALSE)</f>
        <v>0</v>
      </c>
      <c r="UT5" s="998">
        <f>VLOOKUP(UT4,'Direct Delivery'!$B:$Y,15,FALSE)</f>
        <v>0</v>
      </c>
      <c r="UU5" s="1000"/>
      <c r="UV5" s="998">
        <f>VLOOKUP(UV4,'Direct Delivery'!$B:$Y,6,FALSE)</f>
        <v>0</v>
      </c>
      <c r="UW5" s="998">
        <f>VLOOKUP(UW4,'Direct Delivery'!$B:$Y,7,FALSE)</f>
        <v>0</v>
      </c>
      <c r="UX5" s="998">
        <f>VLOOKUP(UX4,'Direct Delivery'!$B:$Y,8,FALSE)</f>
        <v>0</v>
      </c>
      <c r="UY5" s="998">
        <f>VLOOKUP(UY4,'Direct Delivery'!$B:$Y,9,FALSE)</f>
        <v>0</v>
      </c>
      <c r="UZ5" s="998">
        <f>VLOOKUP(UZ4,'Direct Delivery'!$B:$Y,10,FALSE)</f>
        <v>0</v>
      </c>
      <c r="VA5" s="998">
        <f>VLOOKUP(VA4,'Direct Delivery'!$B:$Y,11,FALSE)</f>
        <v>0</v>
      </c>
      <c r="VB5" s="998">
        <f>VLOOKUP(VB4,'Direct Delivery'!$B:$Y,12,FALSE)</f>
        <v>0</v>
      </c>
      <c r="VC5" s="998">
        <f>VLOOKUP(VC4,'Direct Delivery'!$B:$Y,13,FALSE)</f>
        <v>0</v>
      </c>
      <c r="VD5" s="998">
        <f>VLOOKUP(VD4,'Direct Delivery'!$B:$Y,14,FALSE)</f>
        <v>0</v>
      </c>
      <c r="VE5" s="998">
        <f>VLOOKUP(VE4,'Direct Delivery'!$B:$Y,15,FALSE)</f>
        <v>0</v>
      </c>
      <c r="VF5" s="1000"/>
      <c r="VG5" s="998">
        <f>VLOOKUP(VG4,'Direct Delivery'!$B:$Y,6,FALSE)</f>
        <v>0</v>
      </c>
      <c r="VH5" s="998">
        <f>VLOOKUP(VH4,'Direct Delivery'!$B:$Y,7,FALSE)</f>
        <v>0</v>
      </c>
      <c r="VI5" s="998">
        <f>VLOOKUP(VI4,'Direct Delivery'!$B:$Y,8,FALSE)</f>
        <v>0</v>
      </c>
      <c r="VJ5" s="998">
        <f>VLOOKUP(VJ4,'Direct Delivery'!$B:$Y,9,FALSE)</f>
        <v>0</v>
      </c>
      <c r="VK5" s="998">
        <f>VLOOKUP(VK4,'Direct Delivery'!$B:$Y,10,FALSE)</f>
        <v>0</v>
      </c>
      <c r="VL5" s="998">
        <f>VLOOKUP(VL4,'Direct Delivery'!$B:$Y,11,FALSE)</f>
        <v>0</v>
      </c>
      <c r="VM5" s="998">
        <f>VLOOKUP(VM4,'Direct Delivery'!$B:$Y,12,FALSE)</f>
        <v>0</v>
      </c>
      <c r="VN5" s="998">
        <f>VLOOKUP(VN4,'Direct Delivery'!$B:$Y,13,FALSE)</f>
        <v>0</v>
      </c>
      <c r="VO5" s="998">
        <f>VLOOKUP(VO4,'Direct Delivery'!$B:$Y,14,FALSE)</f>
        <v>0</v>
      </c>
      <c r="VP5" s="998">
        <f>VLOOKUP(VP4,'Direct Delivery'!$B:$Y,15,FALSE)</f>
        <v>0</v>
      </c>
      <c r="VQ5" s="1000"/>
      <c r="VR5" s="998">
        <f>VLOOKUP(VR4,'Direct Delivery'!$B:$Y,6,FALSE)</f>
        <v>0</v>
      </c>
      <c r="VS5" s="998">
        <f>VLOOKUP(VS4,'Direct Delivery'!$B:$Y,7,FALSE)</f>
        <v>0</v>
      </c>
      <c r="VT5" s="998">
        <f>VLOOKUP(VT4,'Direct Delivery'!$B:$Y,8,FALSE)</f>
        <v>0</v>
      </c>
      <c r="VU5" s="998">
        <f>VLOOKUP(VU4,'Direct Delivery'!$B:$Y,9,FALSE)</f>
        <v>0</v>
      </c>
      <c r="VV5" s="998">
        <f>VLOOKUP(VV4,'Direct Delivery'!$B:$Y,10,FALSE)</f>
        <v>0</v>
      </c>
      <c r="VW5" s="998">
        <f>VLOOKUP(VW4,'Direct Delivery'!$B:$Y,11,FALSE)</f>
        <v>0</v>
      </c>
      <c r="VX5" s="998">
        <f>VLOOKUP(VX4,'Direct Delivery'!$B:$Y,12,FALSE)</f>
        <v>0</v>
      </c>
      <c r="VY5" s="998">
        <f>VLOOKUP(VY4,'Direct Delivery'!$B:$Y,13,FALSE)</f>
        <v>0</v>
      </c>
      <c r="VZ5" s="998">
        <f>VLOOKUP(VZ4,'Direct Delivery'!$B:$Y,14,FALSE)</f>
        <v>0</v>
      </c>
      <c r="WA5" s="998">
        <f>VLOOKUP(WA4,'Direct Delivery'!$B:$Y,15,FALSE)</f>
        <v>0</v>
      </c>
      <c r="WB5" s="1000"/>
      <c r="WC5" s="998">
        <f>VLOOKUP(WC4,'Direct Delivery'!$B:$Y,6,FALSE)</f>
        <v>0</v>
      </c>
      <c r="WD5" s="998">
        <f>VLOOKUP(WD4,'Direct Delivery'!$B:$Y,7,FALSE)</f>
        <v>0</v>
      </c>
      <c r="WE5" s="998">
        <f>VLOOKUP(WE4,'Direct Delivery'!$B:$Y,8,FALSE)</f>
        <v>0</v>
      </c>
      <c r="WF5" s="998">
        <f>VLOOKUP(WF4,'Direct Delivery'!$B:$Y,9,FALSE)</f>
        <v>0</v>
      </c>
      <c r="WG5" s="998">
        <f>VLOOKUP(WG4,'Direct Delivery'!$B:$Y,10,FALSE)</f>
        <v>0</v>
      </c>
      <c r="WH5" s="998">
        <f>VLOOKUP(WH4,'Direct Delivery'!$B:$Y,11,FALSE)</f>
        <v>0</v>
      </c>
      <c r="WI5" s="998">
        <f>VLOOKUP(WI4,'Direct Delivery'!$B:$Y,12,FALSE)</f>
        <v>0</v>
      </c>
      <c r="WJ5" s="998">
        <f>VLOOKUP(WJ4,'Direct Delivery'!$B:$Y,13,FALSE)</f>
        <v>0</v>
      </c>
      <c r="WK5" s="998">
        <f>VLOOKUP(WK4,'Direct Delivery'!$B:$Y,14,FALSE)</f>
        <v>0</v>
      </c>
      <c r="WL5" s="998">
        <f>VLOOKUP(WL4,'Direct Delivery'!$B:$Y,15,FALSE)</f>
        <v>0</v>
      </c>
      <c r="WM5" s="1000"/>
      <c r="WN5" s="998">
        <f>VLOOKUP(WN4,'Direct Delivery'!$B:$Y,6,FALSE)</f>
        <v>0</v>
      </c>
      <c r="WO5" s="998">
        <f>VLOOKUP(WO4,'Direct Delivery'!$B:$Y,7,FALSE)</f>
        <v>0</v>
      </c>
      <c r="WP5" s="998">
        <f>VLOOKUP(WP4,'Direct Delivery'!$B:$Y,8,FALSE)</f>
        <v>0</v>
      </c>
      <c r="WQ5" s="998">
        <f>VLOOKUP(WQ4,'Direct Delivery'!$B:$Y,9,FALSE)</f>
        <v>0</v>
      </c>
      <c r="WR5" s="998">
        <f>VLOOKUP(WR4,'Direct Delivery'!$B:$Y,10,FALSE)</f>
        <v>0</v>
      </c>
      <c r="WS5" s="998">
        <f>VLOOKUP(WS4,'Direct Delivery'!$B:$Y,11,FALSE)</f>
        <v>0</v>
      </c>
      <c r="WT5" s="998">
        <f>VLOOKUP(WT4,'Direct Delivery'!$B:$Y,12,FALSE)</f>
        <v>0</v>
      </c>
      <c r="WU5" s="998">
        <f>VLOOKUP(WU4,'Direct Delivery'!$B:$Y,13,FALSE)</f>
        <v>0</v>
      </c>
      <c r="WV5" s="998">
        <f>VLOOKUP(WV4,'Direct Delivery'!$B:$Y,14,FALSE)</f>
        <v>0</v>
      </c>
      <c r="WW5" s="998">
        <f>VLOOKUP(WW4,'Direct Delivery'!$B:$Y,15,FALSE)</f>
        <v>0</v>
      </c>
      <c r="WX5" s="1000"/>
      <c r="WY5" s="998">
        <f>VLOOKUP(WY4,'Direct Delivery'!$B:$Y,6,FALSE)</f>
        <v>0</v>
      </c>
      <c r="WZ5" s="998">
        <f>VLOOKUP(WZ4,'Direct Delivery'!$B:$Y,7,FALSE)</f>
        <v>0</v>
      </c>
      <c r="XA5" s="998">
        <f>VLOOKUP(XA4,'Direct Delivery'!$B:$Y,8,FALSE)</f>
        <v>0</v>
      </c>
      <c r="XB5" s="998">
        <f>VLOOKUP(XB4,'Direct Delivery'!$B:$Y,9,FALSE)</f>
        <v>0</v>
      </c>
      <c r="XC5" s="998">
        <f>VLOOKUP(XC4,'Direct Delivery'!$B:$Y,10,FALSE)</f>
        <v>0</v>
      </c>
      <c r="XD5" s="998">
        <f>VLOOKUP(XD4,'Direct Delivery'!$B:$Y,11,FALSE)</f>
        <v>0</v>
      </c>
      <c r="XE5" s="998">
        <f>VLOOKUP(XE4,'Direct Delivery'!$B:$Y,12,FALSE)</f>
        <v>0</v>
      </c>
      <c r="XF5" s="998">
        <f>VLOOKUP(XF4,'Direct Delivery'!$B:$Y,13,FALSE)</f>
        <v>0</v>
      </c>
      <c r="XG5" s="998">
        <f>VLOOKUP(XG4,'Direct Delivery'!$B:$Y,14,FALSE)</f>
        <v>0</v>
      </c>
      <c r="XH5" s="998">
        <f>VLOOKUP(XH4,'Direct Delivery'!$B:$Y,15,FALSE)</f>
        <v>0</v>
      </c>
      <c r="XI5" s="1000"/>
      <c r="XJ5" s="998">
        <f>VLOOKUP(XJ4,'Direct Delivery'!$B:$Y,6,FALSE)</f>
        <v>0</v>
      </c>
      <c r="XK5" s="998">
        <f>VLOOKUP(XK4,'Direct Delivery'!$B:$Y,7,FALSE)</f>
        <v>0</v>
      </c>
      <c r="XL5" s="998">
        <f>VLOOKUP(XL4,'Direct Delivery'!$B:$Y,8,FALSE)</f>
        <v>0</v>
      </c>
      <c r="XM5" s="998">
        <f>VLOOKUP(XM4,'Direct Delivery'!$B:$Y,9,FALSE)</f>
        <v>0</v>
      </c>
      <c r="XN5" s="998">
        <f>VLOOKUP(XN4,'Direct Delivery'!$B:$Y,10,FALSE)</f>
        <v>0</v>
      </c>
      <c r="XO5" s="998">
        <f>VLOOKUP(XO4,'Direct Delivery'!$B:$Y,11,FALSE)</f>
        <v>0</v>
      </c>
      <c r="XP5" s="998">
        <f>VLOOKUP(XP4,'Direct Delivery'!$B:$Y,12,FALSE)</f>
        <v>0</v>
      </c>
      <c r="XQ5" s="998">
        <f>VLOOKUP(XQ4,'Direct Delivery'!$B:$Y,13,FALSE)</f>
        <v>0</v>
      </c>
      <c r="XR5" s="998">
        <f>VLOOKUP(XR4,'Direct Delivery'!$B:$Y,14,FALSE)</f>
        <v>0</v>
      </c>
      <c r="XS5" s="998">
        <f>VLOOKUP(XS4,'Direct Delivery'!$B:$Y,15,FALSE)</f>
        <v>0</v>
      </c>
      <c r="XT5" s="1000"/>
      <c r="XU5" s="998">
        <f>VLOOKUP(XU4,'Direct Delivery'!$B:$Y,6,FALSE)</f>
        <v>0</v>
      </c>
      <c r="XV5" s="998">
        <f>VLOOKUP(XV4,'Direct Delivery'!$B:$Y,7,FALSE)</f>
        <v>0</v>
      </c>
      <c r="XW5" s="998">
        <f>VLOOKUP(XW4,'Direct Delivery'!$B:$Y,8,FALSE)</f>
        <v>0</v>
      </c>
      <c r="XX5" s="998">
        <f>VLOOKUP(XX4,'Direct Delivery'!$B:$Y,9,FALSE)</f>
        <v>0</v>
      </c>
      <c r="XY5" s="998">
        <f>VLOOKUP(XY4,'Direct Delivery'!$B:$Y,10,FALSE)</f>
        <v>0</v>
      </c>
      <c r="XZ5" s="998">
        <f>VLOOKUP(XZ4,'Direct Delivery'!$B:$Y,11,FALSE)</f>
        <v>0</v>
      </c>
      <c r="YA5" s="998">
        <f>VLOOKUP(YA4,'Direct Delivery'!$B:$Y,12,FALSE)</f>
        <v>0</v>
      </c>
      <c r="YB5" s="998">
        <f>VLOOKUP(YB4,'Direct Delivery'!$B:$Y,13,FALSE)</f>
        <v>0</v>
      </c>
      <c r="YC5" s="998">
        <f>VLOOKUP(YC4,'Direct Delivery'!$B:$Y,14,FALSE)</f>
        <v>0</v>
      </c>
      <c r="YD5" s="998">
        <f>VLOOKUP(YD4,'Direct Delivery'!$B:$Y,15,FALSE)</f>
        <v>0</v>
      </c>
      <c r="YE5" s="1000"/>
      <c r="YF5" s="998">
        <f>VLOOKUP(YF4,'Direct Delivery'!$B:$Y,6,FALSE)</f>
        <v>0</v>
      </c>
      <c r="YG5" s="998">
        <f>VLOOKUP(YG4,'Direct Delivery'!$B:$Y,7,FALSE)</f>
        <v>0</v>
      </c>
      <c r="YH5" s="998">
        <f>VLOOKUP(YH4,'Direct Delivery'!$B:$Y,8,FALSE)</f>
        <v>0</v>
      </c>
      <c r="YI5" s="998">
        <f>VLOOKUP(YI4,'Direct Delivery'!$B:$Y,9,FALSE)</f>
        <v>0</v>
      </c>
      <c r="YJ5" s="998">
        <f>VLOOKUP(YJ4,'Direct Delivery'!$B:$Y,10,FALSE)</f>
        <v>0</v>
      </c>
      <c r="YK5" s="998">
        <f>VLOOKUP(YK4,'Direct Delivery'!$B:$Y,11,FALSE)</f>
        <v>0</v>
      </c>
      <c r="YL5" s="998">
        <f>VLOOKUP(YL4,'Direct Delivery'!$B:$Y,12,FALSE)</f>
        <v>0</v>
      </c>
      <c r="YM5" s="998">
        <f>VLOOKUP(YM4,'Direct Delivery'!$B:$Y,13,FALSE)</f>
        <v>0</v>
      </c>
      <c r="YN5" s="998">
        <f>VLOOKUP(YN4,'Direct Delivery'!$B:$Y,14,FALSE)</f>
        <v>0</v>
      </c>
      <c r="YO5" s="998">
        <f>VLOOKUP(YO4,'Direct Delivery'!$B:$Y,15,FALSE)</f>
        <v>0</v>
      </c>
      <c r="YP5" s="1000"/>
      <c r="YQ5" s="998">
        <f>VLOOKUP(YQ4,'Direct Delivery'!$B:$Y,6,FALSE)</f>
        <v>0</v>
      </c>
      <c r="YR5" s="998">
        <f>VLOOKUP(YR4,'Direct Delivery'!$B:$Y,7,FALSE)</f>
        <v>0</v>
      </c>
      <c r="YS5" s="998">
        <f>VLOOKUP(YS4,'Direct Delivery'!$B:$Y,8,FALSE)</f>
        <v>0</v>
      </c>
      <c r="YT5" s="998">
        <f>VLOOKUP(YT4,'Direct Delivery'!$B:$Y,9,FALSE)</f>
        <v>0</v>
      </c>
      <c r="YU5" s="998">
        <f>VLOOKUP(YU4,'Direct Delivery'!$B:$Y,10,FALSE)</f>
        <v>0</v>
      </c>
      <c r="YV5" s="998">
        <f>VLOOKUP(YV4,'Direct Delivery'!$B:$Y,11,FALSE)</f>
        <v>0</v>
      </c>
      <c r="YW5" s="998">
        <f>VLOOKUP(YW4,'Direct Delivery'!$B:$Y,12,FALSE)</f>
        <v>0</v>
      </c>
      <c r="YX5" s="998">
        <f>VLOOKUP(YX4,'Direct Delivery'!$B:$Y,13,FALSE)</f>
        <v>0</v>
      </c>
      <c r="YY5" s="998">
        <f>VLOOKUP(YY4,'Direct Delivery'!$B:$Y,14,FALSE)</f>
        <v>0</v>
      </c>
      <c r="YZ5" s="998">
        <f>VLOOKUP(YZ4,'Direct Delivery'!$B:$Y,15,FALSE)</f>
        <v>0</v>
      </c>
      <c r="ZA5" s="1000"/>
      <c r="ZB5" s="1176"/>
      <c r="ZC5" s="13">
        <f>'DoD Fresh'!C8</f>
        <v>0</v>
      </c>
      <c r="ZD5" s="13">
        <f>'DoD Fresh'!C9</f>
        <v>0</v>
      </c>
      <c r="ZE5" s="13">
        <f>'DoD Fresh'!K9</f>
        <v>0</v>
      </c>
      <c r="ZF5" s="13">
        <f>'DoD Fresh'!C10</f>
        <v>0</v>
      </c>
      <c r="ZG5" s="13">
        <f>'DoD Fresh'!K10</f>
        <v>0</v>
      </c>
      <c r="ZH5" s="13">
        <f>'DoD Fresh'!F10</f>
        <v>0</v>
      </c>
      <c r="ZI5" s="1176"/>
      <c r="ZJ5" s="1001">
        <f>VLOOKUP(ZJ4,'Alpha (FFS)'!$B:$Y,10,FALSE)</f>
        <v>0</v>
      </c>
      <c r="ZK5">
        <f>VLOOKUP(ZK4,'Alpha (FFS)'!$B:$Y,11,FALSE)</f>
        <v>0</v>
      </c>
      <c r="ZL5">
        <f>VLOOKUP(ZL4,'Alpha (FFS)'!$B:$Y,12,FALSE)</f>
        <v>0</v>
      </c>
      <c r="ZM5">
        <f>VLOOKUP(ZM4,'Alpha (FFS)'!$B:$Y,13,FALSE)</f>
        <v>0</v>
      </c>
      <c r="ZN5">
        <f>VLOOKUP(ZN4,'Alpha (FFS)'!$B:$Y,14,FALSE)</f>
        <v>0</v>
      </c>
      <c r="ZO5">
        <f>VLOOKUP(ZO4,'Alpha (FFS)'!$B:$Y,15,FALSE)</f>
        <v>0</v>
      </c>
      <c r="ZP5">
        <f>VLOOKUP(ZP4,'Alpha (FFS)'!$B:$Y,16,FALSE)</f>
        <v>0</v>
      </c>
      <c r="ZQ5">
        <f>VLOOKUP(ZQ4,'Alpha (FFS)'!$B:$Y,17,FALSE)</f>
        <v>0</v>
      </c>
      <c r="ZR5">
        <f>VLOOKUP(ZR4,'Alpha (FFS)'!$B:$Y,18,FALSE)</f>
        <v>0</v>
      </c>
      <c r="ZS5">
        <f>VLOOKUP(ZS4,'Alpha (FFS)'!$B:$Y,19,FALSE)</f>
        <v>0</v>
      </c>
      <c r="ZT5" s="14"/>
      <c r="ZU5" s="998">
        <f>VLOOKUP(ZU4,'Alpha (FFS)'!$B:$Y,10,FALSE)</f>
        <v>0</v>
      </c>
      <c r="ZV5" s="998">
        <f>VLOOKUP(ZV4,'Alpha (FFS)'!$B:$Y,11,FALSE)</f>
        <v>0</v>
      </c>
      <c r="ZW5" s="998">
        <f>VLOOKUP(ZW4,'Alpha (FFS)'!$B:$Y,12,FALSE)</f>
        <v>0</v>
      </c>
      <c r="ZX5" s="998">
        <f>VLOOKUP(ZX4,'Alpha (FFS)'!$B:$Y,13,FALSE)</f>
        <v>0</v>
      </c>
      <c r="ZY5" s="998">
        <f>VLOOKUP(ZY4,'Alpha (FFS)'!$B:$Y,14,FALSE)</f>
        <v>0</v>
      </c>
      <c r="ZZ5" s="998">
        <f>VLOOKUP(ZZ4,'Alpha (FFS)'!$B:$Y,15,FALSE)</f>
        <v>0</v>
      </c>
      <c r="AAA5" s="998">
        <f>VLOOKUP(AAA4,'Alpha (FFS)'!$B:$Y,16,FALSE)</f>
        <v>0</v>
      </c>
      <c r="AAB5" s="998">
        <f>VLOOKUP(AAB4,'Alpha (FFS)'!$B:$Y,17,FALSE)</f>
        <v>0</v>
      </c>
      <c r="AAC5" s="998">
        <f>VLOOKUP(AAC4,'Alpha (FFS)'!$B:$Y,18,FALSE)</f>
        <v>0</v>
      </c>
      <c r="AAD5" s="998">
        <f>VLOOKUP(AAD4,'Alpha (FFS)'!$B:$Y,19,FALSE)</f>
        <v>0</v>
      </c>
      <c r="AAE5" s="1000"/>
      <c r="AAF5" s="998">
        <f>VLOOKUP(AAF4,'Alpha (FFS)'!$B:$Y,10,FALSE)</f>
        <v>0</v>
      </c>
      <c r="AAG5" s="998">
        <f>VLOOKUP(AAG4,'Alpha (FFS)'!$B:$Y,11,FALSE)</f>
        <v>0</v>
      </c>
      <c r="AAH5" s="998">
        <f>VLOOKUP(AAH4,'Alpha (FFS)'!$B:$Y,12,FALSE)</f>
        <v>0</v>
      </c>
      <c r="AAI5" s="998">
        <f>VLOOKUP(AAI4,'Alpha (FFS)'!$B:$Y,13,FALSE)</f>
        <v>0</v>
      </c>
      <c r="AAJ5" s="998">
        <f>VLOOKUP(AAJ4,'Alpha (FFS)'!$B:$Y,14,FALSE)</f>
        <v>0</v>
      </c>
      <c r="AAK5" s="998">
        <f>VLOOKUP(AAK4,'Alpha (FFS)'!$B:$Y,15,FALSE)</f>
        <v>0</v>
      </c>
      <c r="AAL5" s="998">
        <f>VLOOKUP(AAL4,'Alpha (FFS)'!$B:$Y,16,FALSE)</f>
        <v>0</v>
      </c>
      <c r="AAM5" s="998">
        <f>VLOOKUP(AAM4,'Alpha (FFS)'!$B:$Y,17,FALSE)</f>
        <v>0</v>
      </c>
      <c r="AAN5" s="998">
        <f>VLOOKUP(AAN4,'Alpha (FFS)'!$B:$Y,18,FALSE)</f>
        <v>0</v>
      </c>
      <c r="AAO5" s="998">
        <f>VLOOKUP(AAO4,'Alpha (FFS)'!$B:$Y,19,FALSE)</f>
        <v>0</v>
      </c>
      <c r="AAP5" s="1000"/>
      <c r="AAQ5" s="998">
        <f>VLOOKUP(AAQ4,'Alpha (FFS)'!$B:$Y,10,FALSE)</f>
        <v>0</v>
      </c>
      <c r="AAR5" s="998">
        <f>VLOOKUP(AAR4,'Alpha (FFS)'!$B:$Y,11,FALSE)</f>
        <v>0</v>
      </c>
      <c r="AAS5" s="998">
        <f>VLOOKUP(AAS4,'Alpha (FFS)'!$B:$Y,12,FALSE)</f>
        <v>0</v>
      </c>
      <c r="AAT5" s="998">
        <f>VLOOKUP(AAT4,'Alpha (FFS)'!$B:$Y,13,FALSE)</f>
        <v>0</v>
      </c>
      <c r="AAU5" s="998">
        <f>VLOOKUP(AAU4,'Alpha (FFS)'!$B:$Y,14,FALSE)</f>
        <v>0</v>
      </c>
      <c r="AAV5" s="998">
        <f>VLOOKUP(AAV4,'Alpha (FFS)'!$B:$Y,15,FALSE)</f>
        <v>0</v>
      </c>
      <c r="AAW5" s="998">
        <f>VLOOKUP(AAW4,'Alpha (FFS)'!$B:$Y,16,FALSE)</f>
        <v>0</v>
      </c>
      <c r="AAX5" s="998">
        <f>VLOOKUP(AAX4,'Alpha (FFS)'!$B:$Y,17,FALSE)</f>
        <v>0</v>
      </c>
      <c r="AAY5" s="998">
        <f>VLOOKUP(AAY4,'Alpha (FFS)'!$B:$Y,18,FALSE)</f>
        <v>0</v>
      </c>
      <c r="AAZ5" s="998">
        <f>VLOOKUP(AAZ4,'Alpha (FFS)'!$B:$Y,19,FALSE)</f>
        <v>0</v>
      </c>
      <c r="ABA5" s="1000"/>
      <c r="ABB5" s="998">
        <f>VLOOKUP(ABB4,'Alpha (FFS)'!$B:$Y,10,FALSE)</f>
        <v>0</v>
      </c>
      <c r="ABC5" s="998">
        <f>VLOOKUP(ABC4,'Alpha (FFS)'!$B:$Y,11,FALSE)</f>
        <v>0</v>
      </c>
      <c r="ABD5" s="998">
        <f>VLOOKUP(ABD4,'Alpha (FFS)'!$B:$Y,12,FALSE)</f>
        <v>0</v>
      </c>
      <c r="ABE5" s="998">
        <f>VLOOKUP(ABE4,'Alpha (FFS)'!$B:$Y,13,FALSE)</f>
        <v>0</v>
      </c>
      <c r="ABF5" s="998">
        <f>VLOOKUP(ABF4,'Alpha (FFS)'!$B:$Y,14,FALSE)</f>
        <v>0</v>
      </c>
      <c r="ABG5" s="998">
        <f>VLOOKUP(ABG4,'Alpha (FFS)'!$B:$Y,15,FALSE)</f>
        <v>0</v>
      </c>
      <c r="ABH5" s="998">
        <f>VLOOKUP(ABH4,'Alpha (FFS)'!$B:$Y,16,FALSE)</f>
        <v>0</v>
      </c>
      <c r="ABI5" s="998">
        <f>VLOOKUP(ABI4,'Alpha (FFS)'!$B:$Y,17,FALSE)</f>
        <v>0</v>
      </c>
      <c r="ABJ5" s="998">
        <f>VLOOKUP(ABJ4,'Alpha (FFS)'!$B:$Y,18,FALSE)</f>
        <v>0</v>
      </c>
      <c r="ABK5" s="998">
        <f>VLOOKUP(ABK4,'Alpha (FFS)'!$B:$Y,19,FALSE)</f>
        <v>0</v>
      </c>
      <c r="ABL5" s="1000"/>
      <c r="ABM5" s="998">
        <f>VLOOKUP(ABM4,'Alpha (FFS)'!$B:$Y,10,FALSE)</f>
        <v>0</v>
      </c>
      <c r="ABN5" s="998">
        <f>VLOOKUP(ABN4,'Alpha (FFS)'!$B:$Y,11,FALSE)</f>
        <v>0</v>
      </c>
      <c r="ABO5" s="998">
        <f>VLOOKUP(ABO4,'Alpha (FFS)'!$B:$Y,12,FALSE)</f>
        <v>0</v>
      </c>
      <c r="ABP5" s="998">
        <f>VLOOKUP(ABP4,'Alpha (FFS)'!$B:$Y,13,FALSE)</f>
        <v>0</v>
      </c>
      <c r="ABQ5" s="998">
        <f>VLOOKUP(ABQ4,'Alpha (FFS)'!$B:$Y,14,FALSE)</f>
        <v>0</v>
      </c>
      <c r="ABR5" s="998">
        <f>VLOOKUP(ABR4,'Alpha (FFS)'!$B:$Y,15,FALSE)</f>
        <v>0</v>
      </c>
      <c r="ABS5" s="998">
        <f>VLOOKUP(ABS4,'Alpha (FFS)'!$B:$Y,16,FALSE)</f>
        <v>0</v>
      </c>
      <c r="ABT5" s="998">
        <f>VLOOKUP(ABT4,'Alpha (FFS)'!$B:$Y,17,FALSE)</f>
        <v>0</v>
      </c>
      <c r="ABU5" s="998">
        <f>VLOOKUP(ABU4,'Alpha (FFS)'!$B:$Y,18,FALSE)</f>
        <v>0</v>
      </c>
      <c r="ABV5" s="998">
        <f>VLOOKUP(ABV4,'Alpha (FFS)'!$B:$Y,19,FALSE)</f>
        <v>0</v>
      </c>
      <c r="ABW5" s="1000"/>
      <c r="ABX5" s="998">
        <f>VLOOKUP(ABX4,'Alpha (FFS)'!$B:$Y,10,FALSE)</f>
        <v>0</v>
      </c>
      <c r="ABY5" s="998">
        <f>VLOOKUP(ABY4,'Alpha (FFS)'!$B:$Y,11,FALSE)</f>
        <v>0</v>
      </c>
      <c r="ABZ5" s="998">
        <f>VLOOKUP(ABZ4,'Alpha (FFS)'!$B:$Y,12,FALSE)</f>
        <v>0</v>
      </c>
      <c r="ACA5" s="998">
        <f>VLOOKUP(ACA4,'Alpha (FFS)'!$B:$Y,13,FALSE)</f>
        <v>0</v>
      </c>
      <c r="ACB5" s="998">
        <f>VLOOKUP(ACB4,'Alpha (FFS)'!$B:$Y,14,FALSE)</f>
        <v>0</v>
      </c>
      <c r="ACC5" s="998">
        <f>VLOOKUP(ACC4,'Alpha (FFS)'!$B:$Y,15,FALSE)</f>
        <v>0</v>
      </c>
      <c r="ACD5" s="998">
        <f>VLOOKUP(ACD4,'Alpha (FFS)'!$B:$Y,16,FALSE)</f>
        <v>0</v>
      </c>
      <c r="ACE5" s="998">
        <f>VLOOKUP(ACE4,'Alpha (FFS)'!$B:$Y,17,FALSE)</f>
        <v>0</v>
      </c>
      <c r="ACF5" s="998">
        <f>VLOOKUP(ACF4,'Alpha (FFS)'!$B:$Y,18,FALSE)</f>
        <v>0</v>
      </c>
      <c r="ACG5" s="998">
        <f>VLOOKUP(ACG4,'Alpha (FFS)'!$B:$Y,19,FALSE)</f>
        <v>0</v>
      </c>
      <c r="ACH5" s="1000"/>
      <c r="ACI5" s="998">
        <f>VLOOKUP(ACI4,'Alpha (FFS)'!$B:$Y,10,FALSE)</f>
        <v>0</v>
      </c>
      <c r="ACJ5" s="998">
        <f>VLOOKUP(ACJ4,'Alpha (FFS)'!$B:$Y,11,FALSE)</f>
        <v>0</v>
      </c>
      <c r="ACK5" s="998">
        <f>VLOOKUP(ACK4,'Alpha (FFS)'!$B:$Y,12,FALSE)</f>
        <v>0</v>
      </c>
      <c r="ACL5" s="998">
        <f>VLOOKUP(ACL4,'Alpha (FFS)'!$B:$Y,13,FALSE)</f>
        <v>0</v>
      </c>
      <c r="ACM5" s="998">
        <f>VLOOKUP(ACM4,'Alpha (FFS)'!$B:$Y,14,FALSE)</f>
        <v>0</v>
      </c>
      <c r="ACN5" s="998">
        <f>VLOOKUP(ACN4,'Alpha (FFS)'!$B:$Y,15,FALSE)</f>
        <v>0</v>
      </c>
      <c r="ACO5" s="998">
        <f>VLOOKUP(ACO4,'Alpha (FFS)'!$B:$Y,16,FALSE)</f>
        <v>0</v>
      </c>
      <c r="ACP5" s="998">
        <f>VLOOKUP(ACP4,'Alpha (FFS)'!$B:$Y,17,FALSE)</f>
        <v>0</v>
      </c>
      <c r="ACQ5" s="998">
        <f>VLOOKUP(ACQ4,'Alpha (FFS)'!$B:$Y,18,FALSE)</f>
        <v>0</v>
      </c>
      <c r="ACR5" s="998">
        <f>VLOOKUP(ACR4,'Alpha (FFS)'!$B:$Y,19,FALSE)</f>
        <v>0</v>
      </c>
      <c r="ACS5" s="1000"/>
      <c r="ACT5" s="998">
        <f>VLOOKUP(ACT4,'Alpha (FFS)'!$B:$Y,10,FALSE)</f>
        <v>0</v>
      </c>
      <c r="ACU5" s="998">
        <f>VLOOKUP(ACU4,'Alpha (FFS)'!$B:$Y,11,FALSE)</f>
        <v>0</v>
      </c>
      <c r="ACV5" s="998">
        <f>VLOOKUP(ACV4,'Alpha (FFS)'!$B:$Y,12,FALSE)</f>
        <v>0</v>
      </c>
      <c r="ACW5" s="998">
        <f>VLOOKUP(ACW4,'Alpha (FFS)'!$B:$Y,13,FALSE)</f>
        <v>0</v>
      </c>
      <c r="ACX5" s="998">
        <f>VLOOKUP(ACX4,'Alpha (FFS)'!$B:$Y,14,FALSE)</f>
        <v>0</v>
      </c>
      <c r="ACY5" s="998">
        <f>VLOOKUP(ACY4,'Alpha (FFS)'!$B:$Y,15,FALSE)</f>
        <v>0</v>
      </c>
      <c r="ACZ5" s="998">
        <f>VLOOKUP(ACZ4,'Alpha (FFS)'!$B:$Y,16,FALSE)</f>
        <v>0</v>
      </c>
      <c r="ADA5" s="998">
        <f>VLOOKUP(ADA4,'Alpha (FFS)'!$B:$Y,17,FALSE)</f>
        <v>0</v>
      </c>
      <c r="ADB5" s="998">
        <f>VLOOKUP(ADB4,'Alpha (FFS)'!$B:$Y,18,FALSE)</f>
        <v>0</v>
      </c>
      <c r="ADC5" s="998">
        <f>VLOOKUP(ADC4,'Alpha (FFS)'!$B:$Y,19,FALSE)</f>
        <v>0</v>
      </c>
      <c r="ADD5" s="1000"/>
      <c r="ADE5" s="998">
        <f>VLOOKUP(ADE4,'Alpha (FFS)'!$B:$Y,10,FALSE)</f>
        <v>0</v>
      </c>
      <c r="ADF5" s="998">
        <f>VLOOKUP(ADF4,'Alpha (FFS)'!$B:$Y,11,FALSE)</f>
        <v>0</v>
      </c>
      <c r="ADG5" s="998">
        <f>VLOOKUP(ADG4,'Alpha (FFS)'!$B:$Y,12,FALSE)</f>
        <v>0</v>
      </c>
      <c r="ADH5" s="998">
        <f>VLOOKUP(ADH4,'Alpha (FFS)'!$B:$Y,13,FALSE)</f>
        <v>0</v>
      </c>
      <c r="ADI5" s="998">
        <f>VLOOKUP(ADI4,'Alpha (FFS)'!$B:$Y,14,FALSE)</f>
        <v>0</v>
      </c>
      <c r="ADJ5" s="998">
        <f>VLOOKUP(ADJ4,'Alpha (FFS)'!$B:$Y,15,FALSE)</f>
        <v>0</v>
      </c>
      <c r="ADK5" s="998">
        <f>VLOOKUP(ADK4,'Alpha (FFS)'!$B:$Y,16,FALSE)</f>
        <v>0</v>
      </c>
      <c r="ADL5" s="998">
        <f>VLOOKUP(ADL4,'Alpha (FFS)'!$B:$Y,17,FALSE)</f>
        <v>0</v>
      </c>
      <c r="ADM5" s="998">
        <f>VLOOKUP(ADM4,'Alpha (FFS)'!$B:$Y,18,FALSE)</f>
        <v>0</v>
      </c>
      <c r="ADN5" s="998">
        <f>VLOOKUP(ADN4,'Alpha (FFS)'!$B:$Y,19,FALSE)</f>
        <v>0</v>
      </c>
      <c r="ADO5" s="1000"/>
      <c r="ADP5" s="998">
        <f>VLOOKUP(ADP4,'Alpha (FFS)'!$B:$Y,10,FALSE)</f>
        <v>0</v>
      </c>
      <c r="ADQ5" s="998">
        <f>VLOOKUP(ADQ4,'Alpha (FFS)'!$B:$Y,11,FALSE)</f>
        <v>0</v>
      </c>
      <c r="ADR5" s="998">
        <f>VLOOKUP(ADR4,'Alpha (FFS)'!$B:$Y,12,FALSE)</f>
        <v>0</v>
      </c>
      <c r="ADS5" s="998">
        <f>VLOOKUP(ADS4,'Alpha (FFS)'!$B:$Y,13,FALSE)</f>
        <v>0</v>
      </c>
      <c r="ADT5" s="998">
        <f>VLOOKUP(ADT4,'Alpha (FFS)'!$B:$Y,14,FALSE)</f>
        <v>0</v>
      </c>
      <c r="ADU5" s="998">
        <f>VLOOKUP(ADU4,'Alpha (FFS)'!$B:$Y,15,FALSE)</f>
        <v>0</v>
      </c>
      <c r="ADV5" s="998">
        <f>VLOOKUP(ADV4,'Alpha (FFS)'!$B:$Y,16,FALSE)</f>
        <v>0</v>
      </c>
      <c r="ADW5" s="998">
        <f>VLOOKUP(ADW4,'Alpha (FFS)'!$B:$Y,17,FALSE)</f>
        <v>0</v>
      </c>
      <c r="ADX5" s="998">
        <f>VLOOKUP(ADX4,'Alpha (FFS)'!$B:$Y,18,FALSE)</f>
        <v>0</v>
      </c>
      <c r="ADY5" s="998">
        <f>VLOOKUP(ADY4,'Alpha (FFS)'!$B:$Y,19,FALSE)</f>
        <v>0</v>
      </c>
      <c r="ADZ5" s="1000"/>
      <c r="AEA5" s="998">
        <f>VLOOKUP(AEA4,'Alpha (FFS)'!$B:$Y,10,FALSE)</f>
        <v>0</v>
      </c>
      <c r="AEB5" s="998">
        <f>VLOOKUP(AEB4,'Alpha (FFS)'!$B:$Y,11,FALSE)</f>
        <v>0</v>
      </c>
      <c r="AEC5" s="998">
        <f>VLOOKUP(AEC4,'Alpha (FFS)'!$B:$Y,12,FALSE)</f>
        <v>0</v>
      </c>
      <c r="AED5" s="998">
        <f>VLOOKUP(AED4,'Alpha (FFS)'!$B:$Y,13,FALSE)</f>
        <v>0</v>
      </c>
      <c r="AEE5" s="998">
        <f>VLOOKUP(AEE4,'Alpha (FFS)'!$B:$Y,14,FALSE)</f>
        <v>0</v>
      </c>
      <c r="AEF5" s="998">
        <f>VLOOKUP(AEF4,'Alpha (FFS)'!$B:$Y,15,FALSE)</f>
        <v>0</v>
      </c>
      <c r="AEG5" s="998">
        <f>VLOOKUP(AEG4,'Alpha (FFS)'!$B:$Y,16,FALSE)</f>
        <v>0</v>
      </c>
      <c r="AEH5" s="998">
        <f>VLOOKUP(AEH4,'Alpha (FFS)'!$B:$Y,17,FALSE)</f>
        <v>0</v>
      </c>
      <c r="AEI5" s="998">
        <f>VLOOKUP(AEI4,'Alpha (FFS)'!$B:$Y,18,FALSE)</f>
        <v>0</v>
      </c>
      <c r="AEJ5" s="998">
        <f>VLOOKUP(AEJ4,'Alpha (FFS)'!$B:$Y,19,FALSE)</f>
        <v>0</v>
      </c>
      <c r="AEK5" s="1000"/>
      <c r="AEL5" s="998">
        <f>VLOOKUP(AEL4,'Alpha (FFS)'!$B:$Y,10,FALSE)</f>
        <v>0</v>
      </c>
      <c r="AEM5" s="998">
        <f>VLOOKUP(AEM4,'Alpha (FFS)'!$B:$Y,11,FALSE)</f>
        <v>0</v>
      </c>
      <c r="AEN5" s="998">
        <f>VLOOKUP(AEN4,'Alpha (FFS)'!$B:$Y,12,FALSE)</f>
        <v>0</v>
      </c>
      <c r="AEO5" s="998">
        <f>VLOOKUP(AEO4,'Alpha (FFS)'!$B:$Y,13,FALSE)</f>
        <v>0</v>
      </c>
      <c r="AEP5" s="998">
        <f>VLOOKUP(AEP4,'Alpha (FFS)'!$B:$Y,14,FALSE)</f>
        <v>0</v>
      </c>
      <c r="AEQ5" s="998">
        <f>VLOOKUP(AEQ4,'Alpha (FFS)'!$B:$Y,15,FALSE)</f>
        <v>0</v>
      </c>
      <c r="AER5" s="998">
        <f>VLOOKUP(AER4,'Alpha (FFS)'!$B:$Y,16,FALSE)</f>
        <v>0</v>
      </c>
      <c r="AES5" s="998">
        <f>VLOOKUP(AES4,'Alpha (FFS)'!$B:$Y,17,FALSE)</f>
        <v>0</v>
      </c>
      <c r="AET5" s="998">
        <f>VLOOKUP(AET4,'Alpha (FFS)'!$B:$Y,18,FALSE)</f>
        <v>0</v>
      </c>
      <c r="AEU5" s="998">
        <f>VLOOKUP(AEU4,'Alpha (FFS)'!$B:$Y,19,FALSE)</f>
        <v>0</v>
      </c>
      <c r="AEV5" s="1000"/>
      <c r="AEW5" s="998">
        <f>VLOOKUP(AEW4,'Alpha (FFS)'!$B:$Y,10,FALSE)</f>
        <v>0</v>
      </c>
      <c r="AEX5" s="998">
        <f>VLOOKUP(AEX4,'Alpha (FFS)'!$B:$Y,11,FALSE)</f>
        <v>0</v>
      </c>
      <c r="AEY5" s="998">
        <f>VLOOKUP(AEY4,'Alpha (FFS)'!$B:$Y,12,FALSE)</f>
        <v>0</v>
      </c>
      <c r="AEZ5" s="998">
        <f>VLOOKUP(AEZ4,'Alpha (FFS)'!$B:$Y,13,FALSE)</f>
        <v>0</v>
      </c>
      <c r="AFA5" s="998">
        <f>VLOOKUP(AFA4,'Alpha (FFS)'!$B:$Y,14,FALSE)</f>
        <v>0</v>
      </c>
      <c r="AFB5" s="998">
        <f>VLOOKUP(AFB4,'Alpha (FFS)'!$B:$Y,15,FALSE)</f>
        <v>0</v>
      </c>
      <c r="AFC5" s="998">
        <f>VLOOKUP(AFC4,'Alpha (FFS)'!$B:$Y,16,FALSE)</f>
        <v>0</v>
      </c>
      <c r="AFD5" s="998">
        <f>VLOOKUP(AFD4,'Alpha (FFS)'!$B:$Y,17,FALSE)</f>
        <v>0</v>
      </c>
      <c r="AFE5" s="998">
        <f>VLOOKUP(AFE4,'Alpha (FFS)'!$B:$Y,18,FALSE)</f>
        <v>0</v>
      </c>
      <c r="AFF5" s="998">
        <f>VLOOKUP(AFF4,'Alpha (FFS)'!$B:$Y,19,FALSE)</f>
        <v>0</v>
      </c>
      <c r="AFG5" s="1000"/>
      <c r="AFH5" s="998">
        <f>VLOOKUP(AFH4,'Alpha (FFS)'!$B:$Y,10,FALSE)</f>
        <v>0</v>
      </c>
      <c r="AFI5" s="998">
        <f>VLOOKUP(AFI4,'Alpha (FFS)'!$B:$Y,11,FALSE)</f>
        <v>0</v>
      </c>
      <c r="AFJ5" s="998">
        <f>VLOOKUP(AFJ4,'Alpha (FFS)'!$B:$Y,12,FALSE)</f>
        <v>0</v>
      </c>
      <c r="AFK5" s="998">
        <f>VLOOKUP(AFK4,'Alpha (FFS)'!$B:$Y,13,FALSE)</f>
        <v>0</v>
      </c>
      <c r="AFL5" s="998">
        <f>VLOOKUP(AFL4,'Alpha (FFS)'!$B:$Y,14,FALSE)</f>
        <v>0</v>
      </c>
      <c r="AFM5" s="998">
        <f>VLOOKUP(AFM4,'Alpha (FFS)'!$B:$Y,15,FALSE)</f>
        <v>0</v>
      </c>
      <c r="AFN5" s="998">
        <f>VLOOKUP(AFN4,'Alpha (FFS)'!$B:$Y,16,FALSE)</f>
        <v>0</v>
      </c>
      <c r="AFO5" s="998">
        <f>VLOOKUP(AFO4,'Alpha (FFS)'!$B:$Y,17,FALSE)</f>
        <v>0</v>
      </c>
      <c r="AFP5" s="998">
        <f>VLOOKUP(AFP4,'Alpha (FFS)'!$B:$Y,18,FALSE)</f>
        <v>0</v>
      </c>
      <c r="AFQ5" s="998">
        <f>VLOOKUP(AFQ4,'Alpha (FFS)'!$B:$Y,19,FALSE)</f>
        <v>0</v>
      </c>
      <c r="AFR5" s="1000"/>
      <c r="AFS5" s="998">
        <f>VLOOKUP(AFS4,'Alpha (FFS)'!$B:$Y,10,FALSE)</f>
        <v>0</v>
      </c>
      <c r="AFT5" s="998">
        <f>VLOOKUP(AFT4,'Alpha (FFS)'!$B:$Y,11,FALSE)</f>
        <v>0</v>
      </c>
      <c r="AFU5" s="998">
        <f>VLOOKUP(AFU4,'Alpha (FFS)'!$B:$Y,12,FALSE)</f>
        <v>0</v>
      </c>
      <c r="AFV5" s="998">
        <f>VLOOKUP(AFV4,'Alpha (FFS)'!$B:$Y,13,FALSE)</f>
        <v>0</v>
      </c>
      <c r="AFW5" s="998">
        <f>VLOOKUP(AFW4,'Alpha (FFS)'!$B:$Y,14,FALSE)</f>
        <v>0</v>
      </c>
      <c r="AFX5" s="998">
        <f>VLOOKUP(AFX4,'Alpha (FFS)'!$B:$Y,15,FALSE)</f>
        <v>0</v>
      </c>
      <c r="AFY5" s="998">
        <f>VLOOKUP(AFY4,'Alpha (FFS)'!$B:$Y,16,FALSE)</f>
        <v>0</v>
      </c>
      <c r="AFZ5" s="998">
        <f>VLOOKUP(AFZ4,'Alpha (FFS)'!$B:$Y,17,FALSE)</f>
        <v>0</v>
      </c>
      <c r="AGA5" s="998">
        <f>VLOOKUP(AGA4,'Alpha (FFS)'!$B:$Y,18,FALSE)</f>
        <v>0</v>
      </c>
      <c r="AGB5" s="998">
        <f>VLOOKUP(AGB4,'Alpha (FFS)'!$B:$Y,19,FALSE)</f>
        <v>0</v>
      </c>
      <c r="AGC5" s="1000"/>
      <c r="AGD5" s="998">
        <f>VLOOKUP(AGD4,'Alpha (FFS)'!$B:$Y,10,FALSE)</f>
        <v>0</v>
      </c>
      <c r="AGE5" s="998">
        <f>VLOOKUP(AGE4,'Alpha (FFS)'!$B:$Y,11,FALSE)</f>
        <v>0</v>
      </c>
      <c r="AGF5" s="998">
        <f>VLOOKUP(AGF4,'Alpha (FFS)'!$B:$Y,12,FALSE)</f>
        <v>0</v>
      </c>
      <c r="AGG5" s="998">
        <f>VLOOKUP(AGG4,'Alpha (FFS)'!$B:$Y,13,FALSE)</f>
        <v>0</v>
      </c>
      <c r="AGH5" s="998">
        <f>VLOOKUP(AGH4,'Alpha (FFS)'!$B:$Y,14,FALSE)</f>
        <v>0</v>
      </c>
      <c r="AGI5" s="998">
        <f>VLOOKUP(AGI4,'Alpha (FFS)'!$B:$Y,15,FALSE)</f>
        <v>0</v>
      </c>
      <c r="AGJ5" s="998">
        <f>VLOOKUP(AGJ4,'Alpha (FFS)'!$B:$Y,16,FALSE)</f>
        <v>0</v>
      </c>
      <c r="AGK5" s="998">
        <f>VLOOKUP(AGK4,'Alpha (FFS)'!$B:$Y,17,FALSE)</f>
        <v>0</v>
      </c>
      <c r="AGL5" s="998">
        <f>VLOOKUP(AGL4,'Alpha (FFS)'!$B:$Y,18,FALSE)</f>
        <v>0</v>
      </c>
      <c r="AGM5" s="998">
        <f>VLOOKUP(AGM4,'Alpha (FFS)'!$B:$Y,19,FALSE)</f>
        <v>0</v>
      </c>
      <c r="AGN5" s="1000"/>
      <c r="AGO5" s="1002">
        <f>VLOOKUP(AGO4,'Alpha (FFS)'!$B:$Y,10,FALSE)</f>
        <v>0</v>
      </c>
      <c r="AGP5" s="998">
        <f>VLOOKUP(AGP4,'Alpha (FFS)'!$B:$Y,11,FALSE)</f>
        <v>0</v>
      </c>
      <c r="AGQ5" s="998">
        <f>VLOOKUP(AGQ4,'Alpha (FFS)'!$B:$Y,12,FALSE)</f>
        <v>0</v>
      </c>
      <c r="AGR5" s="998">
        <f>VLOOKUP(AGR4,'Alpha (FFS)'!$B:$Y,13,FALSE)</f>
        <v>0</v>
      </c>
      <c r="AGS5" s="998">
        <f>VLOOKUP(AGS4,'Alpha (FFS)'!$B:$Y,14,FALSE)</f>
        <v>0</v>
      </c>
      <c r="AGT5" s="998">
        <f>VLOOKUP(AGT4,'Alpha (FFS)'!$B:$Y,15,FALSE)</f>
        <v>0</v>
      </c>
      <c r="AGU5" s="998">
        <f>VLOOKUP(AGU4,'Alpha (FFS)'!$B:$Y,16,FALSE)</f>
        <v>0</v>
      </c>
      <c r="AGV5" s="998">
        <f>VLOOKUP(AGV4,'Alpha (FFS)'!$B:$Y,17,FALSE)</f>
        <v>0</v>
      </c>
      <c r="AGW5" s="998">
        <f>VLOOKUP(AGW4,'Alpha (FFS)'!$B:$Y,18,FALSE)</f>
        <v>0</v>
      </c>
      <c r="AGX5" s="998">
        <f>VLOOKUP(AGX4,'Alpha (FFS)'!$B:$Y,19,FALSE)</f>
        <v>0</v>
      </c>
      <c r="AGY5" s="1000"/>
      <c r="AGZ5" s="998">
        <f>VLOOKUP(AGZ4,'Bongards (FFS)'!$B:$Y,10,FALSE)</f>
        <v>0</v>
      </c>
      <c r="AHA5" s="998">
        <f>VLOOKUP(AHA4,'Bongards (FFS)'!$B:$Y,11,FALSE)</f>
        <v>0</v>
      </c>
      <c r="AHB5" s="998">
        <f>VLOOKUP(AHB4,'Bongards (FFS)'!$B:$Y,12,FALSE)</f>
        <v>0</v>
      </c>
      <c r="AHC5" s="998">
        <f>VLOOKUP(AHC4,'Bongards (FFS)'!$B:$Y,13,FALSE)</f>
        <v>0</v>
      </c>
      <c r="AHD5" s="998">
        <f>VLOOKUP(AHD4,'Bongards (FFS)'!$B:$Y,14,FALSE)</f>
        <v>0</v>
      </c>
      <c r="AHE5" s="998">
        <f>VLOOKUP(AHE4,'Bongards (FFS)'!$B:$Y,15,FALSE)</f>
        <v>0</v>
      </c>
      <c r="AHF5" s="998">
        <f>VLOOKUP(AHF4,'Bongards (FFS)'!$B:$Y,16,FALSE)</f>
        <v>0</v>
      </c>
      <c r="AHG5" s="998">
        <f>VLOOKUP(AHG4,'Bongards (FFS)'!$B:$Y,17,FALSE)</f>
        <v>0</v>
      </c>
      <c r="AHH5" s="998">
        <f>VLOOKUP(AHH4,'Bongards (FFS)'!$B:$Y,18,FALSE)</f>
        <v>0</v>
      </c>
      <c r="AHI5" s="998">
        <f>VLOOKUP(AHI4,'Bongards (FFS)'!$B:$Y,19,FALSE)</f>
        <v>0</v>
      </c>
      <c r="AHJ5" s="1000"/>
      <c r="AHK5" s="998">
        <f>VLOOKUP(AHK4,'Bongards (FFS)'!$B:$Y,10,FALSE)</f>
        <v>0</v>
      </c>
      <c r="AHL5" s="998">
        <f>VLOOKUP(AHL4,'Bongards (FFS)'!$B:$Y,11,FALSE)</f>
        <v>0</v>
      </c>
      <c r="AHM5" s="998">
        <f>VLOOKUP(AHM4,'Bongards (FFS)'!$B:$Y,12,FALSE)</f>
        <v>0</v>
      </c>
      <c r="AHN5" s="998">
        <f>VLOOKUP(AHN4,'Bongards (FFS)'!$B:$Y,13,FALSE)</f>
        <v>0</v>
      </c>
      <c r="AHO5" s="998">
        <f>VLOOKUP(AHO4,'Bongards (FFS)'!$B:$Y,14,FALSE)</f>
        <v>0</v>
      </c>
      <c r="AHP5" s="998">
        <f>VLOOKUP(AHP4,'Bongards (FFS)'!$B:$Y,15,FALSE)</f>
        <v>0</v>
      </c>
      <c r="AHQ5" s="998">
        <f>VLOOKUP(AHQ4,'Bongards (FFS)'!$B:$Y,16,FALSE)</f>
        <v>0</v>
      </c>
      <c r="AHR5" s="998">
        <f>VLOOKUP(AHR4,'Bongards (FFS)'!$B:$Y,17,FALSE)</f>
        <v>0</v>
      </c>
      <c r="AHS5" s="998">
        <f>VLOOKUP(AHS4,'Bongards (FFS)'!$B:$Y,18,FALSE)</f>
        <v>0</v>
      </c>
      <c r="AHT5" s="998">
        <f>VLOOKUP(AHT4,'Bongards (FFS)'!$B:$Y,19,FALSE)</f>
        <v>0</v>
      </c>
      <c r="AHU5" s="1000"/>
      <c r="AHV5" s="998">
        <f>VLOOKUP(AHV4,'Bongards (FFS)'!$B:$Y,10,FALSE)</f>
        <v>0</v>
      </c>
      <c r="AHW5" s="998">
        <f>VLOOKUP(AHW4,'Bongards (FFS)'!$B:$Y,11,FALSE)</f>
        <v>0</v>
      </c>
      <c r="AHX5" s="998">
        <f>VLOOKUP(AHX4,'Bongards (FFS)'!$B:$Y,12,FALSE)</f>
        <v>0</v>
      </c>
      <c r="AHY5" s="998">
        <f>VLOOKUP(AHY4,'Bongards (FFS)'!$B:$Y,13,FALSE)</f>
        <v>0</v>
      </c>
      <c r="AHZ5" s="998">
        <f>VLOOKUP(AHZ4,'Bongards (FFS)'!$B:$Y,14,FALSE)</f>
        <v>0</v>
      </c>
      <c r="AIA5" s="998">
        <f>VLOOKUP(AIA4,'Bongards (FFS)'!$B:$Y,15,FALSE)</f>
        <v>0</v>
      </c>
      <c r="AIB5" s="998">
        <f>VLOOKUP(AIB4,'Bongards (FFS)'!$B:$Y,16,FALSE)</f>
        <v>0</v>
      </c>
      <c r="AIC5" s="998">
        <f>VLOOKUP(AIC4,'Bongards (FFS)'!$B:$Y,17,FALSE)</f>
        <v>0</v>
      </c>
      <c r="AID5" s="998">
        <f>VLOOKUP(AID4,'Bongards (FFS)'!$B:$Y,18,FALSE)</f>
        <v>0</v>
      </c>
      <c r="AIE5" s="998">
        <f>VLOOKUP(AIE4,'Bongards (FFS)'!$B:$Y,19,FALSE)</f>
        <v>0</v>
      </c>
      <c r="AIF5" s="1000"/>
      <c r="AIG5" s="998">
        <f>VLOOKUP(AIG4,'Bongards (FFS)'!$B:$Y,10,FALSE)</f>
        <v>0</v>
      </c>
      <c r="AIH5" s="998">
        <f>VLOOKUP(AIH4,'Bongards (FFS)'!$B:$Y,11,FALSE)</f>
        <v>0</v>
      </c>
      <c r="AII5" s="998">
        <f>VLOOKUP(AII4,'Bongards (FFS)'!$B:$Y,12,FALSE)</f>
        <v>0</v>
      </c>
      <c r="AIJ5" s="998">
        <f>VLOOKUP(AIJ4,'Bongards (FFS)'!$B:$Y,13,FALSE)</f>
        <v>0</v>
      </c>
      <c r="AIK5" s="998">
        <f>VLOOKUP(AIK4,'Bongards (FFS)'!$B:$Y,14,FALSE)</f>
        <v>0</v>
      </c>
      <c r="AIL5" s="998">
        <f>VLOOKUP(AIL4,'Bongards (FFS)'!$B:$Y,15,FALSE)</f>
        <v>0</v>
      </c>
      <c r="AIM5" s="998">
        <f>VLOOKUP(AIM4,'Bongards (FFS)'!$B:$Y,16,FALSE)</f>
        <v>0</v>
      </c>
      <c r="AIN5" s="998">
        <f>VLOOKUP(AIN4,'Bongards (FFS)'!$B:$Y,17,FALSE)</f>
        <v>0</v>
      </c>
      <c r="AIO5" s="998">
        <f>VLOOKUP(AIO4,'Bongards (FFS)'!$B:$Y,18,FALSE)</f>
        <v>0</v>
      </c>
      <c r="AIP5" s="998">
        <f>VLOOKUP(AIP4,'Bongards (FFS)'!$B:$Y,19,FALSE)</f>
        <v>0</v>
      </c>
      <c r="AIQ5" s="1000"/>
      <c r="AIR5" s="998">
        <f>VLOOKUP(AIR4,'Bongards (FFS)'!$B:$Y,10,FALSE)</f>
        <v>0</v>
      </c>
      <c r="AIS5" s="998">
        <f>VLOOKUP(AIS4,'Bongards (FFS)'!$B:$Y,11,FALSE)</f>
        <v>0</v>
      </c>
      <c r="AIT5" s="998">
        <f>VLOOKUP(AIT4,'Bongards (FFS)'!$B:$Y,12,FALSE)</f>
        <v>0</v>
      </c>
      <c r="AIU5" s="998">
        <f>VLOOKUP(AIU4,'Bongards (FFS)'!$B:$Y,13,FALSE)</f>
        <v>0</v>
      </c>
      <c r="AIV5" s="998">
        <f>VLOOKUP(AIV4,'Bongards (FFS)'!$B:$Y,14,FALSE)</f>
        <v>0</v>
      </c>
      <c r="AIW5" s="998">
        <f>VLOOKUP(AIW4,'Bongards (FFS)'!$B:$Y,15,FALSE)</f>
        <v>0</v>
      </c>
      <c r="AIX5" s="998">
        <f>VLOOKUP(AIX4,'Bongards (FFS)'!$B:$Y,16,FALSE)</f>
        <v>0</v>
      </c>
      <c r="AIY5" s="998">
        <f>VLOOKUP(AIY4,'Bongards (FFS)'!$B:$Y,17,FALSE)</f>
        <v>0</v>
      </c>
      <c r="AIZ5" s="998">
        <f>VLOOKUP(AIZ4,'Bongards (FFS)'!$B:$Y,18,FALSE)</f>
        <v>0</v>
      </c>
      <c r="AJA5" s="998">
        <f>VLOOKUP(AJA4,'Bongards (FFS)'!$B:$Y,19,FALSE)</f>
        <v>0</v>
      </c>
      <c r="AJB5" s="1000"/>
      <c r="AJC5" s="998">
        <f>VLOOKUP(AJC4,'Bongards (FFS)'!$B:$Y,10,FALSE)</f>
        <v>0</v>
      </c>
      <c r="AJD5" s="998">
        <f>VLOOKUP(AJD4,'Bongards (FFS)'!$B:$Y,11,FALSE)</f>
        <v>0</v>
      </c>
      <c r="AJE5" s="998">
        <f>VLOOKUP(AJE4,'Bongards (FFS)'!$B:$Y,12,FALSE)</f>
        <v>0</v>
      </c>
      <c r="AJF5" s="998">
        <f>VLOOKUP(AJF4,'Bongards (FFS)'!$B:$Y,13,FALSE)</f>
        <v>0</v>
      </c>
      <c r="AJG5" s="998">
        <f>VLOOKUP(AJG4,'Bongards (FFS)'!$B:$Y,14,FALSE)</f>
        <v>0</v>
      </c>
      <c r="AJH5" s="998">
        <f>VLOOKUP(AJH4,'Bongards (FFS)'!$B:$Y,15,FALSE)</f>
        <v>0</v>
      </c>
      <c r="AJI5" s="998">
        <f>VLOOKUP(AJI4,'Bongards (FFS)'!$B:$Y,16,FALSE)</f>
        <v>0</v>
      </c>
      <c r="AJJ5" s="998">
        <f>VLOOKUP(AJJ4,'Bongards (FFS)'!$B:$Y,17,FALSE)</f>
        <v>0</v>
      </c>
      <c r="AJK5" s="998">
        <f>VLOOKUP(AJK4,'Bongards (FFS)'!$B:$Y,18,FALSE)</f>
        <v>0</v>
      </c>
      <c r="AJL5" s="998">
        <f>VLOOKUP(AJL4,'Bongards (FFS)'!$B:$Y,19,FALSE)</f>
        <v>0</v>
      </c>
      <c r="AJM5" s="1000"/>
      <c r="AJN5" s="998">
        <f>VLOOKUP(AJN4,'Bongards (FFS)'!$B:$Y,10,FALSE)</f>
        <v>0</v>
      </c>
      <c r="AJO5" s="998">
        <f>VLOOKUP(AJO4,'Bongards (FFS)'!$B:$Y,11,FALSE)</f>
        <v>0</v>
      </c>
      <c r="AJP5" s="998">
        <f>VLOOKUP(AJP4,'Bongards (FFS)'!$B:$Y,12,FALSE)</f>
        <v>0</v>
      </c>
      <c r="AJQ5" s="998">
        <f>VLOOKUP(AJQ4,'Bongards (FFS)'!$B:$Y,13,FALSE)</f>
        <v>0</v>
      </c>
      <c r="AJR5" s="998">
        <f>VLOOKUP(AJR4,'Bongards (FFS)'!$B:$Y,14,FALSE)</f>
        <v>0</v>
      </c>
      <c r="AJS5" s="998">
        <f>VLOOKUP(AJS4,'Bongards (FFS)'!$B:$Y,15,FALSE)</f>
        <v>0</v>
      </c>
      <c r="AJT5" s="998">
        <f>VLOOKUP(AJT4,'Bongards (FFS)'!$B:$Y,16,FALSE)</f>
        <v>0</v>
      </c>
      <c r="AJU5" s="998">
        <f>VLOOKUP(AJU4,'Bongards (FFS)'!$B:$Y,17,FALSE)</f>
        <v>0</v>
      </c>
      <c r="AJV5" s="998">
        <f>VLOOKUP(AJV4,'Bongards (FFS)'!$B:$Y,18,FALSE)</f>
        <v>0</v>
      </c>
      <c r="AJW5" s="998">
        <f>VLOOKUP(AJW4,'Bongards (FFS)'!$B:$Y,19,FALSE)</f>
        <v>0</v>
      </c>
      <c r="AJX5" s="1000"/>
      <c r="AJY5" s="998">
        <f>VLOOKUP(AJY4,'Bongards (FFS)'!$B:$Y,10,FALSE)</f>
        <v>0</v>
      </c>
      <c r="AJZ5" s="998">
        <f>VLOOKUP(AJZ4,'Bongards (FFS)'!$B:$Y,11,FALSE)</f>
        <v>0</v>
      </c>
      <c r="AKA5" s="998">
        <f>VLOOKUP(AKA4,'Bongards (FFS)'!$B:$Y,12,FALSE)</f>
        <v>0</v>
      </c>
      <c r="AKB5" s="998">
        <f>VLOOKUP(AKB4,'Bongards (FFS)'!$B:$Y,13,FALSE)</f>
        <v>0</v>
      </c>
      <c r="AKC5" s="998">
        <f>VLOOKUP(AKC4,'Bongards (FFS)'!$B:$Y,14,FALSE)</f>
        <v>0</v>
      </c>
      <c r="AKD5" s="998">
        <f>VLOOKUP(AKD4,'Bongards (FFS)'!$B:$Y,15,FALSE)</f>
        <v>0</v>
      </c>
      <c r="AKE5" s="998">
        <f>VLOOKUP(AKE4,'Bongards (FFS)'!$B:$Y,16,FALSE)</f>
        <v>0</v>
      </c>
      <c r="AKF5" s="998">
        <f>VLOOKUP(AKF4,'Bongards (FFS)'!$B:$Y,17,FALSE)</f>
        <v>0</v>
      </c>
      <c r="AKG5" s="998">
        <f>VLOOKUP(AKG4,'Bongards (FFS)'!$B:$Y,18,FALSE)</f>
        <v>0</v>
      </c>
      <c r="AKH5" s="998">
        <f>VLOOKUP(AKH4,'Bongards (FFS)'!$B:$Y,19,FALSE)</f>
        <v>0</v>
      </c>
      <c r="AKI5" s="1000"/>
      <c r="AKJ5" s="998">
        <f>VLOOKUP(AKJ4,'Bongards (FFS)'!$B:$Y,10,FALSE)</f>
        <v>0</v>
      </c>
      <c r="AKK5" s="998">
        <f>VLOOKUP(AKK4,'Bongards (FFS)'!$B:$Y,11,FALSE)</f>
        <v>0</v>
      </c>
      <c r="AKL5" s="998">
        <f>VLOOKUP(AKL4,'Bongards (FFS)'!$B:$Y,12,FALSE)</f>
        <v>0</v>
      </c>
      <c r="AKM5" s="998">
        <f>VLOOKUP(AKM4,'Bongards (FFS)'!$B:$Y,13,FALSE)</f>
        <v>0</v>
      </c>
      <c r="AKN5" s="998">
        <f>VLOOKUP(AKN4,'Bongards (FFS)'!$B:$Y,14,FALSE)</f>
        <v>0</v>
      </c>
      <c r="AKO5" s="998">
        <f>VLOOKUP(AKO4,'Bongards (FFS)'!$B:$Y,15,FALSE)</f>
        <v>0</v>
      </c>
      <c r="AKP5" s="998">
        <f>VLOOKUP(AKP4,'Bongards (FFS)'!$B:$Y,16,FALSE)</f>
        <v>0</v>
      </c>
      <c r="AKQ5" s="998">
        <f>VLOOKUP(AKQ4,'Bongards (FFS)'!$B:$Y,17,FALSE)</f>
        <v>0</v>
      </c>
      <c r="AKR5" s="998">
        <f>VLOOKUP(AKR4,'Bongards (FFS)'!$B:$Y,18,FALSE)</f>
        <v>0</v>
      </c>
      <c r="AKS5" s="998">
        <f>VLOOKUP(AKS4,'Bongards (FFS)'!$B:$Y,19,FALSE)</f>
        <v>0</v>
      </c>
      <c r="AKT5" s="1000"/>
      <c r="AKU5" s="998">
        <f>VLOOKUP(AKU4,'Bongards (FFS)'!$B:$Y,10,FALSE)</f>
        <v>0</v>
      </c>
      <c r="AKV5" s="998">
        <f>VLOOKUP(AKV4,'Bongards (FFS)'!$B:$Y,11,FALSE)</f>
        <v>0</v>
      </c>
      <c r="AKW5" s="998">
        <f>VLOOKUP(AKW4,'Bongards (FFS)'!$B:$Y,12,FALSE)</f>
        <v>0</v>
      </c>
      <c r="AKX5" s="998">
        <f>VLOOKUP(AKX4,'Bongards (FFS)'!$B:$Y,13,FALSE)</f>
        <v>0</v>
      </c>
      <c r="AKY5" s="998">
        <f>VLOOKUP(AKY4,'Bongards (FFS)'!$B:$Y,14,FALSE)</f>
        <v>0</v>
      </c>
      <c r="AKZ5" s="998">
        <f>VLOOKUP(AKZ4,'Bongards (FFS)'!$B:$Y,15,FALSE)</f>
        <v>0</v>
      </c>
      <c r="ALA5" s="998">
        <f>VLOOKUP(ALA4,'Bongards (FFS)'!$B:$Y,16,FALSE)</f>
        <v>0</v>
      </c>
      <c r="ALB5" s="998">
        <f>VLOOKUP(ALB4,'Bongards (FFS)'!$B:$Y,17,FALSE)</f>
        <v>0</v>
      </c>
      <c r="ALC5" s="998">
        <f>VLOOKUP(ALC4,'Bongards (FFS)'!$B:$Y,18,FALSE)</f>
        <v>0</v>
      </c>
      <c r="ALD5" s="998">
        <f>VLOOKUP(ALD4,'Bongards (FFS)'!$B:$Y,19,FALSE)</f>
        <v>0</v>
      </c>
      <c r="ALE5" s="1000"/>
      <c r="ALF5" s="998">
        <f>VLOOKUP(ALF4,'Bongards (FFS)'!$B:$Y,10,FALSE)</f>
        <v>0</v>
      </c>
      <c r="ALG5" s="998">
        <f>VLOOKUP(ALG4,'Bongards (FFS)'!$B:$Y,11,FALSE)</f>
        <v>0</v>
      </c>
      <c r="ALH5" s="998">
        <f>VLOOKUP(ALH4,'Bongards (FFS)'!$B:$Y,12,FALSE)</f>
        <v>0</v>
      </c>
      <c r="ALI5" s="998">
        <f>VLOOKUP(ALI4,'Bongards (FFS)'!$B:$Y,13,FALSE)</f>
        <v>0</v>
      </c>
      <c r="ALJ5" s="998">
        <f>VLOOKUP(ALJ4,'Bongards (FFS)'!$B:$Y,14,FALSE)</f>
        <v>0</v>
      </c>
      <c r="ALK5" s="998">
        <f>VLOOKUP(ALK4,'Bongards (FFS)'!$B:$Y,15,FALSE)</f>
        <v>0</v>
      </c>
      <c r="ALL5" s="998">
        <f>VLOOKUP(ALL4,'Bongards (FFS)'!$B:$Y,16,FALSE)</f>
        <v>0</v>
      </c>
      <c r="ALM5" s="998">
        <f>VLOOKUP(ALM4,'Bongards (FFS)'!$B:$Y,17,FALSE)</f>
        <v>0</v>
      </c>
      <c r="ALN5" s="998">
        <f>VLOOKUP(ALN4,'Bongards (FFS)'!$B:$Y,18,FALSE)</f>
        <v>0</v>
      </c>
      <c r="ALO5" s="998">
        <f>VLOOKUP(ALO4,'Bongards (FFS)'!$B:$Y,19,FALSE)</f>
        <v>0</v>
      </c>
      <c r="ALP5" s="1000"/>
      <c r="ALQ5" s="998">
        <f>VLOOKUP(ALQ4,'Bongards (FFS)'!$B:$Y,10,FALSE)</f>
        <v>0</v>
      </c>
      <c r="ALR5" s="998">
        <f>VLOOKUP(ALR4,'Bongards (FFS)'!$B:$Y,11,FALSE)</f>
        <v>0</v>
      </c>
      <c r="ALS5" s="998">
        <f>VLOOKUP(ALS4,'Bongards (FFS)'!$B:$Y,12,FALSE)</f>
        <v>0</v>
      </c>
      <c r="ALT5" s="998">
        <f>VLOOKUP(ALT4,'Bongards (FFS)'!$B:$Y,13,FALSE)</f>
        <v>0</v>
      </c>
      <c r="ALU5" s="998">
        <f>VLOOKUP(ALU4,'Bongards (FFS)'!$B:$Y,14,FALSE)</f>
        <v>0</v>
      </c>
      <c r="ALV5" s="998">
        <f>VLOOKUP(ALV4,'Bongards (FFS)'!$B:$Y,15,FALSE)</f>
        <v>0</v>
      </c>
      <c r="ALW5" s="998">
        <f>VLOOKUP(ALW4,'Bongards (FFS)'!$B:$Y,16,FALSE)</f>
        <v>0</v>
      </c>
      <c r="ALX5" s="998">
        <f>VLOOKUP(ALX4,'Bongards (FFS)'!$B:$Y,17,FALSE)</f>
        <v>0</v>
      </c>
      <c r="ALY5" s="998">
        <f>VLOOKUP(ALY4,'Bongards (FFS)'!$B:$Y,18,FALSE)</f>
        <v>0</v>
      </c>
      <c r="ALZ5" s="998">
        <f>VLOOKUP(ALZ4,'Bongards (FFS)'!$B:$Y,19,FALSE)</f>
        <v>0</v>
      </c>
      <c r="AMA5" s="1000"/>
      <c r="AMB5" s="998">
        <f>VLOOKUP(AMB4,'Bongards (FFS)'!$B:$Y,10,FALSE)</f>
        <v>0</v>
      </c>
      <c r="AMC5" s="998">
        <f>VLOOKUP(AMC4,'Bongards (FFS)'!$B:$Y,11,FALSE)</f>
        <v>0</v>
      </c>
      <c r="AMD5" s="998">
        <f>VLOOKUP(AMD4,'Bongards (FFS)'!$B:$Y,12,FALSE)</f>
        <v>0</v>
      </c>
      <c r="AME5" s="998">
        <f>VLOOKUP(AME4,'Bongards (FFS)'!$B:$Y,13,FALSE)</f>
        <v>0</v>
      </c>
      <c r="AMF5" s="998">
        <f>VLOOKUP(AMF4,'Bongards (FFS)'!$B:$Y,14,FALSE)</f>
        <v>0</v>
      </c>
      <c r="AMG5" s="998">
        <f>VLOOKUP(AMG4,'Bongards (FFS)'!$B:$Y,15,FALSE)</f>
        <v>0</v>
      </c>
      <c r="AMH5" s="998">
        <f>VLOOKUP(AMH4,'Bongards (FFS)'!$B:$Y,16,FALSE)</f>
        <v>0</v>
      </c>
      <c r="AMI5" s="998">
        <f>VLOOKUP(AMI4,'Bongards (FFS)'!$B:$Y,17,FALSE)</f>
        <v>0</v>
      </c>
      <c r="AMJ5" s="998">
        <f>VLOOKUP(AMJ4,'Bongards (FFS)'!$B:$Y,18,FALSE)</f>
        <v>0</v>
      </c>
      <c r="AMK5" s="998">
        <f>VLOOKUP(AMK4,'Bongards (FFS)'!$B:$Y,19,FALSE)</f>
        <v>0</v>
      </c>
      <c r="AML5" s="1000"/>
      <c r="AMM5" s="998">
        <f>VLOOKUP(AMM4,'Bongards (FFS)'!$B:$Y,10,FALSE)</f>
        <v>0</v>
      </c>
      <c r="AMN5" s="998">
        <f>VLOOKUP(AMN4,'Bongards (FFS)'!$B:$Y,11,FALSE)</f>
        <v>0</v>
      </c>
      <c r="AMO5" s="998">
        <f>VLOOKUP(AMO4,'Bongards (FFS)'!$B:$Y,12,FALSE)</f>
        <v>0</v>
      </c>
      <c r="AMP5" s="998">
        <f>VLOOKUP(AMP4,'Bongards (FFS)'!$B:$Y,13,FALSE)</f>
        <v>0</v>
      </c>
      <c r="AMQ5" s="998">
        <f>VLOOKUP(AMQ4,'Bongards (FFS)'!$B:$Y,14,FALSE)</f>
        <v>0</v>
      </c>
      <c r="AMR5" s="998">
        <f>VLOOKUP(AMR4,'Bongards (FFS)'!$B:$Y,15,FALSE)</f>
        <v>0</v>
      </c>
      <c r="AMS5" s="998">
        <f>VLOOKUP(AMS4,'Bongards (FFS)'!$B:$Y,16,FALSE)</f>
        <v>0</v>
      </c>
      <c r="AMT5" s="998">
        <f>VLOOKUP(AMT4,'Bongards (FFS)'!$B:$Y,17,FALSE)</f>
        <v>0</v>
      </c>
      <c r="AMU5" s="998">
        <f>VLOOKUP(AMU4,'Bongards (FFS)'!$B:$Y,18,FALSE)</f>
        <v>0</v>
      </c>
      <c r="AMV5" s="998">
        <f>VLOOKUP(AMV4,'Bongards (FFS)'!$B:$Y,19,FALSE)</f>
        <v>0</v>
      </c>
      <c r="AMW5" s="1000"/>
      <c r="AMX5" s="998">
        <f>VLOOKUP(AMX4,'Bongards (FFS)'!$B:$Y,10,FALSE)</f>
        <v>0</v>
      </c>
      <c r="AMY5" s="998">
        <f>VLOOKUP(AMY4,'Bongards (FFS)'!$B:$Y,11,FALSE)</f>
        <v>0</v>
      </c>
      <c r="AMZ5" s="998">
        <f>VLOOKUP(AMZ4,'Bongards (FFS)'!$B:$Y,12,FALSE)</f>
        <v>0</v>
      </c>
      <c r="ANA5" s="998">
        <f>VLOOKUP(ANA4,'Bongards (FFS)'!$B:$Y,13,FALSE)</f>
        <v>0</v>
      </c>
      <c r="ANB5" s="998">
        <f>VLOOKUP(ANB4,'Bongards (FFS)'!$B:$Y,14,FALSE)</f>
        <v>0</v>
      </c>
      <c r="ANC5" s="998">
        <f>VLOOKUP(ANC4,'Bongards (FFS)'!$B:$Y,15,FALSE)</f>
        <v>0</v>
      </c>
      <c r="AND5" s="998">
        <f>VLOOKUP(AND4,'Bongards (FFS)'!$B:$Y,16,FALSE)</f>
        <v>0</v>
      </c>
      <c r="ANE5" s="998">
        <f>VLOOKUP(ANE4,'Bongards (FFS)'!$B:$Y,17,FALSE)</f>
        <v>0</v>
      </c>
      <c r="ANF5" s="998">
        <f>VLOOKUP(ANF4,'Bongards (FFS)'!$B:$Y,18,FALSE)</f>
        <v>0</v>
      </c>
      <c r="ANG5" s="998">
        <f>VLOOKUP(ANG4,'Bongards (FFS)'!$B:$Y,19,FALSE)</f>
        <v>0</v>
      </c>
      <c r="ANH5" s="1000"/>
      <c r="ANI5" s="998">
        <f>VLOOKUP(ANI4,'Bongards (FFS)'!$B:$Y,10,FALSE)</f>
        <v>0</v>
      </c>
      <c r="ANJ5" s="998">
        <f>VLOOKUP(ANJ4,'Bongards (FFS)'!$B:$Y,11,FALSE)</f>
        <v>0</v>
      </c>
      <c r="ANK5" s="998">
        <f>VLOOKUP(ANK4,'Bongards (FFS)'!$B:$Y,12,FALSE)</f>
        <v>0</v>
      </c>
      <c r="ANL5" s="998">
        <f>VLOOKUP(ANL4,'Bongards (FFS)'!$B:$Y,13,FALSE)</f>
        <v>0</v>
      </c>
      <c r="ANM5" s="998">
        <f>VLOOKUP(ANM4,'Bongards (FFS)'!$B:$Y,14,FALSE)</f>
        <v>0</v>
      </c>
      <c r="ANN5" s="998">
        <f>VLOOKUP(ANN4,'Bongards (FFS)'!$B:$Y,15,FALSE)</f>
        <v>0</v>
      </c>
      <c r="ANO5" s="998">
        <f>VLOOKUP(ANO4,'Bongards (FFS)'!$B:$Y,16,FALSE)</f>
        <v>0</v>
      </c>
      <c r="ANP5" s="998">
        <f>VLOOKUP(ANP4,'Bongards (FFS)'!$B:$Y,17,FALSE)</f>
        <v>0</v>
      </c>
      <c r="ANQ5" s="998">
        <f>VLOOKUP(ANQ4,'Bongards (FFS)'!$B:$Y,18,FALSE)</f>
        <v>0</v>
      </c>
      <c r="ANR5" s="998">
        <f>VLOOKUP(ANR4,'Bongards (FFS)'!$B:$Y,19,FALSE)</f>
        <v>0</v>
      </c>
      <c r="ANS5" s="1000"/>
      <c r="ANT5" s="998">
        <f>VLOOKUP(ANT4,'Bongards (FFS)'!$B:$Y,10,FALSE)</f>
        <v>0</v>
      </c>
      <c r="ANU5" s="998">
        <f>VLOOKUP(ANU4,'Bongards (FFS)'!$B:$Y,11,FALSE)</f>
        <v>0</v>
      </c>
      <c r="ANV5" s="998">
        <f>VLOOKUP(ANV4,'Bongards (FFS)'!$B:$Y,12,FALSE)</f>
        <v>0</v>
      </c>
      <c r="ANW5" s="998">
        <f>VLOOKUP(ANW4,'Bongards (FFS)'!$B:$Y,13,FALSE)</f>
        <v>0</v>
      </c>
      <c r="ANX5" s="998">
        <f>VLOOKUP(ANX4,'Bongards (FFS)'!$B:$Y,14,FALSE)</f>
        <v>0</v>
      </c>
      <c r="ANY5" s="998">
        <f>VLOOKUP(ANY4,'Bongards (FFS)'!$B:$Y,15,FALSE)</f>
        <v>0</v>
      </c>
      <c r="ANZ5" s="998">
        <f>VLOOKUP(ANZ4,'Bongards (FFS)'!$B:$Y,16,FALSE)</f>
        <v>0</v>
      </c>
      <c r="AOA5" s="998">
        <f>VLOOKUP(AOA4,'Bongards (FFS)'!$B:$Y,17,FALSE)</f>
        <v>0</v>
      </c>
      <c r="AOB5" s="998">
        <f>VLOOKUP(AOB4,'Bongards (FFS)'!$B:$Y,18,FALSE)</f>
        <v>0</v>
      </c>
      <c r="AOC5" s="998">
        <f>VLOOKUP(AOC4,'Bongards (FFS)'!$B:$Y,19,FALSE)</f>
        <v>0</v>
      </c>
      <c r="AOD5" s="1000"/>
      <c r="AOE5" s="998">
        <f>VLOOKUP(AOE4,'Bongards (FFS)'!$B:$Y,10,FALSE)</f>
        <v>0</v>
      </c>
      <c r="AOF5" s="998">
        <f>VLOOKUP(AOF4,'Bongards (FFS)'!$B:$Y,11,FALSE)</f>
        <v>0</v>
      </c>
      <c r="AOG5" s="998">
        <f>VLOOKUP(AOG4,'Bongards (FFS)'!$B:$Y,12,FALSE)</f>
        <v>0</v>
      </c>
      <c r="AOH5" s="998">
        <f>VLOOKUP(AOH4,'Bongards (FFS)'!$B:$Y,13,FALSE)</f>
        <v>0</v>
      </c>
      <c r="AOI5" s="998">
        <f>VLOOKUP(AOI4,'Bongards (FFS)'!$B:$Y,14,FALSE)</f>
        <v>0</v>
      </c>
      <c r="AOJ5" s="998">
        <f>VLOOKUP(AOJ4,'Bongards (FFS)'!$B:$Y,15,FALSE)</f>
        <v>0</v>
      </c>
      <c r="AOK5" s="998">
        <f>VLOOKUP(AOK4,'Bongards (FFS)'!$B:$Y,16,FALSE)</f>
        <v>0</v>
      </c>
      <c r="AOL5" s="998">
        <f>VLOOKUP(AOL4,'Bongards (FFS)'!$B:$Y,17,FALSE)</f>
        <v>0</v>
      </c>
      <c r="AOM5" s="998">
        <f>VLOOKUP(AOM4,'Bongards (FFS)'!$B:$Y,18,FALSE)</f>
        <v>0</v>
      </c>
      <c r="AON5" s="998">
        <f>VLOOKUP(AON4,'Bongards (FFS)'!$B:$Y,19,FALSE)</f>
        <v>0</v>
      </c>
      <c r="AOO5" s="1000"/>
      <c r="AOP5" s="998">
        <f>VLOOKUP(AOP4,'Brookwood - Pork (FFS)'!$B:$Y,10,FALSE)</f>
        <v>0</v>
      </c>
      <c r="AOQ5" s="998">
        <f>VLOOKUP(AOQ4,'Brookwood - Pork (FFS)'!$B:$Y,11,FALSE)</f>
        <v>0</v>
      </c>
      <c r="AOR5" s="998">
        <f>VLOOKUP(AOR4,'Brookwood - Pork (FFS)'!$B:$Y,12,FALSE)</f>
        <v>0</v>
      </c>
      <c r="AOS5" s="998">
        <f>VLOOKUP(AOS4,'Brookwood - Pork (FFS)'!$B:$Y,13,FALSE)</f>
        <v>0</v>
      </c>
      <c r="AOT5" s="998">
        <f>VLOOKUP(AOT4,'Brookwood - Pork (FFS)'!$B:$Y,14,FALSE)</f>
        <v>0</v>
      </c>
      <c r="AOU5" s="998">
        <f>VLOOKUP(AOU4,'Brookwood - Pork (FFS)'!$B:$Y,15,FALSE)</f>
        <v>0</v>
      </c>
      <c r="AOV5" s="998">
        <f>VLOOKUP(AOV4,'Brookwood - Pork (FFS)'!$B:$Y,16,FALSE)</f>
        <v>0</v>
      </c>
      <c r="AOW5" s="998">
        <f>VLOOKUP(AOW4,'Brookwood - Pork (FFS)'!$B:$Y,17,FALSE)</f>
        <v>0</v>
      </c>
      <c r="AOX5" s="998">
        <f>VLOOKUP(AOX4,'Brookwood - Pork (FFS)'!$B:$Y,18,FALSE)</f>
        <v>0</v>
      </c>
      <c r="AOY5" s="998">
        <f>VLOOKUP(AOY4,'Brookwood - Pork (FFS)'!$B:$Y,19,FALSE)</f>
        <v>0</v>
      </c>
      <c r="AOZ5" s="1000"/>
      <c r="APA5" s="998">
        <f>VLOOKUP(APA4,'Brookwood - Pork (FFS)'!$B:$Y,10,FALSE)</f>
        <v>0</v>
      </c>
      <c r="APB5" s="998">
        <f>VLOOKUP(APB4,'Brookwood - Pork (FFS)'!$B:$Y,11,FALSE)</f>
        <v>0</v>
      </c>
      <c r="APC5" s="998">
        <f>VLOOKUP(APC4,'Brookwood - Pork (FFS)'!$B:$Y,12,FALSE)</f>
        <v>0</v>
      </c>
      <c r="APD5" s="998">
        <f>VLOOKUP(APD4,'Brookwood - Pork (FFS)'!$B:$Y,13,FALSE)</f>
        <v>0</v>
      </c>
      <c r="APE5" s="998">
        <f>VLOOKUP(APE4,'Brookwood - Pork (FFS)'!$B:$Y,14,FALSE)</f>
        <v>0</v>
      </c>
      <c r="APF5" s="998">
        <f>VLOOKUP(APF4,'Brookwood - Pork (FFS)'!$B:$Y,15,FALSE)</f>
        <v>0</v>
      </c>
      <c r="APG5" s="998">
        <f>VLOOKUP(APG4,'Brookwood - Pork (FFS)'!$B:$Y,16,FALSE)</f>
        <v>0</v>
      </c>
      <c r="APH5" s="998">
        <f>VLOOKUP(APH4,'Brookwood - Pork (FFS)'!$B:$Y,17,FALSE)</f>
        <v>0</v>
      </c>
      <c r="API5" s="998">
        <f>VLOOKUP(API4,'Brookwood - Pork (FFS)'!$B:$Y,18,FALSE)</f>
        <v>0</v>
      </c>
      <c r="APJ5" s="998">
        <f>VLOOKUP(APJ4,'Brookwood - Pork (FFS)'!$B:$Y,19,FALSE)</f>
        <v>0</v>
      </c>
      <c r="APK5" s="1000"/>
      <c r="APL5" s="998">
        <f>VLOOKUP(APL4,'Brookwood - Pork (FFS)'!$B:$Y,10,FALSE)</f>
        <v>0</v>
      </c>
      <c r="APM5" s="998">
        <f>VLOOKUP(APM4,'Brookwood - Pork (FFS)'!$B:$Y,11,FALSE)</f>
        <v>0</v>
      </c>
      <c r="APN5" s="998">
        <f>VLOOKUP(APN4,'Brookwood - Pork (FFS)'!$B:$Y,12,FALSE)</f>
        <v>0</v>
      </c>
      <c r="APO5" s="998">
        <f>VLOOKUP(APO4,'Brookwood - Pork (FFS)'!$B:$Y,13,FALSE)</f>
        <v>0</v>
      </c>
      <c r="APP5" s="998">
        <f>VLOOKUP(APP4,'Brookwood - Pork (FFS)'!$B:$Y,14,FALSE)</f>
        <v>0</v>
      </c>
      <c r="APQ5" s="998">
        <f>VLOOKUP(APQ4,'Brookwood - Pork (FFS)'!$B:$Y,15,FALSE)</f>
        <v>0</v>
      </c>
      <c r="APR5" s="998">
        <f>VLOOKUP(APR4,'Brookwood - Pork (FFS)'!$B:$Y,16,FALSE)</f>
        <v>0</v>
      </c>
      <c r="APS5" s="998">
        <f>VLOOKUP(APS4,'Brookwood - Pork (FFS)'!$B:$Y,17,FALSE)</f>
        <v>0</v>
      </c>
      <c r="APT5" s="998">
        <f>VLOOKUP(APT4,'Brookwood - Pork (FFS)'!$B:$Y,18,FALSE)</f>
        <v>0</v>
      </c>
      <c r="APU5" s="998">
        <f>VLOOKUP(APU4,'Brookwood - Pork (FFS)'!$B:$Y,19,FALSE)</f>
        <v>0</v>
      </c>
      <c r="APV5" s="1000"/>
      <c r="APW5" s="998">
        <f>VLOOKUP(APW4,'Brookwood - Pork (FFS)'!$B:$Y,10,FALSE)</f>
        <v>0</v>
      </c>
      <c r="APX5" s="998">
        <f>VLOOKUP(APX4,'Brookwood - Pork (FFS)'!$B:$Y,11,FALSE)</f>
        <v>0</v>
      </c>
      <c r="APY5" s="998">
        <f>VLOOKUP(APY4,'Brookwood - Pork (FFS)'!$B:$Y,12,FALSE)</f>
        <v>0</v>
      </c>
      <c r="APZ5" s="998">
        <f>VLOOKUP(APZ4,'Brookwood - Pork (FFS)'!$B:$Y,13,FALSE)</f>
        <v>0</v>
      </c>
      <c r="AQA5" s="998">
        <f>VLOOKUP(AQA4,'Brookwood - Pork (FFS)'!$B:$Y,14,FALSE)</f>
        <v>0</v>
      </c>
      <c r="AQB5" s="998">
        <f>VLOOKUP(AQB4,'Brookwood - Pork (FFS)'!$B:$Y,15,FALSE)</f>
        <v>0</v>
      </c>
      <c r="AQC5" s="998">
        <f>VLOOKUP(AQC4,'Brookwood - Pork (FFS)'!$B:$Y,16,FALSE)</f>
        <v>0</v>
      </c>
      <c r="AQD5" s="998">
        <f>VLOOKUP(AQD4,'Brookwood - Pork (FFS)'!$B:$Y,17,FALSE)</f>
        <v>0</v>
      </c>
      <c r="AQE5" s="998">
        <f>VLOOKUP(AQE4,'Brookwood - Pork (FFS)'!$B:$Y,18,FALSE)</f>
        <v>0</v>
      </c>
      <c r="AQF5" s="998">
        <f>VLOOKUP(AQF4,'Brookwood - Pork (FFS)'!$B:$Y,19,FALSE)</f>
        <v>0</v>
      </c>
      <c r="AQG5" s="1000"/>
      <c r="AQH5" s="998">
        <f>VLOOKUP(AQH4,'Brookwood - Turkey (FFS)'!$B:$Y,10,FALSE)</f>
        <v>0</v>
      </c>
      <c r="AQI5" s="998">
        <f>VLOOKUP(AQI4,'Brookwood - Turkey (FFS)'!$B:$Y,11,FALSE)</f>
        <v>0</v>
      </c>
      <c r="AQJ5" s="998">
        <f>VLOOKUP(AQJ4,'Brookwood - Turkey (FFS)'!$B:$Y,12,FALSE)</f>
        <v>0</v>
      </c>
      <c r="AQK5" s="998">
        <f>VLOOKUP(AQK4,'Brookwood - Turkey (FFS)'!$B:$Y,13,FALSE)</f>
        <v>0</v>
      </c>
      <c r="AQL5" s="998">
        <f>VLOOKUP(AQL4,'Brookwood - Turkey (FFS)'!$B:$Y,14,FALSE)</f>
        <v>0</v>
      </c>
      <c r="AQM5" s="998">
        <f>VLOOKUP(AQM4,'Brookwood - Turkey (FFS)'!$B:$Y,15,FALSE)</f>
        <v>0</v>
      </c>
      <c r="AQN5" s="998">
        <f>VLOOKUP(AQN4,'Brookwood - Turkey (FFS)'!$B:$Y,16,FALSE)</f>
        <v>0</v>
      </c>
      <c r="AQO5" s="998">
        <f>VLOOKUP(AQO4,'Brookwood - Turkey (FFS)'!$B:$Y,17,FALSE)</f>
        <v>0</v>
      </c>
      <c r="AQP5" s="998">
        <f>VLOOKUP(AQP4,'Brookwood - Turkey (FFS)'!$B:$Y,18,FALSE)</f>
        <v>0</v>
      </c>
      <c r="AQQ5" s="998">
        <f>VLOOKUP(AQQ4,'Brookwood - Turkey (FFS)'!$B:$Y,19,FALSE)</f>
        <v>0</v>
      </c>
      <c r="AQR5" s="1000"/>
      <c r="AQS5" s="998">
        <f>VLOOKUP(AQS4,'Brookwood - Turkey (FFS)'!$B:$Y,10,FALSE)</f>
        <v>0</v>
      </c>
      <c r="AQT5" s="998">
        <f>VLOOKUP(AQT4,'Brookwood - Turkey (FFS)'!$B:$Y,11,FALSE)</f>
        <v>0</v>
      </c>
      <c r="AQU5" s="998">
        <f>VLOOKUP(AQU4,'Brookwood - Turkey (FFS)'!$B:$Y,12,FALSE)</f>
        <v>0</v>
      </c>
      <c r="AQV5" s="998">
        <f>VLOOKUP(AQV4,'Brookwood - Turkey (FFS)'!$B:$Y,13,FALSE)</f>
        <v>0</v>
      </c>
      <c r="AQW5" s="998">
        <f>VLOOKUP(AQW4,'Brookwood - Turkey (FFS)'!$B:$Y,14,FALSE)</f>
        <v>0</v>
      </c>
      <c r="AQX5" s="998">
        <f>VLOOKUP(AQX4,'Brookwood - Turkey (FFS)'!$B:$Y,15,FALSE)</f>
        <v>0</v>
      </c>
      <c r="AQY5" s="998">
        <f>VLOOKUP(AQY4,'Brookwood - Turkey (FFS)'!$B:$Y,16,FALSE)</f>
        <v>0</v>
      </c>
      <c r="AQZ5" s="998">
        <f>VLOOKUP(AQZ4,'Brookwood - Turkey (FFS)'!$B:$Y,17,FALSE)</f>
        <v>0</v>
      </c>
      <c r="ARA5" s="998">
        <f>VLOOKUP(ARA4,'Brookwood - Turkey (FFS)'!$B:$Y,18,FALSE)</f>
        <v>0</v>
      </c>
      <c r="ARB5" s="998">
        <f>VLOOKUP(ARB4,'Brookwood - Turkey (FFS)'!$B:$Y,19,FALSE)</f>
        <v>0</v>
      </c>
      <c r="ARC5" s="1000"/>
      <c r="ARD5" s="998">
        <f>VLOOKUP(ARD4,'Cargill-Sunny Fresh (FFS)'!$B:$Y,10,FALSE)</f>
        <v>0</v>
      </c>
      <c r="ARE5" s="998">
        <f>VLOOKUP(ARE4,'Cargill-Sunny Fresh (FFS)'!$B:$Y,11,FALSE)</f>
        <v>0</v>
      </c>
      <c r="ARF5" s="998">
        <f>VLOOKUP(ARF4,'Cargill-Sunny Fresh (FFS)'!$B:$Y,12,FALSE)</f>
        <v>0</v>
      </c>
      <c r="ARG5" s="998">
        <f>VLOOKUP(ARG4,'Cargill-Sunny Fresh (FFS)'!$B:$Y,13,FALSE)</f>
        <v>0</v>
      </c>
      <c r="ARH5" s="998">
        <f>VLOOKUP(ARH4,'Cargill-Sunny Fresh (FFS)'!$B:$Y,14,FALSE)</f>
        <v>0</v>
      </c>
      <c r="ARI5" s="998">
        <f>VLOOKUP(ARI4,'Cargill-Sunny Fresh (FFS)'!$B:$Y,15,FALSE)</f>
        <v>0</v>
      </c>
      <c r="ARJ5" s="998">
        <f>VLOOKUP(ARJ4,'Cargill-Sunny Fresh (FFS)'!$B:$Y,16,FALSE)</f>
        <v>0</v>
      </c>
      <c r="ARK5" s="998">
        <f>VLOOKUP(ARK4,'Cargill-Sunny Fresh (FFS)'!$B:$Y,17,FALSE)</f>
        <v>0</v>
      </c>
      <c r="ARL5" s="998">
        <f>VLOOKUP(ARL4,'Cargill-Sunny Fresh (FFS)'!$B:$Y,18,FALSE)</f>
        <v>0</v>
      </c>
      <c r="ARM5" s="998">
        <f>VLOOKUP(ARM4,'Cargill-Sunny Fresh (FFS)'!$B:$Y,19,FALSE)</f>
        <v>0</v>
      </c>
      <c r="ARN5" s="1000"/>
      <c r="ARO5" s="998">
        <f>VLOOKUP(ARO4,'Cargill-Sunny Fresh (FFS)'!$B:$Y,10,FALSE)</f>
        <v>0</v>
      </c>
      <c r="ARP5" s="998">
        <f>VLOOKUP(ARP4,'Cargill-Sunny Fresh (FFS)'!$B:$Y,11,FALSE)</f>
        <v>0</v>
      </c>
      <c r="ARQ5" s="998">
        <f>VLOOKUP(ARQ4,'Cargill-Sunny Fresh (FFS)'!$B:$Y,12,FALSE)</f>
        <v>0</v>
      </c>
      <c r="ARR5" s="998">
        <f>VLOOKUP(ARR4,'Cargill-Sunny Fresh (FFS)'!$B:$Y,13,FALSE)</f>
        <v>0</v>
      </c>
      <c r="ARS5" s="998">
        <f>VLOOKUP(ARS4,'Cargill-Sunny Fresh (FFS)'!$B:$Y,14,FALSE)</f>
        <v>0</v>
      </c>
      <c r="ART5" s="998">
        <f>VLOOKUP(ART4,'Cargill-Sunny Fresh (FFS)'!$B:$Y,15,FALSE)</f>
        <v>0</v>
      </c>
      <c r="ARU5" s="998">
        <f>VLOOKUP(ARU4,'Cargill-Sunny Fresh (FFS)'!$B:$Y,16,FALSE)</f>
        <v>0</v>
      </c>
      <c r="ARV5" s="998">
        <f>VLOOKUP(ARV4,'Cargill-Sunny Fresh (FFS)'!$B:$Y,17,FALSE)</f>
        <v>0</v>
      </c>
      <c r="ARW5" s="998">
        <f>VLOOKUP(ARW4,'Cargill-Sunny Fresh (FFS)'!$B:$Y,18,FALSE)</f>
        <v>0</v>
      </c>
      <c r="ARX5" s="998">
        <f>VLOOKUP(ARX4,'Cargill-Sunny Fresh (FFS)'!$B:$Y,19,FALSE)</f>
        <v>0</v>
      </c>
      <c r="ARY5" s="1000"/>
      <c r="ARZ5" s="998">
        <f>VLOOKUP(ARZ4,'Cargill-Sunny Fresh (FFS)'!$B:$Y,10,FALSE)</f>
        <v>0</v>
      </c>
      <c r="ASA5" s="998">
        <f>VLOOKUP(ASA4,'Cargill-Sunny Fresh (FFS)'!$B:$Y,11,FALSE)</f>
        <v>0</v>
      </c>
      <c r="ASB5" s="998">
        <f>VLOOKUP(ASB4,'Cargill-Sunny Fresh (FFS)'!$B:$Y,12,FALSE)</f>
        <v>0</v>
      </c>
      <c r="ASC5" s="998">
        <f>VLOOKUP(ASC4,'Cargill-Sunny Fresh (FFS)'!$B:$Y,13,FALSE)</f>
        <v>0</v>
      </c>
      <c r="ASD5" s="998">
        <f>VLOOKUP(ASD4,'Cargill-Sunny Fresh (FFS)'!$B:$Y,14,FALSE)</f>
        <v>0</v>
      </c>
      <c r="ASE5" s="998">
        <f>VLOOKUP(ASE4,'Cargill-Sunny Fresh (FFS)'!$B:$Y,15,FALSE)</f>
        <v>0</v>
      </c>
      <c r="ASF5" s="998">
        <f>VLOOKUP(ASF4,'Cargill-Sunny Fresh (FFS)'!$B:$Y,16,FALSE)</f>
        <v>0</v>
      </c>
      <c r="ASG5" s="998">
        <f>VLOOKUP(ASG4,'Cargill-Sunny Fresh (FFS)'!$B:$Y,17,FALSE)</f>
        <v>0</v>
      </c>
      <c r="ASH5" s="998">
        <f>VLOOKUP(ASH4,'Cargill-Sunny Fresh (FFS)'!$B:$Y,18,FALSE)</f>
        <v>0</v>
      </c>
      <c r="ASI5" s="998">
        <f>VLOOKUP(ASI4,'Cargill-Sunny Fresh (FFS)'!$B:$Y,19,FALSE)</f>
        <v>0</v>
      </c>
      <c r="ASJ5" s="1000"/>
      <c r="ASK5" s="998">
        <f>VLOOKUP(ASK4,'Cargill-Sunny Fresh (FFS)'!$B:$Y,10,FALSE)</f>
        <v>0</v>
      </c>
      <c r="ASL5" s="998">
        <f>VLOOKUP(ASL4,'Cargill-Sunny Fresh (FFS)'!$B:$Y,11,FALSE)</f>
        <v>0</v>
      </c>
      <c r="ASM5" s="998">
        <f>VLOOKUP(ASM4,'Cargill-Sunny Fresh (FFS)'!$B:$Y,12,FALSE)</f>
        <v>0</v>
      </c>
      <c r="ASN5" s="998">
        <f>VLOOKUP(ASN4,'Cargill-Sunny Fresh (FFS)'!$B:$Y,13,FALSE)</f>
        <v>0</v>
      </c>
      <c r="ASO5" s="998">
        <f>VLOOKUP(ASO4,'Cargill-Sunny Fresh (FFS)'!$B:$Y,14,FALSE)</f>
        <v>0</v>
      </c>
      <c r="ASP5" s="998">
        <f>VLOOKUP(ASP4,'Cargill-Sunny Fresh (FFS)'!$B:$Y,15,FALSE)</f>
        <v>0</v>
      </c>
      <c r="ASQ5" s="998">
        <f>VLOOKUP(ASQ4,'Cargill-Sunny Fresh (FFS)'!$B:$Y,16,FALSE)</f>
        <v>0</v>
      </c>
      <c r="ASR5" s="998">
        <f>VLOOKUP(ASR4,'Cargill-Sunny Fresh (FFS)'!$B:$Y,17,FALSE)</f>
        <v>0</v>
      </c>
      <c r="ASS5" s="998">
        <f>VLOOKUP(ASS4,'Cargill-Sunny Fresh (FFS)'!$B:$Y,18,FALSE)</f>
        <v>0</v>
      </c>
      <c r="AST5" s="998">
        <f>VLOOKUP(AST4,'Cargill-Sunny Fresh (FFS)'!$B:$Y,19,FALSE)</f>
        <v>0</v>
      </c>
      <c r="ASU5" s="1000"/>
      <c r="ASV5" s="998">
        <f>VLOOKUP(ASV4,'Cargill-Sunny Fresh (FFS)'!$B:$Y,10,FALSE)</f>
        <v>0</v>
      </c>
      <c r="ASW5" s="998">
        <f>VLOOKUP(ASW4,'Cargill-Sunny Fresh (FFS)'!$B:$Y,11,FALSE)</f>
        <v>0</v>
      </c>
      <c r="ASX5" s="998">
        <f>VLOOKUP(ASX4,'Cargill-Sunny Fresh (FFS)'!$B:$Y,12,FALSE)</f>
        <v>0</v>
      </c>
      <c r="ASY5" s="998">
        <f>VLOOKUP(ASY4,'Cargill-Sunny Fresh (FFS)'!$B:$Y,13,FALSE)</f>
        <v>0</v>
      </c>
      <c r="ASZ5" s="998">
        <f>VLOOKUP(ASZ4,'Cargill-Sunny Fresh (FFS)'!$B:$Y,14,FALSE)</f>
        <v>0</v>
      </c>
      <c r="ATA5" s="998">
        <f>VLOOKUP(ATA4,'Cargill-Sunny Fresh (FFS)'!$B:$Y,15,FALSE)</f>
        <v>0</v>
      </c>
      <c r="ATB5" s="998">
        <f>VLOOKUP(ATB4,'Cargill-Sunny Fresh (FFS)'!$B:$Y,16,FALSE)</f>
        <v>0</v>
      </c>
      <c r="ATC5" s="998">
        <f>VLOOKUP(ATC4,'Cargill-Sunny Fresh (FFS)'!$B:$Y,17,FALSE)</f>
        <v>0</v>
      </c>
      <c r="ATD5" s="998">
        <f>VLOOKUP(ATD4,'Cargill-Sunny Fresh (FFS)'!$B:$Y,18,FALSE)</f>
        <v>0</v>
      </c>
      <c r="ATE5" s="998">
        <f>VLOOKUP(ATE4,'Cargill-Sunny Fresh (FFS)'!$B:$Y,19,FALSE)</f>
        <v>0</v>
      </c>
      <c r="ATF5" s="998"/>
      <c r="ATG5" s="998">
        <f>VLOOKUP(ATG4,'Cargill-Sunny Fresh (FFS)'!$B:$Y,10,FALSE)</f>
        <v>0</v>
      </c>
      <c r="ATH5" s="998">
        <f>VLOOKUP(ATH4,'Cargill-Sunny Fresh (FFS)'!$B:$Y,11,FALSE)</f>
        <v>0</v>
      </c>
      <c r="ATI5" s="998">
        <f>VLOOKUP(ATI4,'Cargill-Sunny Fresh (FFS)'!$B:$Y,12,FALSE)</f>
        <v>0</v>
      </c>
      <c r="ATJ5" s="998">
        <f>VLOOKUP(ATJ4,'Cargill-Sunny Fresh (FFS)'!$B:$Y,13,FALSE)</f>
        <v>0</v>
      </c>
      <c r="ATK5" s="998">
        <f>VLOOKUP(ATK4,'Cargill-Sunny Fresh (FFS)'!$B:$Y,14,FALSE)</f>
        <v>0</v>
      </c>
      <c r="ATL5" s="998">
        <f>VLOOKUP(ATL4,'Cargill-Sunny Fresh (FFS)'!$B:$Y,15,FALSE)</f>
        <v>0</v>
      </c>
      <c r="ATM5" s="998">
        <f>VLOOKUP(ATM4,'Cargill-Sunny Fresh (FFS)'!$B:$Y,16,FALSE)</f>
        <v>0</v>
      </c>
      <c r="ATN5" s="998">
        <f>VLOOKUP(ATN4,'Cargill-Sunny Fresh (FFS)'!$B:$Y,17,FALSE)</f>
        <v>0</v>
      </c>
      <c r="ATO5" s="998">
        <f>VLOOKUP(ATO4,'Cargill-Sunny Fresh (FFS)'!$B:$Y,18,FALSE)</f>
        <v>0</v>
      </c>
      <c r="ATP5" s="998">
        <f>VLOOKUP(ATP4,'Cargill-Sunny Fresh (FFS)'!$B:$Y,19,FALSE)</f>
        <v>0</v>
      </c>
      <c r="ATQ5" s="998"/>
      <c r="ATR5" s="998">
        <f>VLOOKUP(ATR4,'Cargill-Sunny Fresh (FFS)'!$B:$Y,10,FALSE)</f>
        <v>0</v>
      </c>
      <c r="ATS5" s="998">
        <f>VLOOKUP(ATS4,'Cargill-Sunny Fresh (FFS)'!$B:$Y,11,FALSE)</f>
        <v>0</v>
      </c>
      <c r="ATT5" s="998">
        <f>VLOOKUP(ATT4,'Cargill-Sunny Fresh (FFS)'!$B:$Y,12,FALSE)</f>
        <v>0</v>
      </c>
      <c r="ATU5" s="998">
        <f>VLOOKUP(ATU4,'Cargill-Sunny Fresh (FFS)'!$B:$Y,13,FALSE)</f>
        <v>0</v>
      </c>
      <c r="ATV5" s="998">
        <f>VLOOKUP(ATV4,'Cargill-Sunny Fresh (FFS)'!$B:$Y,14,FALSE)</f>
        <v>0</v>
      </c>
      <c r="ATW5" s="998">
        <f>VLOOKUP(ATW4,'Cargill-Sunny Fresh (FFS)'!$B:$Y,15,FALSE)</f>
        <v>0</v>
      </c>
      <c r="ATX5" s="998">
        <f>VLOOKUP(ATX4,'Cargill-Sunny Fresh (FFS)'!$B:$Y,16,FALSE)</f>
        <v>0</v>
      </c>
      <c r="ATY5" s="998">
        <f>VLOOKUP(ATY4,'Cargill-Sunny Fresh (FFS)'!$B:$Y,17,FALSE)</f>
        <v>0</v>
      </c>
      <c r="ATZ5" s="998">
        <f>VLOOKUP(ATZ4,'Cargill-Sunny Fresh (FFS)'!$B:$Y,18,FALSE)</f>
        <v>0</v>
      </c>
      <c r="AUA5" s="998">
        <f>VLOOKUP(AUA4,'Cargill-Sunny Fresh (FFS)'!$B:$Y,19,FALSE)</f>
        <v>0</v>
      </c>
      <c r="AUB5" s="998"/>
      <c r="AUC5" s="998">
        <f>VLOOKUP(AUC4,'Cargill-Sunny Fresh (FFS)'!$B:$Y,10,FALSE)</f>
        <v>0</v>
      </c>
      <c r="AUD5" s="998">
        <f>VLOOKUP(AUD4,'Cargill-Sunny Fresh (FFS)'!$B:$Y,11,FALSE)</f>
        <v>0</v>
      </c>
      <c r="AUE5" s="998">
        <f>VLOOKUP(AUE4,'Cargill-Sunny Fresh (FFS)'!$B:$Y,12,FALSE)</f>
        <v>0</v>
      </c>
      <c r="AUF5" s="998">
        <f>VLOOKUP(AUF4,'Cargill-Sunny Fresh (FFS)'!$B:$Y,13,FALSE)</f>
        <v>0</v>
      </c>
      <c r="AUG5" s="998">
        <f>VLOOKUP(AUG4,'Cargill-Sunny Fresh (FFS)'!$B:$Y,14,FALSE)</f>
        <v>0</v>
      </c>
      <c r="AUH5" s="998">
        <f>VLOOKUP(AUH4,'Cargill-Sunny Fresh (FFS)'!$B:$Y,15,FALSE)</f>
        <v>0</v>
      </c>
      <c r="AUI5" s="998">
        <f>VLOOKUP(AUI4,'Cargill-Sunny Fresh (FFS)'!$B:$Y,16,FALSE)</f>
        <v>0</v>
      </c>
      <c r="AUJ5" s="998">
        <f>VLOOKUP(AUJ4,'Cargill-Sunny Fresh (FFS)'!$B:$Y,17,FALSE)</f>
        <v>0</v>
      </c>
      <c r="AUK5" s="998">
        <f>VLOOKUP(AUK4,'Cargill-Sunny Fresh (FFS)'!$B:$Y,18,FALSE)</f>
        <v>0</v>
      </c>
      <c r="AUL5" s="998">
        <f>VLOOKUP(AUL4,'Cargill-Sunny Fresh (FFS)'!$B:$Y,19,FALSE)</f>
        <v>0</v>
      </c>
      <c r="AUM5" s="998"/>
      <c r="AUN5" s="998">
        <f>VLOOKUP(AUN4,'Cherry Central - Apples (FFS)'!$B:$Y,10,FALSE)</f>
        <v>0</v>
      </c>
      <c r="AUO5" s="998">
        <f>VLOOKUP(AUO4,'Cherry Central - Apples (FFS)'!$B:$Y,11,FALSE)</f>
        <v>0</v>
      </c>
      <c r="AUP5" s="998">
        <f>VLOOKUP(AUP4,'Cherry Central - Apples (FFS)'!$B:$Y,12,FALSE)</f>
        <v>0</v>
      </c>
      <c r="AUQ5" s="998">
        <f>VLOOKUP(AUQ4,'Cherry Central - Apples (FFS)'!$B:$Y,13,FALSE)</f>
        <v>0</v>
      </c>
      <c r="AUR5" s="998">
        <f>VLOOKUP(AUR4,'Cherry Central - Apples (FFS)'!$B:$Y,14,FALSE)</f>
        <v>0</v>
      </c>
      <c r="AUS5" s="998">
        <f>VLOOKUP(AUS4,'Cherry Central - Apples (FFS)'!$B:$Y,15,FALSE)</f>
        <v>0</v>
      </c>
      <c r="AUT5" s="998">
        <f>VLOOKUP(AUT4,'Cherry Central - Apples (FFS)'!$B:$Y,16,FALSE)</f>
        <v>0</v>
      </c>
      <c r="AUU5" s="998">
        <f>VLOOKUP(AUU4,'Cherry Central - Apples (FFS)'!$B:$Y,17,FALSE)</f>
        <v>0</v>
      </c>
      <c r="AUV5" s="998">
        <f>VLOOKUP(AUV4,'Cherry Central - Apples (FFS)'!$B:$Y,18,FALSE)</f>
        <v>0</v>
      </c>
      <c r="AUW5" s="998">
        <f>VLOOKUP(AUW4,'Cherry Central - Apples (FFS)'!$B:$Y,19,FALSE)</f>
        <v>0</v>
      </c>
      <c r="AUX5" s="998"/>
      <c r="AUY5" s="998">
        <f>VLOOKUP(AUY4,'Cherry Central - Apples (FFS)'!$B:$Y,10,FALSE)</f>
        <v>0</v>
      </c>
      <c r="AUZ5" s="998">
        <f>VLOOKUP(AUZ4,'Cherry Central - Apples (FFS)'!$B:$Y,11,FALSE)</f>
        <v>0</v>
      </c>
      <c r="AVA5" s="998">
        <f>VLOOKUP(AVA4,'Cherry Central - Apples (FFS)'!$B:$Y,12,FALSE)</f>
        <v>0</v>
      </c>
      <c r="AVB5" s="998">
        <f>VLOOKUP(AVB4,'Cherry Central - Apples (FFS)'!$B:$Y,13,FALSE)</f>
        <v>0</v>
      </c>
      <c r="AVC5" s="998">
        <f>VLOOKUP(AVC4,'Cherry Central - Apples (FFS)'!$B:$Y,14,FALSE)</f>
        <v>0</v>
      </c>
      <c r="AVD5" s="998">
        <f>VLOOKUP(AVD4,'Cherry Central - Apples (FFS)'!$B:$Y,15,FALSE)</f>
        <v>0</v>
      </c>
      <c r="AVE5" s="998">
        <f>VLOOKUP(AVE4,'Cherry Central - Apples (FFS)'!$B:$Y,16,FALSE)</f>
        <v>0</v>
      </c>
      <c r="AVF5" s="998">
        <f>VLOOKUP(AVF4,'Cherry Central - Apples (FFS)'!$B:$Y,17,FALSE)</f>
        <v>0</v>
      </c>
      <c r="AVG5" s="998">
        <f>VLOOKUP(AVG4,'Cherry Central - Apples (FFS)'!$B:$Y,18,FALSE)</f>
        <v>0</v>
      </c>
      <c r="AVH5" s="998">
        <f>VLOOKUP(AVH4,'Cherry Central - Apples (FFS)'!$B:$Y,19,FALSE)</f>
        <v>0</v>
      </c>
      <c r="AVI5" s="998"/>
      <c r="AVJ5" s="998">
        <f>VLOOKUP(AVJ4,'Cherry Central - Apples (FFS)'!$B:$Y,10,FALSE)</f>
        <v>0</v>
      </c>
      <c r="AVK5" s="998">
        <f>VLOOKUP(AVK4,'Cherry Central - Apples (FFS)'!$B:$Y,11,FALSE)</f>
        <v>0</v>
      </c>
      <c r="AVL5" s="998">
        <f>VLOOKUP(AVL4,'Cherry Central - Apples (FFS)'!$B:$Y,12,FALSE)</f>
        <v>0</v>
      </c>
      <c r="AVM5" s="998">
        <f>VLOOKUP(AVM4,'Cherry Central - Apples (FFS)'!$B:$Y,13,FALSE)</f>
        <v>0</v>
      </c>
      <c r="AVN5" s="998">
        <f>VLOOKUP(AVN4,'Cherry Central - Apples (FFS)'!$B:$Y,14,FALSE)</f>
        <v>0</v>
      </c>
      <c r="AVO5" s="998">
        <f>VLOOKUP(AVO4,'Cherry Central - Apples (FFS)'!$B:$Y,15,FALSE)</f>
        <v>0</v>
      </c>
      <c r="AVP5" s="998">
        <f>VLOOKUP(AVP4,'Cherry Central - Apples (FFS)'!$B:$Y,16,FALSE)</f>
        <v>0</v>
      </c>
      <c r="AVQ5" s="998">
        <f>VLOOKUP(AVQ4,'Cherry Central - Apples (FFS)'!$B:$Y,17,FALSE)</f>
        <v>0</v>
      </c>
      <c r="AVR5" s="998">
        <f>VLOOKUP(AVR4,'Cherry Central - Apples (FFS)'!$B:$Y,18,FALSE)</f>
        <v>0</v>
      </c>
      <c r="AVS5" s="998">
        <f>VLOOKUP(AVS4,'Cherry Central - Apples (FFS)'!$B:$Y,19,FALSE)</f>
        <v>0</v>
      </c>
      <c r="AVT5" s="998"/>
      <c r="AVU5" s="998">
        <f>VLOOKUP(AVU4,'Cherry Central - Apples (FFS)'!$B:$Y,10,FALSE)</f>
        <v>0</v>
      </c>
      <c r="AVV5" s="998">
        <f>VLOOKUP(AVV4,'Cherry Central - Apples (FFS)'!$B:$Y,11,FALSE)</f>
        <v>0</v>
      </c>
      <c r="AVW5" s="998">
        <f>VLOOKUP(AVW4,'Cherry Central - Apples (FFS)'!$B:$Y,12,FALSE)</f>
        <v>0</v>
      </c>
      <c r="AVX5" s="998">
        <f>VLOOKUP(AVX4,'Cherry Central - Apples (FFS)'!$B:$Y,13,FALSE)</f>
        <v>0</v>
      </c>
      <c r="AVY5" s="998">
        <f>VLOOKUP(AVY4,'Cherry Central - Apples (FFS)'!$B:$Y,14,FALSE)</f>
        <v>0</v>
      </c>
      <c r="AVZ5" s="998">
        <f>VLOOKUP(AVZ4,'Cherry Central - Apples (FFS)'!$B:$Y,15,FALSE)</f>
        <v>0</v>
      </c>
      <c r="AWA5" s="998">
        <f>VLOOKUP(AWA4,'Cherry Central - Apples (FFS)'!$B:$Y,16,FALSE)</f>
        <v>0</v>
      </c>
      <c r="AWB5" s="998">
        <f>VLOOKUP(AWB4,'Cherry Central - Apples (FFS)'!$B:$Y,17,FALSE)</f>
        <v>0</v>
      </c>
      <c r="AWC5" s="998">
        <f>VLOOKUP(AWC4,'Cherry Central - Apples (FFS)'!$B:$Y,18,FALSE)</f>
        <v>0</v>
      </c>
      <c r="AWD5" s="998">
        <f>VLOOKUP(AWD4,'Cherry Central - Apples (FFS)'!$B:$Y,19,FALSE)</f>
        <v>0</v>
      </c>
      <c r="AWE5" s="998"/>
      <c r="AWF5" s="998">
        <f>VLOOKUP(AWF4,'Cherry Central - Apples (FFS)'!$B:$Y,10,FALSE)</f>
        <v>0</v>
      </c>
      <c r="AWG5" s="998">
        <f>VLOOKUP(AWG4,'Cherry Central - Apples (FFS)'!$B:$Y,11,FALSE)</f>
        <v>0</v>
      </c>
      <c r="AWH5" s="998">
        <f>VLOOKUP(AWH4,'Cherry Central - Apples (FFS)'!$B:$Y,12,FALSE)</f>
        <v>0</v>
      </c>
      <c r="AWI5" s="998">
        <f>VLOOKUP(AWI4,'Cherry Central - Apples (FFS)'!$B:$Y,13,FALSE)</f>
        <v>0</v>
      </c>
      <c r="AWJ5" s="998">
        <f>VLOOKUP(AWJ4,'Cherry Central - Apples (FFS)'!$B:$Y,14,FALSE)</f>
        <v>0</v>
      </c>
      <c r="AWK5" s="998">
        <f>VLOOKUP(AWK4,'Cherry Central - Apples (FFS)'!$B:$Y,15,FALSE)</f>
        <v>0</v>
      </c>
      <c r="AWL5" s="998">
        <f>VLOOKUP(AWL4,'Cherry Central - Apples (FFS)'!$B:$Y,16,FALSE)</f>
        <v>0</v>
      </c>
      <c r="AWM5" s="998">
        <f>VLOOKUP(AWM4,'Cherry Central - Apples (FFS)'!$B:$Y,17,FALSE)</f>
        <v>0</v>
      </c>
      <c r="AWN5" s="998">
        <f>VLOOKUP(AWN4,'Cherry Central - Apples (FFS)'!$B:$Y,18,FALSE)</f>
        <v>0</v>
      </c>
      <c r="AWO5" s="998">
        <f>VLOOKUP(AWO4,'Cherry Central - Apples (FFS)'!$B:$Y,19,FALSE)</f>
        <v>0</v>
      </c>
      <c r="AWP5" s="998"/>
      <c r="AWQ5" s="998">
        <f>VLOOKUP(AWQ4,'Cherry Central - Apples (FFS)'!$B:$Y,10,FALSE)</f>
        <v>0</v>
      </c>
      <c r="AWR5" s="998">
        <f>VLOOKUP(AWR4,'Cherry Central - Apples (FFS)'!$B:$Y,11,FALSE)</f>
        <v>0</v>
      </c>
      <c r="AWS5" s="998">
        <f>VLOOKUP(AWS4,'Cherry Central - Apples (FFS)'!$B:$Y,12,FALSE)</f>
        <v>0</v>
      </c>
      <c r="AWT5" s="998">
        <f>VLOOKUP(AWT4,'Cherry Central - Apples (FFS)'!$B:$Y,13,FALSE)</f>
        <v>0</v>
      </c>
      <c r="AWU5" s="998">
        <f>VLOOKUP(AWU4,'Cherry Central - Apples (FFS)'!$B:$Y,14,FALSE)</f>
        <v>0</v>
      </c>
      <c r="AWV5" s="998">
        <f>VLOOKUP(AWV4,'Cherry Central - Apples (FFS)'!$B:$Y,15,FALSE)</f>
        <v>0</v>
      </c>
      <c r="AWW5" s="998">
        <f>VLOOKUP(AWW4,'Cherry Central - Apples (FFS)'!$B:$Y,16,FALSE)</f>
        <v>0</v>
      </c>
      <c r="AWX5" s="998">
        <f>VLOOKUP(AWX4,'Cherry Central - Apples (FFS)'!$B:$Y,17,FALSE)</f>
        <v>0</v>
      </c>
      <c r="AWY5" s="998">
        <f>VLOOKUP(AWY4,'Cherry Central - Apples (FFS)'!$B:$Y,18,FALSE)</f>
        <v>0</v>
      </c>
      <c r="AWZ5" s="998">
        <f>VLOOKUP(AWZ4,'Cherry Central - Apples (FFS)'!$B:$Y,19,FALSE)</f>
        <v>0</v>
      </c>
      <c r="AXA5" s="998"/>
      <c r="AXB5" s="998">
        <f>VLOOKUP(AXB4,'Cherry Central - Apples (FFS)'!$B:$Y,10,FALSE)</f>
        <v>0</v>
      </c>
      <c r="AXC5" s="998">
        <f>VLOOKUP(AXC4,'Cherry Central - Apples (FFS)'!$B:$Y,11,FALSE)</f>
        <v>0</v>
      </c>
      <c r="AXD5" s="998">
        <f>VLOOKUP(AXD4,'Cherry Central - Apples (FFS)'!$B:$Y,12,FALSE)</f>
        <v>0</v>
      </c>
      <c r="AXE5" s="998">
        <f>VLOOKUP(AXE4,'Cherry Central - Apples (FFS)'!$B:$Y,13,FALSE)</f>
        <v>0</v>
      </c>
      <c r="AXF5" s="998">
        <f>VLOOKUP(AXF4,'Cherry Central - Apples (FFS)'!$B:$Y,14,FALSE)</f>
        <v>0</v>
      </c>
      <c r="AXG5" s="998">
        <f>VLOOKUP(AXG4,'Cherry Central - Apples (FFS)'!$B:$Y,15,FALSE)</f>
        <v>0</v>
      </c>
      <c r="AXH5" s="998">
        <f>VLOOKUP(AXH4,'Cherry Central - Apples (FFS)'!$B:$Y,16,FALSE)</f>
        <v>0</v>
      </c>
      <c r="AXI5" s="998">
        <f>VLOOKUP(AXI4,'Cherry Central - Apples (FFS)'!$B:$Y,17,FALSE)</f>
        <v>0</v>
      </c>
      <c r="AXJ5" s="998">
        <f>VLOOKUP(AXJ4,'Cherry Central - Apples (FFS)'!$B:$Y,18,FALSE)</f>
        <v>0</v>
      </c>
      <c r="AXK5" s="998">
        <f>VLOOKUP(AXK4,'Cherry Central - Apples (FFS)'!$B:$Y,19,FALSE)</f>
        <v>0</v>
      </c>
      <c r="AXL5" s="998"/>
      <c r="AXM5" s="998">
        <f>VLOOKUP(AXM4,'Cherry Central - Apples (FFS)'!$B:$Y,10,FALSE)</f>
        <v>0</v>
      </c>
      <c r="AXN5" s="998">
        <f>VLOOKUP(AXN4,'Cherry Central - Apples (FFS)'!$B:$Y,11,FALSE)</f>
        <v>0</v>
      </c>
      <c r="AXO5" s="998">
        <f>VLOOKUP(AXO4,'Cherry Central - Apples (FFS)'!$B:$Y,12,FALSE)</f>
        <v>0</v>
      </c>
      <c r="AXP5" s="998">
        <f>VLOOKUP(AXP4,'Cherry Central - Apples (FFS)'!$B:$Y,13,FALSE)</f>
        <v>0</v>
      </c>
      <c r="AXQ5" s="998">
        <f>VLOOKUP(AXQ4,'Cherry Central - Apples (FFS)'!$B:$Y,14,FALSE)</f>
        <v>0</v>
      </c>
      <c r="AXR5" s="998">
        <f>VLOOKUP(AXR4,'Cherry Central - Apples (FFS)'!$B:$Y,15,FALSE)</f>
        <v>0</v>
      </c>
      <c r="AXS5" s="998">
        <f>VLOOKUP(AXS4,'Cherry Central - Apples (FFS)'!$B:$Y,16,FALSE)</f>
        <v>0</v>
      </c>
      <c r="AXT5" s="998">
        <f>VLOOKUP(AXT4,'Cherry Central - Apples (FFS)'!$B:$Y,17,FALSE)</f>
        <v>0</v>
      </c>
      <c r="AXU5" s="998">
        <f>VLOOKUP(AXU4,'Cherry Central - Apples (FFS)'!$B:$Y,18,FALSE)</f>
        <v>0</v>
      </c>
      <c r="AXV5" s="998">
        <f>VLOOKUP(AXV4,'Cherry Central - Apples (FFS)'!$B:$Y,19,FALSE)</f>
        <v>0</v>
      </c>
      <c r="AXW5" s="998"/>
      <c r="AXX5" s="998">
        <f>VLOOKUP(AXX4,'Cherry Central - Apples (FFS)'!$B:$Y,10,FALSE)</f>
        <v>0</v>
      </c>
      <c r="AXY5" s="998">
        <f>VLOOKUP(AXY4,'Cherry Central - Apples (FFS)'!$B:$Y,11,FALSE)</f>
        <v>0</v>
      </c>
      <c r="AXZ5" s="998">
        <f>VLOOKUP(AXZ4,'Cherry Central - Apples (FFS)'!$B:$Y,12,FALSE)</f>
        <v>0</v>
      </c>
      <c r="AYA5" s="998">
        <f>VLOOKUP(AYA4,'Cherry Central - Apples (FFS)'!$B:$Y,13,FALSE)</f>
        <v>0</v>
      </c>
      <c r="AYB5" s="998">
        <f>VLOOKUP(AYB4,'Cherry Central - Apples (FFS)'!$B:$Y,14,FALSE)</f>
        <v>0</v>
      </c>
      <c r="AYC5" s="998">
        <f>VLOOKUP(AYC4,'Cherry Central - Apples (FFS)'!$B:$Y,15,FALSE)</f>
        <v>0</v>
      </c>
      <c r="AYD5" s="998">
        <f>VLOOKUP(AYD4,'Cherry Central - Apples (FFS)'!$B:$Y,16,FALSE)</f>
        <v>0</v>
      </c>
      <c r="AYE5" s="998">
        <f>VLOOKUP(AYE4,'Cherry Central - Apples (FFS)'!$B:$Y,17,FALSE)</f>
        <v>0</v>
      </c>
      <c r="AYF5" s="998">
        <f>VLOOKUP(AYF4,'Cherry Central - Apples (FFS)'!$B:$Y,18,FALSE)</f>
        <v>0</v>
      </c>
      <c r="AYG5" s="998">
        <f>VLOOKUP(AYG4,'Cherry Central - Apples (FFS)'!$B:$Y,19,FALSE)</f>
        <v>0</v>
      </c>
      <c r="AYH5" s="998"/>
      <c r="AYI5" s="998">
        <f>VLOOKUP(AYI4,'Cherry Central - Cherries (FFS)'!$B:$Y,10,FALSE)</f>
        <v>0</v>
      </c>
      <c r="AYJ5" s="998">
        <f>VLOOKUP(AYJ4,'Cherry Central - Cherries (FFS)'!$B:$Y,11,FALSE)</f>
        <v>0</v>
      </c>
      <c r="AYK5" s="998">
        <f>VLOOKUP(AYK4,'Cherry Central - Cherries (FFS)'!$B:$Y,12,FALSE)</f>
        <v>0</v>
      </c>
      <c r="AYL5" s="998">
        <f>VLOOKUP(AYL4,'Cherry Central - Cherries (FFS)'!$B:$Y,13,FALSE)</f>
        <v>0</v>
      </c>
      <c r="AYM5" s="998">
        <f>VLOOKUP(AYM4,'Cherry Central - Cherries (FFS)'!$B:$Y,14,FALSE)</f>
        <v>0</v>
      </c>
      <c r="AYN5" s="998">
        <f>VLOOKUP(AYN4,'Cherry Central - Cherries (FFS)'!$B:$Y,15,FALSE)</f>
        <v>0</v>
      </c>
      <c r="AYO5" s="998">
        <f>VLOOKUP(AYO4,'Cherry Central - Cherries (FFS)'!$B:$Y,16,FALSE)</f>
        <v>0</v>
      </c>
      <c r="AYP5" s="998">
        <f>VLOOKUP(AYP4,'Cherry Central - Cherries (FFS)'!$B:$Y,17,FALSE)</f>
        <v>0</v>
      </c>
      <c r="AYQ5" s="998">
        <f>VLOOKUP(AYQ4,'Cherry Central - Cherries (FFS)'!$B:$Y,18,FALSE)</f>
        <v>0</v>
      </c>
      <c r="AYR5" s="998">
        <f>VLOOKUP(AYR4,'Cherry Central - Cherries (FFS)'!$B:$Y,19,FALSE)</f>
        <v>0</v>
      </c>
      <c r="AYS5" s="998"/>
      <c r="AYT5" s="998">
        <f>VLOOKUP(AYT4,'Cherry Central - Cherries (FFS)'!$B:$Y,10,FALSE)</f>
        <v>0</v>
      </c>
      <c r="AYU5" s="998">
        <f>VLOOKUP(AYU4,'Cherry Central - Cherries (FFS)'!$B:$Y,11,FALSE)</f>
        <v>0</v>
      </c>
      <c r="AYV5" s="998">
        <f>VLOOKUP(AYV4,'Cherry Central - Cherries (FFS)'!$B:$Y,12,FALSE)</f>
        <v>0</v>
      </c>
      <c r="AYW5" s="998">
        <f>VLOOKUP(AYW4,'Cherry Central - Cherries (FFS)'!$B:$Y,13,FALSE)</f>
        <v>0</v>
      </c>
      <c r="AYX5" s="998">
        <f>VLOOKUP(AYX4,'Cherry Central - Cherries (FFS)'!$B:$Y,14,FALSE)</f>
        <v>0</v>
      </c>
      <c r="AYY5" s="998">
        <f>VLOOKUP(AYY4,'Cherry Central - Cherries (FFS)'!$B:$Y,15,FALSE)</f>
        <v>0</v>
      </c>
      <c r="AYZ5" s="998">
        <f>VLOOKUP(AYZ4,'Cherry Central - Cherries (FFS)'!$B:$Y,16,FALSE)</f>
        <v>0</v>
      </c>
      <c r="AZA5" s="998">
        <f>VLOOKUP(AZA4,'Cherry Central - Cherries (FFS)'!$B:$Y,17,FALSE)</f>
        <v>0</v>
      </c>
      <c r="AZB5" s="998">
        <f>VLOOKUP(AZB4,'Cherry Central - Cherries (FFS)'!$B:$Y,18,FALSE)</f>
        <v>0</v>
      </c>
      <c r="AZC5" s="998">
        <f>VLOOKUP(AZC4,'Cherry Central - Cherries (FFS)'!$B:$Y,19,FALSE)</f>
        <v>0</v>
      </c>
      <c r="AZD5" s="998"/>
      <c r="AZE5" s="998">
        <f>VLOOKUP(AZE4,'Gold Creek (FFS)'!$B:$Y,10,FALSE)</f>
        <v>0</v>
      </c>
      <c r="AZF5" s="998">
        <f>VLOOKUP(AZF4,'Gold Creek (FFS)'!$B:$Y,11,FALSE)</f>
        <v>0</v>
      </c>
      <c r="AZG5" s="998">
        <f>VLOOKUP(AZG4,'Gold Creek (FFS)'!$B:$Y,12,FALSE)</f>
        <v>0</v>
      </c>
      <c r="AZH5" s="998">
        <f>VLOOKUP(AZH4,'Gold Creek (FFS)'!$B:$Y,13,FALSE)</f>
        <v>0</v>
      </c>
      <c r="AZI5" s="998">
        <f>VLOOKUP(AZI4,'Gold Creek (FFS)'!$B:$Y,14,FALSE)</f>
        <v>0</v>
      </c>
      <c r="AZJ5" s="998">
        <f>VLOOKUP(AZJ4,'Gold Creek (FFS)'!$B:$Y,15,FALSE)</f>
        <v>0</v>
      </c>
      <c r="AZK5" s="998">
        <f>VLOOKUP(AZK4,'Gold Creek (FFS)'!$B:$Y,16,FALSE)</f>
        <v>0</v>
      </c>
      <c r="AZL5" s="998">
        <f>VLOOKUP(AZL4,'Gold Creek (FFS)'!$B:$Y,17,FALSE)</f>
        <v>0</v>
      </c>
      <c r="AZM5" s="998">
        <f>VLOOKUP(AZM4,'Gold Creek (FFS)'!$B:$Y,18,FALSE)</f>
        <v>0</v>
      </c>
      <c r="AZN5" s="998">
        <f>VLOOKUP(AZN4,'Gold Creek (FFS)'!$B:$Y,19,FALSE)</f>
        <v>0</v>
      </c>
      <c r="AZO5" s="998"/>
      <c r="AZP5" s="998">
        <f>VLOOKUP(AZP4,'Gold Creek (FFS)'!$B:$Y,10,FALSE)</f>
        <v>0</v>
      </c>
      <c r="AZQ5" s="998">
        <f>VLOOKUP(AZQ4,'Gold Creek (FFS)'!$B:$Y,11,FALSE)</f>
        <v>0</v>
      </c>
      <c r="AZR5" s="998">
        <f>VLOOKUP(AZR4,'Gold Creek (FFS)'!$B:$Y,12,FALSE)</f>
        <v>0</v>
      </c>
      <c r="AZS5" s="998">
        <f>VLOOKUP(AZS4,'Gold Creek (FFS)'!$B:$Y,13,FALSE)</f>
        <v>0</v>
      </c>
      <c r="AZT5" s="998">
        <f>VLOOKUP(AZT4,'Gold Creek (FFS)'!$B:$Y,14,FALSE)</f>
        <v>0</v>
      </c>
      <c r="AZU5" s="998">
        <f>VLOOKUP(AZU4,'Gold Creek (FFS)'!$B:$Y,15,FALSE)</f>
        <v>0</v>
      </c>
      <c r="AZV5" s="998">
        <f>VLOOKUP(AZV4,'Gold Creek (FFS)'!$B:$Y,16,FALSE)</f>
        <v>0</v>
      </c>
      <c r="AZW5" s="998">
        <f>VLOOKUP(AZW4,'Gold Creek (FFS)'!$B:$Y,17,FALSE)</f>
        <v>0</v>
      </c>
      <c r="AZX5" s="998">
        <f>VLOOKUP(AZX4,'Gold Creek (FFS)'!$B:$Y,18,FALSE)</f>
        <v>0</v>
      </c>
      <c r="AZY5" s="998">
        <f>VLOOKUP(AZY4,'Gold Creek (FFS)'!$B:$Y,19,FALSE)</f>
        <v>0</v>
      </c>
      <c r="AZZ5" s="998"/>
      <c r="BAA5" s="998">
        <f>VLOOKUP(BAA4,'Gold Creek (FFS)'!$B:$Y,10,FALSE)</f>
        <v>0</v>
      </c>
      <c r="BAB5" s="998">
        <f>VLOOKUP(BAB4,'Gold Creek (FFS)'!$B:$Y,11,FALSE)</f>
        <v>0</v>
      </c>
      <c r="BAC5" s="998">
        <f>VLOOKUP(BAC4,'Gold Creek (FFS)'!$B:$Y,12,FALSE)</f>
        <v>0</v>
      </c>
      <c r="BAD5" s="998">
        <f>VLOOKUP(BAD4,'Gold Creek (FFS)'!$B:$Y,13,FALSE)</f>
        <v>0</v>
      </c>
      <c r="BAE5" s="998">
        <f>VLOOKUP(BAE4,'Gold Creek (FFS)'!$B:$Y,14,FALSE)</f>
        <v>0</v>
      </c>
      <c r="BAF5" s="998">
        <f>VLOOKUP(BAF4,'Gold Creek (FFS)'!$B:$Y,15,FALSE)</f>
        <v>0</v>
      </c>
      <c r="BAG5" s="998">
        <f>VLOOKUP(BAG4,'Gold Creek (FFS)'!$B:$Y,16,FALSE)</f>
        <v>0</v>
      </c>
      <c r="BAH5" s="998">
        <f>VLOOKUP(BAH4,'Gold Creek (FFS)'!$B:$Y,17,FALSE)</f>
        <v>0</v>
      </c>
      <c r="BAI5" s="998">
        <f>VLOOKUP(BAI4,'Gold Creek (FFS)'!$B:$Y,18,FALSE)</f>
        <v>0</v>
      </c>
      <c r="BAJ5" s="998">
        <f>VLOOKUP(BAJ4,'Gold Creek (FFS)'!$B:$Y,19,FALSE)</f>
        <v>0</v>
      </c>
      <c r="BAK5" s="998"/>
      <c r="BAL5" s="998">
        <f>VLOOKUP(BAL4,'Gold Creek (FFS)'!$B:$Y,10,FALSE)</f>
        <v>0</v>
      </c>
      <c r="BAM5" s="998">
        <f>VLOOKUP(BAM4,'Gold Creek (FFS)'!$B:$Y,11,FALSE)</f>
        <v>0</v>
      </c>
      <c r="BAN5" s="998">
        <f>VLOOKUP(BAN4,'Gold Creek (FFS)'!$B:$Y,12,FALSE)</f>
        <v>0</v>
      </c>
      <c r="BAO5" s="998">
        <f>VLOOKUP(BAO4,'Gold Creek (FFS)'!$B:$Y,13,FALSE)</f>
        <v>0</v>
      </c>
      <c r="BAP5" s="998">
        <f>VLOOKUP(BAP4,'Gold Creek (FFS)'!$B:$Y,14,FALSE)</f>
        <v>0</v>
      </c>
      <c r="BAQ5" s="998">
        <f>VLOOKUP(BAQ4,'Gold Creek (FFS)'!$B:$Y,15,FALSE)</f>
        <v>0</v>
      </c>
      <c r="BAR5" s="998">
        <f>VLOOKUP(BAR4,'Gold Creek (FFS)'!$B:$Y,16,FALSE)</f>
        <v>0</v>
      </c>
      <c r="BAS5" s="998">
        <f>VLOOKUP(BAS4,'Gold Creek (FFS)'!$B:$Y,17,FALSE)</f>
        <v>0</v>
      </c>
      <c r="BAT5" s="998">
        <f>VLOOKUP(BAT4,'Gold Creek (FFS)'!$B:$Y,18,FALSE)</f>
        <v>0</v>
      </c>
      <c r="BAU5" s="998">
        <f>VLOOKUP(BAU4,'Gold Creek (FFS)'!$B:$Y,19,FALSE)</f>
        <v>0</v>
      </c>
      <c r="BAV5" s="998"/>
      <c r="BAW5" s="998">
        <f>VLOOKUP(BAW4,'Gold Creek (FFS)'!$B:$Y,10,FALSE)</f>
        <v>0</v>
      </c>
      <c r="BAX5" s="998">
        <f>VLOOKUP(BAX4,'Gold Creek (FFS)'!$B:$Y,11,FALSE)</f>
        <v>0</v>
      </c>
      <c r="BAY5" s="998">
        <f>VLOOKUP(BAY4,'Gold Creek (FFS)'!$B:$Y,12,FALSE)</f>
        <v>0</v>
      </c>
      <c r="BAZ5" s="998">
        <f>VLOOKUP(BAZ4,'Gold Creek (FFS)'!$B:$Y,13,FALSE)</f>
        <v>0</v>
      </c>
      <c r="BBA5" s="998">
        <f>VLOOKUP(BBA4,'Gold Creek (FFS)'!$B:$Y,14,FALSE)</f>
        <v>0</v>
      </c>
      <c r="BBB5" s="998">
        <f>VLOOKUP(BBB4,'Gold Creek (FFS)'!$B:$Y,15,FALSE)</f>
        <v>0</v>
      </c>
      <c r="BBC5" s="998">
        <f>VLOOKUP(BBC4,'Gold Creek (FFS)'!$B:$Y,16,FALSE)</f>
        <v>0</v>
      </c>
      <c r="BBD5" s="998">
        <f>VLOOKUP(BBD4,'Gold Creek (FFS)'!$B:$Y,17,FALSE)</f>
        <v>0</v>
      </c>
      <c r="BBE5" s="998">
        <f>VLOOKUP(BBE4,'Gold Creek (FFS)'!$B:$Y,18,FALSE)</f>
        <v>0</v>
      </c>
      <c r="BBF5" s="998">
        <f>VLOOKUP(BBF4,'Gold Creek (FFS)'!$B:$Y,19,FALSE)</f>
        <v>0</v>
      </c>
      <c r="BBG5" s="998"/>
      <c r="BBH5" s="998">
        <f>VLOOKUP(BBH4,'Gold Creek (FFS)'!$B:$Y,10,FALSE)</f>
        <v>0</v>
      </c>
      <c r="BBI5" s="998">
        <f>VLOOKUP(BBI4,'Gold Creek (FFS)'!$B:$Y,11,FALSE)</f>
        <v>0</v>
      </c>
      <c r="BBJ5" s="998">
        <f>VLOOKUP(BBJ4,'Gold Creek (FFS)'!$B:$Y,12,FALSE)</f>
        <v>0</v>
      </c>
      <c r="BBK5" s="998">
        <f>VLOOKUP(BBK4,'Gold Creek (FFS)'!$B:$Y,13,FALSE)</f>
        <v>0</v>
      </c>
      <c r="BBL5" s="998">
        <f>VLOOKUP(BBL4,'Gold Creek (FFS)'!$B:$Y,14,FALSE)</f>
        <v>0</v>
      </c>
      <c r="BBM5" s="998">
        <f>VLOOKUP(BBM4,'Gold Creek (FFS)'!$B:$Y,15,FALSE)</f>
        <v>0</v>
      </c>
      <c r="BBN5" s="998">
        <f>VLOOKUP(BBN4,'Gold Creek (FFS)'!$B:$Y,16,FALSE)</f>
        <v>0</v>
      </c>
      <c r="BBO5" s="998">
        <f>VLOOKUP(BBO4,'Gold Creek (FFS)'!$B:$Y,17,FALSE)</f>
        <v>0</v>
      </c>
      <c r="BBP5" s="998">
        <f>VLOOKUP(BBP4,'Gold Creek (FFS)'!$B:$Y,18,FALSE)</f>
        <v>0</v>
      </c>
      <c r="BBQ5" s="998">
        <f>VLOOKUP(BBQ4,'Gold Creek (FFS)'!$B:$Y,19,FALSE)</f>
        <v>0</v>
      </c>
      <c r="BBR5" s="998"/>
      <c r="BBS5" s="998">
        <f>VLOOKUP(BBS4,'Gold Creek (FFS)'!$B:$Y,10,FALSE)</f>
        <v>0</v>
      </c>
      <c r="BBT5" s="998">
        <f>VLOOKUP(BBT4,'Gold Creek (FFS)'!$B:$Y,11,FALSE)</f>
        <v>0</v>
      </c>
      <c r="BBU5" s="998">
        <f>VLOOKUP(BBU4,'Gold Creek (FFS)'!$B:$Y,12,FALSE)</f>
        <v>0</v>
      </c>
      <c r="BBV5" s="998">
        <f>VLOOKUP(BBV4,'Gold Creek (FFS)'!$B:$Y,13,FALSE)</f>
        <v>0</v>
      </c>
      <c r="BBW5" s="998">
        <f>VLOOKUP(BBW4,'Gold Creek (FFS)'!$B:$Y,14,FALSE)</f>
        <v>0</v>
      </c>
      <c r="BBX5" s="998">
        <f>VLOOKUP(BBX4,'Gold Creek (FFS)'!$B:$Y,15,FALSE)</f>
        <v>0</v>
      </c>
      <c r="BBY5" s="998">
        <f>VLOOKUP(BBY4,'Gold Creek (FFS)'!$B:$Y,16,FALSE)</f>
        <v>0</v>
      </c>
      <c r="BBZ5" s="998">
        <f>VLOOKUP(BBZ4,'Gold Creek (FFS)'!$B:$Y,17,FALSE)</f>
        <v>0</v>
      </c>
      <c r="BCA5" s="998">
        <f>VLOOKUP(BCA4,'Gold Creek (FFS)'!$B:$Y,18,FALSE)</f>
        <v>0</v>
      </c>
      <c r="BCB5" s="998">
        <f>VLOOKUP(BCB4,'Gold Creek (FFS)'!$B:$Y,19,FALSE)</f>
        <v>0</v>
      </c>
      <c r="BCC5" s="998"/>
      <c r="BCD5" s="998">
        <f>VLOOKUP(BCD4,'Gold Creek (FFS)'!$B:$Y,10,FALSE)</f>
        <v>0</v>
      </c>
      <c r="BCE5" s="998">
        <f>VLOOKUP(BCE4,'Gold Creek (FFS)'!$B:$Y,11,FALSE)</f>
        <v>0</v>
      </c>
      <c r="BCF5" s="998">
        <f>VLOOKUP(BCF4,'Gold Creek (FFS)'!$B:$Y,12,FALSE)</f>
        <v>0</v>
      </c>
      <c r="BCG5" s="998">
        <f>VLOOKUP(BCG4,'Gold Creek (FFS)'!$B:$Y,13,FALSE)</f>
        <v>0</v>
      </c>
      <c r="BCH5" s="998">
        <f>VLOOKUP(BCH4,'Gold Creek (FFS)'!$B:$Y,14,FALSE)</f>
        <v>0</v>
      </c>
      <c r="BCI5" s="998">
        <f>VLOOKUP(BCI4,'Gold Creek (FFS)'!$B:$Y,15,FALSE)</f>
        <v>0</v>
      </c>
      <c r="BCJ5" s="998">
        <f>VLOOKUP(BCJ4,'Gold Creek (FFS)'!$B:$Y,16,FALSE)</f>
        <v>0</v>
      </c>
      <c r="BCK5" s="998">
        <f>VLOOKUP(BCK4,'Gold Creek (FFS)'!$B:$Y,17,FALSE)</f>
        <v>0</v>
      </c>
      <c r="BCL5" s="998">
        <f>VLOOKUP(BCL4,'Gold Creek (FFS)'!$B:$Y,18,FALSE)</f>
        <v>0</v>
      </c>
      <c r="BCM5" s="998">
        <f>VLOOKUP(BCM4,'Gold Creek (FFS)'!$B:$Y,19,FALSE)</f>
        <v>0</v>
      </c>
      <c r="BCN5" s="998"/>
      <c r="BCO5" s="998">
        <f>VLOOKUP(BCO4,'Gold Creek (FFS)'!$B:$Y,10,FALSE)</f>
        <v>0</v>
      </c>
      <c r="BCP5" s="998">
        <f>VLOOKUP(BCP4,'Gold Creek (FFS)'!$B:$Y,11,FALSE)</f>
        <v>0</v>
      </c>
      <c r="BCQ5" s="998">
        <f>VLOOKUP(BCQ4,'Gold Creek (FFS)'!$B:$Y,12,FALSE)</f>
        <v>0</v>
      </c>
      <c r="BCR5" s="998">
        <f>VLOOKUP(BCR4,'Gold Creek (FFS)'!$B:$Y,13,FALSE)</f>
        <v>0</v>
      </c>
      <c r="BCS5" s="998">
        <f>VLOOKUP(BCS4,'Gold Creek (FFS)'!$B:$Y,14,FALSE)</f>
        <v>0</v>
      </c>
      <c r="BCT5" s="998">
        <f>VLOOKUP(BCT4,'Gold Creek (FFS)'!$B:$Y,15,FALSE)</f>
        <v>0</v>
      </c>
      <c r="BCU5" s="998">
        <f>VLOOKUP(BCU4,'Gold Creek (FFS)'!$B:$Y,16,FALSE)</f>
        <v>0</v>
      </c>
      <c r="BCV5" s="998">
        <f>VLOOKUP(BCV4,'Gold Creek (FFS)'!$B:$Y,17,FALSE)</f>
        <v>0</v>
      </c>
      <c r="BCW5" s="998">
        <f>VLOOKUP(BCW4,'Gold Creek (FFS)'!$B:$Y,18,FALSE)</f>
        <v>0</v>
      </c>
      <c r="BCX5" s="998">
        <f>VLOOKUP(BCX4,'Gold Creek (FFS)'!$B:$Y,19,FALSE)</f>
        <v>0</v>
      </c>
      <c r="BCY5" s="998"/>
      <c r="BCZ5" s="998">
        <f>VLOOKUP(BCZ4,'Gold Creek (FFS)'!$B:$Y,10,FALSE)</f>
        <v>0</v>
      </c>
      <c r="BDA5" s="998">
        <f>VLOOKUP(BDA4,'Gold Creek (FFS)'!$B:$Y,11,FALSE)</f>
        <v>0</v>
      </c>
      <c r="BDB5" s="998">
        <f>VLOOKUP(BDB4,'Gold Creek (FFS)'!$B:$Y,12,FALSE)</f>
        <v>0</v>
      </c>
      <c r="BDC5" s="998">
        <f>VLOOKUP(BDC4,'Gold Creek (FFS)'!$B:$Y,13,FALSE)</f>
        <v>0</v>
      </c>
      <c r="BDD5" s="998">
        <f>VLOOKUP(BDD4,'Gold Creek (FFS)'!$B:$Y,14,FALSE)</f>
        <v>0</v>
      </c>
      <c r="BDE5" s="998">
        <f>VLOOKUP(BDE4,'Gold Creek (FFS)'!$B:$Y,15,FALSE)</f>
        <v>0</v>
      </c>
      <c r="BDF5" s="998">
        <f>VLOOKUP(BDF4,'Gold Creek (FFS)'!$B:$Y,16,FALSE)</f>
        <v>0</v>
      </c>
      <c r="BDG5" s="998">
        <f>VLOOKUP(BDG4,'Gold Creek (FFS)'!$B:$Y,17,FALSE)</f>
        <v>0</v>
      </c>
      <c r="BDH5" s="998">
        <f>VLOOKUP(BDH4,'Gold Creek (FFS)'!$B:$Y,18,FALSE)</f>
        <v>0</v>
      </c>
      <c r="BDI5" s="998">
        <f>VLOOKUP(BDI4,'Gold Creek (FFS)'!$B:$Y,19,FALSE)</f>
        <v>0</v>
      </c>
      <c r="BDJ5" s="998"/>
      <c r="BDK5" s="998">
        <f>VLOOKUP(BDK4,'Gold Creek (FFS)'!$B:$Y,10,FALSE)</f>
        <v>0</v>
      </c>
      <c r="BDL5" s="998">
        <f>VLOOKUP(BDL4,'Gold Creek (FFS)'!$B:$Y,11,FALSE)</f>
        <v>0</v>
      </c>
      <c r="BDM5" s="998">
        <f>VLOOKUP(BDM4,'Gold Creek (FFS)'!$B:$Y,12,FALSE)</f>
        <v>0</v>
      </c>
      <c r="BDN5" s="998">
        <f>VLOOKUP(BDN4,'Gold Creek (FFS)'!$B:$Y,13,FALSE)</f>
        <v>0</v>
      </c>
      <c r="BDO5" s="998">
        <f>VLOOKUP(BDO4,'Gold Creek (FFS)'!$B:$Y,14,FALSE)</f>
        <v>0</v>
      </c>
      <c r="BDP5" s="998">
        <f>VLOOKUP(BDP4,'Gold Creek (FFS)'!$B:$Y,15,FALSE)</f>
        <v>0</v>
      </c>
      <c r="BDQ5" s="998">
        <f>VLOOKUP(BDQ4,'Gold Creek (FFS)'!$B:$Y,16,FALSE)</f>
        <v>0</v>
      </c>
      <c r="BDR5" s="998">
        <f>VLOOKUP(BDR4,'Gold Creek (FFS)'!$B:$Y,17,FALSE)</f>
        <v>0</v>
      </c>
      <c r="BDS5" s="998">
        <f>VLOOKUP(BDS4,'Gold Creek (FFS)'!$B:$Y,18,FALSE)</f>
        <v>0</v>
      </c>
      <c r="BDT5" s="998">
        <f>VLOOKUP(BDT4,'Gold Creek (FFS)'!$B:$Y,19,FALSE)</f>
        <v>0</v>
      </c>
      <c r="BDU5" s="998"/>
      <c r="BDV5" s="998">
        <f>VLOOKUP(BDV4,'Gold Creek (FFS)'!$B:$Y,10,FALSE)</f>
        <v>0</v>
      </c>
      <c r="BDW5" s="998">
        <f>VLOOKUP(BDW4,'Gold Creek (FFS)'!$B:$Y,11,FALSE)</f>
        <v>0</v>
      </c>
      <c r="BDX5" s="998">
        <f>VLOOKUP(BDX4,'Gold Creek (FFS)'!$B:$Y,12,FALSE)</f>
        <v>0</v>
      </c>
      <c r="BDY5" s="998">
        <f>VLOOKUP(BDY4,'Gold Creek (FFS)'!$B:$Y,13,FALSE)</f>
        <v>0</v>
      </c>
      <c r="BDZ5" s="998">
        <f>VLOOKUP(BDZ4,'Gold Creek (FFS)'!$B:$Y,14,FALSE)</f>
        <v>0</v>
      </c>
      <c r="BEA5" s="998">
        <f>VLOOKUP(BEA4,'Gold Creek (FFS)'!$B:$Y,15,FALSE)</f>
        <v>0</v>
      </c>
      <c r="BEB5" s="998">
        <f>VLOOKUP(BEB4,'Gold Creek (FFS)'!$B:$Y,16,FALSE)</f>
        <v>0</v>
      </c>
      <c r="BEC5" s="998">
        <f>VLOOKUP(BEC4,'Gold Creek (FFS)'!$B:$Y,17,FALSE)</f>
        <v>0</v>
      </c>
      <c r="BED5" s="998">
        <f>VLOOKUP(BED4,'Gold Creek (FFS)'!$B:$Y,18,FALSE)</f>
        <v>0</v>
      </c>
      <c r="BEE5" s="998">
        <f>VLOOKUP(BEE4,'Gold Creek (FFS)'!$B:$Y,19,FALSE)</f>
        <v>0</v>
      </c>
      <c r="BEF5" s="998"/>
      <c r="BEG5" s="998">
        <f>VLOOKUP(BEG4,'Gold Creek (FFS)'!$B:$Y,10,FALSE)</f>
        <v>0</v>
      </c>
      <c r="BEH5" s="998">
        <f>VLOOKUP(BEH4,'Gold Creek (FFS)'!$B:$Y,11,FALSE)</f>
        <v>0</v>
      </c>
      <c r="BEI5" s="998">
        <f>VLOOKUP(BEI4,'Gold Creek (FFS)'!$B:$Y,12,FALSE)</f>
        <v>0</v>
      </c>
      <c r="BEJ5" s="998">
        <f>VLOOKUP(BEJ4,'Gold Creek (FFS)'!$B:$Y,13,FALSE)</f>
        <v>0</v>
      </c>
      <c r="BEK5" s="998">
        <f>VLOOKUP(BEK4,'Gold Creek (FFS)'!$B:$Y,14,FALSE)</f>
        <v>0</v>
      </c>
      <c r="BEL5" s="998">
        <f>VLOOKUP(BEL4,'Gold Creek (FFS)'!$B:$Y,15,FALSE)</f>
        <v>0</v>
      </c>
      <c r="BEM5" s="998">
        <f>VLOOKUP(BEM4,'Gold Creek (FFS)'!$B:$Y,16,FALSE)</f>
        <v>0</v>
      </c>
      <c r="BEN5" s="998">
        <f>VLOOKUP(BEN4,'Gold Creek (FFS)'!$B:$Y,17,FALSE)</f>
        <v>0</v>
      </c>
      <c r="BEO5" s="998">
        <f>VLOOKUP(BEO4,'Gold Creek (FFS)'!$B:$Y,18,FALSE)</f>
        <v>0</v>
      </c>
      <c r="BEP5" s="998">
        <f>VLOOKUP(BEP4,'Gold Creek (FFS)'!$B:$Y,19,FALSE)</f>
        <v>0</v>
      </c>
      <c r="BEQ5" s="998"/>
      <c r="BER5" s="998">
        <f>VLOOKUP(BER4,'Gold Creek (FFS)'!$B:$Y,10,FALSE)</f>
        <v>0</v>
      </c>
      <c r="BES5" s="998">
        <f>VLOOKUP(BES4,'Gold Creek (FFS)'!$B:$Y,11,FALSE)</f>
        <v>0</v>
      </c>
      <c r="BET5" s="998">
        <f>VLOOKUP(BET4,'Gold Creek (FFS)'!$B:$Y,12,FALSE)</f>
        <v>0</v>
      </c>
      <c r="BEU5" s="998">
        <f>VLOOKUP(BEU4,'Gold Creek (FFS)'!$B:$Y,13,FALSE)</f>
        <v>0</v>
      </c>
      <c r="BEV5" s="998">
        <f>VLOOKUP(BEV4,'Gold Creek (FFS)'!$B:$Y,14,FALSE)</f>
        <v>0</v>
      </c>
      <c r="BEW5" s="998">
        <f>VLOOKUP(BEW4,'Gold Creek (FFS)'!$B:$Y,15,FALSE)</f>
        <v>0</v>
      </c>
      <c r="BEX5" s="998">
        <f>VLOOKUP(BEX4,'Gold Creek (FFS)'!$B:$Y,16,FALSE)</f>
        <v>0</v>
      </c>
      <c r="BEY5" s="998">
        <f>VLOOKUP(BEY4,'Gold Creek (FFS)'!$B:$Y,17,FALSE)</f>
        <v>0</v>
      </c>
      <c r="BEZ5" s="998">
        <f>VLOOKUP(BEZ4,'Gold Creek (FFS)'!$B:$Y,18,FALSE)</f>
        <v>0</v>
      </c>
      <c r="BFA5" s="998">
        <f>VLOOKUP(BFA4,'Gold Creek (FFS)'!$B:$Y,19,FALSE)</f>
        <v>0</v>
      </c>
      <c r="BFB5" s="998"/>
      <c r="BFC5" s="998">
        <f>VLOOKUP(BFC4,'Gold Creek (FFS)'!$B:$Y,10,FALSE)</f>
        <v>0</v>
      </c>
      <c r="BFD5" s="998">
        <f>VLOOKUP(BFD4,'Gold Creek (FFS)'!$B:$Y,11,FALSE)</f>
        <v>0</v>
      </c>
      <c r="BFE5" s="998">
        <f>VLOOKUP(BFE4,'Gold Creek (FFS)'!$B:$Y,12,FALSE)</f>
        <v>0</v>
      </c>
      <c r="BFF5" s="998">
        <f>VLOOKUP(BFF4,'Gold Creek (FFS)'!$B:$Y,13,FALSE)</f>
        <v>0</v>
      </c>
      <c r="BFG5" s="998">
        <f>VLOOKUP(BFG4,'Gold Creek (FFS)'!$B:$Y,14,FALSE)</f>
        <v>0</v>
      </c>
      <c r="BFH5" s="998">
        <f>VLOOKUP(BFH4,'Gold Creek (FFS)'!$B:$Y,15,FALSE)</f>
        <v>0</v>
      </c>
      <c r="BFI5" s="998">
        <f>VLOOKUP(BFI4,'Gold Creek (FFS)'!$B:$Y,16,FALSE)</f>
        <v>0</v>
      </c>
      <c r="BFJ5" s="998">
        <f>VLOOKUP(BFJ4,'Gold Creek (FFS)'!$B:$Y,17,FALSE)</f>
        <v>0</v>
      </c>
      <c r="BFK5" s="998">
        <f>VLOOKUP(BFK4,'Gold Creek (FFS)'!$B:$Y,18,FALSE)</f>
        <v>0</v>
      </c>
      <c r="BFL5" s="998">
        <f>VLOOKUP(BFL4,'Gold Creek (FFS)'!$B:$Y,19,FALSE)</f>
        <v>0</v>
      </c>
      <c r="BFM5" s="998"/>
      <c r="BFN5" s="998">
        <f>VLOOKUP(BFN4,'Gold Creek (FFS)'!$B:$Y,10,FALSE)</f>
        <v>0</v>
      </c>
      <c r="BFO5" s="998">
        <f>VLOOKUP(BFO4,'Gold Creek (FFS)'!$B:$Y,11,FALSE)</f>
        <v>0</v>
      </c>
      <c r="BFP5" s="998">
        <f>VLOOKUP(BFP4,'Gold Creek (FFS)'!$B:$Y,12,FALSE)</f>
        <v>0</v>
      </c>
      <c r="BFQ5" s="998">
        <f>VLOOKUP(BFQ4,'Gold Creek (FFS)'!$B:$Y,13,FALSE)</f>
        <v>0</v>
      </c>
      <c r="BFR5" s="998">
        <f>VLOOKUP(BFR4,'Gold Creek (FFS)'!$B:$Y,14,FALSE)</f>
        <v>0</v>
      </c>
      <c r="BFS5" s="998">
        <f>VLOOKUP(BFS4,'Gold Creek (FFS)'!$B:$Y,15,FALSE)</f>
        <v>0</v>
      </c>
      <c r="BFT5" s="998">
        <f>VLOOKUP(BFT4,'Gold Creek (FFS)'!$B:$Y,16,FALSE)</f>
        <v>0</v>
      </c>
      <c r="BFU5" s="998">
        <f>VLOOKUP(BFU4,'Gold Creek (FFS)'!$B:$Y,17,FALSE)</f>
        <v>0</v>
      </c>
      <c r="BFV5" s="998">
        <f>VLOOKUP(BFV4,'Gold Creek (FFS)'!$B:$Y,18,FALSE)</f>
        <v>0</v>
      </c>
      <c r="BFW5" s="998">
        <f>VLOOKUP(BFW4,'Gold Creek (FFS)'!$B:$Y,19,FALSE)</f>
        <v>0</v>
      </c>
      <c r="BFX5" s="998"/>
      <c r="BFY5" s="998">
        <f>VLOOKUP(BFY4,'Gold Creek (FFS)'!$B:$Y,10,FALSE)</f>
        <v>0</v>
      </c>
      <c r="BFZ5" s="998">
        <f>VLOOKUP(BFZ4,'Gold Creek (FFS)'!$B:$Y,11,FALSE)</f>
        <v>0</v>
      </c>
      <c r="BGA5" s="998">
        <f>VLOOKUP(BGA4,'Gold Creek (FFS)'!$B:$Y,12,FALSE)</f>
        <v>0</v>
      </c>
      <c r="BGB5" s="998">
        <f>VLOOKUP(BGB4,'Gold Creek (FFS)'!$B:$Y,13,FALSE)</f>
        <v>0</v>
      </c>
      <c r="BGC5" s="998">
        <f>VLOOKUP(BGC4,'Gold Creek (FFS)'!$B:$Y,14,FALSE)</f>
        <v>0</v>
      </c>
      <c r="BGD5" s="998">
        <f>VLOOKUP(BGD4,'Gold Creek (FFS)'!$B:$Y,15,FALSE)</f>
        <v>0</v>
      </c>
      <c r="BGE5" s="998">
        <f>VLOOKUP(BGE4,'Gold Creek (FFS)'!$B:$Y,16,FALSE)</f>
        <v>0</v>
      </c>
      <c r="BGF5" s="998">
        <f>VLOOKUP(BGF4,'Gold Creek (FFS)'!$B:$Y,17,FALSE)</f>
        <v>0</v>
      </c>
      <c r="BGG5" s="998">
        <f>VLOOKUP(BGG4,'Gold Creek (FFS)'!$B:$Y,18,FALSE)</f>
        <v>0</v>
      </c>
      <c r="BGH5" s="998">
        <f>VLOOKUP(BGH4,'Gold Creek (FFS)'!$B:$Y,19,FALSE)</f>
        <v>0</v>
      </c>
      <c r="BGI5" s="998"/>
      <c r="BGJ5" s="998">
        <f>VLOOKUP(BGJ4,'Gold Creek (FFS)'!$B:$Y,10,FALSE)</f>
        <v>0</v>
      </c>
      <c r="BGK5" s="998">
        <f>VLOOKUP(BGK4,'Gold Creek (FFS)'!$B:$Y,11,FALSE)</f>
        <v>0</v>
      </c>
      <c r="BGL5" s="998">
        <f>VLOOKUP(BGL4,'Gold Creek (FFS)'!$B:$Y,12,FALSE)</f>
        <v>0</v>
      </c>
      <c r="BGM5" s="998">
        <f>VLOOKUP(BGM4,'Gold Creek (FFS)'!$B:$Y,13,FALSE)</f>
        <v>0</v>
      </c>
      <c r="BGN5" s="998">
        <f>VLOOKUP(BGN4,'Gold Creek (FFS)'!$B:$Y,14,FALSE)</f>
        <v>0</v>
      </c>
      <c r="BGO5" s="998">
        <f>VLOOKUP(BGO4,'Gold Creek (FFS)'!$B:$Y,15,FALSE)</f>
        <v>0</v>
      </c>
      <c r="BGP5" s="998">
        <f>VLOOKUP(BGP4,'Gold Creek (FFS)'!$B:$Y,16,FALSE)</f>
        <v>0</v>
      </c>
      <c r="BGQ5" s="998">
        <f>VLOOKUP(BGQ4,'Gold Creek (FFS)'!$B:$Y,17,FALSE)</f>
        <v>0</v>
      </c>
      <c r="BGR5" s="998">
        <f>VLOOKUP(BGR4,'Gold Creek (FFS)'!$B:$Y,18,FALSE)</f>
        <v>0</v>
      </c>
      <c r="BGS5" s="998">
        <f>VLOOKUP(BGS4,'Gold Creek (FFS)'!$B:$Y,19,FALSE)</f>
        <v>0</v>
      </c>
      <c r="BGT5" s="998"/>
      <c r="BGU5" s="998">
        <f>VLOOKUP(BGU4,'Gold Creek (FFS)'!$B:$Y,10,FALSE)</f>
        <v>0</v>
      </c>
      <c r="BGV5" s="998">
        <f>VLOOKUP(BGV4,'Gold Creek (FFS)'!$B:$Y,11,FALSE)</f>
        <v>0</v>
      </c>
      <c r="BGW5" s="998">
        <f>VLOOKUP(BGW4,'Gold Creek (FFS)'!$B:$Y,12,FALSE)</f>
        <v>0</v>
      </c>
      <c r="BGX5" s="998">
        <f>VLOOKUP(BGX4,'Gold Creek (FFS)'!$B:$Y,13,FALSE)</f>
        <v>0</v>
      </c>
      <c r="BGY5" s="998">
        <f>VLOOKUP(BGY4,'Gold Creek (FFS)'!$B:$Y,14,FALSE)</f>
        <v>0</v>
      </c>
      <c r="BGZ5" s="998">
        <f>VLOOKUP(BGZ4,'Gold Creek (FFS)'!$B:$Y,15,FALSE)</f>
        <v>0</v>
      </c>
      <c r="BHA5" s="998">
        <f>VLOOKUP(BHA4,'Gold Creek (FFS)'!$B:$Y,16,FALSE)</f>
        <v>0</v>
      </c>
      <c r="BHB5" s="998">
        <f>VLOOKUP(BHB4,'Gold Creek (FFS)'!$B:$Y,17,FALSE)</f>
        <v>0</v>
      </c>
      <c r="BHC5" s="998">
        <f>VLOOKUP(BHC4,'Gold Creek (FFS)'!$B:$Y,18,FALSE)</f>
        <v>0</v>
      </c>
      <c r="BHD5" s="998">
        <f>VLOOKUP(BHD4,'Gold Creek (FFS)'!$B:$Y,19,FALSE)</f>
        <v>0</v>
      </c>
      <c r="BHE5" s="998"/>
      <c r="BHF5" s="998">
        <f>VLOOKUP(BHF4,'Gold Creek (FFS)'!$B:$Y,10,FALSE)</f>
        <v>0</v>
      </c>
      <c r="BHG5" s="998">
        <f>VLOOKUP(BHG4,'Gold Creek (FFS)'!$B:$Y,11,FALSE)</f>
        <v>0</v>
      </c>
      <c r="BHH5" s="998">
        <f>VLOOKUP(BHH4,'Gold Creek (FFS)'!$B:$Y,12,FALSE)</f>
        <v>0</v>
      </c>
      <c r="BHI5" s="998">
        <f>VLOOKUP(BHI4,'Gold Creek (FFS)'!$B:$Y,13,FALSE)</f>
        <v>0</v>
      </c>
      <c r="BHJ5" s="998">
        <f>VLOOKUP(BHJ4,'Gold Creek (FFS)'!$B:$Y,14,FALSE)</f>
        <v>0</v>
      </c>
      <c r="BHK5" s="998">
        <f>VLOOKUP(BHK4,'Gold Creek (FFS)'!$B:$Y,15,FALSE)</f>
        <v>0</v>
      </c>
      <c r="BHL5" s="998">
        <f>VLOOKUP(BHL4,'Gold Creek (FFS)'!$B:$Y,16,FALSE)</f>
        <v>0</v>
      </c>
      <c r="BHM5" s="998">
        <f>VLOOKUP(BHM4,'Gold Creek (FFS)'!$B:$Y,17,FALSE)</f>
        <v>0</v>
      </c>
      <c r="BHN5" s="998">
        <f>VLOOKUP(BHN4,'Gold Creek (FFS)'!$B:$Y,18,FALSE)</f>
        <v>0</v>
      </c>
      <c r="BHO5" s="998">
        <f>VLOOKUP(BHO4,'Gold Creek (FFS)'!$B:$Y,19,FALSE)</f>
        <v>0</v>
      </c>
      <c r="BHP5" s="998"/>
      <c r="BHQ5" s="998">
        <f>VLOOKUP(BHQ4,'Gold Creek (FFS)'!$B:$Y,10,FALSE)</f>
        <v>0</v>
      </c>
      <c r="BHR5" s="998">
        <f>VLOOKUP(BHR4,'Gold Creek (FFS)'!$B:$Y,11,FALSE)</f>
        <v>0</v>
      </c>
      <c r="BHS5" s="998">
        <f>VLOOKUP(BHS4,'Gold Creek (FFS)'!$B:$Y,12,FALSE)</f>
        <v>0</v>
      </c>
      <c r="BHT5" s="998">
        <f>VLOOKUP(BHT4,'Gold Creek (FFS)'!$B:$Y,13,FALSE)</f>
        <v>0</v>
      </c>
      <c r="BHU5" s="998">
        <f>VLOOKUP(BHU4,'Gold Creek (FFS)'!$B:$Y,14,FALSE)</f>
        <v>0</v>
      </c>
      <c r="BHV5" s="998">
        <f>VLOOKUP(BHV4,'Gold Creek (FFS)'!$B:$Y,15,FALSE)</f>
        <v>0</v>
      </c>
      <c r="BHW5" s="998">
        <f>VLOOKUP(BHW4,'Gold Creek (FFS)'!$B:$Y,16,FALSE)</f>
        <v>0</v>
      </c>
      <c r="BHX5" s="998">
        <f>VLOOKUP(BHX4,'Gold Creek (FFS)'!$B:$Y,17,FALSE)</f>
        <v>0</v>
      </c>
      <c r="BHY5" s="998">
        <f>VLOOKUP(BHY4,'Gold Creek (FFS)'!$B:$Y,18,FALSE)</f>
        <v>0</v>
      </c>
      <c r="BHZ5" s="998">
        <f>VLOOKUP(BHZ4,'Gold Creek (FFS)'!$B:$Y,19,FALSE)</f>
        <v>0</v>
      </c>
      <c r="BIA5" s="998"/>
      <c r="BIB5" s="998">
        <f>VLOOKUP(BIB4,'Gold Creek (FFS)'!$B:$Y,10,FALSE)</f>
        <v>0</v>
      </c>
      <c r="BIC5" s="998">
        <f>VLOOKUP(BIC4,'Gold Creek (FFS)'!$B:$Y,11,FALSE)</f>
        <v>0</v>
      </c>
      <c r="BID5" s="998">
        <f>VLOOKUP(BID4,'Gold Creek (FFS)'!$B:$Y,12,FALSE)</f>
        <v>0</v>
      </c>
      <c r="BIE5" s="998">
        <f>VLOOKUP(BIE4,'Gold Creek (FFS)'!$B:$Y,13,FALSE)</f>
        <v>0</v>
      </c>
      <c r="BIF5" s="998">
        <f>VLOOKUP(BIF4,'Gold Creek (FFS)'!$B:$Y,14,FALSE)</f>
        <v>0</v>
      </c>
      <c r="BIG5" s="998">
        <f>VLOOKUP(BIG4,'Gold Creek (FFS)'!$B:$Y,15,FALSE)</f>
        <v>0</v>
      </c>
      <c r="BIH5" s="998">
        <f>VLOOKUP(BIH4,'Gold Creek (FFS)'!$B:$Y,16,FALSE)</f>
        <v>0</v>
      </c>
      <c r="BII5" s="998">
        <f>VLOOKUP(BII4,'Gold Creek (FFS)'!$B:$Y,17,FALSE)</f>
        <v>0</v>
      </c>
      <c r="BIJ5" s="998">
        <f>VLOOKUP(BIJ4,'Gold Creek (FFS)'!$B:$Y,18,FALSE)</f>
        <v>0</v>
      </c>
      <c r="BIK5" s="998">
        <f>VLOOKUP(BIK4,'Gold Creek (FFS)'!$B:$Y,19,FALSE)</f>
        <v>0</v>
      </c>
      <c r="BIL5" s="998"/>
      <c r="BIM5" s="998">
        <f>VLOOKUP(BIM4,'Gold Creek (FFS)'!$B:$Y,10,FALSE)</f>
        <v>0</v>
      </c>
      <c r="BIN5" s="998">
        <f>VLOOKUP(BIN4,'Gold Creek (FFS)'!$B:$Y,11,FALSE)</f>
        <v>0</v>
      </c>
      <c r="BIO5" s="998">
        <f>VLOOKUP(BIO4,'Gold Creek (FFS)'!$B:$Y,12,FALSE)</f>
        <v>0</v>
      </c>
      <c r="BIP5" s="998">
        <f>VLOOKUP(BIP4,'Gold Creek (FFS)'!$B:$Y,13,FALSE)</f>
        <v>0</v>
      </c>
      <c r="BIQ5" s="998">
        <f>VLOOKUP(BIQ4,'Gold Creek (FFS)'!$B:$Y,14,FALSE)</f>
        <v>0</v>
      </c>
      <c r="BIR5" s="998">
        <f>VLOOKUP(BIR4,'Gold Creek (FFS)'!$B:$Y,15,FALSE)</f>
        <v>0</v>
      </c>
      <c r="BIS5" s="998">
        <f>VLOOKUP(BIS4,'Gold Creek (FFS)'!$B:$Y,16,FALSE)</f>
        <v>0</v>
      </c>
      <c r="BIT5" s="998">
        <f>VLOOKUP(BIT4,'Gold Creek (FFS)'!$B:$Y,17,FALSE)</f>
        <v>0</v>
      </c>
      <c r="BIU5" s="998">
        <f>VLOOKUP(BIU4,'Gold Creek (FFS)'!$B:$Y,18,FALSE)</f>
        <v>0</v>
      </c>
      <c r="BIV5" s="998">
        <f>VLOOKUP(BIV4,'Gold Creek (FFS)'!$B:$Y,19,FALSE)</f>
        <v>0</v>
      </c>
      <c r="BIW5" s="998"/>
      <c r="BIX5" s="998">
        <f>VLOOKUP(BIX4,'Gold Creek (FFS)'!$B:$Y,10,FALSE)</f>
        <v>0</v>
      </c>
      <c r="BIY5" s="998">
        <f>VLOOKUP(BIY4,'Gold Creek (FFS)'!$B:$Y,11,FALSE)</f>
        <v>0</v>
      </c>
      <c r="BIZ5" s="998">
        <f>VLOOKUP(BIZ4,'Gold Creek (FFS)'!$B:$Y,12,FALSE)</f>
        <v>0</v>
      </c>
      <c r="BJA5" s="998">
        <f>VLOOKUP(BJA4,'Gold Creek (FFS)'!$B:$Y,13,FALSE)</f>
        <v>0</v>
      </c>
      <c r="BJB5" s="998">
        <f>VLOOKUP(BJB4,'Gold Creek (FFS)'!$B:$Y,14,FALSE)</f>
        <v>0</v>
      </c>
      <c r="BJC5" s="998">
        <f>VLOOKUP(BJC4,'Gold Creek (FFS)'!$B:$Y,15,FALSE)</f>
        <v>0</v>
      </c>
      <c r="BJD5" s="998">
        <f>VLOOKUP(BJD4,'Gold Creek (FFS)'!$B:$Y,16,FALSE)</f>
        <v>0</v>
      </c>
      <c r="BJE5" s="998">
        <f>VLOOKUP(BJE4,'Gold Creek (FFS)'!$B:$Y,17,FALSE)</f>
        <v>0</v>
      </c>
      <c r="BJF5" s="998">
        <f>VLOOKUP(BJF4,'Gold Creek (FFS)'!$B:$Y,18,FALSE)</f>
        <v>0</v>
      </c>
      <c r="BJG5" s="998">
        <f>VLOOKUP(BJG4,'Gold Creek (FFS)'!$B:$Y,19,FALSE)</f>
        <v>0</v>
      </c>
      <c r="BJH5" s="998"/>
      <c r="BJI5" s="998">
        <f>VLOOKUP(BJI4,'Gold Creek (FFS)'!$B:$Y,10,FALSE)</f>
        <v>0</v>
      </c>
      <c r="BJJ5" s="998">
        <f>VLOOKUP(BJJ4,'Gold Creek (FFS)'!$B:$Y,11,FALSE)</f>
        <v>0</v>
      </c>
      <c r="BJK5" s="998">
        <f>VLOOKUP(BJK4,'Gold Creek (FFS)'!$B:$Y,12,FALSE)</f>
        <v>0</v>
      </c>
      <c r="BJL5" s="998">
        <f>VLOOKUP(BJL4,'Gold Creek (FFS)'!$B:$Y,13,FALSE)</f>
        <v>0</v>
      </c>
      <c r="BJM5" s="998">
        <f>VLOOKUP(BJM4,'Gold Creek (FFS)'!$B:$Y,14,FALSE)</f>
        <v>0</v>
      </c>
      <c r="BJN5" s="998">
        <f>VLOOKUP(BJN4,'Gold Creek (FFS)'!$B:$Y,15,FALSE)</f>
        <v>0</v>
      </c>
      <c r="BJO5" s="998">
        <f>VLOOKUP(BJO4,'Gold Creek (FFS)'!$B:$Y,16,FALSE)</f>
        <v>0</v>
      </c>
      <c r="BJP5" s="998">
        <f>VLOOKUP(BJP4,'Gold Creek (FFS)'!$B:$Y,17,FALSE)</f>
        <v>0</v>
      </c>
      <c r="BJQ5" s="998">
        <f>VLOOKUP(BJQ4,'Gold Creek (FFS)'!$B:$Y,18,FALSE)</f>
        <v>0</v>
      </c>
      <c r="BJR5" s="998">
        <f>VLOOKUP(BJR4,'Gold Creek (FFS)'!$B:$Y,19,FALSE)</f>
        <v>0</v>
      </c>
      <c r="BJS5" s="998"/>
      <c r="BJT5" s="998">
        <f>VLOOKUP(BJT4,'High Liner (FFS)'!$B:$Y,10,FALSE)</f>
        <v>0</v>
      </c>
      <c r="BJU5" s="998">
        <f>VLOOKUP(BJU4,'High Liner (FFS)'!$B:$Y,11,FALSE)</f>
        <v>0</v>
      </c>
      <c r="BJV5" s="998">
        <f>VLOOKUP(BJV4,'High Liner (FFS)'!$B:$Y,12,FALSE)</f>
        <v>0</v>
      </c>
      <c r="BJW5" s="998">
        <f>VLOOKUP(BJW4,'High Liner (FFS)'!$B:$Y,13,FALSE)</f>
        <v>0</v>
      </c>
      <c r="BJX5" s="998">
        <f>VLOOKUP(BJX4,'High Liner (FFS)'!$B:$Y,14,FALSE)</f>
        <v>0</v>
      </c>
      <c r="BJY5" s="998">
        <f>VLOOKUP(BJY4,'High Liner (FFS)'!$B:$Y,15,FALSE)</f>
        <v>0</v>
      </c>
      <c r="BJZ5" s="998">
        <f>VLOOKUP(BJZ4,'High Liner (FFS)'!$B:$Y,16,FALSE)</f>
        <v>0</v>
      </c>
      <c r="BKA5" s="998">
        <f>VLOOKUP(BKA4,'High Liner (FFS)'!$B:$Y,17,FALSE)</f>
        <v>0</v>
      </c>
      <c r="BKB5" s="998">
        <f>VLOOKUP(BKB4,'High Liner (FFS)'!$B:$Y,18,FALSE)</f>
        <v>0</v>
      </c>
      <c r="BKC5" s="998">
        <f>VLOOKUP(BKC4,'High Liner (FFS)'!$B:$Y,19,FALSE)</f>
        <v>0</v>
      </c>
      <c r="BKD5" s="1000"/>
      <c r="BKE5" s="998">
        <f>VLOOKUP(BKE4,'High Liner (FFS)'!$B:$Y,10,FALSE)</f>
        <v>0</v>
      </c>
      <c r="BKF5" s="998">
        <f>VLOOKUP(BKF4,'High Liner (FFS)'!$B:$Y,11,FALSE)</f>
        <v>0</v>
      </c>
      <c r="BKG5" s="998">
        <f>VLOOKUP(BKG4,'High Liner (FFS)'!$B:$Y,12,FALSE)</f>
        <v>0</v>
      </c>
      <c r="BKH5" s="998">
        <f>VLOOKUP(BKH4,'High Liner (FFS)'!$B:$Y,13,FALSE)</f>
        <v>0</v>
      </c>
      <c r="BKI5" s="998">
        <f>VLOOKUP(BKI4,'High Liner (FFS)'!$B:$Y,14,FALSE)</f>
        <v>0</v>
      </c>
      <c r="BKJ5" s="998">
        <f>VLOOKUP(BKJ4,'High Liner (FFS)'!$B:$Y,15,FALSE)</f>
        <v>0</v>
      </c>
      <c r="BKK5" s="998">
        <f>VLOOKUP(BKK4,'High Liner (FFS)'!$B:$Y,16,FALSE)</f>
        <v>0</v>
      </c>
      <c r="BKL5" s="998">
        <f>VLOOKUP(BKL4,'High Liner (FFS)'!$B:$Y,17,FALSE)</f>
        <v>0</v>
      </c>
      <c r="BKM5" s="998">
        <f>VLOOKUP(BKM4,'High Liner (FFS)'!$B:$Y,18,FALSE)</f>
        <v>0</v>
      </c>
      <c r="BKN5" s="998">
        <f>VLOOKUP(BKN4,'High Liner (FFS)'!$B:$Y,19,FALSE)</f>
        <v>0</v>
      </c>
      <c r="BKO5" s="1000"/>
      <c r="BKP5" s="998">
        <f>VLOOKUP(BKP4,'High Liner (FFS)'!$B:$Y,10,FALSE)</f>
        <v>0</v>
      </c>
      <c r="BKQ5" s="998">
        <f>VLOOKUP(BKQ4,'High Liner (FFS)'!$B:$Y,11,FALSE)</f>
        <v>0</v>
      </c>
      <c r="BKR5" s="998">
        <f>VLOOKUP(BKR4,'High Liner (FFS)'!$B:$Y,12,FALSE)</f>
        <v>0</v>
      </c>
      <c r="BKS5" s="998">
        <f>VLOOKUP(BKS4,'High Liner (FFS)'!$B:$Y,13,FALSE)</f>
        <v>0</v>
      </c>
      <c r="BKT5" s="998">
        <f>VLOOKUP(BKT4,'High Liner (FFS)'!$B:$Y,14,FALSE)</f>
        <v>0</v>
      </c>
      <c r="BKU5" s="998">
        <f>VLOOKUP(BKU4,'High Liner (FFS)'!$B:$Y,15,FALSE)</f>
        <v>0</v>
      </c>
      <c r="BKV5" s="998">
        <f>VLOOKUP(BKV4,'High Liner (FFS)'!$B:$Y,16,FALSE)</f>
        <v>0</v>
      </c>
      <c r="BKW5" s="998">
        <f>VLOOKUP(BKW4,'High Liner (FFS)'!$B:$Y,17,FALSE)</f>
        <v>0</v>
      </c>
      <c r="BKX5" s="998">
        <f>VLOOKUP(BKX4,'High Liner (FFS)'!$B:$Y,18,FALSE)</f>
        <v>0</v>
      </c>
      <c r="BKY5" s="998">
        <f>VLOOKUP(BKY4,'High Liner (FFS)'!$B:$Y,19,FALSE)</f>
        <v>0</v>
      </c>
      <c r="BKZ5" s="1000"/>
      <c r="BLA5" s="998">
        <f>VLOOKUP(BLA4,'High Liner (FFS)'!$B:$Y,10,FALSE)</f>
        <v>0</v>
      </c>
      <c r="BLB5" s="998">
        <f>VLOOKUP(BLB4,'High Liner (FFS)'!$B:$Y,11,FALSE)</f>
        <v>0</v>
      </c>
      <c r="BLC5" s="998">
        <f>VLOOKUP(BLC4,'High Liner (FFS)'!$B:$Y,12,FALSE)</f>
        <v>0</v>
      </c>
      <c r="BLD5" s="998">
        <f>VLOOKUP(BLD4,'High Liner (FFS)'!$B:$Y,13,FALSE)</f>
        <v>0</v>
      </c>
      <c r="BLE5" s="998">
        <f>VLOOKUP(BLE4,'High Liner (FFS)'!$B:$Y,14,FALSE)</f>
        <v>0</v>
      </c>
      <c r="BLF5" s="998">
        <f>VLOOKUP(BLF4,'High Liner (FFS)'!$B:$Y,15,FALSE)</f>
        <v>0</v>
      </c>
      <c r="BLG5" s="998">
        <f>VLOOKUP(BLG4,'High Liner (FFS)'!$B:$Y,16,FALSE)</f>
        <v>0</v>
      </c>
      <c r="BLH5" s="998">
        <f>VLOOKUP(BLH4,'High Liner (FFS)'!$B:$Y,17,FALSE)</f>
        <v>0</v>
      </c>
      <c r="BLI5" s="998">
        <f>VLOOKUP(BLI4,'High Liner (FFS)'!$B:$Y,18,FALSE)</f>
        <v>0</v>
      </c>
      <c r="BLJ5" s="998">
        <f>VLOOKUP(BLJ4,'High Liner (FFS)'!$B:$Y,19,FALSE)</f>
        <v>0</v>
      </c>
      <c r="BLK5" s="1000"/>
      <c r="BLL5" s="998">
        <f>VLOOKUP(BLL4,'High Liner (FFS)'!$B:$Y,10,FALSE)</f>
        <v>0</v>
      </c>
      <c r="BLM5" s="998">
        <f>VLOOKUP(BLM4,'High Liner (FFS)'!$B:$Y,11,FALSE)</f>
        <v>0</v>
      </c>
      <c r="BLN5" s="998">
        <f>VLOOKUP(BLN4,'High Liner (FFS)'!$B:$Y,12,FALSE)</f>
        <v>0</v>
      </c>
      <c r="BLO5" s="998">
        <f>VLOOKUP(BLO4,'High Liner (FFS)'!$B:$Y,13,FALSE)</f>
        <v>0</v>
      </c>
      <c r="BLP5" s="998">
        <f>VLOOKUP(BLP4,'High Liner (FFS)'!$B:$Y,14,FALSE)</f>
        <v>0</v>
      </c>
      <c r="BLQ5" s="998">
        <f>VLOOKUP(BLQ4,'High Liner (FFS)'!$B:$Y,15,FALSE)</f>
        <v>0</v>
      </c>
      <c r="BLR5" s="998">
        <f>VLOOKUP(BLR4,'High Liner (FFS)'!$B:$Y,16,FALSE)</f>
        <v>0</v>
      </c>
      <c r="BLS5" s="998">
        <f>VLOOKUP(BLS4,'High Liner (FFS)'!$B:$Y,17,FALSE)</f>
        <v>0</v>
      </c>
      <c r="BLT5" s="998">
        <f>VLOOKUP(BLT4,'High Liner (FFS)'!$B:$Y,18,FALSE)</f>
        <v>0</v>
      </c>
      <c r="BLU5" s="998">
        <f>VLOOKUP(BLU4,'High Liner (FFS)'!$B:$Y,19,FALSE)</f>
        <v>0</v>
      </c>
      <c r="BLV5" s="998"/>
      <c r="BLW5" s="998">
        <f>VLOOKUP(BLW4,'High Liner (FFS)'!$B:$Y,10,FALSE)</f>
        <v>0</v>
      </c>
      <c r="BLX5" s="998">
        <f>VLOOKUP(BLX4,'High Liner (FFS)'!$B:$Y,11,FALSE)</f>
        <v>0</v>
      </c>
      <c r="BLY5" s="998">
        <f>VLOOKUP(BLY4,'High Liner (FFS)'!$B:$Y,12,FALSE)</f>
        <v>0</v>
      </c>
      <c r="BLZ5" s="998">
        <f>VLOOKUP(BLZ4,'High Liner (FFS)'!$B:$Y,13,FALSE)</f>
        <v>0</v>
      </c>
      <c r="BMA5" s="998">
        <f>VLOOKUP(BMA4,'High Liner (FFS)'!$B:$Y,14,FALSE)</f>
        <v>0</v>
      </c>
      <c r="BMB5" s="998">
        <f>VLOOKUP(BMB4,'High Liner (FFS)'!$B:$Y,15,FALSE)</f>
        <v>0</v>
      </c>
      <c r="BMC5" s="998">
        <f>VLOOKUP(BMC4,'High Liner (FFS)'!$B:$Y,16,FALSE)</f>
        <v>0</v>
      </c>
      <c r="BMD5" s="998">
        <f>VLOOKUP(BMD4,'High Liner (FFS)'!$B:$Y,17,FALSE)</f>
        <v>0</v>
      </c>
      <c r="BME5" s="998">
        <f>VLOOKUP(BME4,'High Liner (FFS)'!$B:$Y,18,FALSE)</f>
        <v>0</v>
      </c>
      <c r="BMF5" s="998">
        <f>VLOOKUP(BMF4,'High Liner (FFS)'!$B:$Y,19,FALSE)</f>
        <v>0</v>
      </c>
      <c r="BMG5" s="998"/>
      <c r="BMH5" s="998">
        <f>VLOOKUP(BMH4,'High Liner (FFS)'!$B:$Y,10,FALSE)</f>
        <v>0</v>
      </c>
      <c r="BMI5" s="998">
        <f>VLOOKUP(BMI4,'High Liner (FFS)'!$B:$Y,11,FALSE)</f>
        <v>0</v>
      </c>
      <c r="BMJ5" s="998">
        <f>VLOOKUP(BMJ4,'High Liner (FFS)'!$B:$Y,12,FALSE)</f>
        <v>0</v>
      </c>
      <c r="BMK5" s="998">
        <f>VLOOKUP(BMK4,'High Liner (FFS)'!$B:$Y,13,FALSE)</f>
        <v>0</v>
      </c>
      <c r="BML5" s="998">
        <f>VLOOKUP(BML4,'High Liner (FFS)'!$B:$Y,14,FALSE)</f>
        <v>0</v>
      </c>
      <c r="BMM5" s="998">
        <f>VLOOKUP(BMM4,'High Liner (FFS)'!$B:$Y,15,FALSE)</f>
        <v>0</v>
      </c>
      <c r="BMN5" s="998">
        <f>VLOOKUP(BMN4,'High Liner (FFS)'!$B:$Y,16,FALSE)</f>
        <v>0</v>
      </c>
      <c r="BMO5" s="998">
        <f>VLOOKUP(BMO4,'High Liner (FFS)'!$B:$Y,17,FALSE)</f>
        <v>0</v>
      </c>
      <c r="BMP5" s="998">
        <f>VLOOKUP(BMP4,'High Liner (FFS)'!$B:$Y,18,FALSE)</f>
        <v>0</v>
      </c>
      <c r="BMQ5" s="998">
        <f>VLOOKUP(BMQ4,'High Liner (FFS)'!$B:$Y,19,FALSE)</f>
        <v>0</v>
      </c>
      <c r="BMR5" s="1000"/>
      <c r="BMS5" s="998">
        <f>VLOOKUP(BMS4,'High Liner (FFS)'!$B:$Y,10,FALSE)</f>
        <v>0</v>
      </c>
      <c r="BMT5" s="998">
        <f>VLOOKUP(BMT4,'High Liner (FFS)'!$B:$Y,11,FALSE)</f>
        <v>0</v>
      </c>
      <c r="BMU5" s="998">
        <f>VLOOKUP(BMU4,'High Liner (FFS)'!$B:$Y,12,FALSE)</f>
        <v>0</v>
      </c>
      <c r="BMV5" s="998">
        <f>VLOOKUP(BMV4,'High Liner (FFS)'!$B:$Y,13,FALSE)</f>
        <v>0</v>
      </c>
      <c r="BMW5" s="998">
        <f>VLOOKUP(BMW4,'High Liner (FFS)'!$B:$Y,14,FALSE)</f>
        <v>0</v>
      </c>
      <c r="BMX5" s="998">
        <f>VLOOKUP(BMX4,'High Liner (FFS)'!$B:$Y,15,FALSE)</f>
        <v>0</v>
      </c>
      <c r="BMY5" s="998">
        <f>VLOOKUP(BMY4,'High Liner (FFS)'!$B:$Y,16,FALSE)</f>
        <v>0</v>
      </c>
      <c r="BMZ5" s="998">
        <f>VLOOKUP(BMZ4,'High Liner (FFS)'!$B:$Y,17,FALSE)</f>
        <v>0</v>
      </c>
      <c r="BNA5" s="998">
        <f>VLOOKUP(BNA4,'High Liner (FFS)'!$B:$Y,18,FALSE)</f>
        <v>0</v>
      </c>
      <c r="BNB5" s="998">
        <f>VLOOKUP(BNB4,'High Liner (FFS)'!$B:$Y,19,FALSE)</f>
        <v>0</v>
      </c>
      <c r="BNC5" s="1000"/>
      <c r="BND5" s="998">
        <f>VLOOKUP(BND4,'High Liner (FFS)'!$B:$Y,10,FALSE)</f>
        <v>0</v>
      </c>
      <c r="BNE5" s="998">
        <f>VLOOKUP(BNE4,'High Liner (FFS)'!$B:$Y,11,FALSE)</f>
        <v>0</v>
      </c>
      <c r="BNF5" s="998">
        <f>VLOOKUP(BNF4,'High Liner (FFS)'!$B:$Y,12,FALSE)</f>
        <v>0</v>
      </c>
      <c r="BNG5" s="998">
        <f>VLOOKUP(BNG4,'High Liner (FFS)'!$B:$Y,13,FALSE)</f>
        <v>0</v>
      </c>
      <c r="BNH5" s="998">
        <f>VLOOKUP(BNH4,'High Liner (FFS)'!$B:$Y,14,FALSE)</f>
        <v>0</v>
      </c>
      <c r="BNI5" s="998">
        <f>VLOOKUP(BNI4,'High Liner (FFS)'!$B:$Y,15,FALSE)</f>
        <v>0</v>
      </c>
      <c r="BNJ5" s="998">
        <f>VLOOKUP(BNJ4,'High Liner (FFS)'!$B:$Y,16,FALSE)</f>
        <v>0</v>
      </c>
      <c r="BNK5" s="998">
        <f>VLOOKUP(BNK4,'High Liner (FFS)'!$B:$Y,17,FALSE)</f>
        <v>0</v>
      </c>
      <c r="BNL5" s="998">
        <f>VLOOKUP(BNL4,'High Liner (FFS)'!$B:$Y,18,FALSE)</f>
        <v>0</v>
      </c>
      <c r="BNM5" s="998">
        <f>VLOOKUP(BNM4,'High Liner (FFS)'!$B:$Y,19,FALSE)</f>
        <v>0</v>
      </c>
      <c r="BNN5" s="1000"/>
      <c r="BNO5" s="998">
        <f>VLOOKUP(BNO4,'Hormel-Jennie-O (FFS)'!$B:$Y,10,FALSE)</f>
        <v>0</v>
      </c>
      <c r="BNP5" s="998">
        <f>VLOOKUP(BNP4,'Hormel-Jennie-O (FFS)'!$B:$Y,11,FALSE)</f>
        <v>0</v>
      </c>
      <c r="BNQ5" s="998">
        <f>VLOOKUP(BNQ4,'Hormel-Jennie-O (FFS)'!$B:$Y,12,FALSE)</f>
        <v>0</v>
      </c>
      <c r="BNR5" s="998">
        <f>VLOOKUP(BNR4,'Hormel-Jennie-O (FFS)'!$B:$Y,13,FALSE)</f>
        <v>0</v>
      </c>
      <c r="BNS5" s="998">
        <f>VLOOKUP(BNS4,'Hormel-Jennie-O (FFS)'!$B:$Y,14,FALSE)</f>
        <v>0</v>
      </c>
      <c r="BNT5" s="998">
        <f>VLOOKUP(BNT4,'Hormel-Jennie-O (FFS)'!$B:$Y,15,FALSE)</f>
        <v>0</v>
      </c>
      <c r="BNU5" s="998">
        <f>VLOOKUP(BNU4,'Hormel-Jennie-O (FFS)'!$B:$Y,16,FALSE)</f>
        <v>0</v>
      </c>
      <c r="BNV5" s="998">
        <f>VLOOKUP(BNV4,'Hormel-Jennie-O (FFS)'!$B:$Y,17,FALSE)</f>
        <v>0</v>
      </c>
      <c r="BNW5" s="998">
        <f>VLOOKUP(BNW4,'Hormel-Jennie-O (FFS)'!$B:$Y,18,FALSE)</f>
        <v>0</v>
      </c>
      <c r="BNX5" s="998">
        <f>VLOOKUP(BNX4,'Hormel-Jennie-O (FFS)'!$B:$Y,19,FALSE)</f>
        <v>0</v>
      </c>
      <c r="BNY5" s="1000"/>
      <c r="BNZ5" s="998">
        <f>VLOOKUP(BNZ4,'Hormel-Jennie-O (FFS)'!$B:$Y,10,FALSE)</f>
        <v>0</v>
      </c>
      <c r="BOA5" s="998">
        <f>VLOOKUP(BOA4,'Hormel-Jennie-O (FFS)'!$B:$Y,11,FALSE)</f>
        <v>0</v>
      </c>
      <c r="BOB5" s="998">
        <f>VLOOKUP(BOB4,'Hormel-Jennie-O (FFS)'!$B:$Y,12,FALSE)</f>
        <v>0</v>
      </c>
      <c r="BOC5" s="998">
        <f>VLOOKUP(BOC4,'Hormel-Jennie-O (FFS)'!$B:$Y,13,FALSE)</f>
        <v>0</v>
      </c>
      <c r="BOD5" s="998">
        <f>VLOOKUP(BOD4,'Hormel-Jennie-O (FFS)'!$B:$Y,14,FALSE)</f>
        <v>0</v>
      </c>
      <c r="BOE5" s="998">
        <f>VLOOKUP(BOE4,'Hormel-Jennie-O (FFS)'!$B:$Y,15,FALSE)</f>
        <v>0</v>
      </c>
      <c r="BOF5" s="998">
        <f>VLOOKUP(BOF4,'Hormel-Jennie-O (FFS)'!$B:$Y,16,FALSE)</f>
        <v>0</v>
      </c>
      <c r="BOG5" s="998">
        <f>VLOOKUP(BOG4,'Hormel-Jennie-O (FFS)'!$B:$Y,17,FALSE)</f>
        <v>0</v>
      </c>
      <c r="BOH5" s="998">
        <f>VLOOKUP(BOH4,'Hormel-Jennie-O (FFS)'!$B:$Y,18,FALSE)</f>
        <v>0</v>
      </c>
      <c r="BOI5" s="998">
        <f>VLOOKUP(BOI4,'Hormel-Jennie-O (FFS)'!$B:$Y,19,FALSE)</f>
        <v>0</v>
      </c>
      <c r="BOJ5" s="998"/>
      <c r="BOK5" s="998">
        <f>VLOOKUP(BOK4,'Hormel-Jennie-O (FFS)'!$B:$Y,10,FALSE)</f>
        <v>0</v>
      </c>
      <c r="BOL5" s="998">
        <f>VLOOKUP(BOL4,'Hormel-Jennie-O (FFS)'!$B:$Y,11,FALSE)</f>
        <v>0</v>
      </c>
      <c r="BOM5" s="998">
        <f>VLOOKUP(BOM4,'Hormel-Jennie-O (FFS)'!$B:$Y,12,FALSE)</f>
        <v>0</v>
      </c>
      <c r="BON5" s="998">
        <f>VLOOKUP(BON4,'Hormel-Jennie-O (FFS)'!$B:$Y,13,FALSE)</f>
        <v>0</v>
      </c>
      <c r="BOO5" s="998">
        <f>VLOOKUP(BOO4,'Hormel-Jennie-O (FFS)'!$B:$Y,14,FALSE)</f>
        <v>0</v>
      </c>
      <c r="BOP5" s="998">
        <f>VLOOKUP(BOP4,'Hormel-Jennie-O (FFS)'!$B:$Y,15,FALSE)</f>
        <v>0</v>
      </c>
      <c r="BOQ5" s="998">
        <f>VLOOKUP(BOQ4,'Hormel-Jennie-O (FFS)'!$B:$Y,16,FALSE)</f>
        <v>0</v>
      </c>
      <c r="BOR5" s="998">
        <f>VLOOKUP(BOR4,'Hormel-Jennie-O (FFS)'!$B:$Y,17,FALSE)</f>
        <v>0</v>
      </c>
      <c r="BOS5" s="998">
        <f>VLOOKUP(BOS4,'Hormel-Jennie-O (FFS)'!$B:$Y,18,FALSE)</f>
        <v>0</v>
      </c>
      <c r="BOT5" s="998">
        <f>VLOOKUP(BOT4,'Hormel-Jennie-O (FFS)'!$B:$Y,19,FALSE)</f>
        <v>0</v>
      </c>
      <c r="BOU5" s="998"/>
      <c r="BOV5" s="998">
        <f>VLOOKUP(BOV4,'Hormel-Jennie-O (FFS)'!$B:$Y,10,FALSE)</f>
        <v>0</v>
      </c>
      <c r="BOW5" s="998">
        <f>VLOOKUP(BOW4,'Hormel-Jennie-O (FFS)'!$B:$Y,11,FALSE)</f>
        <v>0</v>
      </c>
      <c r="BOX5" s="998">
        <f>VLOOKUP(BOX4,'Hormel-Jennie-O (FFS)'!$B:$Y,12,FALSE)</f>
        <v>0</v>
      </c>
      <c r="BOY5" s="998">
        <f>VLOOKUP(BOY4,'Hormel-Jennie-O (FFS)'!$B:$Y,13,FALSE)</f>
        <v>0</v>
      </c>
      <c r="BOZ5" s="998">
        <f>VLOOKUP(BOZ4,'Hormel-Jennie-O (FFS)'!$B:$Y,14,FALSE)</f>
        <v>0</v>
      </c>
      <c r="BPA5" s="998">
        <f>VLOOKUP(BPA4,'Hormel-Jennie-O (FFS)'!$B:$Y,15,FALSE)</f>
        <v>0</v>
      </c>
      <c r="BPB5" s="998">
        <f>VLOOKUP(BPB4,'Hormel-Jennie-O (FFS)'!$B:$Y,16,FALSE)</f>
        <v>0</v>
      </c>
      <c r="BPC5" s="998">
        <f>VLOOKUP(BPC4,'Hormel-Jennie-O (FFS)'!$B:$Y,17,FALSE)</f>
        <v>0</v>
      </c>
      <c r="BPD5" s="998">
        <f>VLOOKUP(BPD4,'Hormel-Jennie-O (FFS)'!$B:$Y,18,FALSE)</f>
        <v>0</v>
      </c>
      <c r="BPE5" s="998">
        <f>VLOOKUP(BPE4,'Hormel-Jennie-O (FFS)'!$B:$Y,19,FALSE)</f>
        <v>0</v>
      </c>
      <c r="BPF5" s="998"/>
      <c r="BPG5" s="998">
        <f>VLOOKUP(BPG4,'Hormel-Jennie-O (FFS)'!$B:$Y,10,FALSE)</f>
        <v>0</v>
      </c>
      <c r="BPH5" s="998">
        <f>VLOOKUP(BPH4,'Hormel-Jennie-O (FFS)'!$B:$Y,11,FALSE)</f>
        <v>0</v>
      </c>
      <c r="BPI5" s="998">
        <f>VLOOKUP(BPI4,'Hormel-Jennie-O (FFS)'!$B:$Y,12,FALSE)</f>
        <v>0</v>
      </c>
      <c r="BPJ5" s="998">
        <f>VLOOKUP(BPJ4,'Hormel-Jennie-O (FFS)'!$B:$Y,13,FALSE)</f>
        <v>0</v>
      </c>
      <c r="BPK5" s="998">
        <f>VLOOKUP(BPK4,'Hormel-Jennie-O (FFS)'!$B:$Y,14,FALSE)</f>
        <v>0</v>
      </c>
      <c r="BPL5" s="998">
        <f>VLOOKUP(BPL4,'Hormel-Jennie-O (FFS)'!$B:$Y,15,FALSE)</f>
        <v>0</v>
      </c>
      <c r="BPM5" s="998">
        <f>VLOOKUP(BPM4,'Hormel-Jennie-O (FFS)'!$B:$Y,16,FALSE)</f>
        <v>0</v>
      </c>
      <c r="BPN5" s="998">
        <f>VLOOKUP(BPN4,'Hormel-Jennie-O (FFS)'!$B:$Y,17,FALSE)</f>
        <v>0</v>
      </c>
      <c r="BPO5" s="998">
        <f>VLOOKUP(BPO4,'Hormel-Jennie-O (FFS)'!$B:$Y,18,FALSE)</f>
        <v>0</v>
      </c>
      <c r="BPP5" s="998">
        <f>VLOOKUP(BPP4,'Hormel-Jennie-O (FFS)'!$B:$Y,19,FALSE)</f>
        <v>0</v>
      </c>
      <c r="BPQ5" s="998"/>
      <c r="BPR5" s="998">
        <f>VLOOKUP(BPR4,'Hormel-Jennie-O (FFS)'!$B:$Y,10,FALSE)</f>
        <v>0</v>
      </c>
      <c r="BPS5" s="998">
        <f>VLOOKUP(BPS4,'Hormel-Jennie-O (FFS)'!$B:$Y,11,FALSE)</f>
        <v>0</v>
      </c>
      <c r="BPT5" s="998">
        <f>VLOOKUP(BPT4,'Hormel-Jennie-O (FFS)'!$B:$Y,12,FALSE)</f>
        <v>0</v>
      </c>
      <c r="BPU5" s="998">
        <f>VLOOKUP(BPU4,'Hormel-Jennie-O (FFS)'!$B:$Y,13,FALSE)</f>
        <v>0</v>
      </c>
      <c r="BPV5" s="998">
        <f>VLOOKUP(BPV4,'Hormel-Jennie-O (FFS)'!$B:$Y,14,FALSE)</f>
        <v>0</v>
      </c>
      <c r="BPW5" s="998">
        <f>VLOOKUP(BPW4,'Hormel-Jennie-O (FFS)'!$B:$Y,15,FALSE)</f>
        <v>0</v>
      </c>
      <c r="BPX5" s="998">
        <f>VLOOKUP(BPX4,'Hormel-Jennie-O (FFS)'!$B:$Y,16,FALSE)</f>
        <v>0</v>
      </c>
      <c r="BPY5" s="998">
        <f>VLOOKUP(BPY4,'Hormel-Jennie-O (FFS)'!$B:$Y,17,FALSE)</f>
        <v>0</v>
      </c>
      <c r="BPZ5" s="998">
        <f>VLOOKUP(BPZ4,'Hormel-Jennie-O (FFS)'!$B:$Y,18,FALSE)</f>
        <v>0</v>
      </c>
      <c r="BQA5" s="998">
        <f>VLOOKUP(BQA4,'Hormel-Jennie-O (FFS)'!$B:$Y,19,FALSE)</f>
        <v>0</v>
      </c>
      <c r="BQB5" s="998"/>
      <c r="BQC5" s="998">
        <f>VLOOKUP(BQC4,'Hormel-Jennie-O (FFS)'!$B:$Y,10,FALSE)</f>
        <v>0</v>
      </c>
      <c r="BQD5" s="998">
        <f>VLOOKUP(BQD4,'Hormel-Jennie-O (FFS)'!$B:$Y,11,FALSE)</f>
        <v>0</v>
      </c>
      <c r="BQE5" s="998">
        <f>VLOOKUP(BQE4,'Hormel-Jennie-O (FFS)'!$B:$Y,12,FALSE)</f>
        <v>0</v>
      </c>
      <c r="BQF5" s="998">
        <f>VLOOKUP(BQF4,'Hormel-Jennie-O (FFS)'!$B:$Y,13,FALSE)</f>
        <v>0</v>
      </c>
      <c r="BQG5" s="998">
        <f>VLOOKUP(BQG4,'Hormel-Jennie-O (FFS)'!$B:$Y,14,FALSE)</f>
        <v>0</v>
      </c>
      <c r="BQH5" s="998">
        <f>VLOOKUP(BQH4,'Hormel-Jennie-O (FFS)'!$B:$Y,15,FALSE)</f>
        <v>0</v>
      </c>
      <c r="BQI5" s="998">
        <f>VLOOKUP(BQI4,'Hormel-Jennie-O (FFS)'!$B:$Y,16,FALSE)</f>
        <v>0</v>
      </c>
      <c r="BQJ5" s="998">
        <f>VLOOKUP(BQJ4,'Hormel-Jennie-O (FFS)'!$B:$Y,17,FALSE)</f>
        <v>0</v>
      </c>
      <c r="BQK5" s="998">
        <f>VLOOKUP(BQK4,'Hormel-Jennie-O (FFS)'!$B:$Y,18,FALSE)</f>
        <v>0</v>
      </c>
      <c r="BQL5" s="998">
        <f>VLOOKUP(BQL4,'Hormel-Jennie-O (FFS)'!$B:$Y,19,FALSE)</f>
        <v>0</v>
      </c>
      <c r="BQM5" s="998"/>
      <c r="BQN5" s="998">
        <f>VLOOKUP(BQN4,'Hormel-Jennie-O (FFS)'!$B:$Y,10,FALSE)</f>
        <v>0</v>
      </c>
      <c r="BQO5" s="998">
        <f>VLOOKUP(BQO4,'Hormel-Jennie-O (FFS)'!$B:$Y,11,FALSE)</f>
        <v>0</v>
      </c>
      <c r="BQP5" s="998">
        <f>VLOOKUP(BQP4,'Hormel-Jennie-O (FFS)'!$B:$Y,12,FALSE)</f>
        <v>0</v>
      </c>
      <c r="BQQ5" s="998">
        <f>VLOOKUP(BQQ4,'Hormel-Jennie-O (FFS)'!$B:$Y,13,FALSE)</f>
        <v>0</v>
      </c>
      <c r="BQR5" s="998">
        <f>VLOOKUP(BQR4,'Hormel-Jennie-O (FFS)'!$B:$Y,14,FALSE)</f>
        <v>0</v>
      </c>
      <c r="BQS5" s="998">
        <f>VLOOKUP(BQS4,'Hormel-Jennie-O (FFS)'!$B:$Y,15,FALSE)</f>
        <v>0</v>
      </c>
      <c r="BQT5" s="998">
        <f>VLOOKUP(BQT4,'Hormel-Jennie-O (FFS)'!$B:$Y,16,FALSE)</f>
        <v>0</v>
      </c>
      <c r="BQU5" s="998">
        <f>VLOOKUP(BQU4,'Hormel-Jennie-O (FFS)'!$B:$Y,17,FALSE)</f>
        <v>0</v>
      </c>
      <c r="BQV5" s="998">
        <f>VLOOKUP(BQV4,'Hormel-Jennie-O (FFS)'!$B:$Y,18,FALSE)</f>
        <v>0</v>
      </c>
      <c r="BQW5" s="998">
        <f>VLOOKUP(BQW4,'Hormel-Jennie-O (FFS)'!$B:$Y,19,FALSE)</f>
        <v>0</v>
      </c>
      <c r="BQX5" s="998"/>
      <c r="BQY5" s="998">
        <f>VLOOKUP(BQY4,'Hormel-Jennie-O (FFS)'!$B:$Y,10,FALSE)</f>
        <v>0</v>
      </c>
      <c r="BQZ5" s="998">
        <f>VLOOKUP(BQZ4,'Hormel-Jennie-O (FFS)'!$B:$Y,11,FALSE)</f>
        <v>0</v>
      </c>
      <c r="BRA5" s="998">
        <f>VLOOKUP(BRA4,'Hormel-Jennie-O (FFS)'!$B:$Y,12,FALSE)</f>
        <v>0</v>
      </c>
      <c r="BRB5" s="998">
        <f>VLOOKUP(BRB4,'Hormel-Jennie-O (FFS)'!$B:$Y,13,FALSE)</f>
        <v>0</v>
      </c>
      <c r="BRC5" s="998">
        <f>VLOOKUP(BRC4,'Hormel-Jennie-O (FFS)'!$B:$Y,14,FALSE)</f>
        <v>0</v>
      </c>
      <c r="BRD5" s="998">
        <f>VLOOKUP(BRD4,'Hormel-Jennie-O (FFS)'!$B:$Y,15,FALSE)</f>
        <v>0</v>
      </c>
      <c r="BRE5" s="998">
        <f>VLOOKUP(BRE4,'Hormel-Jennie-O (FFS)'!$B:$Y,16,FALSE)</f>
        <v>0</v>
      </c>
      <c r="BRF5" s="998">
        <f>VLOOKUP(BRF4,'Hormel-Jennie-O (FFS)'!$B:$Y,17,FALSE)</f>
        <v>0</v>
      </c>
      <c r="BRG5" s="998">
        <f>VLOOKUP(BRG4,'Hormel-Jennie-O (FFS)'!$B:$Y,18,FALSE)</f>
        <v>0</v>
      </c>
      <c r="BRH5" s="998">
        <f>VLOOKUP(BRH4,'Hormel-Jennie-O (FFS)'!$B:$Y,19,FALSE)</f>
        <v>0</v>
      </c>
      <c r="BRI5" s="998"/>
      <c r="BRJ5" s="998">
        <f>VLOOKUP(BRJ4,'Hormel-Jennie-O (FFS)'!$B:$Y,10,FALSE)</f>
        <v>0</v>
      </c>
      <c r="BRK5" s="998">
        <f>VLOOKUP(BRK4,'Hormel-Jennie-O (FFS)'!$B:$Y,11,FALSE)</f>
        <v>0</v>
      </c>
      <c r="BRL5" s="998">
        <f>VLOOKUP(BRL4,'Hormel-Jennie-O (FFS)'!$B:$Y,12,FALSE)</f>
        <v>0</v>
      </c>
      <c r="BRM5" s="998">
        <f>VLOOKUP(BRM4,'Hormel-Jennie-O (FFS)'!$B:$Y,13,FALSE)</f>
        <v>0</v>
      </c>
      <c r="BRN5" s="998">
        <f>VLOOKUP(BRN4,'Hormel-Jennie-O (FFS)'!$B:$Y,14,FALSE)</f>
        <v>0</v>
      </c>
      <c r="BRO5" s="998">
        <f>VLOOKUP(BRO4,'Hormel-Jennie-O (FFS)'!$B:$Y,15,FALSE)</f>
        <v>0</v>
      </c>
      <c r="BRP5" s="998">
        <f>VLOOKUP(BRP4,'Hormel-Jennie-O (FFS)'!$B:$Y,16,FALSE)</f>
        <v>0</v>
      </c>
      <c r="BRQ5" s="998">
        <f>VLOOKUP(BRQ4,'Hormel-Jennie-O (FFS)'!$B:$Y,17,FALSE)</f>
        <v>0</v>
      </c>
      <c r="BRR5" s="998">
        <f>VLOOKUP(BRR4,'Hormel-Jennie-O (FFS)'!$B:$Y,18,FALSE)</f>
        <v>0</v>
      </c>
      <c r="BRS5" s="998">
        <f>VLOOKUP(BRS4,'Hormel-Jennie-O (FFS)'!$B:$Y,19,FALSE)</f>
        <v>0</v>
      </c>
      <c r="BRT5" s="998"/>
      <c r="BRU5" s="998">
        <f>VLOOKUP(BRU4,'Hormel-Jennie-O (FFS)'!$B:$Y,10,FALSE)</f>
        <v>0</v>
      </c>
      <c r="BRV5" s="998">
        <f>VLOOKUP(BRV4,'Hormel-Jennie-O (FFS)'!$B:$Y,11,FALSE)</f>
        <v>0</v>
      </c>
      <c r="BRW5" s="998">
        <f>VLOOKUP(BRW4,'Hormel-Jennie-O (FFS)'!$B:$Y,12,FALSE)</f>
        <v>0</v>
      </c>
      <c r="BRX5" s="998">
        <f>VLOOKUP(BRX4,'Hormel-Jennie-O (FFS)'!$B:$Y,13,FALSE)</f>
        <v>0</v>
      </c>
      <c r="BRY5" s="998">
        <f>VLOOKUP(BRY4,'Hormel-Jennie-O (FFS)'!$B:$Y,14,FALSE)</f>
        <v>0</v>
      </c>
      <c r="BRZ5" s="998">
        <f>VLOOKUP(BRZ4,'Hormel-Jennie-O (FFS)'!$B:$Y,15,FALSE)</f>
        <v>0</v>
      </c>
      <c r="BSA5" s="998">
        <f>VLOOKUP(BSA4,'Hormel-Jennie-O (FFS)'!$B:$Y,16,FALSE)</f>
        <v>0</v>
      </c>
      <c r="BSB5" s="998">
        <f>VLOOKUP(BSB4,'Hormel-Jennie-O (FFS)'!$B:$Y,17,FALSE)</f>
        <v>0</v>
      </c>
      <c r="BSC5" s="998">
        <f>VLOOKUP(BSC4,'Hormel-Jennie-O (FFS)'!$B:$Y,18,FALSE)</f>
        <v>0</v>
      </c>
      <c r="BSD5" s="998">
        <f>VLOOKUP(BSD4,'Hormel-Jennie-O (FFS)'!$B:$Y,19,FALSE)</f>
        <v>0</v>
      </c>
      <c r="BSE5" s="998"/>
      <c r="BSF5" s="998">
        <f>VLOOKUP(BSF4,'Hormel-Jennie-O (FFS)'!$B:$Y,10,FALSE)</f>
        <v>0</v>
      </c>
      <c r="BSG5" s="998">
        <f>VLOOKUP(BSG4,'Hormel-Jennie-O (FFS)'!$B:$Y,11,FALSE)</f>
        <v>0</v>
      </c>
      <c r="BSH5" s="998">
        <f>VLOOKUP(BSH4,'Hormel-Jennie-O (FFS)'!$B:$Y,12,FALSE)</f>
        <v>0</v>
      </c>
      <c r="BSI5" s="998">
        <f>VLOOKUP(BSI4,'Hormel-Jennie-O (FFS)'!$B:$Y,13,FALSE)</f>
        <v>0</v>
      </c>
      <c r="BSJ5" s="998">
        <f>VLOOKUP(BSJ4,'Hormel-Jennie-O (FFS)'!$B:$Y,14,FALSE)</f>
        <v>0</v>
      </c>
      <c r="BSK5" s="998">
        <f>VLOOKUP(BSK4,'Hormel-Jennie-O (FFS)'!$B:$Y,15,FALSE)</f>
        <v>0</v>
      </c>
      <c r="BSL5" s="998">
        <f>VLOOKUP(BSL4,'Hormel-Jennie-O (FFS)'!$B:$Y,16,FALSE)</f>
        <v>0</v>
      </c>
      <c r="BSM5" s="998">
        <f>VLOOKUP(BSM4,'Hormel-Jennie-O (FFS)'!$B:$Y,17,FALSE)</f>
        <v>0</v>
      </c>
      <c r="BSN5" s="998">
        <f>VLOOKUP(BSN4,'Hormel-Jennie-O (FFS)'!$B:$Y,18,FALSE)</f>
        <v>0</v>
      </c>
      <c r="BSO5" s="998">
        <f>VLOOKUP(BSO4,'Hormel-Jennie-O (FFS)'!$B:$Y,19,FALSE)</f>
        <v>0</v>
      </c>
      <c r="BSP5" s="998"/>
      <c r="BSQ5" s="998">
        <f>VLOOKUP(BSQ4,'Hormel-Jennie-O (FFS)'!$B:$Y,10,FALSE)</f>
        <v>0</v>
      </c>
      <c r="BSR5" s="998">
        <f>VLOOKUP(BSR4,'Hormel-Jennie-O (FFS)'!$B:$Y,11,FALSE)</f>
        <v>0</v>
      </c>
      <c r="BSS5" s="998">
        <f>VLOOKUP(BSS4,'Hormel-Jennie-O (FFS)'!$B:$Y,12,FALSE)</f>
        <v>0</v>
      </c>
      <c r="BST5" s="998">
        <f>VLOOKUP(BST4,'Hormel-Jennie-O (FFS)'!$B:$Y,13,FALSE)</f>
        <v>0</v>
      </c>
      <c r="BSU5" s="998">
        <f>VLOOKUP(BSU4,'Hormel-Jennie-O (FFS)'!$B:$Y,14,FALSE)</f>
        <v>0</v>
      </c>
      <c r="BSV5" s="998">
        <f>VLOOKUP(BSV4,'Hormel-Jennie-O (FFS)'!$B:$Y,15,FALSE)</f>
        <v>0</v>
      </c>
      <c r="BSW5" s="998">
        <f>VLOOKUP(BSW4,'Hormel-Jennie-O (FFS)'!$B:$Y,16,FALSE)</f>
        <v>0</v>
      </c>
      <c r="BSX5" s="998">
        <f>VLOOKUP(BSX4,'Hormel-Jennie-O (FFS)'!$B:$Y,17,FALSE)</f>
        <v>0</v>
      </c>
      <c r="BSY5" s="998">
        <f>VLOOKUP(BSY4,'Hormel-Jennie-O (FFS)'!$B:$Y,18,FALSE)</f>
        <v>0</v>
      </c>
      <c r="BSZ5" s="998">
        <f>VLOOKUP(BSZ4,'Hormel-Jennie-O (FFS)'!$B:$Y,19,FALSE)</f>
        <v>0</v>
      </c>
      <c r="BTA5" s="998"/>
      <c r="BTB5" s="998">
        <f>VLOOKUP(BTB4,'Hormel-Jennie-O (FFS)'!$B:$Y,10,FALSE)</f>
        <v>0</v>
      </c>
      <c r="BTC5" s="998">
        <f>VLOOKUP(BTC4,'Hormel-Jennie-O (FFS)'!$B:$Y,11,FALSE)</f>
        <v>0</v>
      </c>
      <c r="BTD5" s="998">
        <f>VLOOKUP(BTD4,'Hormel-Jennie-O (FFS)'!$B:$Y,12,FALSE)</f>
        <v>0</v>
      </c>
      <c r="BTE5" s="998">
        <f>VLOOKUP(BTE4,'Hormel-Jennie-O (FFS)'!$B:$Y,13,FALSE)</f>
        <v>0</v>
      </c>
      <c r="BTF5" s="998">
        <f>VLOOKUP(BTF4,'Hormel-Jennie-O (FFS)'!$B:$Y,14,FALSE)</f>
        <v>0</v>
      </c>
      <c r="BTG5" s="998">
        <f>VLOOKUP(BTG4,'Hormel-Jennie-O (FFS)'!$B:$Y,15,FALSE)</f>
        <v>0</v>
      </c>
      <c r="BTH5" s="998">
        <f>VLOOKUP(BTH4,'Hormel-Jennie-O (FFS)'!$B:$Y,16,FALSE)</f>
        <v>0</v>
      </c>
      <c r="BTI5" s="998">
        <f>VLOOKUP(BTI4,'Hormel-Jennie-O (FFS)'!$B:$Y,17,FALSE)</f>
        <v>0</v>
      </c>
      <c r="BTJ5" s="998">
        <f>VLOOKUP(BTJ4,'Hormel-Jennie-O (FFS)'!$B:$Y,18,FALSE)</f>
        <v>0</v>
      </c>
      <c r="BTK5" s="998">
        <f>VLOOKUP(BTK4,'Hormel-Jennie-O (FFS)'!$B:$Y,19,FALSE)</f>
        <v>0</v>
      </c>
      <c r="BTL5" s="998"/>
      <c r="BTM5" s="998">
        <f>VLOOKUP(BTM4,'Hormel-Jennie-O (FFS)'!$B:$Y,10,FALSE)</f>
        <v>0</v>
      </c>
      <c r="BTN5" s="998">
        <f>VLOOKUP(BTN4,'Hormel-Jennie-O (FFS)'!$B:$Y,11,FALSE)</f>
        <v>0</v>
      </c>
      <c r="BTO5" s="998">
        <f>VLOOKUP(BTO4,'Hormel-Jennie-O (FFS)'!$B:$Y,12,FALSE)</f>
        <v>0</v>
      </c>
      <c r="BTP5" s="998">
        <f>VLOOKUP(BTP4,'Hormel-Jennie-O (FFS)'!$B:$Y,13,FALSE)</f>
        <v>0</v>
      </c>
      <c r="BTQ5" s="998">
        <f>VLOOKUP(BTQ4,'Hormel-Jennie-O (FFS)'!$B:$Y,14,FALSE)</f>
        <v>0</v>
      </c>
      <c r="BTR5" s="998">
        <f>VLOOKUP(BTR4,'Hormel-Jennie-O (FFS)'!$B:$Y,15,FALSE)</f>
        <v>0</v>
      </c>
      <c r="BTS5" s="998">
        <f>VLOOKUP(BTS4,'Hormel-Jennie-O (FFS)'!$B:$Y,16,FALSE)</f>
        <v>0</v>
      </c>
      <c r="BTT5" s="998">
        <f>VLOOKUP(BTT4,'Hormel-Jennie-O (FFS)'!$B:$Y,17,FALSE)</f>
        <v>0</v>
      </c>
      <c r="BTU5" s="998">
        <f>VLOOKUP(BTU4,'Hormel-Jennie-O (FFS)'!$B:$Y,18,FALSE)</f>
        <v>0</v>
      </c>
      <c r="BTV5" s="998">
        <f>VLOOKUP(BTV4,'Hormel-Jennie-O (FFS)'!$B:$Y,19,FALSE)</f>
        <v>0</v>
      </c>
      <c r="BTW5" s="998"/>
      <c r="BTX5" s="998">
        <f>VLOOKUP(BTX4,'Hormel-Jennie-O (FFS)'!$B:$Y,10,FALSE)</f>
        <v>0</v>
      </c>
      <c r="BTY5" s="998">
        <f>VLOOKUP(BTY4,'Hormel-Jennie-O (FFS)'!$B:$Y,11,FALSE)</f>
        <v>0</v>
      </c>
      <c r="BTZ5" s="998">
        <f>VLOOKUP(BTZ4,'Hormel-Jennie-O (FFS)'!$B:$Y,12,FALSE)</f>
        <v>0</v>
      </c>
      <c r="BUA5" s="998">
        <f>VLOOKUP(BUA4,'Hormel-Jennie-O (FFS)'!$B:$Y,13,FALSE)</f>
        <v>0</v>
      </c>
      <c r="BUB5" s="998">
        <f>VLOOKUP(BUB4,'Hormel-Jennie-O (FFS)'!$B:$Y,14,FALSE)</f>
        <v>0</v>
      </c>
      <c r="BUC5" s="998">
        <f>VLOOKUP(BUC4,'Hormel-Jennie-O (FFS)'!$B:$Y,15,FALSE)</f>
        <v>0</v>
      </c>
      <c r="BUD5" s="998">
        <f>VLOOKUP(BUD4,'Hormel-Jennie-O (FFS)'!$B:$Y,16,FALSE)</f>
        <v>0</v>
      </c>
      <c r="BUE5" s="998">
        <f>VLOOKUP(BUE4,'Hormel-Jennie-O (FFS)'!$B:$Y,17,FALSE)</f>
        <v>0</v>
      </c>
      <c r="BUF5" s="998">
        <f>VLOOKUP(BUF4,'Hormel-Jennie-O (FFS)'!$B:$Y,18,FALSE)</f>
        <v>0</v>
      </c>
      <c r="BUG5" s="998">
        <f>VLOOKUP(BUG4,'Hormel-Jennie-O (FFS)'!$B:$Y,19,FALSE)</f>
        <v>0</v>
      </c>
      <c r="BUH5" s="998"/>
      <c r="BUI5" s="998">
        <f>VLOOKUP(BUI4,'Hormel-Jennie-O (FFS)'!$B:$Y,10,FALSE)</f>
        <v>0</v>
      </c>
      <c r="BUJ5" s="998">
        <f>VLOOKUP(BUJ4,'Hormel-Jennie-O (FFS)'!$B:$Y,11,FALSE)</f>
        <v>0</v>
      </c>
      <c r="BUK5" s="998">
        <f>VLOOKUP(BUK4,'Hormel-Jennie-O (FFS)'!$B:$Y,12,FALSE)</f>
        <v>0</v>
      </c>
      <c r="BUL5" s="998">
        <f>VLOOKUP(BUL4,'Hormel-Jennie-O (FFS)'!$B:$Y,13,FALSE)</f>
        <v>0</v>
      </c>
      <c r="BUM5" s="998">
        <f>VLOOKUP(BUM4,'Hormel-Jennie-O (FFS)'!$B:$Y,14,FALSE)</f>
        <v>0</v>
      </c>
      <c r="BUN5" s="998">
        <f>VLOOKUP(BUN4,'Hormel-Jennie-O (FFS)'!$B:$Y,15,FALSE)</f>
        <v>0</v>
      </c>
      <c r="BUO5" s="998">
        <f>VLOOKUP(BUO4,'Hormel-Jennie-O (FFS)'!$B:$Y,16,FALSE)</f>
        <v>0</v>
      </c>
      <c r="BUP5" s="998">
        <f>VLOOKUP(BUP4,'Hormel-Jennie-O (FFS)'!$B:$Y,17,FALSE)</f>
        <v>0</v>
      </c>
      <c r="BUQ5" s="998">
        <f>VLOOKUP(BUQ4,'Hormel-Jennie-O (FFS)'!$B:$Y,18,FALSE)</f>
        <v>0</v>
      </c>
      <c r="BUR5" s="998">
        <f>VLOOKUP(BUR4,'Hormel-Jennie-O (FFS)'!$B:$Y,19,FALSE)</f>
        <v>0</v>
      </c>
      <c r="BUS5" s="998"/>
      <c r="BUT5" s="998">
        <f>VLOOKUP(BUT4,'Hormel-Jennie-O (FFS)'!$B:$Y,10,FALSE)</f>
        <v>0</v>
      </c>
      <c r="BUU5" s="998">
        <f>VLOOKUP(BUU4,'Hormel-Jennie-O (FFS)'!$B:$Y,11,FALSE)</f>
        <v>0</v>
      </c>
      <c r="BUV5" s="998">
        <f>VLOOKUP(BUV4,'Hormel-Jennie-O (FFS)'!$B:$Y,12,FALSE)</f>
        <v>0</v>
      </c>
      <c r="BUW5" s="998">
        <f>VLOOKUP(BUW4,'Hormel-Jennie-O (FFS)'!$B:$Y,13,FALSE)</f>
        <v>0</v>
      </c>
      <c r="BUX5" s="998">
        <f>VLOOKUP(BUX4,'Hormel-Jennie-O (FFS)'!$B:$Y,14,FALSE)</f>
        <v>0</v>
      </c>
      <c r="BUY5" s="998">
        <f>VLOOKUP(BUY4,'Hormel-Jennie-O (FFS)'!$B:$Y,15,FALSE)</f>
        <v>0</v>
      </c>
      <c r="BUZ5" s="998">
        <f>VLOOKUP(BUZ4,'Hormel-Jennie-O (FFS)'!$B:$Y,16,FALSE)</f>
        <v>0</v>
      </c>
      <c r="BVA5" s="998">
        <f>VLOOKUP(BVA4,'Hormel-Jennie-O (FFS)'!$B:$Y,17,FALSE)</f>
        <v>0</v>
      </c>
      <c r="BVB5" s="998">
        <f>VLOOKUP(BVB4,'Hormel-Jennie-O (FFS)'!$B:$Y,18,FALSE)</f>
        <v>0</v>
      </c>
      <c r="BVC5" s="998">
        <f>VLOOKUP(BVC4,'Hormel-Jennie-O (FFS)'!$B:$Y,19,FALSE)</f>
        <v>0</v>
      </c>
      <c r="BVD5" s="998"/>
      <c r="BVE5" s="998">
        <f>VLOOKUP(BVE4,'Hormel-Jennie-O (FFS)'!$B:$Y,10,FALSE)</f>
        <v>0</v>
      </c>
      <c r="BVF5" s="998">
        <f>VLOOKUP(BVF4,'Hormel-Jennie-O (FFS)'!$B:$Y,11,FALSE)</f>
        <v>0</v>
      </c>
      <c r="BVG5" s="998">
        <f>VLOOKUP(BVG4,'Hormel-Jennie-O (FFS)'!$B:$Y,12,FALSE)</f>
        <v>0</v>
      </c>
      <c r="BVH5" s="998">
        <f>VLOOKUP(BVH4,'Hormel-Jennie-O (FFS)'!$B:$Y,13,FALSE)</f>
        <v>0</v>
      </c>
      <c r="BVI5" s="998">
        <f>VLOOKUP(BVI4,'Hormel-Jennie-O (FFS)'!$B:$Y,14,FALSE)</f>
        <v>0</v>
      </c>
      <c r="BVJ5" s="998">
        <f>VLOOKUP(BVJ4,'Hormel-Jennie-O (FFS)'!$B:$Y,15,FALSE)</f>
        <v>0</v>
      </c>
      <c r="BVK5" s="998">
        <f>VLOOKUP(BVK4,'Hormel-Jennie-O (FFS)'!$B:$Y,16,FALSE)</f>
        <v>0</v>
      </c>
      <c r="BVL5" s="998">
        <f>VLOOKUP(BVL4,'Hormel-Jennie-O (FFS)'!$B:$Y,17,FALSE)</f>
        <v>0</v>
      </c>
      <c r="BVM5" s="998">
        <f>VLOOKUP(BVM4,'Hormel-Jennie-O (FFS)'!$B:$Y,18,FALSE)</f>
        <v>0</v>
      </c>
      <c r="BVN5" s="998">
        <f>VLOOKUP(BVN4,'Hormel-Jennie-O (FFS)'!$B:$Y,19,FALSE)</f>
        <v>0</v>
      </c>
      <c r="BVO5" s="998"/>
      <c r="BVP5" s="998">
        <f>VLOOKUP(BVP4,'Hormel-Jennie-O (FFS)'!$B:$Y,10,FALSE)</f>
        <v>0</v>
      </c>
      <c r="BVQ5" s="998">
        <f>VLOOKUP(BVQ4,'Hormel-Jennie-O (FFS)'!$B:$Y,11,FALSE)</f>
        <v>0</v>
      </c>
      <c r="BVR5" s="998">
        <f>VLOOKUP(BVR4,'Hormel-Jennie-O (FFS)'!$B:$Y,12,FALSE)</f>
        <v>0</v>
      </c>
      <c r="BVS5" s="998">
        <f>VLOOKUP(BVS4,'Hormel-Jennie-O (FFS)'!$B:$Y,13,FALSE)</f>
        <v>0</v>
      </c>
      <c r="BVT5" s="998">
        <f>VLOOKUP(BVT4,'Hormel-Jennie-O (FFS)'!$B:$Y,14,FALSE)</f>
        <v>0</v>
      </c>
      <c r="BVU5" s="998">
        <f>VLOOKUP(BVU4,'Hormel-Jennie-O (FFS)'!$B:$Y,15,FALSE)</f>
        <v>0</v>
      </c>
      <c r="BVV5" s="998">
        <f>VLOOKUP(BVV4,'Hormel-Jennie-O (FFS)'!$B:$Y,16,FALSE)</f>
        <v>0</v>
      </c>
      <c r="BVW5" s="998">
        <f>VLOOKUP(BVW4,'Hormel-Jennie-O (FFS)'!$B:$Y,17,FALSE)</f>
        <v>0</v>
      </c>
      <c r="BVX5" s="998">
        <f>VLOOKUP(BVX4,'Hormel-Jennie-O (FFS)'!$B:$Y,18,FALSE)</f>
        <v>0</v>
      </c>
      <c r="BVY5" s="998">
        <f>VLOOKUP(BVY4,'Hormel-Jennie-O (FFS)'!$B:$Y,19,FALSE)</f>
        <v>0</v>
      </c>
      <c r="BVZ5" s="998"/>
      <c r="BWA5" s="998">
        <f>VLOOKUP(BWA4,'Hormel-Jennie-O (FFS)'!$B:$Y,10,FALSE)</f>
        <v>0</v>
      </c>
      <c r="BWB5" s="998">
        <f>VLOOKUP(BWB4,'Hormel-Jennie-O (FFS)'!$B:$Y,11,FALSE)</f>
        <v>0</v>
      </c>
      <c r="BWC5" s="998">
        <f>VLOOKUP(BWC4,'Hormel-Jennie-O (FFS)'!$B:$Y,12,FALSE)</f>
        <v>0</v>
      </c>
      <c r="BWD5" s="998">
        <f>VLOOKUP(BWD4,'Hormel-Jennie-O (FFS)'!$B:$Y,13,FALSE)</f>
        <v>0</v>
      </c>
      <c r="BWE5" s="998">
        <f>VLOOKUP(BWE4,'Hormel-Jennie-O (FFS)'!$B:$Y,14,FALSE)</f>
        <v>0</v>
      </c>
      <c r="BWF5" s="998">
        <f>VLOOKUP(BWF4,'Hormel-Jennie-O (FFS)'!$B:$Y,15,FALSE)</f>
        <v>0</v>
      </c>
      <c r="BWG5" s="998">
        <f>VLOOKUP(BWG4,'Hormel-Jennie-O (FFS)'!$B:$Y,16,FALSE)</f>
        <v>0</v>
      </c>
      <c r="BWH5" s="998">
        <f>VLOOKUP(BWH4,'Hormel-Jennie-O (FFS)'!$B:$Y,17,FALSE)</f>
        <v>0</v>
      </c>
      <c r="BWI5" s="998">
        <f>VLOOKUP(BWI4,'Hormel-Jennie-O (FFS)'!$B:$Y,18,FALSE)</f>
        <v>0</v>
      </c>
      <c r="BWJ5" s="998">
        <f>VLOOKUP(BWJ4,'Hormel-Jennie-O (FFS)'!$B:$Y,19,FALSE)</f>
        <v>0</v>
      </c>
      <c r="BWK5" s="998"/>
      <c r="BWL5" s="998">
        <f>VLOOKUP(BWL4,'Hormel-Jennie-O (FFS)'!$B:$Y,10,FALSE)</f>
        <v>0</v>
      </c>
      <c r="BWM5" s="998">
        <f>VLOOKUP(BWM4,'Hormel-Jennie-O (FFS)'!$B:$Y,11,FALSE)</f>
        <v>0</v>
      </c>
      <c r="BWN5" s="998">
        <f>VLOOKUP(BWN4,'Hormel-Jennie-O (FFS)'!$B:$Y,12,FALSE)</f>
        <v>0</v>
      </c>
      <c r="BWO5" s="998">
        <f>VLOOKUP(BWO4,'Hormel-Jennie-O (FFS)'!$B:$Y,13,FALSE)</f>
        <v>0</v>
      </c>
      <c r="BWP5" s="998">
        <f>VLOOKUP(BWP4,'Hormel-Jennie-O (FFS)'!$B:$Y,14,FALSE)</f>
        <v>0</v>
      </c>
      <c r="BWQ5" s="998">
        <f>VLOOKUP(BWQ4,'Hormel-Jennie-O (FFS)'!$B:$Y,15,FALSE)</f>
        <v>0</v>
      </c>
      <c r="BWR5" s="998">
        <f>VLOOKUP(BWR4,'Hormel-Jennie-O (FFS)'!$B:$Y,16,FALSE)</f>
        <v>0</v>
      </c>
      <c r="BWS5" s="998">
        <f>VLOOKUP(BWS4,'Hormel-Jennie-O (FFS)'!$B:$Y,17,FALSE)</f>
        <v>0</v>
      </c>
      <c r="BWT5" s="998">
        <f>VLOOKUP(BWT4,'Hormel-Jennie-O (FFS)'!$B:$Y,18,FALSE)</f>
        <v>0</v>
      </c>
      <c r="BWU5" s="998">
        <f>VLOOKUP(BWU4,'Hormel-Jennie-O (FFS)'!$B:$Y,19,FALSE)</f>
        <v>0</v>
      </c>
      <c r="BWV5" s="998"/>
      <c r="BWW5" s="998">
        <f>VLOOKUP(BWW4,'Hormel-Jennie-O (FFS)'!$B:$Y,10,FALSE)</f>
        <v>0</v>
      </c>
      <c r="BWX5" s="998">
        <f>VLOOKUP(BWX4,'Hormel-Jennie-O (FFS)'!$B:$Y,11,FALSE)</f>
        <v>0</v>
      </c>
      <c r="BWY5" s="998">
        <f>VLOOKUP(BWY4,'Hormel-Jennie-O (FFS)'!$B:$Y,12,FALSE)</f>
        <v>0</v>
      </c>
      <c r="BWZ5" s="998">
        <f>VLOOKUP(BWZ4,'Hormel-Jennie-O (FFS)'!$B:$Y,13,FALSE)</f>
        <v>0</v>
      </c>
      <c r="BXA5" s="998">
        <f>VLOOKUP(BXA4,'Hormel-Jennie-O (FFS)'!$B:$Y,14,FALSE)</f>
        <v>0</v>
      </c>
      <c r="BXB5" s="998">
        <f>VLOOKUP(BXB4,'Hormel-Jennie-O (FFS)'!$B:$Y,15,FALSE)</f>
        <v>0</v>
      </c>
      <c r="BXC5" s="998">
        <f>VLOOKUP(BXC4,'Hormel-Jennie-O (FFS)'!$B:$Y,16,FALSE)</f>
        <v>0</v>
      </c>
      <c r="BXD5" s="998">
        <f>VLOOKUP(BXD4,'Hormel-Jennie-O (FFS)'!$B:$Y,17,FALSE)</f>
        <v>0</v>
      </c>
      <c r="BXE5" s="998">
        <f>VLOOKUP(BXE4,'Hormel-Jennie-O (FFS)'!$B:$Y,18,FALSE)</f>
        <v>0</v>
      </c>
      <c r="BXF5" s="998">
        <f>VLOOKUP(BXF4,'Hormel-Jennie-O (FFS)'!$B:$Y,19,FALSE)</f>
        <v>0</v>
      </c>
      <c r="BXG5" s="998"/>
      <c r="BXH5" s="998">
        <f>VLOOKUP(BXH4,'Hormel-Jennie-O (FFS)'!$B:$Y,10,FALSE)</f>
        <v>0</v>
      </c>
      <c r="BXI5" s="998">
        <f>VLOOKUP(BXI4,'Hormel-Jennie-O (FFS)'!$B:$Y,11,FALSE)</f>
        <v>0</v>
      </c>
      <c r="BXJ5" s="998">
        <f>VLOOKUP(BXJ4,'Hormel-Jennie-O (FFS)'!$B:$Y,12,FALSE)</f>
        <v>0</v>
      </c>
      <c r="BXK5" s="998">
        <f>VLOOKUP(BXK4,'Hormel-Jennie-O (FFS)'!$B:$Y,13,FALSE)</f>
        <v>0</v>
      </c>
      <c r="BXL5" s="998">
        <f>VLOOKUP(BXL4,'Hormel-Jennie-O (FFS)'!$B:$Y,14,FALSE)</f>
        <v>0</v>
      </c>
      <c r="BXM5" s="998">
        <f>VLOOKUP(BXM4,'Hormel-Jennie-O (FFS)'!$B:$Y,15,FALSE)</f>
        <v>0</v>
      </c>
      <c r="BXN5" s="998">
        <f>VLOOKUP(BXN4,'Hormel-Jennie-O (FFS)'!$B:$Y,16,FALSE)</f>
        <v>0</v>
      </c>
      <c r="BXO5" s="998">
        <f>VLOOKUP(BXO4,'Hormel-Jennie-O (FFS)'!$B:$Y,17,FALSE)</f>
        <v>0</v>
      </c>
      <c r="BXP5" s="998">
        <f>VLOOKUP(BXP4,'Hormel-Jennie-O (FFS)'!$B:$Y,18,FALSE)</f>
        <v>0</v>
      </c>
      <c r="BXQ5" s="998">
        <f>VLOOKUP(BXQ4,'Hormel-Jennie-O (FFS)'!$B:$Y,19,FALSE)</f>
        <v>0</v>
      </c>
      <c r="BXR5" s="998"/>
      <c r="BXS5" s="998">
        <f>VLOOKUP(BXS4,'IFS - 100103 Chicken (FFS)'!$B:$Y,10,FALSE)</f>
        <v>0</v>
      </c>
      <c r="BXT5" s="998">
        <f>VLOOKUP(BXT4,'IFS - 100103 Chicken (FFS)'!$B:$Y,11,FALSE)</f>
        <v>0</v>
      </c>
      <c r="BXU5" s="998">
        <f>VLOOKUP(BXU4,'IFS - 100103 Chicken (FFS)'!$B:$Y,12,FALSE)</f>
        <v>0</v>
      </c>
      <c r="BXV5" s="998">
        <f>VLOOKUP(BXV4,'IFS - 100103 Chicken (FFS)'!$B:$Y,13,FALSE)</f>
        <v>0</v>
      </c>
      <c r="BXW5" s="998">
        <f>VLOOKUP(BXW4,'IFS - 100103 Chicken (FFS)'!$B:$Y,14,FALSE)</f>
        <v>0</v>
      </c>
      <c r="BXX5" s="998">
        <f>VLOOKUP(BXX4,'IFS - 100103 Chicken (FFS)'!$B:$Y,15,FALSE)</f>
        <v>0</v>
      </c>
      <c r="BXY5" s="998">
        <f>VLOOKUP(BXY4,'IFS - 100103 Chicken (FFS)'!$B:$Y,16,FALSE)</f>
        <v>0</v>
      </c>
      <c r="BXZ5" s="998">
        <f>VLOOKUP(BXZ4,'IFS - 100103 Chicken (FFS)'!$B:$Y,17,FALSE)</f>
        <v>0</v>
      </c>
      <c r="BYA5" s="998">
        <f>VLOOKUP(BYA4,'IFS - 100103 Chicken (FFS)'!$B:$Y,18,FALSE)</f>
        <v>0</v>
      </c>
      <c r="BYB5" s="998">
        <f>VLOOKUP(BYB4,'IFS - 100103 Chicken (FFS)'!$B:$Y,19,FALSE)</f>
        <v>0</v>
      </c>
      <c r="BYC5" s="998"/>
      <c r="BYD5" s="998">
        <f>VLOOKUP(BYD4,'IFS - 100103 Chicken (FFS)'!$B:$Y,10,FALSE)</f>
        <v>0</v>
      </c>
      <c r="BYE5" s="998">
        <f>VLOOKUP(BYE4,'IFS - 100103 Chicken (FFS)'!$B:$Y,11,FALSE)</f>
        <v>0</v>
      </c>
      <c r="BYF5" s="998">
        <f>VLOOKUP(BYF4,'IFS - 100103 Chicken (FFS)'!$B:$Y,12,FALSE)</f>
        <v>0</v>
      </c>
      <c r="BYG5" s="998">
        <f>VLOOKUP(BYG4,'IFS - 100103 Chicken (FFS)'!$B:$Y,13,FALSE)</f>
        <v>0</v>
      </c>
      <c r="BYH5" s="998">
        <f>VLOOKUP(BYH4,'IFS - 100103 Chicken (FFS)'!$B:$Y,14,FALSE)</f>
        <v>0</v>
      </c>
      <c r="BYI5" s="998">
        <f>VLOOKUP(BYI4,'IFS - 100103 Chicken (FFS)'!$B:$Y,15,FALSE)</f>
        <v>0</v>
      </c>
      <c r="BYJ5" s="998">
        <f>VLOOKUP(BYJ4,'IFS - 100103 Chicken (FFS)'!$B:$Y,16,FALSE)</f>
        <v>0</v>
      </c>
      <c r="BYK5" s="998">
        <f>VLOOKUP(BYK4,'IFS - 100103 Chicken (FFS)'!$B:$Y,17,FALSE)</f>
        <v>0</v>
      </c>
      <c r="BYL5" s="998">
        <f>VLOOKUP(BYL4,'IFS - 100103 Chicken (FFS)'!$B:$Y,18,FALSE)</f>
        <v>0</v>
      </c>
      <c r="BYM5" s="998">
        <f>VLOOKUP(BYM4,'IFS - 100103 Chicken (FFS)'!$B:$Y,19,FALSE)</f>
        <v>0</v>
      </c>
      <c r="BYN5" s="998"/>
      <c r="BYO5" s="998">
        <f>VLOOKUP(BYO4,'IFS - 100103 Chicken (FFS)'!$B:$Y,10,FALSE)</f>
        <v>0</v>
      </c>
      <c r="BYP5" s="998">
        <f>VLOOKUP(BYP4,'IFS - 100103 Chicken (FFS)'!$B:$Y,11,FALSE)</f>
        <v>0</v>
      </c>
      <c r="BYQ5" s="998">
        <f>VLOOKUP(BYQ4,'IFS - 100103 Chicken (FFS)'!$B:$Y,12,FALSE)</f>
        <v>0</v>
      </c>
      <c r="BYR5" s="998">
        <f>VLOOKUP(BYR4,'IFS - 100103 Chicken (FFS)'!$B:$Y,13,FALSE)</f>
        <v>0</v>
      </c>
      <c r="BYS5" s="998">
        <f>VLOOKUP(BYS4,'IFS - 100103 Chicken (FFS)'!$B:$Y,14,FALSE)</f>
        <v>0</v>
      </c>
      <c r="BYT5" s="998">
        <f>VLOOKUP(BYT4,'IFS - 100103 Chicken (FFS)'!$B:$Y,15,FALSE)</f>
        <v>0</v>
      </c>
      <c r="BYU5" s="998">
        <f>VLOOKUP(BYU4,'IFS - 100103 Chicken (FFS)'!$B:$Y,16,FALSE)</f>
        <v>0</v>
      </c>
      <c r="BYV5" s="998">
        <f>VLOOKUP(BYV4,'IFS - 100103 Chicken (FFS)'!$B:$Y,17,FALSE)</f>
        <v>0</v>
      </c>
      <c r="BYW5" s="998">
        <f>VLOOKUP(BYW4,'IFS - 100103 Chicken (FFS)'!$B:$Y,18,FALSE)</f>
        <v>0</v>
      </c>
      <c r="BYX5" s="998">
        <f>VLOOKUP(BYX4,'IFS - 100103 Chicken (FFS)'!$B:$Y,19,FALSE)</f>
        <v>0</v>
      </c>
      <c r="BYY5" s="998"/>
      <c r="BYZ5" s="998">
        <f>VLOOKUP(BYZ4,'IFS - 100103 Chicken (FFS)'!$B:$Y,10,FALSE)</f>
        <v>0</v>
      </c>
      <c r="BZA5" s="998">
        <f>VLOOKUP(BZA4,'IFS - 100103 Chicken (FFS)'!$B:$Y,11,FALSE)</f>
        <v>0</v>
      </c>
      <c r="BZB5" s="998">
        <f>VLOOKUP(BZB4,'IFS - 100103 Chicken (FFS)'!$B:$Y,12,FALSE)</f>
        <v>0</v>
      </c>
      <c r="BZC5" s="998">
        <f>VLOOKUP(BZC4,'IFS - 100103 Chicken (FFS)'!$B:$Y,13,FALSE)</f>
        <v>0</v>
      </c>
      <c r="BZD5" s="998">
        <f>VLOOKUP(BZD4,'IFS - 100103 Chicken (FFS)'!$B:$Y,14,FALSE)</f>
        <v>0</v>
      </c>
      <c r="BZE5" s="998">
        <f>VLOOKUP(BZE4,'IFS - 100103 Chicken (FFS)'!$B:$Y,15,FALSE)</f>
        <v>0</v>
      </c>
      <c r="BZF5" s="998">
        <f>VLOOKUP(BZF4,'IFS - 100103 Chicken (FFS)'!$B:$Y,16,FALSE)</f>
        <v>0</v>
      </c>
      <c r="BZG5" s="998">
        <f>VLOOKUP(BZG4,'IFS - 100103 Chicken (FFS)'!$B:$Y,17,FALSE)</f>
        <v>0</v>
      </c>
      <c r="BZH5" s="998">
        <f>VLOOKUP(BZH4,'IFS - 100103 Chicken (FFS)'!$B:$Y,18,FALSE)</f>
        <v>0</v>
      </c>
      <c r="BZI5" s="998">
        <f>VLOOKUP(BZI4,'IFS - 100103 Chicken (FFS)'!$B:$Y,19,FALSE)</f>
        <v>0</v>
      </c>
      <c r="BZJ5" s="998"/>
      <c r="BZK5" s="998">
        <f>VLOOKUP(BZK4,'IFS - 100113 Chicken (FFS)'!$B:$Y,10,FALSE)</f>
        <v>0</v>
      </c>
      <c r="BZL5" s="998">
        <f>VLOOKUP(BZL4,'IFS - 100113 Chicken (FFS)'!$B:$Y,11,FALSE)</f>
        <v>0</v>
      </c>
      <c r="BZM5" s="998">
        <f>VLOOKUP(BZM4,'IFS - 100113 Chicken (FFS)'!$B:$Y,12,FALSE)</f>
        <v>0</v>
      </c>
      <c r="BZN5" s="998">
        <f>VLOOKUP(BZN4,'IFS - 100113 Chicken (FFS)'!$B:$Y,13,FALSE)</f>
        <v>0</v>
      </c>
      <c r="BZO5" s="998">
        <f>VLOOKUP(BZO4,'IFS - 100113 Chicken (FFS)'!$B:$Y,14,FALSE)</f>
        <v>0</v>
      </c>
      <c r="BZP5" s="998">
        <f>VLOOKUP(BZP4,'IFS - 100113 Chicken (FFS)'!$B:$Y,15,FALSE)</f>
        <v>0</v>
      </c>
      <c r="BZQ5" s="998">
        <f>VLOOKUP(BZQ4,'IFS - 100113 Chicken (FFS)'!$B:$Y,16,FALSE)</f>
        <v>0</v>
      </c>
      <c r="BZR5" s="998">
        <f>VLOOKUP(BZR4,'IFS - 100113 Chicken (FFS)'!$B:$Y,17,FALSE)</f>
        <v>0</v>
      </c>
      <c r="BZS5" s="998">
        <f>VLOOKUP(BZS4,'IFS - 100113 Chicken (FFS)'!$B:$Y,18,FALSE)</f>
        <v>0</v>
      </c>
      <c r="BZT5" s="998">
        <f>VLOOKUP(BZT4,'IFS - 100113 Chicken (FFS)'!$B:$Y,19,FALSE)</f>
        <v>0</v>
      </c>
      <c r="BZU5" s="998"/>
      <c r="BZV5" s="998">
        <f>VLOOKUP(BZV4,'IFS - 100113 Chicken (FFS)'!$B:$Y,10,FALSE)</f>
        <v>0</v>
      </c>
      <c r="BZW5" s="998">
        <f>VLOOKUP(BZW4,'IFS - 100113 Chicken (FFS)'!$B:$Y,11,FALSE)</f>
        <v>0</v>
      </c>
      <c r="BZX5" s="998">
        <f>VLOOKUP(BZX4,'IFS - 100113 Chicken (FFS)'!$B:$Y,12,FALSE)</f>
        <v>0</v>
      </c>
      <c r="BZY5" s="998">
        <f>VLOOKUP(BZY4,'IFS - 100113 Chicken (FFS)'!$B:$Y,13,FALSE)</f>
        <v>0</v>
      </c>
      <c r="BZZ5" s="998">
        <f>VLOOKUP(BZZ4,'IFS - 100113 Chicken (FFS)'!$B:$Y,14,FALSE)</f>
        <v>0</v>
      </c>
      <c r="CAA5" s="998">
        <f>VLOOKUP(CAA4,'IFS - 100113 Chicken (FFS)'!$B:$Y,15,FALSE)</f>
        <v>0</v>
      </c>
      <c r="CAB5" s="998">
        <f>VLOOKUP(CAB4,'IFS - 100113 Chicken (FFS)'!$B:$Y,16,FALSE)</f>
        <v>0</v>
      </c>
      <c r="CAC5" s="998">
        <f>VLOOKUP(CAC4,'IFS - 100113 Chicken (FFS)'!$B:$Y,17,FALSE)</f>
        <v>0</v>
      </c>
      <c r="CAD5" s="998">
        <f>VLOOKUP(CAD4,'IFS - 100113 Chicken (FFS)'!$B:$Y,18,FALSE)</f>
        <v>0</v>
      </c>
      <c r="CAE5" s="998">
        <f>VLOOKUP(CAE4,'IFS - 100113 Chicken (FFS)'!$B:$Y,19,FALSE)</f>
        <v>0</v>
      </c>
      <c r="CAF5" s="998"/>
      <c r="CAG5" s="998">
        <f>VLOOKUP(CAG4,'IFS - 100113 Chicken (FFS)'!$B:$Y,10,FALSE)</f>
        <v>0</v>
      </c>
      <c r="CAH5" s="998">
        <f>VLOOKUP(CAH4,'IFS - 100113 Chicken (FFS)'!$B:$Y,11,FALSE)</f>
        <v>0</v>
      </c>
      <c r="CAI5" s="998">
        <f>VLOOKUP(CAI4,'IFS - 100113 Chicken (FFS)'!$B:$Y,12,FALSE)</f>
        <v>0</v>
      </c>
      <c r="CAJ5" s="998">
        <f>VLOOKUP(CAJ4,'IFS - 100113 Chicken (FFS)'!$B:$Y,13,FALSE)</f>
        <v>0</v>
      </c>
      <c r="CAK5" s="998">
        <f>VLOOKUP(CAK4,'IFS - 100113 Chicken (FFS)'!$B:$Y,14,FALSE)</f>
        <v>0</v>
      </c>
      <c r="CAL5" s="998">
        <f>VLOOKUP(CAL4,'IFS - 100113 Chicken (FFS)'!$B:$Y,15,FALSE)</f>
        <v>0</v>
      </c>
      <c r="CAM5" s="998">
        <f>VLOOKUP(CAM4,'IFS - 100113 Chicken (FFS)'!$B:$Y,16,FALSE)</f>
        <v>0</v>
      </c>
      <c r="CAN5" s="998">
        <f>VLOOKUP(CAN4,'IFS - 100113 Chicken (FFS)'!$B:$Y,17,FALSE)</f>
        <v>0</v>
      </c>
      <c r="CAO5" s="998">
        <f>VLOOKUP(CAO4,'IFS - 100113 Chicken (FFS)'!$B:$Y,18,FALSE)</f>
        <v>0</v>
      </c>
      <c r="CAP5" s="998">
        <f>VLOOKUP(CAP4,'IFS - 100113 Chicken (FFS)'!$B:$Y,19,FALSE)</f>
        <v>0</v>
      </c>
      <c r="CAQ5" s="998"/>
      <c r="CAR5" s="998">
        <f>VLOOKUP(CAR4,'IFS - 100113 Chicken (FFS)'!$B:$Y,10,FALSE)</f>
        <v>0</v>
      </c>
      <c r="CAS5" s="998">
        <f>VLOOKUP(CAS4,'IFS - 100113 Chicken (FFS)'!$B:$Y,11,FALSE)</f>
        <v>0</v>
      </c>
      <c r="CAT5" s="998">
        <f>VLOOKUP(CAT4,'IFS - 100113 Chicken (FFS)'!$B:$Y,12,FALSE)</f>
        <v>0</v>
      </c>
      <c r="CAU5" s="998">
        <f>VLOOKUP(CAU4,'IFS - 100113 Chicken (FFS)'!$B:$Y,13,FALSE)</f>
        <v>0</v>
      </c>
      <c r="CAV5" s="998">
        <f>VLOOKUP(CAV4,'IFS - 100113 Chicken (FFS)'!$B:$Y,14,FALSE)</f>
        <v>0</v>
      </c>
      <c r="CAW5" s="998">
        <f>VLOOKUP(CAW4,'IFS - 100113 Chicken (FFS)'!$B:$Y,15,FALSE)</f>
        <v>0</v>
      </c>
      <c r="CAX5" s="998">
        <f>VLOOKUP(CAX4,'IFS - 100113 Chicken (FFS)'!$B:$Y,16,FALSE)</f>
        <v>0</v>
      </c>
      <c r="CAY5" s="998">
        <f>VLOOKUP(CAY4,'IFS - 100113 Chicken (FFS)'!$B:$Y,17,FALSE)</f>
        <v>0</v>
      </c>
      <c r="CAZ5" s="998">
        <f>VLOOKUP(CAZ4,'IFS - 100113 Chicken (FFS)'!$B:$Y,18,FALSE)</f>
        <v>0</v>
      </c>
      <c r="CBA5" s="998">
        <f>VLOOKUP(CBA4,'IFS - 100113 Chicken (FFS)'!$B:$Y,19,FALSE)</f>
        <v>0</v>
      </c>
      <c r="CBB5" s="998"/>
      <c r="CBC5" s="998">
        <f>VLOOKUP(CBC4,'IFS - 100113 Chicken (FFS)'!$B:$Y,10,FALSE)</f>
        <v>0</v>
      </c>
      <c r="CBD5" s="998">
        <f>VLOOKUP(CBD4,'IFS - 100113 Chicken (FFS)'!$B:$Y,11,FALSE)</f>
        <v>0</v>
      </c>
      <c r="CBE5" s="998">
        <f>VLOOKUP(CBE4,'IFS - 100113 Chicken (FFS)'!$B:$Y,12,FALSE)</f>
        <v>0</v>
      </c>
      <c r="CBF5" s="998">
        <f>VLOOKUP(CBF4,'IFS - 100113 Chicken (FFS)'!$B:$Y,13,FALSE)</f>
        <v>0</v>
      </c>
      <c r="CBG5" s="998">
        <f>VLOOKUP(CBG4,'IFS - 100113 Chicken (FFS)'!$B:$Y,14,FALSE)</f>
        <v>0</v>
      </c>
      <c r="CBH5" s="998">
        <f>VLOOKUP(CBH4,'IFS - 100113 Chicken (FFS)'!$B:$Y,15,FALSE)</f>
        <v>0</v>
      </c>
      <c r="CBI5" s="998">
        <f>VLOOKUP(CBI4,'IFS - 100113 Chicken (FFS)'!$B:$Y,16,FALSE)</f>
        <v>0</v>
      </c>
      <c r="CBJ5" s="998">
        <f>VLOOKUP(CBJ4,'IFS - 100113 Chicken (FFS)'!$B:$Y,17,FALSE)</f>
        <v>0</v>
      </c>
      <c r="CBK5" s="998">
        <f>VLOOKUP(CBK4,'IFS - 100113 Chicken (FFS)'!$B:$Y,18,FALSE)</f>
        <v>0</v>
      </c>
      <c r="CBL5" s="998">
        <f>VLOOKUP(CBL4,'IFS - 100113 Chicken (FFS)'!$B:$Y,19,FALSE)</f>
        <v>0</v>
      </c>
      <c r="CBM5" s="998"/>
      <c r="CBN5" s="998">
        <f>VLOOKUP(CBN4,'IFS - 100113 Chicken (FFS)'!$B:$Y,10,FALSE)</f>
        <v>0</v>
      </c>
      <c r="CBO5" s="998">
        <f>VLOOKUP(CBO4,'IFS - 100113 Chicken (FFS)'!$B:$Y,11,FALSE)</f>
        <v>0</v>
      </c>
      <c r="CBP5" s="998">
        <f>VLOOKUP(CBP4,'IFS - 100113 Chicken (FFS)'!$B:$Y,12,FALSE)</f>
        <v>0</v>
      </c>
      <c r="CBQ5" s="998">
        <f>VLOOKUP(CBQ4,'IFS - 100113 Chicken (FFS)'!$B:$Y,13,FALSE)</f>
        <v>0</v>
      </c>
      <c r="CBR5" s="998">
        <f>VLOOKUP(CBR4,'IFS - 100113 Chicken (FFS)'!$B:$Y,14,FALSE)</f>
        <v>0</v>
      </c>
      <c r="CBS5" s="998">
        <f>VLOOKUP(CBS4,'IFS - 100113 Chicken (FFS)'!$B:$Y,15,FALSE)</f>
        <v>0</v>
      </c>
      <c r="CBT5" s="998">
        <f>VLOOKUP(CBT4,'IFS - 100113 Chicken (FFS)'!$B:$Y,16,FALSE)</f>
        <v>0</v>
      </c>
      <c r="CBU5" s="998">
        <f>VLOOKUP(CBU4,'IFS - 100113 Chicken (FFS)'!$B:$Y,17,FALSE)</f>
        <v>0</v>
      </c>
      <c r="CBV5" s="998">
        <f>VLOOKUP(CBV4,'IFS - 100113 Chicken (FFS)'!$B:$Y,18,FALSE)</f>
        <v>0</v>
      </c>
      <c r="CBW5" s="998">
        <f>VLOOKUP(CBW4,'IFS - 100113 Chicken (FFS)'!$B:$Y,19,FALSE)</f>
        <v>0</v>
      </c>
      <c r="CBX5" s="998"/>
      <c r="CBY5" s="998">
        <f>VLOOKUP(CBY4,'IFS - Beef (FFS)'!$B:$Y,10,FALSE)</f>
        <v>0</v>
      </c>
      <c r="CBZ5" s="998">
        <f>VLOOKUP(CBZ4,'IFS - Beef (FFS)'!$B:$Y,11,FALSE)</f>
        <v>0</v>
      </c>
      <c r="CCA5" s="998">
        <f>VLOOKUP(CCA4,'IFS - Beef (FFS)'!$B:$Y,12,FALSE)</f>
        <v>0</v>
      </c>
      <c r="CCB5" s="998">
        <f>VLOOKUP(CCB4,'IFS - Beef (FFS)'!$B:$Y,13,FALSE)</f>
        <v>0</v>
      </c>
      <c r="CCC5" s="998">
        <f>VLOOKUP(CCC4,'IFS - Beef (FFS)'!$B:$Y,14,FALSE)</f>
        <v>0</v>
      </c>
      <c r="CCD5" s="998">
        <f>VLOOKUP(CCD4,'IFS - Beef (FFS)'!$B:$Y,15,FALSE)</f>
        <v>0</v>
      </c>
      <c r="CCE5" s="998">
        <f>VLOOKUP(CCE4,'IFS - Beef (FFS)'!$B:$Y,16,FALSE)</f>
        <v>0</v>
      </c>
      <c r="CCF5" s="998">
        <f>VLOOKUP(CCF4,'IFS - Beef (FFS)'!$B:$Y,17,FALSE)</f>
        <v>0</v>
      </c>
      <c r="CCG5" s="998">
        <f>VLOOKUP(CCG4,'IFS - Beef (FFS)'!$B:$Y,18,FALSE)</f>
        <v>0</v>
      </c>
      <c r="CCH5" s="998">
        <f>VLOOKUP(CCH4,'IFS - Beef (FFS)'!$B:$Y,19,FALSE)</f>
        <v>0</v>
      </c>
      <c r="CCI5" s="998"/>
      <c r="CCJ5" s="998">
        <f>VLOOKUP(CCJ4,'IFS - Beef (FFS)'!$B:$Y,10,FALSE)</f>
        <v>0</v>
      </c>
      <c r="CCK5" s="998">
        <f>VLOOKUP(CCK4,'IFS - Beef (FFS)'!$B:$Y,11,FALSE)</f>
        <v>0</v>
      </c>
      <c r="CCL5" s="998">
        <f>VLOOKUP(CCL4,'IFS - Beef (FFS)'!$B:$Y,12,FALSE)</f>
        <v>0</v>
      </c>
      <c r="CCM5" s="998">
        <f>VLOOKUP(CCM4,'IFS - Beef (FFS)'!$B:$Y,13,FALSE)</f>
        <v>0</v>
      </c>
      <c r="CCN5" s="998">
        <f>VLOOKUP(CCN4,'IFS - Beef (FFS)'!$B:$Y,14,FALSE)</f>
        <v>0</v>
      </c>
      <c r="CCO5" s="998">
        <f>VLOOKUP(CCO4,'IFS - Beef (FFS)'!$B:$Y,15,FALSE)</f>
        <v>0</v>
      </c>
      <c r="CCP5" s="998">
        <f>VLOOKUP(CCP4,'IFS - Beef (FFS)'!$B:$Y,16,FALSE)</f>
        <v>0</v>
      </c>
      <c r="CCQ5" s="998">
        <f>VLOOKUP(CCQ4,'IFS - Beef (FFS)'!$B:$Y,17,FALSE)</f>
        <v>0</v>
      </c>
      <c r="CCR5" s="998">
        <f>VLOOKUP(CCR4,'IFS - Beef (FFS)'!$B:$Y,18,FALSE)</f>
        <v>0</v>
      </c>
      <c r="CCS5" s="998">
        <f>VLOOKUP(CCS4,'IFS - Beef (FFS)'!$B:$Y,19,FALSE)</f>
        <v>0</v>
      </c>
      <c r="CCT5" s="998"/>
      <c r="CCU5" s="998">
        <f>VLOOKUP(CCU4,'IFS - Beef (FFS)'!$B:$Y,10,FALSE)</f>
        <v>0</v>
      </c>
      <c r="CCV5" s="998">
        <f>VLOOKUP(CCV4,'IFS - Beef (FFS)'!$B:$Y,11,FALSE)</f>
        <v>0</v>
      </c>
      <c r="CCW5" s="998">
        <f>VLOOKUP(CCW4,'IFS - Beef (FFS)'!$B:$Y,12,FALSE)</f>
        <v>0</v>
      </c>
      <c r="CCX5" s="998">
        <f>VLOOKUP(CCX4,'IFS - Beef (FFS)'!$B:$Y,13,FALSE)</f>
        <v>0</v>
      </c>
      <c r="CCY5" s="998">
        <f>VLOOKUP(CCY4,'IFS - Beef (FFS)'!$B:$Y,14,FALSE)</f>
        <v>0</v>
      </c>
      <c r="CCZ5" s="998">
        <f>VLOOKUP(CCZ4,'IFS - Beef (FFS)'!$B:$Y,15,FALSE)</f>
        <v>0</v>
      </c>
      <c r="CDA5" s="998">
        <f>VLOOKUP(CDA4,'IFS - Beef (FFS)'!$B:$Y,16,FALSE)</f>
        <v>0</v>
      </c>
      <c r="CDB5" s="998">
        <f>VLOOKUP(CDB4,'IFS - Beef (FFS)'!$B:$Y,17,FALSE)</f>
        <v>0</v>
      </c>
      <c r="CDC5" s="998">
        <f>VLOOKUP(CDC4,'IFS - Beef (FFS)'!$B:$Y,18,FALSE)</f>
        <v>0</v>
      </c>
      <c r="CDD5" s="998">
        <f>VLOOKUP(CDD4,'IFS - Beef (FFS)'!$B:$Y,19,FALSE)</f>
        <v>0</v>
      </c>
      <c r="CDE5" s="998"/>
      <c r="CDF5" s="998">
        <f>VLOOKUP(CDF4,'IFS - Beef (FFS)'!$B:$Y,10,FALSE)</f>
        <v>0</v>
      </c>
      <c r="CDG5" s="998">
        <f>VLOOKUP(CDG4,'IFS - Beef (FFS)'!$B:$Y,11,FALSE)</f>
        <v>0</v>
      </c>
      <c r="CDH5" s="998">
        <f>VLOOKUP(CDH4,'IFS - Beef (FFS)'!$B:$Y,12,FALSE)</f>
        <v>0</v>
      </c>
      <c r="CDI5" s="998">
        <f>VLOOKUP(CDI4,'IFS - Beef (FFS)'!$B:$Y,13,FALSE)</f>
        <v>0</v>
      </c>
      <c r="CDJ5" s="998">
        <f>VLOOKUP(CDJ4,'IFS - Beef (FFS)'!$B:$Y,14,FALSE)</f>
        <v>0</v>
      </c>
      <c r="CDK5" s="998">
        <f>VLOOKUP(CDK4,'IFS - Beef (FFS)'!$B:$Y,15,FALSE)</f>
        <v>0</v>
      </c>
      <c r="CDL5" s="998">
        <f>VLOOKUP(CDL4,'IFS - Beef (FFS)'!$B:$Y,16,FALSE)</f>
        <v>0</v>
      </c>
      <c r="CDM5" s="998">
        <f>VLOOKUP(CDM4,'IFS - Beef (FFS)'!$B:$Y,17,FALSE)</f>
        <v>0</v>
      </c>
      <c r="CDN5" s="998">
        <f>VLOOKUP(CDN4,'IFS - Beef (FFS)'!$B:$Y,18,FALSE)</f>
        <v>0</v>
      </c>
      <c r="CDO5" s="998">
        <f>VLOOKUP(CDO4,'IFS - Beef (FFS)'!$B:$Y,19,FALSE)</f>
        <v>0</v>
      </c>
      <c r="CDP5" s="998"/>
      <c r="CDQ5" s="998">
        <f>VLOOKUP(CDQ4,'J.T.M.  - Cheese (FFS)'!$B:$Y,10,FALSE)</f>
        <v>0</v>
      </c>
      <c r="CDR5" s="998">
        <f>VLOOKUP(CDR4,'J.T.M.  - Cheese (FFS)'!$B:$Y,11,FALSE)</f>
        <v>0</v>
      </c>
      <c r="CDS5" s="998">
        <f>VLOOKUP(CDS4,'J.T.M.  - Cheese (FFS)'!$B:$Y,12,FALSE)</f>
        <v>0</v>
      </c>
      <c r="CDT5" s="998">
        <f>VLOOKUP(CDT4,'J.T.M.  - Cheese (FFS)'!$B:$Y,13,FALSE)</f>
        <v>0</v>
      </c>
      <c r="CDU5" s="998">
        <f>VLOOKUP(CDU4,'J.T.M.  - Cheese (FFS)'!$B:$Y,14,FALSE)</f>
        <v>0</v>
      </c>
      <c r="CDV5" s="998">
        <f>VLOOKUP(CDV4,'J.T.M.  - Cheese (FFS)'!$B:$Y,15,FALSE)</f>
        <v>0</v>
      </c>
      <c r="CDW5" s="998">
        <f>VLOOKUP(CDW4,'J.T.M.  - Cheese (FFS)'!$B:$Y,16,FALSE)</f>
        <v>0</v>
      </c>
      <c r="CDX5" s="998">
        <f>VLOOKUP(CDX4,'J.T.M.  - Cheese (FFS)'!$B:$Y,17,FALSE)</f>
        <v>0</v>
      </c>
      <c r="CDY5" s="998">
        <f>VLOOKUP(CDY4,'J.T.M.  - Cheese (FFS)'!$B:$Y,18,FALSE)</f>
        <v>0</v>
      </c>
      <c r="CDZ5" s="998">
        <f>VLOOKUP(CDZ4,'J.T.M.  - Cheese (FFS)'!$B:$Y,19,FALSE)</f>
        <v>0</v>
      </c>
      <c r="CEA5" s="998"/>
      <c r="CEB5" s="998">
        <f>VLOOKUP(CEB4,'J.T.M.  - Cheese (FFS)'!$B:$Y,10,FALSE)</f>
        <v>0</v>
      </c>
      <c r="CEC5" s="998">
        <f>VLOOKUP(CEC4,'J.T.M.  - Cheese (FFS)'!$B:$Y,11,FALSE)</f>
        <v>0</v>
      </c>
      <c r="CED5" s="998">
        <f>VLOOKUP(CED4,'J.T.M.  - Cheese (FFS)'!$B:$Y,12,FALSE)</f>
        <v>0</v>
      </c>
      <c r="CEE5" s="998">
        <f>VLOOKUP(CEE4,'J.T.M.  - Cheese (FFS)'!$B:$Y,13,FALSE)</f>
        <v>0</v>
      </c>
      <c r="CEF5" s="998">
        <f>VLOOKUP(CEF4,'J.T.M.  - Cheese (FFS)'!$B:$Y,14,FALSE)</f>
        <v>0</v>
      </c>
      <c r="CEG5" s="998">
        <f>VLOOKUP(CEG4,'J.T.M.  - Cheese (FFS)'!$B:$Y,15,FALSE)</f>
        <v>0</v>
      </c>
      <c r="CEH5" s="998">
        <f>VLOOKUP(CEH4,'J.T.M.  - Cheese (FFS)'!$B:$Y,16,FALSE)</f>
        <v>0</v>
      </c>
      <c r="CEI5" s="998">
        <f>VLOOKUP(CEI4,'J.T.M.  - Cheese (FFS)'!$B:$Y,17,FALSE)</f>
        <v>0</v>
      </c>
      <c r="CEJ5" s="998">
        <f>VLOOKUP(CEJ4,'J.T.M.  - Cheese (FFS)'!$B:$Y,18,FALSE)</f>
        <v>0</v>
      </c>
      <c r="CEK5" s="998">
        <f>VLOOKUP(CEK4,'J.T.M.  - Cheese (FFS)'!$B:$Y,19,FALSE)</f>
        <v>0</v>
      </c>
      <c r="CEL5" s="998"/>
      <c r="CEM5" s="998">
        <f>VLOOKUP(CEM4,'J.T.M.  - Cheese (FFS)'!$B:$Y,10,FALSE)</f>
        <v>0</v>
      </c>
      <c r="CEN5" s="998">
        <f>VLOOKUP(CEN4,'J.T.M.  - Cheese (FFS)'!$B:$Y,11,FALSE)</f>
        <v>0</v>
      </c>
      <c r="CEO5" s="998">
        <f>VLOOKUP(CEO4,'J.T.M.  - Cheese (FFS)'!$B:$Y,12,FALSE)</f>
        <v>0</v>
      </c>
      <c r="CEP5" s="998">
        <f>VLOOKUP(CEP4,'J.T.M.  - Cheese (FFS)'!$B:$Y,13,FALSE)</f>
        <v>0</v>
      </c>
      <c r="CEQ5" s="998">
        <f>VLOOKUP(CEQ4,'J.T.M.  - Cheese (FFS)'!$B:$Y,14,FALSE)</f>
        <v>0</v>
      </c>
      <c r="CER5" s="998">
        <f>VLOOKUP(CER4,'J.T.M.  - Cheese (FFS)'!$B:$Y,15,FALSE)</f>
        <v>0</v>
      </c>
      <c r="CES5" s="998">
        <f>VLOOKUP(CES4,'J.T.M.  - Cheese (FFS)'!$B:$Y,16,FALSE)</f>
        <v>0</v>
      </c>
      <c r="CET5" s="998">
        <f>VLOOKUP(CET4,'J.T.M.  - Cheese (FFS)'!$B:$Y,17,FALSE)</f>
        <v>0</v>
      </c>
      <c r="CEU5" s="998">
        <f>VLOOKUP(CEU4,'J.T.M.  - Cheese (FFS)'!$B:$Y,18,FALSE)</f>
        <v>0</v>
      </c>
      <c r="CEV5" s="998">
        <f>VLOOKUP(CEV4,'J.T.M.  - Cheese (FFS)'!$B:$Y,19,FALSE)</f>
        <v>0</v>
      </c>
      <c r="CEW5" s="998"/>
      <c r="CEX5" s="998">
        <f>VLOOKUP(CEX4,'J.T.M.  - Cheese (FFS)'!$B:$Y,10,FALSE)</f>
        <v>0</v>
      </c>
      <c r="CEY5" s="998">
        <f>VLOOKUP(CEY4,'J.T.M.  - Cheese (FFS)'!$B:$Y,11,FALSE)</f>
        <v>0</v>
      </c>
      <c r="CEZ5" s="998">
        <f>VLOOKUP(CEZ4,'J.T.M.  - Cheese (FFS)'!$B:$Y,12,FALSE)</f>
        <v>0</v>
      </c>
      <c r="CFA5" s="998">
        <f>VLOOKUP(CFA4,'J.T.M.  - Cheese (FFS)'!$B:$Y,13,FALSE)</f>
        <v>0</v>
      </c>
      <c r="CFB5" s="998">
        <f>VLOOKUP(CFB4,'J.T.M.  - Cheese (FFS)'!$B:$Y,14,FALSE)</f>
        <v>0</v>
      </c>
      <c r="CFC5" s="998">
        <f>VLOOKUP(CFC4,'J.T.M.  - Cheese (FFS)'!$B:$Y,15,FALSE)</f>
        <v>0</v>
      </c>
      <c r="CFD5" s="998">
        <f>VLOOKUP(CFD4,'J.T.M.  - Cheese (FFS)'!$B:$Y,16,FALSE)</f>
        <v>0</v>
      </c>
      <c r="CFE5" s="998">
        <f>VLOOKUP(CFE4,'J.T.M.  - Cheese (FFS)'!$B:$Y,17,FALSE)</f>
        <v>0</v>
      </c>
      <c r="CFF5" s="998">
        <f>VLOOKUP(CFF4,'J.T.M.  - Cheese (FFS)'!$B:$Y,18,FALSE)</f>
        <v>0</v>
      </c>
      <c r="CFG5" s="998">
        <f>VLOOKUP(CFG4,'J.T.M.  - Cheese (FFS)'!$B:$Y,19,FALSE)</f>
        <v>0</v>
      </c>
      <c r="CFH5" s="998"/>
      <c r="CFI5" s="998">
        <f>VLOOKUP(CFI4,'J.T.M.  - Cheese (FFS)'!$B:$Y,10,FALSE)</f>
        <v>0</v>
      </c>
      <c r="CFJ5" s="998">
        <f>VLOOKUP(CFJ4,'J.T.M.  - Cheese (FFS)'!$B:$Y,11,FALSE)</f>
        <v>0</v>
      </c>
      <c r="CFK5" s="998">
        <f>VLOOKUP(CFK4,'J.T.M.  - Cheese (FFS)'!$B:$Y,12,FALSE)</f>
        <v>0</v>
      </c>
      <c r="CFL5" s="998">
        <f>VLOOKUP(CFL4,'J.T.M.  - Cheese (FFS)'!$B:$Y,13,FALSE)</f>
        <v>0</v>
      </c>
      <c r="CFM5" s="998">
        <f>VLOOKUP(CFM4,'J.T.M.  - Cheese (FFS)'!$B:$Y,14,FALSE)</f>
        <v>0</v>
      </c>
      <c r="CFN5" s="998">
        <f>VLOOKUP(CFN4,'J.T.M.  - Cheese (FFS)'!$B:$Y,15,FALSE)</f>
        <v>0</v>
      </c>
      <c r="CFO5" s="998">
        <f>VLOOKUP(CFO4,'J.T.M.  - Cheese (FFS)'!$B:$Y,16,FALSE)</f>
        <v>0</v>
      </c>
      <c r="CFP5" s="998">
        <f>VLOOKUP(CFP4,'J.T.M.  - Cheese (FFS)'!$B:$Y,17,FALSE)</f>
        <v>0</v>
      </c>
      <c r="CFQ5" s="998">
        <f>VLOOKUP(CFQ4,'J.T.M.  - Cheese (FFS)'!$B:$Y,18,FALSE)</f>
        <v>0</v>
      </c>
      <c r="CFR5" s="998">
        <f>VLOOKUP(CFR4,'J.T.M.  - Cheese (FFS)'!$B:$Y,19,FALSE)</f>
        <v>0</v>
      </c>
      <c r="CFS5" s="998"/>
      <c r="CFT5" s="998">
        <f>VLOOKUP(CFT4,'J.T.M.  - Cheese (FFS)'!$B:$Y,10,FALSE)</f>
        <v>0</v>
      </c>
      <c r="CFU5" s="998">
        <f>VLOOKUP(CFU4,'J.T.M.  - Cheese (FFS)'!$B:$Y,11,FALSE)</f>
        <v>0</v>
      </c>
      <c r="CFV5" s="998">
        <f>VLOOKUP(CFV4,'J.T.M.  - Cheese (FFS)'!$B:$Y,12,FALSE)</f>
        <v>0</v>
      </c>
      <c r="CFW5" s="998">
        <f>VLOOKUP(CFW4,'J.T.M.  - Cheese (FFS)'!$B:$Y,13,FALSE)</f>
        <v>0</v>
      </c>
      <c r="CFX5" s="998">
        <f>VLOOKUP(CFX4,'J.T.M.  - Cheese (FFS)'!$B:$Y,14,FALSE)</f>
        <v>0</v>
      </c>
      <c r="CFY5" s="998">
        <f>VLOOKUP(CFY4,'J.T.M.  - Cheese (FFS)'!$B:$Y,15,FALSE)</f>
        <v>0</v>
      </c>
      <c r="CFZ5" s="998">
        <f>VLOOKUP(CFZ4,'J.T.M.  - Cheese (FFS)'!$B:$Y,16,FALSE)</f>
        <v>0</v>
      </c>
      <c r="CGA5" s="998">
        <f>VLOOKUP(CGA4,'J.T.M.  - Cheese (FFS)'!$B:$Y,17,FALSE)</f>
        <v>0</v>
      </c>
      <c r="CGB5" s="998">
        <f>VLOOKUP(CGB4,'J.T.M.  - Cheese (FFS)'!$B:$Y,18,FALSE)</f>
        <v>0</v>
      </c>
      <c r="CGC5" s="998">
        <f>VLOOKUP(CGC4,'J.T.M.  - Cheese (FFS)'!$B:$Y,19,FALSE)</f>
        <v>0</v>
      </c>
      <c r="CGD5" s="998"/>
      <c r="CGE5" s="998">
        <f>VLOOKUP(CGE4,'J.T.M.  - Cheese (FFS)'!$B:$Y,10,FALSE)</f>
        <v>0</v>
      </c>
      <c r="CGF5" s="998">
        <f>VLOOKUP(CGF4,'J.T.M.  - Cheese (FFS)'!$B:$Y,11,FALSE)</f>
        <v>0</v>
      </c>
      <c r="CGG5" s="998">
        <f>VLOOKUP(CGG4,'J.T.M.  - Cheese (FFS)'!$B:$Y,12,FALSE)</f>
        <v>0</v>
      </c>
      <c r="CGH5" s="998">
        <f>VLOOKUP(CGH4,'J.T.M.  - Cheese (FFS)'!$B:$Y,13,FALSE)</f>
        <v>0</v>
      </c>
      <c r="CGI5" s="998">
        <f>VLOOKUP(CGI4,'J.T.M.  - Cheese (FFS)'!$B:$Y,14,FALSE)</f>
        <v>0</v>
      </c>
      <c r="CGJ5" s="998">
        <f>VLOOKUP(CGJ4,'J.T.M.  - Cheese (FFS)'!$B:$Y,15,FALSE)</f>
        <v>0</v>
      </c>
      <c r="CGK5" s="998">
        <f>VLOOKUP(CGK4,'J.T.M.  - Cheese (FFS)'!$B:$Y,16,FALSE)</f>
        <v>0</v>
      </c>
      <c r="CGL5" s="998">
        <f>VLOOKUP(CGL4,'J.T.M.  - Cheese (FFS)'!$B:$Y,17,FALSE)</f>
        <v>0</v>
      </c>
      <c r="CGM5" s="998">
        <f>VLOOKUP(CGM4,'J.T.M.  - Cheese (FFS)'!$B:$Y,18,FALSE)</f>
        <v>0</v>
      </c>
      <c r="CGN5" s="998">
        <f>VLOOKUP(CGN4,'J.T.M.  - Cheese (FFS)'!$B:$Y,19,FALSE)</f>
        <v>0</v>
      </c>
      <c r="CGO5" s="998"/>
      <c r="CGP5" s="998">
        <f>VLOOKUP(CGP4,'J.T.M.  - Cheese (FFS)'!$B:$Y,10,FALSE)</f>
        <v>0</v>
      </c>
      <c r="CGQ5" s="998">
        <f>VLOOKUP(CGQ4,'J.T.M.  - Cheese (FFS)'!$B:$Y,11,FALSE)</f>
        <v>0</v>
      </c>
      <c r="CGR5" s="998">
        <f>VLOOKUP(CGR4,'J.T.M.  - Cheese (FFS)'!$B:$Y,12,FALSE)</f>
        <v>0</v>
      </c>
      <c r="CGS5" s="998">
        <f>VLOOKUP(CGS4,'J.T.M.  - Cheese (FFS)'!$B:$Y,13,FALSE)</f>
        <v>0</v>
      </c>
      <c r="CGT5" s="998">
        <f>VLOOKUP(CGT4,'J.T.M.  - Cheese (FFS)'!$B:$Y,14,FALSE)</f>
        <v>0</v>
      </c>
      <c r="CGU5" s="998">
        <f>VLOOKUP(CGU4,'J.T.M.  - Cheese (FFS)'!$B:$Y,15,FALSE)</f>
        <v>0</v>
      </c>
      <c r="CGV5" s="998">
        <f>VLOOKUP(CGV4,'J.T.M.  - Cheese (FFS)'!$B:$Y,16,FALSE)</f>
        <v>0</v>
      </c>
      <c r="CGW5" s="998">
        <f>VLOOKUP(CGW4,'J.T.M.  - Cheese (FFS)'!$B:$Y,17,FALSE)</f>
        <v>0</v>
      </c>
      <c r="CGX5" s="998">
        <f>VLOOKUP(CGX4,'J.T.M.  - Cheese (FFS)'!$B:$Y,18,FALSE)</f>
        <v>0</v>
      </c>
      <c r="CGY5" s="998">
        <f>VLOOKUP(CGY4,'J.T.M.  - Cheese (FFS)'!$B:$Y,19,FALSE)</f>
        <v>0</v>
      </c>
      <c r="CGZ5" s="998"/>
      <c r="CHA5" s="998">
        <f>VLOOKUP(CHA4,'J.T.M.  - Cheese (FFS)'!$B:$Y,10,FALSE)</f>
        <v>0</v>
      </c>
      <c r="CHB5" s="998">
        <f>VLOOKUP(CHB4,'J.T.M.  - Cheese (FFS)'!$B:$Y,11,FALSE)</f>
        <v>0</v>
      </c>
      <c r="CHC5" s="998">
        <f>VLOOKUP(CHC4,'J.T.M.  - Cheese (FFS)'!$B:$Y,12,FALSE)</f>
        <v>0</v>
      </c>
      <c r="CHD5" s="998">
        <f>VLOOKUP(CHD4,'J.T.M.  - Cheese (FFS)'!$B:$Y,13,FALSE)</f>
        <v>0</v>
      </c>
      <c r="CHE5" s="998">
        <f>VLOOKUP(CHE4,'J.T.M.  - Cheese (FFS)'!$B:$Y,14,FALSE)</f>
        <v>0</v>
      </c>
      <c r="CHF5" s="998">
        <f>VLOOKUP(CHF4,'J.T.M.  - Cheese (FFS)'!$B:$Y,15,FALSE)</f>
        <v>0</v>
      </c>
      <c r="CHG5" s="998">
        <f>VLOOKUP(CHG4,'J.T.M.  - Cheese (FFS)'!$B:$Y,16,FALSE)</f>
        <v>0</v>
      </c>
      <c r="CHH5" s="998">
        <f>VLOOKUP(CHH4,'J.T.M.  - Cheese (FFS)'!$B:$Y,17,FALSE)</f>
        <v>0</v>
      </c>
      <c r="CHI5" s="998">
        <f>VLOOKUP(CHI4,'J.T.M.  - Cheese (FFS)'!$B:$Y,18,FALSE)</f>
        <v>0</v>
      </c>
      <c r="CHJ5" s="998">
        <f>VLOOKUP(CHJ4,'J.T.M.  - Cheese (FFS)'!$B:$Y,19,FALSE)</f>
        <v>0</v>
      </c>
      <c r="CHK5" s="998"/>
      <c r="CHL5" s="998">
        <f>VLOOKUP(CHL4,'J.T.M.  - Cheese (FFS)'!$B:$Y,10,FALSE)</f>
        <v>0</v>
      </c>
      <c r="CHM5" s="998">
        <f>VLOOKUP(CHM4,'J.T.M.  - Cheese (FFS)'!$B:$Y,11,FALSE)</f>
        <v>0</v>
      </c>
      <c r="CHN5" s="998">
        <f>VLOOKUP(CHN4,'J.T.M.  - Cheese (FFS)'!$B:$Y,12,FALSE)</f>
        <v>0</v>
      </c>
      <c r="CHO5" s="998">
        <f>VLOOKUP(CHO4,'J.T.M.  - Cheese (FFS)'!$B:$Y,13,FALSE)</f>
        <v>0</v>
      </c>
      <c r="CHP5" s="998">
        <f>VLOOKUP(CHP4,'J.T.M.  - Cheese (FFS)'!$B:$Y,14,FALSE)</f>
        <v>0</v>
      </c>
      <c r="CHQ5" s="998">
        <f>VLOOKUP(CHQ4,'J.T.M.  - Cheese (FFS)'!$B:$Y,15,FALSE)</f>
        <v>0</v>
      </c>
      <c r="CHR5" s="998">
        <f>VLOOKUP(CHR4,'J.T.M.  - Cheese (FFS)'!$B:$Y,16,FALSE)</f>
        <v>0</v>
      </c>
      <c r="CHS5" s="998">
        <f>VLOOKUP(CHS4,'J.T.M.  - Cheese (FFS)'!$B:$Y,17,FALSE)</f>
        <v>0</v>
      </c>
      <c r="CHT5" s="998">
        <f>VLOOKUP(CHT4,'J.T.M.  - Cheese (FFS)'!$B:$Y,18,FALSE)</f>
        <v>0</v>
      </c>
      <c r="CHU5" s="998">
        <f>VLOOKUP(CHU4,'J.T.M.  - Cheese (FFS)'!$B:$Y,19,FALSE)</f>
        <v>0</v>
      </c>
      <c r="CHV5" s="998"/>
      <c r="CHW5" s="998">
        <f>VLOOKUP(CHW4,'J.T.M.  - Cheese (FFS)'!$B:$Y,10,FALSE)</f>
        <v>0</v>
      </c>
      <c r="CHX5" s="998">
        <f>VLOOKUP(CHX4,'J.T.M.  - Cheese (FFS)'!$B:$Y,11,FALSE)</f>
        <v>0</v>
      </c>
      <c r="CHY5" s="998">
        <f>VLOOKUP(CHY4,'J.T.M.  - Cheese (FFS)'!$B:$Y,12,FALSE)</f>
        <v>0</v>
      </c>
      <c r="CHZ5" s="998">
        <f>VLOOKUP(CHZ4,'J.T.M.  - Cheese (FFS)'!$B:$Y,13,FALSE)</f>
        <v>0</v>
      </c>
      <c r="CIA5" s="998">
        <f>VLOOKUP(CIA4,'J.T.M.  - Cheese (FFS)'!$B:$Y,14,FALSE)</f>
        <v>0</v>
      </c>
      <c r="CIB5" s="998">
        <f>VLOOKUP(CIB4,'J.T.M.  - Cheese (FFS)'!$B:$Y,15,FALSE)</f>
        <v>0</v>
      </c>
      <c r="CIC5" s="998">
        <f>VLOOKUP(CIC4,'J.T.M.  - Cheese (FFS)'!$B:$Y,16,FALSE)</f>
        <v>0</v>
      </c>
      <c r="CID5" s="998">
        <f>VLOOKUP(CID4,'J.T.M.  - Cheese (FFS)'!$B:$Y,17,FALSE)</f>
        <v>0</v>
      </c>
      <c r="CIE5" s="998">
        <f>VLOOKUP(CIE4,'J.T.M.  - Cheese (FFS)'!$B:$Y,18,FALSE)</f>
        <v>0</v>
      </c>
      <c r="CIF5" s="998">
        <f>VLOOKUP(CIF4,'J.T.M.  - Cheese (FFS)'!$B:$Y,19,FALSE)</f>
        <v>0</v>
      </c>
      <c r="CIG5" s="998"/>
      <c r="CIH5" s="998">
        <f>VLOOKUP(CIH4,'J.T.M.  - Cheese (FFS)'!$B:$Y,10,FALSE)</f>
        <v>0</v>
      </c>
      <c r="CII5" s="998">
        <f>VLOOKUP(CII4,'J.T.M.  - Cheese (FFS)'!$B:$Y,11,FALSE)</f>
        <v>0</v>
      </c>
      <c r="CIJ5" s="998">
        <f>VLOOKUP(CIJ4,'J.T.M.  - Cheese (FFS)'!$B:$Y,12,FALSE)</f>
        <v>0</v>
      </c>
      <c r="CIK5" s="998">
        <f>VLOOKUP(CIK4,'J.T.M.  - Cheese (FFS)'!$B:$Y,13,FALSE)</f>
        <v>0</v>
      </c>
      <c r="CIL5" s="998">
        <f>VLOOKUP(CIL4,'J.T.M.  - Cheese (FFS)'!$B:$Y,14,FALSE)</f>
        <v>0</v>
      </c>
      <c r="CIM5" s="998">
        <f>VLOOKUP(CIM4,'J.T.M.  - Cheese (FFS)'!$B:$Y,15,FALSE)</f>
        <v>0</v>
      </c>
      <c r="CIN5" s="998">
        <f>VLOOKUP(CIN4,'J.T.M.  - Cheese (FFS)'!$B:$Y,16,FALSE)</f>
        <v>0</v>
      </c>
      <c r="CIO5" s="998">
        <f>VLOOKUP(CIO4,'J.T.M.  - Cheese (FFS)'!$B:$Y,17,FALSE)</f>
        <v>0</v>
      </c>
      <c r="CIP5" s="998">
        <f>VLOOKUP(CIP4,'J.T.M.  - Cheese (FFS)'!$B:$Y,18,FALSE)</f>
        <v>0</v>
      </c>
      <c r="CIQ5" s="998">
        <f>VLOOKUP(CIQ4,'J.T.M.  - Cheese (FFS)'!$B:$Y,19,FALSE)</f>
        <v>0</v>
      </c>
      <c r="CIR5" s="998"/>
      <c r="CIS5" s="998">
        <f>VLOOKUP(CIS4,'J.T.M.  - Cheese (FFS)'!$B:$Y,10,FALSE)</f>
        <v>0</v>
      </c>
      <c r="CIT5" s="998">
        <f>VLOOKUP(CIT4,'J.T.M.  - Cheese (FFS)'!$B:$Y,11,FALSE)</f>
        <v>0</v>
      </c>
      <c r="CIU5" s="998">
        <f>VLOOKUP(CIU4,'J.T.M.  - Cheese (FFS)'!$B:$Y,12,FALSE)</f>
        <v>0</v>
      </c>
      <c r="CIV5" s="998">
        <f>VLOOKUP(CIV4,'J.T.M.  - Cheese (FFS)'!$B:$Y,13,FALSE)</f>
        <v>0</v>
      </c>
      <c r="CIW5" s="998">
        <f>VLOOKUP(CIW4,'J.T.M.  - Cheese (FFS)'!$B:$Y,14,FALSE)</f>
        <v>0</v>
      </c>
      <c r="CIX5" s="998">
        <f>VLOOKUP(CIX4,'J.T.M.  - Cheese (FFS)'!$B:$Y,15,FALSE)</f>
        <v>0</v>
      </c>
      <c r="CIY5" s="998">
        <f>VLOOKUP(CIY4,'J.T.M.  - Cheese (FFS)'!$B:$Y,16,FALSE)</f>
        <v>0</v>
      </c>
      <c r="CIZ5" s="998">
        <f>VLOOKUP(CIZ4,'J.T.M.  - Cheese (FFS)'!$B:$Y,17,FALSE)</f>
        <v>0</v>
      </c>
      <c r="CJA5" s="998">
        <f>VLOOKUP(CJA4,'J.T.M.  - Cheese (FFS)'!$B:$Y,18,FALSE)</f>
        <v>0</v>
      </c>
      <c r="CJB5" s="998">
        <f>VLOOKUP(CJB4,'J.T.M.  - Cheese (FFS)'!$B:$Y,19,FALSE)</f>
        <v>0</v>
      </c>
      <c r="CJC5" s="998"/>
      <c r="CJD5" s="998">
        <f>VLOOKUP(CJD4,'J.T.M.  - Cheese (FFS)'!$B:$Y,10,FALSE)</f>
        <v>0</v>
      </c>
      <c r="CJE5" s="998">
        <f>VLOOKUP(CJE4,'J.T.M.  - Cheese (FFS)'!$B:$Y,11,FALSE)</f>
        <v>0</v>
      </c>
      <c r="CJF5" s="998">
        <f>VLOOKUP(CJF4,'J.T.M.  - Cheese (FFS)'!$B:$Y,12,FALSE)</f>
        <v>0</v>
      </c>
      <c r="CJG5" s="998">
        <f>VLOOKUP(CJG4,'J.T.M.  - Cheese (FFS)'!$B:$Y,13,FALSE)</f>
        <v>0</v>
      </c>
      <c r="CJH5" s="998">
        <f>VLOOKUP(CJH4,'J.T.M.  - Cheese (FFS)'!$B:$Y,14,FALSE)</f>
        <v>0</v>
      </c>
      <c r="CJI5" s="998">
        <f>VLOOKUP(CJI4,'J.T.M.  - Cheese (FFS)'!$B:$Y,15,FALSE)</f>
        <v>0</v>
      </c>
      <c r="CJJ5" s="998">
        <f>VLOOKUP(CJJ4,'J.T.M.  - Cheese (FFS)'!$B:$Y,16,FALSE)</f>
        <v>0</v>
      </c>
      <c r="CJK5" s="998">
        <f>VLOOKUP(CJK4,'J.T.M.  - Cheese (FFS)'!$B:$Y,17,FALSE)</f>
        <v>0</v>
      </c>
      <c r="CJL5" s="998">
        <f>VLOOKUP(CJL4,'J.T.M.  - Cheese (FFS)'!$B:$Y,18,FALSE)</f>
        <v>0</v>
      </c>
      <c r="CJM5" s="998">
        <f>VLOOKUP(CJM4,'J.T.M.  - Cheese (FFS)'!$B:$Y,19,FALSE)</f>
        <v>0</v>
      </c>
      <c r="CJN5" s="998"/>
      <c r="CJO5" s="998">
        <f>VLOOKUP(CJO4,'J.T.M.  - Cheese (FFS)'!$B:$Y,10,FALSE)</f>
        <v>0</v>
      </c>
      <c r="CJP5" s="998">
        <f>VLOOKUP(CJP4,'J.T.M.  - Cheese (FFS)'!$B:$Y,11,FALSE)</f>
        <v>0</v>
      </c>
      <c r="CJQ5" s="998">
        <f>VLOOKUP(CJQ4,'J.T.M.  - Cheese (FFS)'!$B:$Y,12,FALSE)</f>
        <v>0</v>
      </c>
      <c r="CJR5" s="998">
        <f>VLOOKUP(CJR4,'J.T.M.  - Cheese (FFS)'!$B:$Y,13,FALSE)</f>
        <v>0</v>
      </c>
      <c r="CJS5" s="998">
        <f>VLOOKUP(CJS4,'J.T.M.  - Cheese (FFS)'!$B:$Y,14,FALSE)</f>
        <v>0</v>
      </c>
      <c r="CJT5" s="998">
        <f>VLOOKUP(CJT4,'J.T.M.  - Cheese (FFS)'!$B:$Y,15,FALSE)</f>
        <v>0</v>
      </c>
      <c r="CJU5" s="998">
        <f>VLOOKUP(CJU4,'J.T.M.  - Cheese (FFS)'!$B:$Y,16,FALSE)</f>
        <v>0</v>
      </c>
      <c r="CJV5" s="998">
        <f>VLOOKUP(CJV4,'J.T.M.  - Cheese (FFS)'!$B:$Y,17,FALSE)</f>
        <v>0</v>
      </c>
      <c r="CJW5" s="998">
        <f>VLOOKUP(CJW4,'J.T.M.  - Cheese (FFS)'!$B:$Y,18,FALSE)</f>
        <v>0</v>
      </c>
      <c r="CJX5" s="998">
        <f>VLOOKUP(CJX4,'J.T.M.  - Cheese (FFS)'!$B:$Y,19,FALSE)</f>
        <v>0</v>
      </c>
      <c r="CJY5" s="998"/>
      <c r="CJZ5" s="998">
        <f>VLOOKUP(CJZ4,'J.T.M. - Beef (FFS)'!$B:$Y,10,FALSE)</f>
        <v>0</v>
      </c>
      <c r="CKA5" s="998">
        <f>VLOOKUP(CKA4,'J.T.M. - Beef (FFS)'!$B:$Y,11,FALSE)</f>
        <v>0</v>
      </c>
      <c r="CKB5" s="998">
        <f>VLOOKUP(CKB4,'J.T.M. - Beef (FFS)'!$B:$Y,12,FALSE)</f>
        <v>0</v>
      </c>
      <c r="CKC5" s="998">
        <f>VLOOKUP(CKC4,'J.T.M. - Beef (FFS)'!$B:$Y,13,FALSE)</f>
        <v>0</v>
      </c>
      <c r="CKD5" s="998">
        <f>VLOOKUP(CKD4,'J.T.M. - Beef (FFS)'!$B:$Y,14,FALSE)</f>
        <v>0</v>
      </c>
      <c r="CKE5" s="998">
        <f>VLOOKUP(CKE4,'J.T.M. - Beef (FFS)'!$B:$Y,15,FALSE)</f>
        <v>0</v>
      </c>
      <c r="CKF5" s="998">
        <f>VLOOKUP(CKF4,'J.T.M. - Beef (FFS)'!$B:$Y,16,FALSE)</f>
        <v>0</v>
      </c>
      <c r="CKG5" s="998">
        <f>VLOOKUP(CKG4,'J.T.M. - Beef (FFS)'!$B:$Y,17,FALSE)</f>
        <v>0</v>
      </c>
      <c r="CKH5" s="998">
        <f>VLOOKUP(CKH4,'J.T.M. - Beef (FFS)'!$B:$Y,18,FALSE)</f>
        <v>0</v>
      </c>
      <c r="CKI5" s="998">
        <f>VLOOKUP(CKI4,'J.T.M. - Beef (FFS)'!$B:$Y,19,FALSE)</f>
        <v>0</v>
      </c>
      <c r="CKJ5" s="998"/>
      <c r="CKK5" s="998">
        <f>VLOOKUP(CKK4,'J.T.M. - Beef (FFS)'!$B:$Y,10,FALSE)</f>
        <v>0</v>
      </c>
      <c r="CKL5" s="998">
        <f>VLOOKUP(CKL4,'J.T.M. - Beef (FFS)'!$B:$Y,11,FALSE)</f>
        <v>0</v>
      </c>
      <c r="CKM5" s="998">
        <f>VLOOKUP(CKM4,'J.T.M. - Beef (FFS)'!$B:$Y,12,FALSE)</f>
        <v>0</v>
      </c>
      <c r="CKN5" s="998">
        <f>VLOOKUP(CKN4,'J.T.M. - Beef (FFS)'!$B:$Y,13,FALSE)</f>
        <v>0</v>
      </c>
      <c r="CKO5" s="998">
        <f>VLOOKUP(CKO4,'J.T.M. - Beef (FFS)'!$B:$Y,14,FALSE)</f>
        <v>0</v>
      </c>
      <c r="CKP5" s="998">
        <f>VLOOKUP(CKP4,'J.T.M. - Beef (FFS)'!$B:$Y,15,FALSE)</f>
        <v>0</v>
      </c>
      <c r="CKQ5" s="998">
        <f>VLOOKUP(CKQ4,'J.T.M. - Beef (FFS)'!$B:$Y,16,FALSE)</f>
        <v>0</v>
      </c>
      <c r="CKR5" s="998">
        <f>VLOOKUP(CKR4,'J.T.M. - Beef (FFS)'!$B:$Y,17,FALSE)</f>
        <v>0</v>
      </c>
      <c r="CKS5" s="998">
        <f>VLOOKUP(CKS4,'J.T.M. - Beef (FFS)'!$B:$Y,18,FALSE)</f>
        <v>0</v>
      </c>
      <c r="CKT5" s="998">
        <f>VLOOKUP(CKT4,'J.T.M. - Beef (FFS)'!$B:$Y,19,FALSE)</f>
        <v>0</v>
      </c>
      <c r="CKU5" s="998"/>
      <c r="CKV5" s="998">
        <f>VLOOKUP(CKV4,'J.T.M. - Beef (FFS)'!$B:$Y,10,FALSE)</f>
        <v>0</v>
      </c>
      <c r="CKW5" s="998">
        <f>VLOOKUP(CKW4,'J.T.M. - Beef (FFS)'!$B:$Y,11,FALSE)</f>
        <v>0</v>
      </c>
      <c r="CKX5" s="998">
        <f>VLOOKUP(CKX4,'J.T.M. - Beef (FFS)'!$B:$Y,12,FALSE)</f>
        <v>0</v>
      </c>
      <c r="CKY5" s="998">
        <f>VLOOKUP(CKY4,'J.T.M. - Beef (FFS)'!$B:$Y,13,FALSE)</f>
        <v>0</v>
      </c>
      <c r="CKZ5" s="998">
        <f>VLOOKUP(CKZ4,'J.T.M. - Beef (FFS)'!$B:$Y,14,FALSE)</f>
        <v>0</v>
      </c>
      <c r="CLA5" s="998">
        <f>VLOOKUP(CLA4,'J.T.M. - Beef (FFS)'!$B:$Y,15,FALSE)</f>
        <v>0</v>
      </c>
      <c r="CLB5" s="998">
        <f>VLOOKUP(CLB4,'J.T.M. - Beef (FFS)'!$B:$Y,16,FALSE)</f>
        <v>0</v>
      </c>
      <c r="CLC5" s="998">
        <f>VLOOKUP(CLC4,'J.T.M. - Beef (FFS)'!$B:$Y,17,FALSE)</f>
        <v>0</v>
      </c>
      <c r="CLD5" s="998">
        <f>VLOOKUP(CLD4,'J.T.M. - Beef (FFS)'!$B:$Y,18,FALSE)</f>
        <v>0</v>
      </c>
      <c r="CLE5" s="998">
        <f>VLOOKUP(CLE4,'J.T.M. - Beef (FFS)'!$B:$Y,19,FALSE)</f>
        <v>0</v>
      </c>
      <c r="CLF5" s="998"/>
      <c r="CLG5" s="998">
        <f>VLOOKUP(CLG4,'J.T.M. - Beef (FFS)'!$B:$Y,10,FALSE)</f>
        <v>0</v>
      </c>
      <c r="CLH5" s="998">
        <f>VLOOKUP(CLH4,'J.T.M. - Beef (FFS)'!$B:$Y,11,FALSE)</f>
        <v>0</v>
      </c>
      <c r="CLI5" s="998">
        <f>VLOOKUP(CLI4,'J.T.M. - Beef (FFS)'!$B:$Y,12,FALSE)</f>
        <v>0</v>
      </c>
      <c r="CLJ5" s="998">
        <f>VLOOKUP(CLJ4,'J.T.M. - Beef (FFS)'!$B:$Y,13,FALSE)</f>
        <v>0</v>
      </c>
      <c r="CLK5" s="998">
        <f>VLOOKUP(CLK4,'J.T.M. - Beef (FFS)'!$B:$Y,14,FALSE)</f>
        <v>0</v>
      </c>
      <c r="CLL5" s="998">
        <f>VLOOKUP(CLL4,'J.T.M. - Beef (FFS)'!$B:$Y,15,FALSE)</f>
        <v>0</v>
      </c>
      <c r="CLM5" s="998">
        <f>VLOOKUP(CLM4,'J.T.M. - Beef (FFS)'!$B:$Y,16,FALSE)</f>
        <v>0</v>
      </c>
      <c r="CLN5" s="998">
        <f>VLOOKUP(CLN4,'J.T.M. - Beef (FFS)'!$B:$Y,17,FALSE)</f>
        <v>0</v>
      </c>
      <c r="CLO5" s="998">
        <f>VLOOKUP(CLO4,'J.T.M. - Beef (FFS)'!$B:$Y,18,FALSE)</f>
        <v>0</v>
      </c>
      <c r="CLP5" s="998">
        <f>VLOOKUP(CLP4,'J.T.M. - Beef (FFS)'!$B:$Y,19,FALSE)</f>
        <v>0</v>
      </c>
      <c r="CLQ5" s="998"/>
      <c r="CLR5" s="998">
        <f>VLOOKUP(CLR4,'J.T.M. - Beef (FFS)'!$B:$Y,10,FALSE)</f>
        <v>0</v>
      </c>
      <c r="CLS5" s="998">
        <f>VLOOKUP(CLS4,'J.T.M. - Beef (FFS)'!$B:$Y,11,FALSE)</f>
        <v>0</v>
      </c>
      <c r="CLT5" s="998">
        <f>VLOOKUP(CLT4,'J.T.M. - Beef (FFS)'!$B:$Y,12,FALSE)</f>
        <v>0</v>
      </c>
      <c r="CLU5" s="998">
        <f>VLOOKUP(CLU4,'J.T.M. - Beef (FFS)'!$B:$Y,13,FALSE)</f>
        <v>0</v>
      </c>
      <c r="CLV5" s="998">
        <f>VLOOKUP(CLV4,'J.T.M. - Beef (FFS)'!$B:$Y,14,FALSE)</f>
        <v>0</v>
      </c>
      <c r="CLW5" s="998">
        <f>VLOOKUP(CLW4,'J.T.M. - Beef (FFS)'!$B:$Y,15,FALSE)</f>
        <v>0</v>
      </c>
      <c r="CLX5" s="998">
        <f>VLOOKUP(CLX4,'J.T.M. - Beef (FFS)'!$B:$Y,16,FALSE)</f>
        <v>0</v>
      </c>
      <c r="CLY5" s="998">
        <f>VLOOKUP(CLY4,'J.T.M. - Beef (FFS)'!$B:$Y,17,FALSE)</f>
        <v>0</v>
      </c>
      <c r="CLZ5" s="998">
        <f>VLOOKUP(CLZ4,'J.T.M. - Beef (FFS)'!$B:$Y,18,FALSE)</f>
        <v>0</v>
      </c>
      <c r="CMA5" s="998">
        <f>VLOOKUP(CMA4,'J.T.M. - Beef (FFS)'!$B:$Y,19,FALSE)</f>
        <v>0</v>
      </c>
      <c r="CMB5" s="998"/>
      <c r="CMC5" s="998">
        <f>VLOOKUP(CMC4,'J.T.M. - Beef (FFS)'!$B:$Y,10,FALSE)</f>
        <v>0</v>
      </c>
      <c r="CMD5" s="998">
        <f>VLOOKUP(CMD4,'J.T.M. - Beef (FFS)'!$B:$Y,11,FALSE)</f>
        <v>0</v>
      </c>
      <c r="CME5" s="998">
        <f>VLOOKUP(CME4,'J.T.M. - Beef (FFS)'!$B:$Y,12,FALSE)</f>
        <v>0</v>
      </c>
      <c r="CMF5" s="998">
        <f>VLOOKUP(CMF4,'J.T.M. - Beef (FFS)'!$B:$Y,13,FALSE)</f>
        <v>0</v>
      </c>
      <c r="CMG5" s="998">
        <f>VLOOKUP(CMG4,'J.T.M. - Beef (FFS)'!$B:$Y,14,FALSE)</f>
        <v>0</v>
      </c>
      <c r="CMH5" s="998">
        <f>VLOOKUP(CMH4,'J.T.M. - Beef (FFS)'!$B:$Y,15,FALSE)</f>
        <v>0</v>
      </c>
      <c r="CMI5" s="998">
        <f>VLOOKUP(CMI4,'J.T.M. - Beef (FFS)'!$B:$Y,16,FALSE)</f>
        <v>0</v>
      </c>
      <c r="CMJ5" s="998">
        <f>VLOOKUP(CMJ4,'J.T.M. - Beef (FFS)'!$B:$Y,17,FALSE)</f>
        <v>0</v>
      </c>
      <c r="CMK5" s="998">
        <f>VLOOKUP(CMK4,'J.T.M. - Beef (FFS)'!$B:$Y,18,FALSE)</f>
        <v>0</v>
      </c>
      <c r="CML5" s="998">
        <f>VLOOKUP(CML4,'J.T.M. - Beef (FFS)'!$B:$Y,19,FALSE)</f>
        <v>0</v>
      </c>
      <c r="CMM5" s="998"/>
      <c r="CMN5" s="998">
        <f>VLOOKUP(CMN4,'J.T.M. - Beef (FFS)'!$B:$Y,10,FALSE)</f>
        <v>0</v>
      </c>
      <c r="CMO5" s="998">
        <f>VLOOKUP(CMO4,'J.T.M. - Beef (FFS)'!$B:$Y,11,FALSE)</f>
        <v>0</v>
      </c>
      <c r="CMP5" s="998">
        <f>VLOOKUP(CMP4,'J.T.M. - Beef (FFS)'!$B:$Y,12,FALSE)</f>
        <v>0</v>
      </c>
      <c r="CMQ5" s="998">
        <f>VLOOKUP(CMQ4,'J.T.M. - Beef (FFS)'!$B:$Y,13,FALSE)</f>
        <v>0</v>
      </c>
      <c r="CMR5" s="998">
        <f>VLOOKUP(CMR4,'J.T.M. - Beef (FFS)'!$B:$Y,14,FALSE)</f>
        <v>0</v>
      </c>
      <c r="CMS5" s="998">
        <f>VLOOKUP(CMS4,'J.T.M. - Beef (FFS)'!$B:$Y,15,FALSE)</f>
        <v>0</v>
      </c>
      <c r="CMT5" s="998">
        <f>VLOOKUP(CMT4,'J.T.M. - Beef (FFS)'!$B:$Y,16,FALSE)</f>
        <v>0</v>
      </c>
      <c r="CMU5" s="998">
        <f>VLOOKUP(CMU4,'J.T.M. - Beef (FFS)'!$B:$Y,17,FALSE)</f>
        <v>0</v>
      </c>
      <c r="CMV5" s="998">
        <f>VLOOKUP(CMV4,'J.T.M. - Beef (FFS)'!$B:$Y,18,FALSE)</f>
        <v>0</v>
      </c>
      <c r="CMW5" s="998">
        <f>VLOOKUP(CMW4,'J.T.M. - Beef (FFS)'!$B:$Y,19,FALSE)</f>
        <v>0</v>
      </c>
      <c r="CMX5" s="998"/>
      <c r="CMY5" s="998">
        <f>VLOOKUP(CMY4,'J.T.M. - Beef (FFS)'!$B:$Y,10,FALSE)</f>
        <v>0</v>
      </c>
      <c r="CMZ5" s="998">
        <f>VLOOKUP(CMZ4,'J.T.M. - Beef (FFS)'!$B:$Y,11,FALSE)</f>
        <v>0</v>
      </c>
      <c r="CNA5" s="998">
        <f>VLOOKUP(CNA4,'J.T.M. - Beef (FFS)'!$B:$Y,12,FALSE)</f>
        <v>0</v>
      </c>
      <c r="CNB5" s="998">
        <f>VLOOKUP(CNB4,'J.T.M. - Beef (FFS)'!$B:$Y,13,FALSE)</f>
        <v>0</v>
      </c>
      <c r="CNC5" s="998">
        <f>VLOOKUP(CNC4,'J.T.M. - Beef (FFS)'!$B:$Y,14,FALSE)</f>
        <v>0</v>
      </c>
      <c r="CND5" s="998">
        <f>VLOOKUP(CND4,'J.T.M. - Beef (FFS)'!$B:$Y,15,FALSE)</f>
        <v>0</v>
      </c>
      <c r="CNE5" s="998">
        <f>VLOOKUP(CNE4,'J.T.M. - Beef (FFS)'!$B:$Y,16,FALSE)</f>
        <v>0</v>
      </c>
      <c r="CNF5" s="998">
        <f>VLOOKUP(CNF4,'J.T.M. - Beef (FFS)'!$B:$Y,17,FALSE)</f>
        <v>0</v>
      </c>
      <c r="CNG5" s="998">
        <f>VLOOKUP(CNG4,'J.T.M. - Beef (FFS)'!$B:$Y,18,FALSE)</f>
        <v>0</v>
      </c>
      <c r="CNH5" s="998">
        <f>VLOOKUP(CNH4,'J.T.M. - Beef (FFS)'!$B:$Y,19,FALSE)</f>
        <v>0</v>
      </c>
      <c r="CNI5" s="998"/>
      <c r="CNJ5" s="998">
        <f>VLOOKUP(CNJ4,'J.T.M. - Beef (FFS)'!$B:$Y,10,FALSE)</f>
        <v>0</v>
      </c>
      <c r="CNK5" s="998">
        <f>VLOOKUP(CNK4,'J.T.M. - Beef (FFS)'!$B:$Y,11,FALSE)</f>
        <v>0</v>
      </c>
      <c r="CNL5" s="998">
        <f>VLOOKUP(CNL4,'J.T.M. - Beef (FFS)'!$B:$Y,12,FALSE)</f>
        <v>0</v>
      </c>
      <c r="CNM5" s="998">
        <f>VLOOKUP(CNM4,'J.T.M. - Beef (FFS)'!$B:$Y,13,FALSE)</f>
        <v>0</v>
      </c>
      <c r="CNN5" s="998">
        <f>VLOOKUP(CNN4,'J.T.M. - Beef (FFS)'!$B:$Y,14,FALSE)</f>
        <v>0</v>
      </c>
      <c r="CNO5" s="998">
        <f>VLOOKUP(CNO4,'J.T.M. - Beef (FFS)'!$B:$Y,15,FALSE)</f>
        <v>0</v>
      </c>
      <c r="CNP5" s="998">
        <f>VLOOKUP(CNP4,'J.T.M. - Beef (FFS)'!$B:$Y,16,FALSE)</f>
        <v>0</v>
      </c>
      <c r="CNQ5" s="998">
        <f>VLOOKUP(CNQ4,'J.T.M. - Beef (FFS)'!$B:$Y,17,FALSE)</f>
        <v>0</v>
      </c>
      <c r="CNR5" s="998">
        <f>VLOOKUP(CNR4,'J.T.M. - Beef (FFS)'!$B:$Y,18,FALSE)</f>
        <v>0</v>
      </c>
      <c r="CNS5" s="998">
        <f>VLOOKUP(CNS4,'J.T.M. - Beef (FFS)'!$B:$Y,19,FALSE)</f>
        <v>0</v>
      </c>
      <c r="CNT5" s="998"/>
      <c r="CNU5" s="998">
        <f>VLOOKUP(CNU4,'J.T.M. - Beef (FFS)'!$B:$Y,10,FALSE)</f>
        <v>0</v>
      </c>
      <c r="CNV5" s="998">
        <f>VLOOKUP(CNV4,'J.T.M. - Beef (FFS)'!$B:$Y,11,FALSE)</f>
        <v>0</v>
      </c>
      <c r="CNW5" s="998">
        <f>VLOOKUP(CNW4,'J.T.M. - Beef (FFS)'!$B:$Y,12,FALSE)</f>
        <v>0</v>
      </c>
      <c r="CNX5" s="998">
        <f>VLOOKUP(CNX4,'J.T.M. - Beef (FFS)'!$B:$Y,13,FALSE)</f>
        <v>0</v>
      </c>
      <c r="CNY5" s="998">
        <f>VLOOKUP(CNY4,'J.T.M. - Beef (FFS)'!$B:$Y,14,FALSE)</f>
        <v>0</v>
      </c>
      <c r="CNZ5" s="998">
        <f>VLOOKUP(CNZ4,'J.T.M. - Beef (FFS)'!$B:$Y,15,FALSE)</f>
        <v>0</v>
      </c>
      <c r="COA5" s="998">
        <f>VLOOKUP(COA4,'J.T.M. - Beef (FFS)'!$B:$Y,16,FALSE)</f>
        <v>0</v>
      </c>
      <c r="COB5" s="998">
        <f>VLOOKUP(COB4,'J.T.M. - Beef (FFS)'!$B:$Y,17,FALSE)</f>
        <v>0</v>
      </c>
      <c r="COC5" s="998">
        <f>VLOOKUP(COC4,'J.T.M. - Beef (FFS)'!$B:$Y,18,FALSE)</f>
        <v>0</v>
      </c>
      <c r="COD5" s="998">
        <f>VLOOKUP(COD4,'J.T.M. - Beef (FFS)'!$B:$Y,19,FALSE)</f>
        <v>0</v>
      </c>
      <c r="COE5" s="998"/>
      <c r="COF5" s="998">
        <f>VLOOKUP(COF4,'J.T.M. - Beef (FFS)'!$B:$Y,10,FALSE)</f>
        <v>0</v>
      </c>
      <c r="COG5" s="998">
        <f>VLOOKUP(COG4,'J.T.M. - Beef (FFS)'!$B:$Y,11,FALSE)</f>
        <v>0</v>
      </c>
      <c r="COH5" s="998">
        <f>VLOOKUP(COH4,'J.T.M. - Beef (FFS)'!$B:$Y,12,FALSE)</f>
        <v>0</v>
      </c>
      <c r="COI5" s="998">
        <f>VLOOKUP(COI4,'J.T.M. - Beef (FFS)'!$B:$Y,13,FALSE)</f>
        <v>0</v>
      </c>
      <c r="COJ5" s="998">
        <f>VLOOKUP(COJ4,'J.T.M. - Beef (FFS)'!$B:$Y,14,FALSE)</f>
        <v>0</v>
      </c>
      <c r="COK5" s="998">
        <f>VLOOKUP(COK4,'J.T.M. - Beef (FFS)'!$B:$Y,15,FALSE)</f>
        <v>0</v>
      </c>
      <c r="COL5" s="998">
        <f>VLOOKUP(COL4,'J.T.M. - Beef (FFS)'!$B:$Y,16,FALSE)</f>
        <v>0</v>
      </c>
      <c r="COM5" s="998">
        <f>VLOOKUP(COM4,'J.T.M. - Beef (FFS)'!$B:$Y,17,FALSE)</f>
        <v>0</v>
      </c>
      <c r="CON5" s="998">
        <f>VLOOKUP(CON4,'J.T.M. - Beef (FFS)'!$B:$Y,18,FALSE)</f>
        <v>0</v>
      </c>
      <c r="COO5" s="998">
        <f>VLOOKUP(COO4,'J.T.M. - Beef (FFS)'!$B:$Y,19,FALSE)</f>
        <v>0</v>
      </c>
      <c r="COP5" s="998"/>
      <c r="COQ5" s="998">
        <f>VLOOKUP(COQ4,'J.T.M. - Beef (FFS)'!$B:$Y,10,FALSE)</f>
        <v>0</v>
      </c>
      <c r="COR5" s="998">
        <f>VLOOKUP(COR4,'J.T.M. - Beef (FFS)'!$B:$Y,11,FALSE)</f>
        <v>0</v>
      </c>
      <c r="COS5" s="998">
        <f>VLOOKUP(COS4,'J.T.M. - Beef (FFS)'!$B:$Y,12,FALSE)</f>
        <v>0</v>
      </c>
      <c r="COT5" s="998">
        <f>VLOOKUP(COT4,'J.T.M. - Beef (FFS)'!$B:$Y,13,FALSE)</f>
        <v>0</v>
      </c>
      <c r="COU5" s="998">
        <f>VLOOKUP(COU4,'J.T.M. - Beef (FFS)'!$B:$Y,14,FALSE)</f>
        <v>0</v>
      </c>
      <c r="COV5" s="998">
        <f>VLOOKUP(COV4,'J.T.M. - Beef (FFS)'!$B:$Y,15,FALSE)</f>
        <v>0</v>
      </c>
      <c r="COW5" s="998">
        <f>VLOOKUP(COW4,'J.T.M. - Beef (FFS)'!$B:$Y,16,FALSE)</f>
        <v>0</v>
      </c>
      <c r="COX5" s="998">
        <f>VLOOKUP(COX4,'J.T.M. - Beef (FFS)'!$B:$Y,17,FALSE)</f>
        <v>0</v>
      </c>
      <c r="COY5" s="998">
        <f>VLOOKUP(COY4,'J.T.M. - Beef (FFS)'!$B:$Y,18,FALSE)</f>
        <v>0</v>
      </c>
      <c r="COZ5" s="998">
        <f>VLOOKUP(COZ4,'J.T.M. - Beef (FFS)'!$B:$Y,19,FALSE)</f>
        <v>0</v>
      </c>
      <c r="CPA5" s="998"/>
      <c r="CPB5" s="998">
        <f>VLOOKUP(CPB4,'J.T.M. - Beef (FFS)'!$B:$Y,10,FALSE)</f>
        <v>0</v>
      </c>
      <c r="CPC5" s="998">
        <f>VLOOKUP(CPC4,'J.T.M. - Beef (FFS)'!$B:$Y,11,FALSE)</f>
        <v>0</v>
      </c>
      <c r="CPD5" s="998">
        <f>VLOOKUP(CPD4,'J.T.M. - Beef (FFS)'!$B:$Y,12,FALSE)</f>
        <v>0</v>
      </c>
      <c r="CPE5" s="998">
        <f>VLOOKUP(CPE4,'J.T.M. - Beef (FFS)'!$B:$Y,13,FALSE)</f>
        <v>0</v>
      </c>
      <c r="CPF5" s="998">
        <f>VLOOKUP(CPF4,'J.T.M. - Beef (FFS)'!$B:$Y,14,FALSE)</f>
        <v>0</v>
      </c>
      <c r="CPG5" s="998">
        <f>VLOOKUP(CPG4,'J.T.M. - Beef (FFS)'!$B:$Y,15,FALSE)</f>
        <v>0</v>
      </c>
      <c r="CPH5" s="998">
        <f>VLOOKUP(CPH4,'J.T.M. - Beef (FFS)'!$B:$Y,16,FALSE)</f>
        <v>0</v>
      </c>
      <c r="CPI5" s="998">
        <f>VLOOKUP(CPI4,'J.T.M. - Beef (FFS)'!$B:$Y,17,FALSE)</f>
        <v>0</v>
      </c>
      <c r="CPJ5" s="998">
        <f>VLOOKUP(CPJ4,'J.T.M. - Beef (FFS)'!$B:$Y,18,FALSE)</f>
        <v>0</v>
      </c>
      <c r="CPK5" s="998">
        <f>VLOOKUP(CPK4,'J.T.M. - Beef (FFS)'!$B:$Y,19,FALSE)</f>
        <v>0</v>
      </c>
      <c r="CPL5" s="998"/>
      <c r="CPM5" s="998">
        <f>VLOOKUP(CPM4,'J.T.M. - Beef (FFS)'!$B:$Y,10,FALSE)</f>
        <v>0</v>
      </c>
      <c r="CPN5" s="998">
        <f>VLOOKUP(CPN4,'J.T.M. - Beef (FFS)'!$B:$Y,11,FALSE)</f>
        <v>0</v>
      </c>
      <c r="CPO5" s="998">
        <f>VLOOKUP(CPO4,'J.T.M. - Beef (FFS)'!$B:$Y,12,FALSE)</f>
        <v>0</v>
      </c>
      <c r="CPP5" s="998">
        <f>VLOOKUP(CPP4,'J.T.M. - Beef (FFS)'!$B:$Y,13,FALSE)</f>
        <v>0</v>
      </c>
      <c r="CPQ5" s="998">
        <f>VLOOKUP(CPQ4,'J.T.M. - Beef (FFS)'!$B:$Y,14,FALSE)</f>
        <v>0</v>
      </c>
      <c r="CPR5" s="998">
        <f>VLOOKUP(CPR4,'J.T.M. - Beef (FFS)'!$B:$Y,15,FALSE)</f>
        <v>0</v>
      </c>
      <c r="CPS5" s="998">
        <f>VLOOKUP(CPS4,'J.T.M. - Beef (FFS)'!$B:$Y,16,FALSE)</f>
        <v>0</v>
      </c>
      <c r="CPT5" s="998">
        <f>VLOOKUP(CPT4,'J.T.M. - Beef (FFS)'!$B:$Y,17,FALSE)</f>
        <v>0</v>
      </c>
      <c r="CPU5" s="998">
        <f>VLOOKUP(CPU4,'J.T.M. - Beef (FFS)'!$B:$Y,18,FALSE)</f>
        <v>0</v>
      </c>
      <c r="CPV5" s="998">
        <f>VLOOKUP(CPV4,'J.T.M. - Beef (FFS)'!$B:$Y,19,FALSE)</f>
        <v>0</v>
      </c>
      <c r="CPW5" s="998"/>
      <c r="CPX5" s="998">
        <f>VLOOKUP(CPX4,'J.T.M. - Beef (FFS)'!$B:$Y,10,FALSE)</f>
        <v>0</v>
      </c>
      <c r="CPY5" s="998">
        <f>VLOOKUP(CPY4,'J.T.M. - Beef (FFS)'!$B:$Y,11,FALSE)</f>
        <v>0</v>
      </c>
      <c r="CPZ5" s="998">
        <f>VLOOKUP(CPZ4,'J.T.M. - Beef (FFS)'!$B:$Y,12,FALSE)</f>
        <v>0</v>
      </c>
      <c r="CQA5" s="998">
        <f>VLOOKUP(CQA4,'J.T.M. - Beef (FFS)'!$B:$Y,13,FALSE)</f>
        <v>0</v>
      </c>
      <c r="CQB5" s="998">
        <f>VLOOKUP(CQB4,'J.T.M. - Beef (FFS)'!$B:$Y,14,FALSE)</f>
        <v>0</v>
      </c>
      <c r="CQC5" s="998">
        <f>VLOOKUP(CQC4,'J.T.M. - Beef (FFS)'!$B:$Y,15,FALSE)</f>
        <v>0</v>
      </c>
      <c r="CQD5" s="998">
        <f>VLOOKUP(CQD4,'J.T.M. - Beef (FFS)'!$B:$Y,16,FALSE)</f>
        <v>0</v>
      </c>
      <c r="CQE5" s="998">
        <f>VLOOKUP(CQE4,'J.T.M. - Beef (FFS)'!$B:$Y,17,FALSE)</f>
        <v>0</v>
      </c>
      <c r="CQF5" s="998">
        <f>VLOOKUP(CQF4,'J.T.M. - Beef (FFS)'!$B:$Y,18,FALSE)</f>
        <v>0</v>
      </c>
      <c r="CQG5" s="998">
        <f>VLOOKUP(CQG4,'J.T.M. - Beef (FFS)'!$B:$Y,19,FALSE)</f>
        <v>0</v>
      </c>
      <c r="CQH5" s="998"/>
      <c r="CQI5" s="998">
        <f>VLOOKUP(CQI4,'J.T.M. - Beef (FFS)'!$B:$Y,10,FALSE)</f>
        <v>0</v>
      </c>
      <c r="CQJ5" s="998">
        <f>VLOOKUP(CQJ4,'J.T.M. - Beef (FFS)'!$B:$Y,11,FALSE)</f>
        <v>0</v>
      </c>
      <c r="CQK5" s="998">
        <f>VLOOKUP(CQK4,'J.T.M. - Beef (FFS)'!$B:$Y,12,FALSE)</f>
        <v>0</v>
      </c>
      <c r="CQL5" s="998">
        <f>VLOOKUP(CQL4,'J.T.M. - Beef (FFS)'!$B:$Y,13,FALSE)</f>
        <v>0</v>
      </c>
      <c r="CQM5" s="998">
        <f>VLOOKUP(CQM4,'J.T.M. - Beef (FFS)'!$B:$Y,14,FALSE)</f>
        <v>0</v>
      </c>
      <c r="CQN5" s="998">
        <f>VLOOKUP(CQN4,'J.T.M. - Beef (FFS)'!$B:$Y,15,FALSE)</f>
        <v>0</v>
      </c>
      <c r="CQO5" s="998">
        <f>VLOOKUP(CQO4,'J.T.M. - Beef (FFS)'!$B:$Y,16,FALSE)</f>
        <v>0</v>
      </c>
      <c r="CQP5" s="998">
        <f>VLOOKUP(CQP4,'J.T.M. - Beef (FFS)'!$B:$Y,17,FALSE)</f>
        <v>0</v>
      </c>
      <c r="CQQ5" s="998">
        <f>VLOOKUP(CQQ4,'J.T.M. - Beef (FFS)'!$B:$Y,18,FALSE)</f>
        <v>0</v>
      </c>
      <c r="CQR5" s="998">
        <f>VLOOKUP(CQR4,'J.T.M. - Beef (FFS)'!$B:$Y,19,FALSE)</f>
        <v>0</v>
      </c>
      <c r="CQS5" s="998"/>
      <c r="CQT5" s="998">
        <f>VLOOKUP(CQT4,'J.T.M. - Pork (FFS)'!$B:$Y,10,FALSE)</f>
        <v>0</v>
      </c>
      <c r="CQU5" s="998">
        <f>VLOOKUP(CQU4,'J.T.M. - Pork (FFS)'!$B:$Y,11,FALSE)</f>
        <v>0</v>
      </c>
      <c r="CQV5" s="998">
        <f>VLOOKUP(CQV4,'J.T.M. - Pork (FFS)'!$B:$Y,12,FALSE)</f>
        <v>0</v>
      </c>
      <c r="CQW5" s="998">
        <f>VLOOKUP(CQW4,'J.T.M. - Pork (FFS)'!$B:$Y,13,FALSE)</f>
        <v>0</v>
      </c>
      <c r="CQX5" s="998">
        <f>VLOOKUP(CQX4,'J.T.M. - Pork (FFS)'!$B:$Y,14,FALSE)</f>
        <v>0</v>
      </c>
      <c r="CQY5" s="998">
        <f>VLOOKUP(CQY4,'J.T.M. - Pork (FFS)'!$B:$Y,15,FALSE)</f>
        <v>0</v>
      </c>
      <c r="CQZ5" s="998">
        <f>VLOOKUP(CQZ4,'J.T.M. - Pork (FFS)'!$B:$Y,16,FALSE)</f>
        <v>0</v>
      </c>
      <c r="CRA5" s="998">
        <f>VLOOKUP(CRA4,'J.T.M. - Pork (FFS)'!$B:$Y,17,FALSE)</f>
        <v>0</v>
      </c>
      <c r="CRB5" s="998">
        <f>VLOOKUP(CRB4,'J.T.M. - Pork (FFS)'!$B:$Y,18,FALSE)</f>
        <v>0</v>
      </c>
      <c r="CRC5" s="998">
        <f>VLOOKUP(CRC4,'J.T.M. - Pork (FFS)'!$B:$Y,19,FALSE)</f>
        <v>0</v>
      </c>
      <c r="CRD5" s="998"/>
      <c r="CRE5" s="998">
        <f>VLOOKUP(CRE4,'J.T.M. - Pork (FFS)'!$B:$Y,10,FALSE)</f>
        <v>0</v>
      </c>
      <c r="CRF5" s="998">
        <f>VLOOKUP(CRF4,'J.T.M. - Pork (FFS)'!$B:$Y,11,FALSE)</f>
        <v>0</v>
      </c>
      <c r="CRG5" s="998">
        <f>VLOOKUP(CRG4,'J.T.M. - Pork (FFS)'!$B:$Y,12,FALSE)</f>
        <v>0</v>
      </c>
      <c r="CRH5" s="998">
        <f>VLOOKUP(CRH4,'J.T.M. - Pork (FFS)'!$B:$Y,13,FALSE)</f>
        <v>0</v>
      </c>
      <c r="CRI5" s="998">
        <f>VLOOKUP(CRI4,'J.T.M. - Pork (FFS)'!$B:$Y,14,FALSE)</f>
        <v>0</v>
      </c>
      <c r="CRJ5" s="998">
        <f>VLOOKUP(CRJ4,'J.T.M. - Pork (FFS)'!$B:$Y,15,FALSE)</f>
        <v>0</v>
      </c>
      <c r="CRK5" s="998">
        <f>VLOOKUP(CRK4,'J.T.M. - Pork (FFS)'!$B:$Y,16,FALSE)</f>
        <v>0</v>
      </c>
      <c r="CRL5" s="998">
        <f>VLOOKUP(CRL4,'J.T.M. - Pork (FFS)'!$B:$Y,17,FALSE)</f>
        <v>0</v>
      </c>
      <c r="CRM5" s="998">
        <f>VLOOKUP(CRM4,'J.T.M. - Pork (FFS)'!$B:$Y,18,FALSE)</f>
        <v>0</v>
      </c>
      <c r="CRN5" s="998">
        <f>VLOOKUP(CRN4,'J.T.M. - Pork (FFS)'!$B:$Y,19,FALSE)</f>
        <v>0</v>
      </c>
      <c r="CRO5" s="998"/>
      <c r="CRP5" s="998">
        <f>VLOOKUP(CRP4,'J.T.M. - Pork (FFS)'!$B:$Y,10,FALSE)</f>
        <v>0</v>
      </c>
      <c r="CRQ5" s="998">
        <f>VLOOKUP(CRQ4,'J.T.M. - Pork (FFS)'!$B:$Y,11,FALSE)</f>
        <v>0</v>
      </c>
      <c r="CRR5" s="998">
        <f>VLOOKUP(CRR4,'J.T.M. - Pork (FFS)'!$B:$Y,12,FALSE)</f>
        <v>0</v>
      </c>
      <c r="CRS5" s="998">
        <f>VLOOKUP(CRS4,'J.T.M. - Pork (FFS)'!$B:$Y,13,FALSE)</f>
        <v>0</v>
      </c>
      <c r="CRT5" s="998">
        <f>VLOOKUP(CRT4,'J.T.M. - Pork (FFS)'!$B:$Y,14,FALSE)</f>
        <v>0</v>
      </c>
      <c r="CRU5" s="998">
        <f>VLOOKUP(CRU4,'J.T.M. - Pork (FFS)'!$B:$Y,15,FALSE)</f>
        <v>0</v>
      </c>
      <c r="CRV5" s="998">
        <f>VLOOKUP(CRV4,'J.T.M. - Pork (FFS)'!$B:$Y,16,FALSE)</f>
        <v>0</v>
      </c>
      <c r="CRW5" s="998">
        <f>VLOOKUP(CRW4,'J.T.M. - Pork (FFS)'!$B:$Y,17,FALSE)</f>
        <v>0</v>
      </c>
      <c r="CRX5" s="998">
        <f>VLOOKUP(CRX4,'J.T.M. - Pork (FFS)'!$B:$Y,18,FALSE)</f>
        <v>0</v>
      </c>
      <c r="CRY5" s="998">
        <f>VLOOKUP(CRY4,'J.T.M. - Pork (FFS)'!$B:$Y,19,FALSE)</f>
        <v>0</v>
      </c>
      <c r="CRZ5" s="998"/>
      <c r="CSA5" s="998">
        <f>VLOOKUP(CSA4,'J.T.M. - Pork (FFS)'!$B:$Y,10,FALSE)</f>
        <v>0</v>
      </c>
      <c r="CSB5" s="998">
        <f>VLOOKUP(CSB4,'J.T.M. - Pork (FFS)'!$B:$Y,11,FALSE)</f>
        <v>0</v>
      </c>
      <c r="CSC5" s="998">
        <f>VLOOKUP(CSC4,'J.T.M. - Pork (FFS)'!$B:$Y,12,FALSE)</f>
        <v>0</v>
      </c>
      <c r="CSD5" s="998">
        <f>VLOOKUP(CSD4,'J.T.M. - Pork (FFS)'!$B:$Y,13,FALSE)</f>
        <v>0</v>
      </c>
      <c r="CSE5" s="998">
        <f>VLOOKUP(CSE4,'J.T.M. - Pork (FFS)'!$B:$Y,14,FALSE)</f>
        <v>0</v>
      </c>
      <c r="CSF5" s="998">
        <f>VLOOKUP(CSF4,'J.T.M. - Pork (FFS)'!$B:$Y,15,FALSE)</f>
        <v>0</v>
      </c>
      <c r="CSG5" s="998">
        <f>VLOOKUP(CSG4,'J.T.M. - Pork (FFS)'!$B:$Y,16,FALSE)</f>
        <v>0</v>
      </c>
      <c r="CSH5" s="998">
        <f>VLOOKUP(CSH4,'J.T.M. - Pork (FFS)'!$B:$Y,17,FALSE)</f>
        <v>0</v>
      </c>
      <c r="CSI5" s="998">
        <f>VLOOKUP(CSI4,'J.T.M. - Pork (FFS)'!$B:$Y,18,FALSE)</f>
        <v>0</v>
      </c>
      <c r="CSJ5" s="998">
        <f>VLOOKUP(CSJ4,'J.T.M. - Pork (FFS)'!$B:$Y,19,FALSE)</f>
        <v>0</v>
      </c>
      <c r="CSK5" s="998"/>
      <c r="CSL5" s="998">
        <f>VLOOKUP(CSL4,'J.T.M. - Pork (FFS)'!$B:$Y,10,FALSE)</f>
        <v>0</v>
      </c>
      <c r="CSM5" s="998">
        <f>VLOOKUP(CSM4,'J.T.M. - Pork (FFS)'!$B:$Y,11,FALSE)</f>
        <v>0</v>
      </c>
      <c r="CSN5" s="998">
        <f>VLOOKUP(CSN4,'J.T.M. - Pork (FFS)'!$B:$Y,12,FALSE)</f>
        <v>0</v>
      </c>
      <c r="CSO5" s="998">
        <f>VLOOKUP(CSO4,'J.T.M. - Pork (FFS)'!$B:$Y,13,FALSE)</f>
        <v>0</v>
      </c>
      <c r="CSP5" s="998">
        <f>VLOOKUP(CSP4,'J.T.M. - Pork (FFS)'!$B:$Y,14,FALSE)</f>
        <v>0</v>
      </c>
      <c r="CSQ5" s="998">
        <f>VLOOKUP(CSQ4,'J.T.M. - Pork (FFS)'!$B:$Y,15,FALSE)</f>
        <v>0</v>
      </c>
      <c r="CSR5" s="998">
        <f>VLOOKUP(CSR4,'J.T.M. - Pork (FFS)'!$B:$Y,16,FALSE)</f>
        <v>0</v>
      </c>
      <c r="CSS5" s="998">
        <f>VLOOKUP(CSS4,'J.T.M. - Pork (FFS)'!$B:$Y,17,FALSE)</f>
        <v>0</v>
      </c>
      <c r="CST5" s="998">
        <f>VLOOKUP(CST4,'J.T.M. - Pork (FFS)'!$B:$Y,18,FALSE)</f>
        <v>0</v>
      </c>
      <c r="CSU5" s="998">
        <f>VLOOKUP(CSU4,'J.T.M. - Pork (FFS)'!$B:$Y,19,FALSE)</f>
        <v>0</v>
      </c>
      <c r="CSV5" s="998"/>
      <c r="CSW5" s="998">
        <f>VLOOKUP(CSW4,'J.T.M. - Pork (FFS)'!$B:$Y,10,FALSE)</f>
        <v>0</v>
      </c>
      <c r="CSX5" s="998">
        <f>VLOOKUP(CSX4,'J.T.M. - Pork (FFS)'!$B:$Y,11,FALSE)</f>
        <v>0</v>
      </c>
      <c r="CSY5" s="998">
        <f>VLOOKUP(CSY4,'J.T.M. - Pork (FFS)'!$B:$Y,12,FALSE)</f>
        <v>0</v>
      </c>
      <c r="CSZ5" s="998">
        <f>VLOOKUP(CSZ4,'J.T.M. - Pork (FFS)'!$B:$Y,13,FALSE)</f>
        <v>0</v>
      </c>
      <c r="CTA5" s="998">
        <f>VLOOKUP(CTA4,'J.T.M. - Pork (FFS)'!$B:$Y,14,FALSE)</f>
        <v>0</v>
      </c>
      <c r="CTB5" s="998">
        <f>VLOOKUP(CTB4,'J.T.M. - Pork (FFS)'!$B:$Y,15,FALSE)</f>
        <v>0</v>
      </c>
      <c r="CTC5" s="998">
        <f>VLOOKUP(CTC4,'J.T.M. - Pork (FFS)'!$B:$Y,16,FALSE)</f>
        <v>0</v>
      </c>
      <c r="CTD5" s="998">
        <f>VLOOKUP(CTD4,'J.T.M. - Pork (FFS)'!$B:$Y,17,FALSE)</f>
        <v>0</v>
      </c>
      <c r="CTE5" s="998">
        <f>VLOOKUP(CTE4,'J.T.M. - Pork (FFS)'!$B:$Y,18,FALSE)</f>
        <v>0</v>
      </c>
      <c r="CTF5" s="998">
        <f>VLOOKUP(CTF4,'J.T.M. - Pork (FFS)'!$B:$Y,19,FALSE)</f>
        <v>0</v>
      </c>
      <c r="CTG5" s="998"/>
      <c r="CTH5" s="998">
        <f>VLOOKUP(CTH4,'J.T.M. - Pork (FFS)'!$B:$Y,10,FALSE)</f>
        <v>0</v>
      </c>
      <c r="CTI5" s="998">
        <f>VLOOKUP(CTI4,'J.T.M. - Pork (FFS)'!$B:$Y,11,FALSE)</f>
        <v>0</v>
      </c>
      <c r="CTJ5" s="998">
        <f>VLOOKUP(CTJ4,'J.T.M. - Pork (FFS)'!$B:$Y,12,FALSE)</f>
        <v>0</v>
      </c>
      <c r="CTK5" s="998">
        <f>VLOOKUP(CTK4,'J.T.M. - Pork (FFS)'!$B:$Y,13,FALSE)</f>
        <v>0</v>
      </c>
      <c r="CTL5" s="998">
        <f>VLOOKUP(CTL4,'J.T.M. - Pork (FFS)'!$B:$Y,14,FALSE)</f>
        <v>0</v>
      </c>
      <c r="CTM5" s="998">
        <f>VLOOKUP(CTM4,'J.T.M. - Pork (FFS)'!$B:$Y,15,FALSE)</f>
        <v>0</v>
      </c>
      <c r="CTN5" s="998">
        <f>VLOOKUP(CTN4,'J.T.M. - Pork (FFS)'!$B:$Y,16,FALSE)</f>
        <v>0</v>
      </c>
      <c r="CTO5" s="998">
        <f>VLOOKUP(CTO4,'J.T.M. - Pork (FFS)'!$B:$Y,17,FALSE)</f>
        <v>0</v>
      </c>
      <c r="CTP5" s="998">
        <f>VLOOKUP(CTP4,'J.T.M. - Pork (FFS)'!$B:$Y,18,FALSE)</f>
        <v>0</v>
      </c>
      <c r="CTQ5" s="998">
        <f>VLOOKUP(CTQ4,'J.T.M. - Pork (FFS)'!$B:$Y,19,FALSE)</f>
        <v>0</v>
      </c>
      <c r="CTR5" s="998"/>
      <c r="CTS5" s="998">
        <f>VLOOKUP(CTS4,'J.T.M. - Pork (FFS)'!$B:$Y,10,FALSE)</f>
        <v>0</v>
      </c>
      <c r="CTT5" s="998">
        <f>VLOOKUP(CTT4,'J.T.M. - Pork (FFS)'!$B:$Y,11,FALSE)</f>
        <v>0</v>
      </c>
      <c r="CTU5" s="998">
        <f>VLOOKUP(CTU4,'J.T.M. - Pork (FFS)'!$B:$Y,12,FALSE)</f>
        <v>0</v>
      </c>
      <c r="CTV5" s="998">
        <f>VLOOKUP(CTV4,'J.T.M. - Pork (FFS)'!$B:$Y,13,FALSE)</f>
        <v>0</v>
      </c>
      <c r="CTW5" s="998">
        <f>VLOOKUP(CTW4,'J.T.M. - Pork (FFS)'!$B:$Y,14,FALSE)</f>
        <v>0</v>
      </c>
      <c r="CTX5" s="998">
        <f>VLOOKUP(CTX4,'J.T.M. - Pork (FFS)'!$B:$Y,15,FALSE)</f>
        <v>0</v>
      </c>
      <c r="CTY5" s="998">
        <f>VLOOKUP(CTY4,'J.T.M. - Pork (FFS)'!$B:$Y,16,FALSE)</f>
        <v>0</v>
      </c>
      <c r="CTZ5" s="998">
        <f>VLOOKUP(CTZ4,'J.T.M. - Pork (FFS)'!$B:$Y,17,FALSE)</f>
        <v>0</v>
      </c>
      <c r="CUA5" s="998">
        <f>VLOOKUP(CUA4,'J.T.M. - Pork (FFS)'!$B:$Y,18,FALSE)</f>
        <v>0</v>
      </c>
      <c r="CUB5" s="998">
        <f>VLOOKUP(CUB4,'J.T.M. - Pork (FFS)'!$B:$Y,19,FALSE)</f>
        <v>0</v>
      </c>
      <c r="CUC5" s="998"/>
      <c r="CUD5" s="998">
        <f>VLOOKUP(CUD4,'J.T.M. - Turkey (FFS)'!$B:$Y,10,FALSE)</f>
        <v>0</v>
      </c>
      <c r="CUE5" s="998">
        <f>VLOOKUP(CUE4,'J.T.M. - Turkey (FFS)'!$B:$Y,11,FALSE)</f>
        <v>0</v>
      </c>
      <c r="CUF5" s="998">
        <f>VLOOKUP(CUF4,'J.T.M. - Turkey (FFS)'!$B:$Y,12,FALSE)</f>
        <v>0</v>
      </c>
      <c r="CUG5" s="998">
        <f>VLOOKUP(CUG4,'J.T.M. - Turkey (FFS)'!$B:$Y,13,FALSE)</f>
        <v>0</v>
      </c>
      <c r="CUH5" s="998">
        <f>VLOOKUP(CUH4,'J.T.M. - Turkey (FFS)'!$B:$Y,14,FALSE)</f>
        <v>0</v>
      </c>
      <c r="CUI5" s="998">
        <f>VLOOKUP(CUI4,'J.T.M. - Turkey (FFS)'!$B:$Y,15,FALSE)</f>
        <v>0</v>
      </c>
      <c r="CUJ5" s="998">
        <f>VLOOKUP(CUJ4,'J.T.M. - Turkey (FFS)'!$B:$Y,16,FALSE)</f>
        <v>0</v>
      </c>
      <c r="CUK5" s="998">
        <f>VLOOKUP(CUK4,'J.T.M. - Turkey (FFS)'!$B:$Y,17,FALSE)</f>
        <v>0</v>
      </c>
      <c r="CUL5" s="998">
        <f>VLOOKUP(CUL4,'J.T.M. - Turkey (FFS)'!$B:$Y,18,FALSE)</f>
        <v>0</v>
      </c>
      <c r="CUM5" s="998">
        <f>VLOOKUP(CUM4,'J.T.M. - Turkey (FFS)'!$B:$Y,19,FALSE)</f>
        <v>0</v>
      </c>
      <c r="CUN5" s="998"/>
      <c r="CUO5" s="998">
        <f>VLOOKUP(CUO4,'J.T.M. - Turkey (FFS)'!$B:$Y,10,FALSE)</f>
        <v>0</v>
      </c>
      <c r="CUP5" s="998">
        <f>VLOOKUP(CUP4,'J.T.M. - Turkey (FFS)'!$B:$Y,11,FALSE)</f>
        <v>0</v>
      </c>
      <c r="CUQ5" s="998">
        <f>VLOOKUP(CUQ4,'J.T.M. - Turkey (FFS)'!$B:$Y,12,FALSE)</f>
        <v>0</v>
      </c>
      <c r="CUR5" s="998">
        <f>VLOOKUP(CUR4,'J.T.M. - Turkey (FFS)'!$B:$Y,13,FALSE)</f>
        <v>0</v>
      </c>
      <c r="CUS5" s="998">
        <f>VLOOKUP(CUS4,'J.T.M. - Turkey (FFS)'!$B:$Y,14,FALSE)</f>
        <v>0</v>
      </c>
      <c r="CUT5" s="998">
        <f>VLOOKUP(CUT4,'J.T.M. - Turkey (FFS)'!$B:$Y,15,FALSE)</f>
        <v>0</v>
      </c>
      <c r="CUU5" s="998">
        <f>VLOOKUP(CUU4,'J.T.M. - Turkey (FFS)'!$B:$Y,16,FALSE)</f>
        <v>0</v>
      </c>
      <c r="CUV5" s="998">
        <f>VLOOKUP(CUV4,'J.T.M. - Turkey (FFS)'!$B:$Y,17,FALSE)</f>
        <v>0</v>
      </c>
      <c r="CUW5" s="998">
        <f>VLOOKUP(CUW4,'J.T.M. - Turkey (FFS)'!$B:$Y,18,FALSE)</f>
        <v>0</v>
      </c>
      <c r="CUX5" s="998">
        <f>VLOOKUP(CUX4,'J.T.M. - Turkey (FFS)'!$B:$Y,19,FALSE)</f>
        <v>0</v>
      </c>
      <c r="CUY5" s="998"/>
      <c r="CUZ5" s="998">
        <f>VLOOKUP(CUZ4,'J.T.M. - Turkey (FFS)'!$B:$Y,10,FALSE)</f>
        <v>0</v>
      </c>
      <c r="CVA5" s="998">
        <f>VLOOKUP(CVA4,'J.T.M. - Turkey (FFS)'!$B:$Y,11,FALSE)</f>
        <v>0</v>
      </c>
      <c r="CVB5" s="998">
        <f>VLOOKUP(CVB4,'J.T.M. - Turkey (FFS)'!$B:$Y,12,FALSE)</f>
        <v>0</v>
      </c>
      <c r="CVC5" s="998">
        <f>VLOOKUP(CVC4,'J.T.M. - Turkey (FFS)'!$B:$Y,13,FALSE)</f>
        <v>0</v>
      </c>
      <c r="CVD5" s="998">
        <f>VLOOKUP(CVD4,'J.T.M. - Turkey (FFS)'!$B:$Y,14,FALSE)</f>
        <v>0</v>
      </c>
      <c r="CVE5" s="998">
        <f>VLOOKUP(CVE4,'J.T.M. - Turkey (FFS)'!$B:$Y,15,FALSE)</f>
        <v>0</v>
      </c>
      <c r="CVF5" s="998">
        <f>VLOOKUP(CVF4,'J.T.M. - Turkey (FFS)'!$B:$Y,16,FALSE)</f>
        <v>0</v>
      </c>
      <c r="CVG5" s="998">
        <f>VLOOKUP(CVG4,'J.T.M. - Turkey (FFS)'!$B:$Y,17,FALSE)</f>
        <v>0</v>
      </c>
      <c r="CVH5" s="998">
        <f>VLOOKUP(CVH4,'J.T.M. - Turkey (FFS)'!$B:$Y,18,FALSE)</f>
        <v>0</v>
      </c>
      <c r="CVI5" s="998">
        <f>VLOOKUP(CVI4,'J.T.M. - Turkey (FFS)'!$B:$Y,19,FALSE)</f>
        <v>0</v>
      </c>
      <c r="CVJ5" s="998"/>
      <c r="CVK5" s="998">
        <f>VLOOKUP(CVK4,'J.T.M. - Turkey (FFS)'!$B:$Y,10,FALSE)</f>
        <v>0</v>
      </c>
      <c r="CVL5" s="998">
        <f>VLOOKUP(CVL4,'J.T.M. - Turkey (FFS)'!$B:$Y,11,FALSE)</f>
        <v>0</v>
      </c>
      <c r="CVM5" s="998">
        <f>VLOOKUP(CVM4,'J.T.M. - Turkey (FFS)'!$B:$Y,12,FALSE)</f>
        <v>0</v>
      </c>
      <c r="CVN5" s="998">
        <f>VLOOKUP(CVN4,'J.T.M. - Turkey (FFS)'!$B:$Y,13,FALSE)</f>
        <v>0</v>
      </c>
      <c r="CVO5" s="998">
        <f>VLOOKUP(CVO4,'J.T.M. - Turkey (FFS)'!$B:$Y,14,FALSE)</f>
        <v>0</v>
      </c>
      <c r="CVP5" s="998">
        <f>VLOOKUP(CVP4,'J.T.M. - Turkey (FFS)'!$B:$Y,15,FALSE)</f>
        <v>0</v>
      </c>
      <c r="CVQ5" s="998">
        <f>VLOOKUP(CVQ4,'J.T.M. - Turkey (FFS)'!$B:$Y,16,FALSE)</f>
        <v>0</v>
      </c>
      <c r="CVR5" s="998">
        <f>VLOOKUP(CVR4,'J.T.M. - Turkey (FFS)'!$B:$Y,17,FALSE)</f>
        <v>0</v>
      </c>
      <c r="CVS5" s="998">
        <f>VLOOKUP(CVS4,'J.T.M. - Turkey (FFS)'!$B:$Y,18,FALSE)</f>
        <v>0</v>
      </c>
      <c r="CVT5" s="998">
        <f>VLOOKUP(CVT4,'J.T.M. - Turkey (FFS)'!$B:$Y,19,FALSE)</f>
        <v>0</v>
      </c>
      <c r="CVU5" s="998"/>
      <c r="CVV5" s="998">
        <f>VLOOKUP(CVV4,'Los Cabos (FFS)'!$B:$Y,10,FALSE)</f>
        <v>0</v>
      </c>
      <c r="CVW5" s="998">
        <f>VLOOKUP(CVW4,'Los Cabos (FFS)'!$B:$Y,11,FALSE)</f>
        <v>0</v>
      </c>
      <c r="CVX5" s="998">
        <f>VLOOKUP(CVX4,'Los Cabos (FFS)'!$B:$Y,12,FALSE)</f>
        <v>0</v>
      </c>
      <c r="CVY5" s="998">
        <f>VLOOKUP(CVY4,'Los Cabos (FFS)'!$B:$Y,13,FALSE)</f>
        <v>0</v>
      </c>
      <c r="CVZ5" s="998">
        <f>VLOOKUP(CVZ4,'Los Cabos (FFS)'!$B:$Y,14,FALSE)</f>
        <v>0</v>
      </c>
      <c r="CWA5" s="998">
        <f>VLOOKUP(CWA4,'Los Cabos (FFS)'!$B:$Y,15,FALSE)</f>
        <v>0</v>
      </c>
      <c r="CWB5" s="998">
        <f>VLOOKUP(CWB4,'Los Cabos (FFS)'!$B:$Y,16,FALSE)</f>
        <v>0</v>
      </c>
      <c r="CWC5" s="998">
        <f>VLOOKUP(CWC4,'Los Cabos (FFS)'!$B:$Y,17,FALSE)</f>
        <v>0</v>
      </c>
      <c r="CWD5" s="998">
        <f>VLOOKUP(CWD4,'Los Cabos (FFS)'!$B:$Y,18,FALSE)</f>
        <v>0</v>
      </c>
      <c r="CWE5" s="998">
        <f>VLOOKUP(CWE4,'Los Cabos (FFS)'!$B:$Y,19,FALSE)</f>
        <v>0</v>
      </c>
      <c r="CWF5" s="998"/>
      <c r="CWG5" s="998">
        <f>VLOOKUP(CWG4,'Los Cabos (FFS)'!$B:$Y,10,FALSE)</f>
        <v>0</v>
      </c>
      <c r="CWH5" s="998">
        <f>VLOOKUP(CWH4,'Los Cabos (FFS)'!$B:$Y,11,FALSE)</f>
        <v>0</v>
      </c>
      <c r="CWI5" s="998">
        <f>VLOOKUP(CWI4,'Los Cabos (FFS)'!$B:$Y,12,FALSE)</f>
        <v>0</v>
      </c>
      <c r="CWJ5" s="998">
        <f>VLOOKUP(CWJ4,'Los Cabos (FFS)'!$B:$Y,13,FALSE)</f>
        <v>0</v>
      </c>
      <c r="CWK5" s="998">
        <f>VLOOKUP(CWK4,'Los Cabos (FFS)'!$B:$Y,14,FALSE)</f>
        <v>0</v>
      </c>
      <c r="CWL5" s="998">
        <f>VLOOKUP(CWL4,'Los Cabos (FFS)'!$B:$Y,15,FALSE)</f>
        <v>0</v>
      </c>
      <c r="CWM5" s="998">
        <f>VLOOKUP(CWM4,'Los Cabos (FFS)'!$B:$Y,16,FALSE)</f>
        <v>0</v>
      </c>
      <c r="CWN5" s="998">
        <f>VLOOKUP(CWN4,'Los Cabos (FFS)'!$B:$Y,17,FALSE)</f>
        <v>0</v>
      </c>
      <c r="CWO5" s="998">
        <f>VLOOKUP(CWO4,'Los Cabos (FFS)'!$B:$Y,18,FALSE)</f>
        <v>0</v>
      </c>
      <c r="CWP5" s="998">
        <f>VLOOKUP(CWP4,'Los Cabos (FFS)'!$B:$Y,19,FALSE)</f>
        <v>0</v>
      </c>
      <c r="CWQ5" s="998"/>
      <c r="CWR5" s="998">
        <f>VLOOKUP(CWR4,'Los Cabos (FFS)'!$B:$Y,10,FALSE)</f>
        <v>0</v>
      </c>
      <c r="CWS5" s="998">
        <f>VLOOKUP(CWS4,'Los Cabos (FFS)'!$B:$Y,11,FALSE)</f>
        <v>0</v>
      </c>
      <c r="CWT5" s="998">
        <f>VLOOKUP(CWT4,'Los Cabos (FFS)'!$B:$Y,12,FALSE)</f>
        <v>0</v>
      </c>
      <c r="CWU5" s="998">
        <f>VLOOKUP(CWU4,'Los Cabos (FFS)'!$B:$Y,13,FALSE)</f>
        <v>0</v>
      </c>
      <c r="CWV5" s="998">
        <f>VLOOKUP(CWV4,'Los Cabos (FFS)'!$B:$Y,14,FALSE)</f>
        <v>0</v>
      </c>
      <c r="CWW5" s="998">
        <f>VLOOKUP(CWW4,'Los Cabos (FFS)'!$B:$Y,15,FALSE)</f>
        <v>0</v>
      </c>
      <c r="CWX5" s="998">
        <f>VLOOKUP(CWX4,'Los Cabos (FFS)'!$B:$Y,16,FALSE)</f>
        <v>0</v>
      </c>
      <c r="CWY5" s="998">
        <f>VLOOKUP(CWY4,'Los Cabos (FFS)'!$B:$Y,17,FALSE)</f>
        <v>0</v>
      </c>
      <c r="CWZ5" s="998">
        <f>VLOOKUP(CWZ4,'Los Cabos (FFS)'!$B:$Y,18,FALSE)</f>
        <v>0</v>
      </c>
      <c r="CXA5" s="998">
        <f>VLOOKUP(CXA4,'Los Cabos (FFS)'!$B:$Y,19,FALSE)</f>
        <v>0</v>
      </c>
      <c r="CXB5" s="998"/>
      <c r="CXC5" s="998">
        <f>VLOOKUP(CXC4,'Los Cabos (FFS)'!$B:$Y,10,FALSE)</f>
        <v>0</v>
      </c>
      <c r="CXD5" s="998">
        <f>VLOOKUP(CXD4,'Los Cabos (FFS)'!$B:$Y,11,FALSE)</f>
        <v>0</v>
      </c>
      <c r="CXE5" s="998">
        <f>VLOOKUP(CXE4,'Los Cabos (FFS)'!$B:$Y,12,FALSE)</f>
        <v>0</v>
      </c>
      <c r="CXF5" s="998">
        <f>VLOOKUP(CXF4,'Los Cabos (FFS)'!$B:$Y,13,FALSE)</f>
        <v>0</v>
      </c>
      <c r="CXG5" s="998">
        <f>VLOOKUP(CXG4,'Los Cabos (FFS)'!$B:$Y,14,FALSE)</f>
        <v>0</v>
      </c>
      <c r="CXH5" s="998">
        <f>VLOOKUP(CXH4,'Los Cabos (FFS)'!$B:$Y,15,FALSE)</f>
        <v>0</v>
      </c>
      <c r="CXI5" s="998">
        <f>VLOOKUP(CXI4,'Los Cabos (FFS)'!$B:$Y,16,FALSE)</f>
        <v>0</v>
      </c>
      <c r="CXJ5" s="998">
        <f>VLOOKUP(CXJ4,'Los Cabos (FFS)'!$B:$Y,17,FALSE)</f>
        <v>0</v>
      </c>
      <c r="CXK5" s="998">
        <f>VLOOKUP(CXK4,'Los Cabos (FFS)'!$B:$Y,18,FALSE)</f>
        <v>0</v>
      </c>
      <c r="CXL5" s="998">
        <f>VLOOKUP(CXL4,'Los Cabos (FFS)'!$B:$Y,19,FALSE)</f>
        <v>0</v>
      </c>
      <c r="CXM5" s="1000"/>
      <c r="CXN5" s="998">
        <f>VLOOKUP(CXN4,'Los Cabos (FFS)'!$B:$Y,10,FALSE)</f>
        <v>0</v>
      </c>
      <c r="CXO5" s="998">
        <f>VLOOKUP(CXO4,'Los Cabos (FFS)'!$B:$Y,11,FALSE)</f>
        <v>0</v>
      </c>
      <c r="CXP5" s="998">
        <f>VLOOKUP(CXP4,'Los Cabos (FFS)'!$B:$Y,12,FALSE)</f>
        <v>0</v>
      </c>
      <c r="CXQ5" s="998">
        <f>VLOOKUP(CXQ4,'Los Cabos (FFS)'!$B:$Y,13,FALSE)</f>
        <v>0</v>
      </c>
      <c r="CXR5" s="998">
        <f>VLOOKUP(CXR4,'Los Cabos (FFS)'!$B:$Y,14,FALSE)</f>
        <v>0</v>
      </c>
      <c r="CXS5" s="998">
        <f>VLOOKUP(CXS4,'Los Cabos (FFS)'!$B:$Y,15,FALSE)</f>
        <v>0</v>
      </c>
      <c r="CXT5" s="998">
        <f>VLOOKUP(CXT4,'Los Cabos (FFS)'!$B:$Y,16,FALSE)</f>
        <v>0</v>
      </c>
      <c r="CXU5" s="998">
        <f>VLOOKUP(CXU4,'Los Cabos (FFS)'!$B:$Y,17,FALSE)</f>
        <v>0</v>
      </c>
      <c r="CXV5" s="998">
        <f>VLOOKUP(CXV4,'Los Cabos (FFS)'!$B:$Y,18,FALSE)</f>
        <v>0</v>
      </c>
      <c r="CXW5" s="998">
        <f>VLOOKUP(CXW4,'Los Cabos (FFS)'!$B:$Y,19,FALSE)</f>
        <v>0</v>
      </c>
      <c r="CXX5" s="1000"/>
      <c r="CXY5" s="998">
        <f>VLOOKUP(CXY4,'Los Cabos (FFS)'!$B:$Y,10,FALSE)</f>
        <v>0</v>
      </c>
      <c r="CXZ5" s="998">
        <f>VLOOKUP(CXZ4,'Los Cabos (FFS)'!$B:$Y,11,FALSE)</f>
        <v>0</v>
      </c>
      <c r="CYA5" s="998">
        <f>VLOOKUP(CYA4,'Los Cabos (FFS)'!$B:$Y,12,FALSE)</f>
        <v>0</v>
      </c>
      <c r="CYB5" s="998">
        <f>VLOOKUP(CYB4,'Los Cabos (FFS)'!$B:$Y,13,FALSE)</f>
        <v>0</v>
      </c>
      <c r="CYC5" s="998">
        <f>VLOOKUP(CYC4,'Los Cabos (FFS)'!$B:$Y,14,FALSE)</f>
        <v>0</v>
      </c>
      <c r="CYD5" s="998">
        <f>VLOOKUP(CYD4,'Los Cabos (FFS)'!$B:$Y,15,FALSE)</f>
        <v>0</v>
      </c>
      <c r="CYE5" s="998">
        <f>VLOOKUP(CYE4,'Los Cabos (FFS)'!$B:$Y,16,FALSE)</f>
        <v>0</v>
      </c>
      <c r="CYF5" s="998">
        <f>VLOOKUP(CYF4,'Los Cabos (FFS)'!$B:$Y,17,FALSE)</f>
        <v>0</v>
      </c>
      <c r="CYG5" s="998">
        <f>VLOOKUP(CYG4,'Los Cabos (FFS)'!$B:$Y,18,FALSE)</f>
        <v>0</v>
      </c>
      <c r="CYH5" s="998">
        <f>VLOOKUP(CYH4,'Los Cabos (FFS)'!$B:$Y,19,FALSE)</f>
        <v>0</v>
      </c>
      <c r="CYI5" s="1000"/>
      <c r="CYJ5" s="998">
        <f>VLOOKUP(CYJ4,'Los Cabos (FFS)'!$B:$Y,10,FALSE)</f>
        <v>0</v>
      </c>
      <c r="CYK5" s="998">
        <f>VLOOKUP(CYK4,'Los Cabos (FFS)'!$B:$Y,11,FALSE)</f>
        <v>0</v>
      </c>
      <c r="CYL5" s="998">
        <f>VLOOKUP(CYL4,'Los Cabos (FFS)'!$B:$Y,12,FALSE)</f>
        <v>0</v>
      </c>
      <c r="CYM5" s="998">
        <f>VLOOKUP(CYM4,'Los Cabos (FFS)'!$B:$Y,13,FALSE)</f>
        <v>0</v>
      </c>
      <c r="CYN5" s="998">
        <f>VLOOKUP(CYN4,'Los Cabos (FFS)'!$B:$Y,14,FALSE)</f>
        <v>0</v>
      </c>
      <c r="CYO5" s="998">
        <f>VLOOKUP(CYO4,'Los Cabos (FFS)'!$B:$Y,15,FALSE)</f>
        <v>0</v>
      </c>
      <c r="CYP5" s="998">
        <f>VLOOKUP(CYP4,'Los Cabos (FFS)'!$B:$Y,16,FALSE)</f>
        <v>0</v>
      </c>
      <c r="CYQ5" s="998">
        <f>VLOOKUP(CYQ4,'Los Cabos (FFS)'!$B:$Y,17,FALSE)</f>
        <v>0</v>
      </c>
      <c r="CYR5" s="998">
        <f>VLOOKUP(CYR4,'Los Cabos (FFS)'!$B:$Y,18,FALSE)</f>
        <v>0</v>
      </c>
      <c r="CYS5" s="998">
        <f>VLOOKUP(CYS4,'Los Cabos (FFS)'!$B:$Y,19,FALSE)</f>
        <v>0</v>
      </c>
      <c r="CYT5" s="1000"/>
      <c r="CYU5" s="998">
        <f>VLOOKUP(CYU4,'Los Cabos (FFS)'!$B:$Y,10,FALSE)</f>
        <v>0</v>
      </c>
      <c r="CYV5" s="998">
        <f>VLOOKUP(CYV4,'Los Cabos (FFS)'!$B:$Y,11,FALSE)</f>
        <v>0</v>
      </c>
      <c r="CYW5" s="998">
        <f>VLOOKUP(CYW4,'Los Cabos (FFS)'!$B:$Y,12,FALSE)</f>
        <v>0</v>
      </c>
      <c r="CYX5" s="998">
        <f>VLOOKUP(CYX4,'Los Cabos (FFS)'!$B:$Y,13,FALSE)</f>
        <v>0</v>
      </c>
      <c r="CYY5" s="998">
        <f>VLOOKUP(CYY4,'Los Cabos (FFS)'!$B:$Y,14,FALSE)</f>
        <v>0</v>
      </c>
      <c r="CYZ5" s="998">
        <f>VLOOKUP(CYZ4,'Los Cabos (FFS)'!$B:$Y,15,FALSE)</f>
        <v>0</v>
      </c>
      <c r="CZA5" s="998">
        <f>VLOOKUP(CZA4,'Los Cabos (FFS)'!$B:$Y,16,FALSE)</f>
        <v>0</v>
      </c>
      <c r="CZB5" s="998">
        <f>VLOOKUP(CZB4,'Los Cabos (FFS)'!$B:$Y,17,FALSE)</f>
        <v>0</v>
      </c>
      <c r="CZC5" s="998">
        <f>VLOOKUP(CZC4,'Los Cabos (FFS)'!$B:$Y,18,FALSE)</f>
        <v>0</v>
      </c>
      <c r="CZD5" s="998">
        <f>VLOOKUP(CZD4,'Los Cabos (FFS)'!$B:$Y,19,FALSE)</f>
        <v>0</v>
      </c>
      <c r="CZE5" s="1000"/>
      <c r="CZF5" s="998">
        <f>VLOOKUP(CZF4,'Los Cabos (FFS)'!$B:$Y,10,FALSE)</f>
        <v>0</v>
      </c>
      <c r="CZG5" s="998">
        <f>VLOOKUP(CZG4,'Los Cabos (FFS)'!$B:$Y,11,FALSE)</f>
        <v>0</v>
      </c>
      <c r="CZH5" s="998">
        <f>VLOOKUP(CZH4,'Los Cabos (FFS)'!$B:$Y,12,FALSE)</f>
        <v>0</v>
      </c>
      <c r="CZI5" s="998">
        <f>VLOOKUP(CZI4,'Los Cabos (FFS)'!$B:$Y,13,FALSE)</f>
        <v>0</v>
      </c>
      <c r="CZJ5" s="998">
        <f>VLOOKUP(CZJ4,'Los Cabos (FFS)'!$B:$Y,14,FALSE)</f>
        <v>0</v>
      </c>
      <c r="CZK5" s="998">
        <f>VLOOKUP(CZK4,'Los Cabos (FFS)'!$B:$Y,15,FALSE)</f>
        <v>0</v>
      </c>
      <c r="CZL5" s="998">
        <f>VLOOKUP(CZL4,'Los Cabos (FFS)'!$B:$Y,16,FALSE)</f>
        <v>0</v>
      </c>
      <c r="CZM5" s="998">
        <f>VLOOKUP(CZM4,'Los Cabos (FFS)'!$B:$Y,17,FALSE)</f>
        <v>0</v>
      </c>
      <c r="CZN5" s="998">
        <f>VLOOKUP(CZN4,'Los Cabos (FFS)'!$B:$Y,18,FALSE)</f>
        <v>0</v>
      </c>
      <c r="CZO5" s="998">
        <f>VLOOKUP(CZO4,'Los Cabos (FFS)'!$B:$Y,19,FALSE)</f>
        <v>0</v>
      </c>
      <c r="CZP5" s="1000"/>
      <c r="CZQ5" s="998">
        <f>VLOOKUP(CZQ4,'Los Cabos (FFS)'!$B:$Y,10,FALSE)</f>
        <v>0</v>
      </c>
      <c r="CZR5" s="998">
        <f>VLOOKUP(CZR4,'Los Cabos (FFS)'!$B:$Y,11,FALSE)</f>
        <v>0</v>
      </c>
      <c r="CZS5" s="998">
        <f>VLOOKUP(CZS4,'Los Cabos (FFS)'!$B:$Y,12,FALSE)</f>
        <v>0</v>
      </c>
      <c r="CZT5" s="998">
        <f>VLOOKUP(CZT4,'Los Cabos (FFS)'!$B:$Y,13,FALSE)</f>
        <v>0</v>
      </c>
      <c r="CZU5" s="998">
        <f>VLOOKUP(CZU4,'Los Cabos (FFS)'!$B:$Y,14,FALSE)</f>
        <v>0</v>
      </c>
      <c r="CZV5" s="998">
        <f>VLOOKUP(CZV4,'Los Cabos (FFS)'!$B:$Y,15,FALSE)</f>
        <v>0</v>
      </c>
      <c r="CZW5" s="998">
        <f>VLOOKUP(CZW4,'Los Cabos (FFS)'!$B:$Y,16,FALSE)</f>
        <v>0</v>
      </c>
      <c r="CZX5" s="998">
        <f>VLOOKUP(CZX4,'Los Cabos (FFS)'!$B:$Y,17,FALSE)</f>
        <v>0</v>
      </c>
      <c r="CZY5" s="998">
        <f>VLOOKUP(CZY4,'Los Cabos (FFS)'!$B:$Y,18,FALSE)</f>
        <v>0</v>
      </c>
      <c r="CZZ5" s="998">
        <f>VLOOKUP(CZZ4,'Los Cabos (FFS)'!$B:$Y,19,FALSE)</f>
        <v>0</v>
      </c>
      <c r="DAA5" s="998"/>
      <c r="DAB5" s="998">
        <f>VLOOKUP(DAB4,'Los Cabos (FFS)'!$B:$Y,10,FALSE)</f>
        <v>0</v>
      </c>
      <c r="DAC5" s="998">
        <f>VLOOKUP(DAC4,'Los Cabos (FFS)'!$B:$Y,11,FALSE)</f>
        <v>0</v>
      </c>
      <c r="DAD5" s="998">
        <f>VLOOKUP(DAD4,'Los Cabos (FFS)'!$B:$Y,12,FALSE)</f>
        <v>0</v>
      </c>
      <c r="DAE5" s="998">
        <f>VLOOKUP(DAE4,'Los Cabos (FFS)'!$B:$Y,13,FALSE)</f>
        <v>0</v>
      </c>
      <c r="DAF5" s="998">
        <f>VLOOKUP(DAF4,'Los Cabos (FFS)'!$B:$Y,14,FALSE)</f>
        <v>0</v>
      </c>
      <c r="DAG5" s="998">
        <f>VLOOKUP(DAG4,'Los Cabos (FFS)'!$B:$Y,15,FALSE)</f>
        <v>0</v>
      </c>
      <c r="DAH5" s="998">
        <f>VLOOKUP(DAH4,'Los Cabos (FFS)'!$B:$Y,16,FALSE)</f>
        <v>0</v>
      </c>
      <c r="DAI5" s="998">
        <f>VLOOKUP(DAI4,'Los Cabos (FFS)'!$B:$Y,17,FALSE)</f>
        <v>0</v>
      </c>
      <c r="DAJ5" s="998">
        <f>VLOOKUP(DAJ4,'Los Cabos (FFS)'!$B:$Y,18,FALSE)</f>
        <v>0</v>
      </c>
      <c r="DAK5" s="998">
        <f>VLOOKUP(DAK4,'Los Cabos (FFS)'!$B:$Y,19,FALSE)</f>
        <v>0</v>
      </c>
      <c r="DAL5" s="998"/>
      <c r="DAM5" s="998">
        <f>VLOOKUP(DAM4,'Los Cabos (FFS)'!$B:$Y,10,FALSE)</f>
        <v>0</v>
      </c>
      <c r="DAN5" s="998">
        <f>VLOOKUP(DAN4,'Los Cabos (FFS)'!$B:$Y,11,FALSE)</f>
        <v>0</v>
      </c>
      <c r="DAO5" s="998">
        <f>VLOOKUP(DAO4,'Los Cabos (FFS)'!$B:$Y,12,FALSE)</f>
        <v>0</v>
      </c>
      <c r="DAP5" s="998">
        <f>VLOOKUP(DAP4,'Los Cabos (FFS)'!$B:$Y,13,FALSE)</f>
        <v>0</v>
      </c>
      <c r="DAQ5" s="998">
        <f>VLOOKUP(DAQ4,'Los Cabos (FFS)'!$B:$Y,14,FALSE)</f>
        <v>0</v>
      </c>
      <c r="DAR5" s="998">
        <f>VLOOKUP(DAR4,'Los Cabos (FFS)'!$B:$Y,15,FALSE)</f>
        <v>0</v>
      </c>
      <c r="DAS5" s="998">
        <f>VLOOKUP(DAS4,'Los Cabos (FFS)'!$B:$Y,16,FALSE)</f>
        <v>0</v>
      </c>
      <c r="DAT5" s="998">
        <f>VLOOKUP(DAT4,'Los Cabos (FFS)'!$B:$Y,17,FALSE)</f>
        <v>0</v>
      </c>
      <c r="DAU5" s="998">
        <f>VLOOKUP(DAU4,'Los Cabos (FFS)'!$B:$Y,18,FALSE)</f>
        <v>0</v>
      </c>
      <c r="DAV5" s="998">
        <f>VLOOKUP(DAV4,'Los Cabos (FFS)'!$B:$Y,19,FALSE)</f>
        <v>0</v>
      </c>
      <c r="DAW5" s="998"/>
      <c r="DAX5" s="998">
        <f>VLOOKUP(DAX4,'Los Cabos (FFS)'!$B:$Y,10,FALSE)</f>
        <v>0</v>
      </c>
      <c r="DAY5" s="998">
        <f>VLOOKUP(DAY4,'Los Cabos (FFS)'!$B:$Y,11,FALSE)</f>
        <v>0</v>
      </c>
      <c r="DAZ5" s="998">
        <f>VLOOKUP(DAZ4,'Los Cabos (FFS)'!$B:$Y,12,FALSE)</f>
        <v>0</v>
      </c>
      <c r="DBA5" s="998">
        <f>VLOOKUP(DBA4,'Los Cabos (FFS)'!$B:$Y,13,FALSE)</f>
        <v>0</v>
      </c>
      <c r="DBB5" s="998">
        <f>VLOOKUP(DBB4,'Los Cabos (FFS)'!$B:$Y,14,FALSE)</f>
        <v>0</v>
      </c>
      <c r="DBC5" s="998">
        <f>VLOOKUP(DBC4,'Los Cabos (FFS)'!$B:$Y,15,FALSE)</f>
        <v>0</v>
      </c>
      <c r="DBD5" s="998">
        <f>VLOOKUP(DBD4,'Los Cabos (FFS)'!$B:$Y,16,FALSE)</f>
        <v>0</v>
      </c>
      <c r="DBE5" s="998">
        <f>VLOOKUP(DBE4,'Los Cabos (FFS)'!$B:$Y,17,FALSE)</f>
        <v>0</v>
      </c>
      <c r="DBF5" s="998">
        <f>VLOOKUP(DBF4,'Los Cabos (FFS)'!$B:$Y,18,FALSE)</f>
        <v>0</v>
      </c>
      <c r="DBG5" s="998">
        <f>VLOOKUP(DBG4,'Los Cabos (FFS)'!$B:$Y,19,FALSE)</f>
        <v>0</v>
      </c>
      <c r="DBH5" s="998"/>
      <c r="DBI5" s="998">
        <f>VLOOKUP(DBI4,'Los Cabos (FFS)'!$B:$Y,10,FALSE)</f>
        <v>0</v>
      </c>
      <c r="DBJ5" s="998">
        <f>VLOOKUP(DBJ4,'Los Cabos (FFS)'!$B:$Y,11,FALSE)</f>
        <v>0</v>
      </c>
      <c r="DBK5" s="998">
        <f>VLOOKUP(DBK4,'Los Cabos (FFS)'!$B:$Y,12,FALSE)</f>
        <v>0</v>
      </c>
      <c r="DBL5" s="998">
        <f>VLOOKUP(DBL4,'Los Cabos (FFS)'!$B:$Y,13,FALSE)</f>
        <v>0</v>
      </c>
      <c r="DBM5" s="998">
        <f>VLOOKUP(DBM4,'Los Cabos (FFS)'!$B:$Y,14,FALSE)</f>
        <v>0</v>
      </c>
      <c r="DBN5" s="998">
        <f>VLOOKUP(DBN4,'Los Cabos (FFS)'!$B:$Y,15,FALSE)</f>
        <v>0</v>
      </c>
      <c r="DBO5" s="998">
        <f>VLOOKUP(DBO4,'Los Cabos (FFS)'!$B:$Y,16,FALSE)</f>
        <v>0</v>
      </c>
      <c r="DBP5" s="998">
        <f>VLOOKUP(DBP4,'Los Cabos (FFS)'!$B:$Y,17,FALSE)</f>
        <v>0</v>
      </c>
      <c r="DBQ5" s="998">
        <f>VLOOKUP(DBQ4,'Los Cabos (FFS)'!$B:$Y,18,FALSE)</f>
        <v>0</v>
      </c>
      <c r="DBR5" s="998">
        <f>VLOOKUP(DBR4,'Los Cabos (FFS)'!$B:$Y,19,FALSE)</f>
        <v>0</v>
      </c>
      <c r="DBS5" s="998"/>
      <c r="DBT5" s="998">
        <f>VLOOKUP(DBT4,'Los Cabos (FFS)'!$B:$Y,10,FALSE)</f>
        <v>0</v>
      </c>
      <c r="DBU5" s="998">
        <f>VLOOKUP(DBU4,'Los Cabos (FFS)'!$B:$Y,11,FALSE)</f>
        <v>0</v>
      </c>
      <c r="DBV5" s="998">
        <f>VLOOKUP(DBV4,'Los Cabos (FFS)'!$B:$Y,12,FALSE)</f>
        <v>0</v>
      </c>
      <c r="DBW5" s="998">
        <f>VLOOKUP(DBW4,'Los Cabos (FFS)'!$B:$Y,13,FALSE)</f>
        <v>0</v>
      </c>
      <c r="DBX5" s="998">
        <f>VLOOKUP(DBX4,'Los Cabos (FFS)'!$B:$Y,14,FALSE)</f>
        <v>0</v>
      </c>
      <c r="DBY5" s="998">
        <f>VLOOKUP(DBY4,'Los Cabos (FFS)'!$B:$Y,15,FALSE)</f>
        <v>0</v>
      </c>
      <c r="DBZ5" s="998">
        <f>VLOOKUP(DBZ4,'Los Cabos (FFS)'!$B:$Y,16,FALSE)</f>
        <v>0</v>
      </c>
      <c r="DCA5" s="998">
        <f>VLOOKUP(DCA4,'Los Cabos (FFS)'!$B:$Y,17,FALSE)</f>
        <v>0</v>
      </c>
      <c r="DCB5" s="998">
        <f>VLOOKUP(DCB4,'Los Cabos (FFS)'!$B:$Y,18,FALSE)</f>
        <v>0</v>
      </c>
      <c r="DCC5" s="998">
        <f>VLOOKUP(DCC4,'Los Cabos (FFS)'!$B:$Y,19,FALSE)</f>
        <v>0</v>
      </c>
      <c r="DCD5" s="998"/>
      <c r="DCE5" s="998">
        <f>VLOOKUP(DCE4,'Los Cabos (FFS)'!$B:$Y,10,FALSE)</f>
        <v>0</v>
      </c>
      <c r="DCF5" s="998">
        <f>VLOOKUP(DCF4,'Los Cabos (FFS)'!$B:$Y,11,FALSE)</f>
        <v>0</v>
      </c>
      <c r="DCG5" s="998">
        <f>VLOOKUP(DCG4,'Los Cabos (FFS)'!$B:$Y,12,FALSE)</f>
        <v>0</v>
      </c>
      <c r="DCH5" s="998">
        <f>VLOOKUP(DCH4,'Los Cabos (FFS)'!$B:$Y,13,FALSE)</f>
        <v>0</v>
      </c>
      <c r="DCI5" s="998">
        <f>VLOOKUP(DCI4,'Los Cabos (FFS)'!$B:$Y,14,FALSE)</f>
        <v>0</v>
      </c>
      <c r="DCJ5" s="998">
        <f>VLOOKUP(DCJ4,'Los Cabos (FFS)'!$B:$Y,15,FALSE)</f>
        <v>0</v>
      </c>
      <c r="DCK5" s="998">
        <f>VLOOKUP(DCK4,'Los Cabos (FFS)'!$B:$Y,16,FALSE)</f>
        <v>0</v>
      </c>
      <c r="DCL5" s="998">
        <f>VLOOKUP(DCL4,'Los Cabos (FFS)'!$B:$Y,17,FALSE)</f>
        <v>0</v>
      </c>
      <c r="DCM5" s="998">
        <f>VLOOKUP(DCM4,'Los Cabos (FFS)'!$B:$Y,18,FALSE)</f>
        <v>0</v>
      </c>
      <c r="DCN5" s="998">
        <f>VLOOKUP(DCN4,'Los Cabos (FFS)'!$B:$Y,19,FALSE)</f>
        <v>0</v>
      </c>
      <c r="DCO5" s="1000"/>
      <c r="DCP5" s="998">
        <f>VLOOKUP(DCP4,'Los Cabos (FFS)'!$B:$Y,10,FALSE)</f>
        <v>0</v>
      </c>
      <c r="DCQ5" s="998">
        <f>VLOOKUP(DCQ4,'Los Cabos (FFS)'!$B:$Y,11,FALSE)</f>
        <v>0</v>
      </c>
      <c r="DCR5" s="998">
        <f>VLOOKUP(DCR4,'Los Cabos (FFS)'!$B:$Y,12,FALSE)</f>
        <v>0</v>
      </c>
      <c r="DCS5" s="998">
        <f>VLOOKUP(DCS4,'Los Cabos (FFS)'!$B:$Y,13,FALSE)</f>
        <v>0</v>
      </c>
      <c r="DCT5" s="998">
        <f>VLOOKUP(DCT4,'Los Cabos (FFS)'!$B:$Y,14,FALSE)</f>
        <v>0</v>
      </c>
      <c r="DCU5" s="998">
        <f>VLOOKUP(DCU4,'Los Cabos (FFS)'!$B:$Y,15,FALSE)</f>
        <v>0</v>
      </c>
      <c r="DCV5" s="998">
        <f>VLOOKUP(DCV4,'Los Cabos (FFS)'!$B:$Y,16,FALSE)</f>
        <v>0</v>
      </c>
      <c r="DCW5" s="998">
        <f>VLOOKUP(DCW4,'Los Cabos (FFS)'!$B:$Y,17,FALSE)</f>
        <v>0</v>
      </c>
      <c r="DCX5" s="998">
        <f>VLOOKUP(DCX4,'Los Cabos (FFS)'!$B:$Y,18,FALSE)</f>
        <v>0</v>
      </c>
      <c r="DCY5" s="998">
        <f>VLOOKUP(DCY4,'Los Cabos (FFS)'!$B:$Y,19,FALSE)</f>
        <v>0</v>
      </c>
      <c r="DCZ5" s="1000"/>
      <c r="DDA5" s="998">
        <f>VLOOKUP(DDA4,'Los Cabos (FFS)'!$B:$Y,10,FALSE)</f>
        <v>0</v>
      </c>
      <c r="DDB5" s="998">
        <f>VLOOKUP(DDB4,'Los Cabos (FFS)'!$B:$Y,11,FALSE)</f>
        <v>0</v>
      </c>
      <c r="DDC5" s="998">
        <f>VLOOKUP(DDC4,'Los Cabos (FFS)'!$B:$Y,12,FALSE)</f>
        <v>0</v>
      </c>
      <c r="DDD5" s="998">
        <f>VLOOKUP(DDD4,'Los Cabos (FFS)'!$B:$Y,13,FALSE)</f>
        <v>0</v>
      </c>
      <c r="DDE5" s="998">
        <f>VLOOKUP(DDE4,'Los Cabos (FFS)'!$B:$Y,14,FALSE)</f>
        <v>0</v>
      </c>
      <c r="DDF5" s="998">
        <f>VLOOKUP(DDF4,'Los Cabos (FFS)'!$B:$Y,15,FALSE)</f>
        <v>0</v>
      </c>
      <c r="DDG5" s="998">
        <f>VLOOKUP(DDG4,'Los Cabos (FFS)'!$B:$Y,16,FALSE)</f>
        <v>0</v>
      </c>
      <c r="DDH5" s="998">
        <f>VLOOKUP(DDH4,'Los Cabos (FFS)'!$B:$Y,17,FALSE)</f>
        <v>0</v>
      </c>
      <c r="DDI5" s="998">
        <f>VLOOKUP(DDI4,'Los Cabos (FFS)'!$B:$Y,18,FALSE)</f>
        <v>0</v>
      </c>
      <c r="DDJ5" s="998">
        <f>VLOOKUP(DDJ4,'Los Cabos (FFS)'!$B:$Y,19,FALSE)</f>
        <v>0</v>
      </c>
      <c r="DDK5" s="1000"/>
      <c r="DDL5" s="998">
        <f>VLOOKUP(DDL4,'Nardone Bros (FFS)'!$B:$Y,10,FALSE)</f>
        <v>0</v>
      </c>
      <c r="DDM5" s="998">
        <f>VLOOKUP(DDM4,'Nardone Bros (FFS)'!$B:$Y,11,FALSE)</f>
        <v>0</v>
      </c>
      <c r="DDN5" s="998">
        <f>VLOOKUP(DDN4,'Nardone Bros (FFS)'!$B:$Y,12,FALSE)</f>
        <v>0</v>
      </c>
      <c r="DDO5" s="998">
        <f>VLOOKUP(DDO4,'Nardone Bros (FFS)'!$B:$Y,13,FALSE)</f>
        <v>0</v>
      </c>
      <c r="DDP5" s="998">
        <f>VLOOKUP(DDP4,'Nardone Bros (FFS)'!$B:$Y,14,FALSE)</f>
        <v>0</v>
      </c>
      <c r="DDQ5" s="998">
        <f>VLOOKUP(DDQ4,'Nardone Bros (FFS)'!$B:$Y,15,FALSE)</f>
        <v>0</v>
      </c>
      <c r="DDR5" s="998">
        <f>VLOOKUP(DDR4,'Nardone Bros (FFS)'!$B:$Y,16,FALSE)</f>
        <v>0</v>
      </c>
      <c r="DDS5" s="998">
        <f>VLOOKUP(DDS4,'Nardone Bros (FFS)'!$B:$Y,17,FALSE)</f>
        <v>0</v>
      </c>
      <c r="DDT5" s="998">
        <f>VLOOKUP(DDT4,'Nardone Bros (FFS)'!$B:$Y,18,FALSE)</f>
        <v>0</v>
      </c>
      <c r="DDU5" s="998">
        <f>VLOOKUP(DDU4,'Nardone Bros (FFS)'!$B:$Y,19,FALSE)</f>
        <v>0</v>
      </c>
      <c r="DDV5" s="998"/>
      <c r="DDW5" s="998">
        <f>VLOOKUP(DDW4,'Nardone Bros (FFS)'!$B:$Y,10,FALSE)</f>
        <v>0</v>
      </c>
      <c r="DDX5" s="998">
        <f>VLOOKUP(DDX4,'Nardone Bros (FFS)'!$B:$Y,11,FALSE)</f>
        <v>0</v>
      </c>
      <c r="DDY5" s="998">
        <f>VLOOKUP(DDY4,'Nardone Bros (FFS)'!$B:$Y,12,FALSE)</f>
        <v>0</v>
      </c>
      <c r="DDZ5" s="998">
        <f>VLOOKUP(DDZ4,'Nardone Bros (FFS)'!$B:$Y,13,FALSE)</f>
        <v>0</v>
      </c>
      <c r="DEA5" s="998">
        <f>VLOOKUP(DEA4,'Nardone Bros (FFS)'!$B:$Y,14,FALSE)</f>
        <v>0</v>
      </c>
      <c r="DEB5" s="998">
        <f>VLOOKUP(DEB4,'Nardone Bros (FFS)'!$B:$Y,15,FALSE)</f>
        <v>0</v>
      </c>
      <c r="DEC5" s="998">
        <f>VLOOKUP(DEC4,'Nardone Bros (FFS)'!$B:$Y,16,FALSE)</f>
        <v>0</v>
      </c>
      <c r="DED5" s="998">
        <f>VLOOKUP(DED4,'Nardone Bros (FFS)'!$B:$Y,17,FALSE)</f>
        <v>0</v>
      </c>
      <c r="DEE5" s="998">
        <f>VLOOKUP(DEE4,'Nardone Bros (FFS)'!$B:$Y,18,FALSE)</f>
        <v>0</v>
      </c>
      <c r="DEF5" s="998">
        <f>VLOOKUP(DEF4,'Nardone Bros (FFS)'!$B:$Y,19,FALSE)</f>
        <v>0</v>
      </c>
      <c r="DEG5" s="998"/>
      <c r="DEH5" s="998">
        <f>VLOOKUP(DEH4,'Nardone Bros (FFS)'!$B:$Y,10,FALSE)</f>
        <v>0</v>
      </c>
      <c r="DEI5" s="998">
        <f>VLOOKUP(DEI4,'Nardone Bros (FFS)'!$B:$Y,11,FALSE)</f>
        <v>0</v>
      </c>
      <c r="DEJ5" s="998">
        <f>VLOOKUP(DEJ4,'Nardone Bros (FFS)'!$B:$Y,12,FALSE)</f>
        <v>0</v>
      </c>
      <c r="DEK5" s="998">
        <f>VLOOKUP(DEK4,'Nardone Bros (FFS)'!$B:$Y,13,FALSE)</f>
        <v>0</v>
      </c>
      <c r="DEL5" s="998">
        <f>VLOOKUP(DEL4,'Nardone Bros (FFS)'!$B:$Y,14,FALSE)</f>
        <v>0</v>
      </c>
      <c r="DEM5" s="998">
        <f>VLOOKUP(DEM4,'Nardone Bros (FFS)'!$B:$Y,15,FALSE)</f>
        <v>0</v>
      </c>
      <c r="DEN5" s="998">
        <f>VLOOKUP(DEN4,'Nardone Bros (FFS)'!$B:$Y,16,FALSE)</f>
        <v>0</v>
      </c>
      <c r="DEO5" s="998">
        <f>VLOOKUP(DEO4,'Nardone Bros (FFS)'!$B:$Y,17,FALSE)</f>
        <v>0</v>
      </c>
      <c r="DEP5" s="998">
        <f>VLOOKUP(DEP4,'Nardone Bros (FFS)'!$B:$Y,18,FALSE)</f>
        <v>0</v>
      </c>
      <c r="DEQ5" s="998">
        <f>VLOOKUP(DEQ4,'Nardone Bros (FFS)'!$B:$Y,19,FALSE)</f>
        <v>0</v>
      </c>
      <c r="DER5" s="998"/>
      <c r="DES5" s="998">
        <f>VLOOKUP(DES4,'Nardone Bros (FFS)'!$B:$Y,10,FALSE)</f>
        <v>0</v>
      </c>
      <c r="DET5" s="998">
        <f>VLOOKUP(DET4,'Nardone Bros (FFS)'!$B:$Y,11,FALSE)</f>
        <v>0</v>
      </c>
      <c r="DEU5" s="998">
        <f>VLOOKUP(DEU4,'Nardone Bros (FFS)'!$B:$Y,12,FALSE)</f>
        <v>0</v>
      </c>
      <c r="DEV5" s="998">
        <f>VLOOKUP(DEV4,'Nardone Bros (FFS)'!$B:$Y,13,FALSE)</f>
        <v>0</v>
      </c>
      <c r="DEW5" s="998">
        <f>VLOOKUP(DEW4,'Nardone Bros (FFS)'!$B:$Y,14,FALSE)</f>
        <v>0</v>
      </c>
      <c r="DEX5" s="998">
        <f>VLOOKUP(DEX4,'Nardone Bros (FFS)'!$B:$Y,15,FALSE)</f>
        <v>0</v>
      </c>
      <c r="DEY5" s="998">
        <f>VLOOKUP(DEY4,'Nardone Bros (FFS)'!$B:$Y,16,FALSE)</f>
        <v>0</v>
      </c>
      <c r="DEZ5" s="998">
        <f>VLOOKUP(DEZ4,'Nardone Bros (FFS)'!$B:$Y,17,FALSE)</f>
        <v>0</v>
      </c>
      <c r="DFA5" s="998">
        <f>VLOOKUP(DFA4,'Nardone Bros (FFS)'!$B:$Y,18,FALSE)</f>
        <v>0</v>
      </c>
      <c r="DFB5" s="998">
        <f>VLOOKUP(DFB4,'Nardone Bros (FFS)'!$B:$Y,19,FALSE)</f>
        <v>0</v>
      </c>
      <c r="DFC5" s="998"/>
      <c r="DFD5" s="998">
        <f>VLOOKUP(DFD4,'Nardone Bros (FFS)'!$B:$Y,10,FALSE)</f>
        <v>0</v>
      </c>
      <c r="DFE5" s="998">
        <f>VLOOKUP(DFE4,'Nardone Bros (FFS)'!$B:$Y,11,FALSE)</f>
        <v>0</v>
      </c>
      <c r="DFF5" s="998">
        <f>VLOOKUP(DFF4,'Nardone Bros (FFS)'!$B:$Y,12,FALSE)</f>
        <v>0</v>
      </c>
      <c r="DFG5" s="998">
        <f>VLOOKUP(DFG4,'Nardone Bros (FFS)'!$B:$Y,13,FALSE)</f>
        <v>0</v>
      </c>
      <c r="DFH5" s="998">
        <f>VLOOKUP(DFH4,'Nardone Bros (FFS)'!$B:$Y,14,FALSE)</f>
        <v>0</v>
      </c>
      <c r="DFI5" s="998">
        <f>VLOOKUP(DFI4,'Nardone Bros (FFS)'!$B:$Y,15,FALSE)</f>
        <v>0</v>
      </c>
      <c r="DFJ5" s="998">
        <f>VLOOKUP(DFJ4,'Nardone Bros (FFS)'!$B:$Y,16,FALSE)</f>
        <v>0</v>
      </c>
      <c r="DFK5" s="998">
        <f>VLOOKUP(DFK4,'Nardone Bros (FFS)'!$B:$Y,17,FALSE)</f>
        <v>0</v>
      </c>
      <c r="DFL5" s="998">
        <f>VLOOKUP(DFL4,'Nardone Bros (FFS)'!$B:$Y,18,FALSE)</f>
        <v>0</v>
      </c>
      <c r="DFM5" s="998">
        <f>VLOOKUP(DFM4,'Nardone Bros (FFS)'!$B:$Y,19,FALSE)</f>
        <v>0</v>
      </c>
      <c r="DFN5" s="998"/>
      <c r="DFO5" s="998">
        <f>VLOOKUP(DFO4,'Nardone Bros (FFS)'!$B:$Y,10,FALSE)</f>
        <v>0</v>
      </c>
      <c r="DFP5" s="998">
        <f>VLOOKUP(DFP4,'Nardone Bros (FFS)'!$B:$Y,11,FALSE)</f>
        <v>0</v>
      </c>
      <c r="DFQ5" s="998">
        <f>VLOOKUP(DFQ4,'Nardone Bros (FFS)'!$B:$Y,12,FALSE)</f>
        <v>0</v>
      </c>
      <c r="DFR5" s="998">
        <f>VLOOKUP(DFR4,'Nardone Bros (FFS)'!$B:$Y,13,FALSE)</f>
        <v>0</v>
      </c>
      <c r="DFS5" s="998">
        <f>VLOOKUP(DFS4,'Nardone Bros (FFS)'!$B:$Y,14,FALSE)</f>
        <v>0</v>
      </c>
      <c r="DFT5" s="998">
        <f>VLOOKUP(DFT4,'Nardone Bros (FFS)'!$B:$Y,15,FALSE)</f>
        <v>0</v>
      </c>
      <c r="DFU5" s="998">
        <f>VLOOKUP(DFU4,'Nardone Bros (FFS)'!$B:$Y,16,FALSE)</f>
        <v>0</v>
      </c>
      <c r="DFV5" s="998">
        <f>VLOOKUP(DFV4,'Nardone Bros (FFS)'!$B:$Y,17,FALSE)</f>
        <v>0</v>
      </c>
      <c r="DFW5" s="998">
        <f>VLOOKUP(DFW4,'Nardone Bros (FFS)'!$B:$Y,18,FALSE)</f>
        <v>0</v>
      </c>
      <c r="DFX5" s="998">
        <f>VLOOKUP(DFX4,'Nardone Bros (FFS)'!$B:$Y,19,FALSE)</f>
        <v>0</v>
      </c>
      <c r="DFY5" s="998"/>
      <c r="DFZ5" s="998">
        <f>VLOOKUP(DFZ4,'Nardone Bros (FFS)'!$B:$Y,10,FALSE)</f>
        <v>0</v>
      </c>
      <c r="DGA5" s="998">
        <f>VLOOKUP(DGA4,'Nardone Bros (FFS)'!$B:$Y,11,FALSE)</f>
        <v>0</v>
      </c>
      <c r="DGB5" s="998">
        <f>VLOOKUP(DGB4,'Nardone Bros (FFS)'!$B:$Y,12,FALSE)</f>
        <v>0</v>
      </c>
      <c r="DGC5" s="998">
        <f>VLOOKUP(DGC4,'Nardone Bros (FFS)'!$B:$Y,13,FALSE)</f>
        <v>0</v>
      </c>
      <c r="DGD5" s="998">
        <f>VLOOKUP(DGD4,'Nardone Bros (FFS)'!$B:$Y,14,FALSE)</f>
        <v>0</v>
      </c>
      <c r="DGE5" s="998">
        <f>VLOOKUP(DGE4,'Nardone Bros (FFS)'!$B:$Y,15,FALSE)</f>
        <v>0</v>
      </c>
      <c r="DGF5" s="998">
        <f>VLOOKUP(DGF4,'Nardone Bros (FFS)'!$B:$Y,16,FALSE)</f>
        <v>0</v>
      </c>
      <c r="DGG5" s="998">
        <f>VLOOKUP(DGG4,'Nardone Bros (FFS)'!$B:$Y,17,FALSE)</f>
        <v>0</v>
      </c>
      <c r="DGH5" s="998">
        <f>VLOOKUP(DGH4,'Nardone Bros (FFS)'!$B:$Y,18,FALSE)</f>
        <v>0</v>
      </c>
      <c r="DGI5" s="998">
        <f>VLOOKUP(DGI4,'Nardone Bros (FFS)'!$B:$Y,19,FALSE)</f>
        <v>0</v>
      </c>
      <c r="DGJ5" s="998"/>
      <c r="DGK5" s="998">
        <f>VLOOKUP(DGK4,'Nardone Bros (FFS)'!$B:$Y,10,FALSE)</f>
        <v>0</v>
      </c>
      <c r="DGL5" s="998">
        <f>VLOOKUP(DGL4,'Nardone Bros (FFS)'!$B:$Y,11,FALSE)</f>
        <v>0</v>
      </c>
      <c r="DGM5" s="998">
        <f>VLOOKUP(DGM4,'Nardone Bros (FFS)'!$B:$Y,12,FALSE)</f>
        <v>0</v>
      </c>
      <c r="DGN5" s="998">
        <f>VLOOKUP(DGN4,'Nardone Bros (FFS)'!$B:$Y,13,FALSE)</f>
        <v>0</v>
      </c>
      <c r="DGO5" s="998">
        <f>VLOOKUP(DGO4,'Nardone Bros (FFS)'!$B:$Y,14,FALSE)</f>
        <v>0</v>
      </c>
      <c r="DGP5" s="998">
        <f>VLOOKUP(DGP4,'Nardone Bros (FFS)'!$B:$Y,15,FALSE)</f>
        <v>0</v>
      </c>
      <c r="DGQ5" s="998">
        <f>VLOOKUP(DGQ4,'Nardone Bros (FFS)'!$B:$Y,16,FALSE)</f>
        <v>0</v>
      </c>
      <c r="DGR5" s="998">
        <f>VLOOKUP(DGR4,'Nardone Bros (FFS)'!$B:$Y,17,FALSE)</f>
        <v>0</v>
      </c>
      <c r="DGS5" s="998">
        <f>VLOOKUP(DGS4,'Nardone Bros (FFS)'!$B:$Y,18,FALSE)</f>
        <v>0</v>
      </c>
      <c r="DGT5" s="998">
        <f>VLOOKUP(DGT4,'Nardone Bros (FFS)'!$B:$Y,19,FALSE)</f>
        <v>0</v>
      </c>
      <c r="DGU5" s="998"/>
      <c r="DGV5" s="998">
        <f>VLOOKUP(DGV4,'Nardone Bros (FFS)'!$B:$Y,10,FALSE)</f>
        <v>0</v>
      </c>
      <c r="DGW5" s="998">
        <f>VLOOKUP(DGW4,'Nardone Bros (FFS)'!$B:$Y,11,FALSE)</f>
        <v>0</v>
      </c>
      <c r="DGX5" s="998">
        <f>VLOOKUP(DGX4,'Nardone Bros (FFS)'!$B:$Y,12,FALSE)</f>
        <v>0</v>
      </c>
      <c r="DGY5" s="998">
        <f>VLOOKUP(DGY4,'Nardone Bros (FFS)'!$B:$Y,13,FALSE)</f>
        <v>0</v>
      </c>
      <c r="DGZ5" s="998">
        <f>VLOOKUP(DGZ4,'Nardone Bros (FFS)'!$B:$Y,14,FALSE)</f>
        <v>0</v>
      </c>
      <c r="DHA5" s="998">
        <f>VLOOKUP(DHA4,'Nardone Bros (FFS)'!$B:$Y,15,FALSE)</f>
        <v>0</v>
      </c>
      <c r="DHB5" s="998">
        <f>VLOOKUP(DHB4,'Nardone Bros (FFS)'!$B:$Y,16,FALSE)</f>
        <v>0</v>
      </c>
      <c r="DHC5" s="998">
        <f>VLOOKUP(DHC4,'Nardone Bros (FFS)'!$B:$Y,17,FALSE)</f>
        <v>0</v>
      </c>
      <c r="DHD5" s="998">
        <f>VLOOKUP(DHD4,'Nardone Bros (FFS)'!$B:$Y,18,FALSE)</f>
        <v>0</v>
      </c>
      <c r="DHE5" s="998">
        <f>VLOOKUP(DHE4,'Nardone Bros (FFS)'!$B:$Y,19,FALSE)</f>
        <v>0</v>
      </c>
      <c r="DHF5" s="998"/>
      <c r="DHG5" s="998">
        <f>VLOOKUP(DHG4,'Nardone Bros (FFS)'!$B:$Y,10,FALSE)</f>
        <v>0</v>
      </c>
      <c r="DHH5" s="998">
        <f>VLOOKUP(DHH4,'Nardone Bros (FFS)'!$B:$Y,11,FALSE)</f>
        <v>0</v>
      </c>
      <c r="DHI5" s="998">
        <f>VLOOKUP(DHI4,'Nardone Bros (FFS)'!$B:$Y,12,FALSE)</f>
        <v>0</v>
      </c>
      <c r="DHJ5" s="998">
        <f>VLOOKUP(DHJ4,'Nardone Bros (FFS)'!$B:$Y,13,FALSE)</f>
        <v>0</v>
      </c>
      <c r="DHK5" s="998">
        <f>VLOOKUP(DHK4,'Nardone Bros (FFS)'!$B:$Y,14,FALSE)</f>
        <v>0</v>
      </c>
      <c r="DHL5" s="998">
        <f>VLOOKUP(DHL4,'Nardone Bros (FFS)'!$B:$Y,15,FALSE)</f>
        <v>0</v>
      </c>
      <c r="DHM5" s="998">
        <f>VLOOKUP(DHM4,'Nardone Bros (FFS)'!$B:$Y,16,FALSE)</f>
        <v>0</v>
      </c>
      <c r="DHN5" s="998">
        <f>VLOOKUP(DHN4,'Nardone Bros (FFS)'!$B:$Y,17,FALSE)</f>
        <v>0</v>
      </c>
      <c r="DHO5" s="998">
        <f>VLOOKUP(DHO4,'Nardone Bros (FFS)'!$B:$Y,18,FALSE)</f>
        <v>0</v>
      </c>
      <c r="DHP5" s="998">
        <f>VLOOKUP(DHP4,'Nardone Bros (FFS)'!$B:$Y,19,FALSE)</f>
        <v>0</v>
      </c>
      <c r="DHQ5" s="998"/>
      <c r="DHR5" s="998">
        <f>VLOOKUP(DHR4,'NFG - Apples (FFS)'!$B:$Y,10,FALSE)</f>
        <v>0</v>
      </c>
      <c r="DHS5" s="998">
        <f>VLOOKUP(DHS4,'NFG - Apples (FFS)'!$B:$Y,11,FALSE)</f>
        <v>0</v>
      </c>
      <c r="DHT5" s="998">
        <f>VLOOKUP(DHT4,'NFG - Apples (FFS)'!$B:$Y,12,FALSE)</f>
        <v>0</v>
      </c>
      <c r="DHU5" s="998">
        <f>VLOOKUP(DHU4,'NFG - Apples (FFS)'!$B:$Y,13,FALSE)</f>
        <v>0</v>
      </c>
      <c r="DHV5" s="998">
        <f>VLOOKUP(DHV4,'NFG - Apples (FFS)'!$B:$Y,14,FALSE)</f>
        <v>0</v>
      </c>
      <c r="DHW5" s="998">
        <f>VLOOKUP(DHW4,'NFG - Apples (FFS)'!$B:$Y,15,FALSE)</f>
        <v>0</v>
      </c>
      <c r="DHX5" s="998">
        <f>VLOOKUP(DHX4,'NFG - Apples (FFS)'!$B:$Y,16,FALSE)</f>
        <v>0</v>
      </c>
      <c r="DHY5" s="998">
        <f>VLOOKUP(DHY4,'NFG - Apples (FFS)'!$B:$Y,17,FALSE)</f>
        <v>0</v>
      </c>
      <c r="DHZ5" s="998">
        <f>VLOOKUP(DHZ4,'NFG - Apples (FFS)'!$B:$Y,18,FALSE)</f>
        <v>0</v>
      </c>
      <c r="DIA5" s="998">
        <f>VLOOKUP(DIA4,'NFG - Apples (FFS)'!$B:$Y,19,FALSE)</f>
        <v>0</v>
      </c>
      <c r="DIB5" s="998"/>
      <c r="DIC5" s="998">
        <f>VLOOKUP(DIC4,'NFG - Apples (FFS)'!$B:$Y,10,FALSE)</f>
        <v>0</v>
      </c>
      <c r="DID5" s="998">
        <f>VLOOKUP(DID4,'NFG - Apples (FFS)'!$B:$Y,11,FALSE)</f>
        <v>0</v>
      </c>
      <c r="DIE5" s="998">
        <f>VLOOKUP(DIE4,'NFG - Apples (FFS)'!$B:$Y,12,FALSE)</f>
        <v>0</v>
      </c>
      <c r="DIF5" s="998">
        <f>VLOOKUP(DIF4,'NFG - Apples (FFS)'!$B:$Y,13,FALSE)</f>
        <v>0</v>
      </c>
      <c r="DIG5" s="998">
        <f>VLOOKUP(DIG4,'NFG - Apples (FFS)'!$B:$Y,14,FALSE)</f>
        <v>0</v>
      </c>
      <c r="DIH5" s="998">
        <f>VLOOKUP(DIH4,'NFG - Apples (FFS)'!$B:$Y,15,FALSE)</f>
        <v>0</v>
      </c>
      <c r="DII5" s="998">
        <f>VLOOKUP(DII4,'NFG - Apples (FFS)'!$B:$Y,16,FALSE)</f>
        <v>0</v>
      </c>
      <c r="DIJ5" s="998">
        <f>VLOOKUP(DIJ4,'NFG - Apples (FFS)'!$B:$Y,17,FALSE)</f>
        <v>0</v>
      </c>
      <c r="DIK5" s="998">
        <f>VLOOKUP(DIK4,'NFG - Apples (FFS)'!$B:$Y,18,FALSE)</f>
        <v>0</v>
      </c>
      <c r="DIL5" s="998">
        <f>VLOOKUP(DIL4,'NFG - Apples (FFS)'!$B:$Y,19,FALSE)</f>
        <v>0</v>
      </c>
      <c r="DIM5" s="998"/>
      <c r="DIN5" s="998">
        <f>VLOOKUP(DIN4,'NFG - Apples (FFS)'!$B:$Y,10,FALSE)</f>
        <v>0</v>
      </c>
      <c r="DIO5" s="998">
        <f>VLOOKUP(DIO4,'NFG - Apples (FFS)'!$B:$Y,11,FALSE)</f>
        <v>0</v>
      </c>
      <c r="DIP5" s="998">
        <f>VLOOKUP(DIP4,'NFG - Apples (FFS)'!$B:$Y,12,FALSE)</f>
        <v>0</v>
      </c>
      <c r="DIQ5" s="998">
        <f>VLOOKUP(DIQ4,'NFG - Apples (FFS)'!$B:$Y,13,FALSE)</f>
        <v>0</v>
      </c>
      <c r="DIR5" s="998">
        <f>VLOOKUP(DIR4,'NFG - Apples (FFS)'!$B:$Y,14,FALSE)</f>
        <v>0</v>
      </c>
      <c r="DIS5" s="998">
        <f>VLOOKUP(DIS4,'NFG - Apples (FFS)'!$B:$Y,15,FALSE)</f>
        <v>0</v>
      </c>
      <c r="DIT5" s="998">
        <f>VLOOKUP(DIT4,'NFG - Apples (FFS)'!$B:$Y,16,FALSE)</f>
        <v>0</v>
      </c>
      <c r="DIU5" s="998">
        <f>VLOOKUP(DIU4,'NFG - Apples (FFS)'!$B:$Y,17,FALSE)</f>
        <v>0</v>
      </c>
      <c r="DIV5" s="998">
        <f>VLOOKUP(DIV4,'NFG - Apples (FFS)'!$B:$Y,18,FALSE)</f>
        <v>0</v>
      </c>
      <c r="DIW5" s="998">
        <f>VLOOKUP(DIW4,'NFG - Apples (FFS)'!$B:$Y,19,FALSE)</f>
        <v>0</v>
      </c>
      <c r="DIX5" s="998"/>
      <c r="DIY5" s="998">
        <f>VLOOKUP(DIY4,'NFG - Apples (FFS)'!$B:$Y,10,FALSE)</f>
        <v>0</v>
      </c>
      <c r="DIZ5" s="998">
        <f>VLOOKUP(DIZ4,'NFG - Apples (FFS)'!$B:$Y,11,FALSE)</f>
        <v>0</v>
      </c>
      <c r="DJA5" s="998">
        <f>VLOOKUP(DJA4,'NFG - Apples (FFS)'!$B:$Y,12,FALSE)</f>
        <v>0</v>
      </c>
      <c r="DJB5" s="998">
        <f>VLOOKUP(DJB4,'NFG - Apples (FFS)'!$B:$Y,13,FALSE)</f>
        <v>0</v>
      </c>
      <c r="DJC5" s="998">
        <f>VLOOKUP(DJC4,'NFG - Apples (FFS)'!$B:$Y,14,FALSE)</f>
        <v>0</v>
      </c>
      <c r="DJD5" s="998">
        <f>VLOOKUP(DJD4,'NFG - Apples (FFS)'!$B:$Y,15,FALSE)</f>
        <v>0</v>
      </c>
      <c r="DJE5" s="998">
        <f>VLOOKUP(DJE4,'NFG - Apples (FFS)'!$B:$Y,16,FALSE)</f>
        <v>0</v>
      </c>
      <c r="DJF5" s="998">
        <f>VLOOKUP(DJF4,'NFG - Apples (FFS)'!$B:$Y,17,FALSE)</f>
        <v>0</v>
      </c>
      <c r="DJG5" s="998">
        <f>VLOOKUP(DJG4,'NFG - Apples (FFS)'!$B:$Y,18,FALSE)</f>
        <v>0</v>
      </c>
      <c r="DJH5" s="998">
        <f>VLOOKUP(DJH4,'NFG - Apples (FFS)'!$B:$Y,19,FALSE)</f>
        <v>0</v>
      </c>
      <c r="DJI5" s="998"/>
      <c r="DJJ5" s="998">
        <f>VLOOKUP(DJJ4,'NFG - Apples (FFS)'!$B:$Y,10,FALSE)</f>
        <v>0</v>
      </c>
      <c r="DJK5" s="998">
        <f>VLOOKUP(DJK4,'NFG - Apples (FFS)'!$B:$Y,11,FALSE)</f>
        <v>0</v>
      </c>
      <c r="DJL5" s="998">
        <f>VLOOKUP(DJL4,'NFG - Apples (FFS)'!$B:$Y,12,FALSE)</f>
        <v>0</v>
      </c>
      <c r="DJM5" s="998">
        <f>VLOOKUP(DJM4,'NFG - Apples (FFS)'!$B:$Y,13,FALSE)</f>
        <v>0</v>
      </c>
      <c r="DJN5" s="998">
        <f>VLOOKUP(DJN4,'NFG - Apples (FFS)'!$B:$Y,14,FALSE)</f>
        <v>0</v>
      </c>
      <c r="DJO5" s="998">
        <f>VLOOKUP(DJO4,'NFG - Apples (FFS)'!$B:$Y,15,FALSE)</f>
        <v>0</v>
      </c>
      <c r="DJP5" s="998">
        <f>VLOOKUP(DJP4,'NFG - Apples (FFS)'!$B:$Y,16,FALSE)</f>
        <v>0</v>
      </c>
      <c r="DJQ5" s="998">
        <f>VLOOKUP(DJQ4,'NFG - Apples (FFS)'!$B:$Y,17,FALSE)</f>
        <v>0</v>
      </c>
      <c r="DJR5" s="998">
        <f>VLOOKUP(DJR4,'NFG - Apples (FFS)'!$B:$Y,18,FALSE)</f>
        <v>0</v>
      </c>
      <c r="DJS5" s="998">
        <f>VLOOKUP(DJS4,'NFG - Apples (FFS)'!$B:$Y,19,FALSE)</f>
        <v>0</v>
      </c>
      <c r="DJT5" s="998"/>
      <c r="DJU5" s="998">
        <f>VLOOKUP(DJU4,'NFG - Apples (FFS)'!$B:$Y,10,FALSE)</f>
        <v>0</v>
      </c>
      <c r="DJV5" s="998">
        <f>VLOOKUP(DJV4,'NFG - Apples (FFS)'!$B:$Y,11,FALSE)</f>
        <v>0</v>
      </c>
      <c r="DJW5" s="998">
        <f>VLOOKUP(DJW4,'NFG - Apples (FFS)'!$B:$Y,12,FALSE)</f>
        <v>0</v>
      </c>
      <c r="DJX5" s="998">
        <f>VLOOKUP(DJX4,'NFG - Apples (FFS)'!$B:$Y,13,FALSE)</f>
        <v>0</v>
      </c>
      <c r="DJY5" s="998">
        <f>VLOOKUP(DJY4,'NFG - Apples (FFS)'!$B:$Y,14,FALSE)</f>
        <v>0</v>
      </c>
      <c r="DJZ5" s="998">
        <f>VLOOKUP(DJZ4,'NFG - Apples (FFS)'!$B:$Y,15,FALSE)</f>
        <v>0</v>
      </c>
      <c r="DKA5" s="998">
        <f>VLOOKUP(DKA4,'NFG - Apples (FFS)'!$B:$Y,16,FALSE)</f>
        <v>0</v>
      </c>
      <c r="DKB5" s="998">
        <f>VLOOKUP(DKB4,'NFG - Apples (FFS)'!$B:$Y,17,FALSE)</f>
        <v>0</v>
      </c>
      <c r="DKC5" s="998">
        <f>VLOOKUP(DKC4,'NFG - Apples (FFS)'!$B:$Y,18,FALSE)</f>
        <v>0</v>
      </c>
      <c r="DKD5" s="998">
        <f>VLOOKUP(DKD4,'NFG - Apples (FFS)'!$B:$Y,19,FALSE)</f>
        <v>0</v>
      </c>
      <c r="DKE5" s="998"/>
      <c r="DKF5" s="998">
        <f>VLOOKUP(DKF4,'NFG - Apples (FFS)'!$B:$Y,10,FALSE)</f>
        <v>0</v>
      </c>
      <c r="DKG5" s="998">
        <f>VLOOKUP(DKG4,'NFG - Apples (FFS)'!$B:$Y,11,FALSE)</f>
        <v>0</v>
      </c>
      <c r="DKH5" s="998">
        <f>VLOOKUP(DKH4,'NFG - Apples (FFS)'!$B:$Y,12,FALSE)</f>
        <v>0</v>
      </c>
      <c r="DKI5" s="998">
        <f>VLOOKUP(DKI4,'NFG - Apples (FFS)'!$B:$Y,13,FALSE)</f>
        <v>0</v>
      </c>
      <c r="DKJ5" s="998">
        <f>VLOOKUP(DKJ4,'NFG - Apples (FFS)'!$B:$Y,14,FALSE)</f>
        <v>0</v>
      </c>
      <c r="DKK5" s="998">
        <f>VLOOKUP(DKK4,'NFG - Apples (FFS)'!$B:$Y,15,FALSE)</f>
        <v>0</v>
      </c>
      <c r="DKL5" s="998">
        <f>VLOOKUP(DKL4,'NFG - Apples (FFS)'!$B:$Y,16,FALSE)</f>
        <v>0</v>
      </c>
      <c r="DKM5" s="998">
        <f>VLOOKUP(DKM4,'NFG - Apples (FFS)'!$B:$Y,17,FALSE)</f>
        <v>0</v>
      </c>
      <c r="DKN5" s="998">
        <f>VLOOKUP(DKN4,'NFG - Apples (FFS)'!$B:$Y,18,FALSE)</f>
        <v>0</v>
      </c>
      <c r="DKO5" s="998">
        <f>VLOOKUP(DKO4,'NFG - Apples (FFS)'!$B:$Y,19,FALSE)</f>
        <v>0</v>
      </c>
      <c r="DKP5" s="998"/>
      <c r="DKQ5" s="998">
        <f>VLOOKUP(DKQ4,'NFG - Apples (FFS)'!$B:$Y,10,FALSE)</f>
        <v>0</v>
      </c>
      <c r="DKR5" s="998">
        <f>VLOOKUP(DKR4,'NFG - Apples (FFS)'!$B:$Y,11,FALSE)</f>
        <v>0</v>
      </c>
      <c r="DKS5" s="998">
        <f>VLOOKUP(DKS4,'NFG - Apples (FFS)'!$B:$Y,12,FALSE)</f>
        <v>0</v>
      </c>
      <c r="DKT5" s="998">
        <f>VLOOKUP(DKT4,'NFG - Apples (FFS)'!$B:$Y,13,FALSE)</f>
        <v>0</v>
      </c>
      <c r="DKU5" s="998">
        <f>VLOOKUP(DKU4,'NFG - Apples (FFS)'!$B:$Y,14,FALSE)</f>
        <v>0</v>
      </c>
      <c r="DKV5" s="998">
        <f>VLOOKUP(DKV4,'NFG - Apples (FFS)'!$B:$Y,15,FALSE)</f>
        <v>0</v>
      </c>
      <c r="DKW5" s="998">
        <f>VLOOKUP(DKW4,'NFG - Apples (FFS)'!$B:$Y,16,FALSE)</f>
        <v>0</v>
      </c>
      <c r="DKX5" s="998">
        <f>VLOOKUP(DKX4,'NFG - Apples (FFS)'!$B:$Y,17,FALSE)</f>
        <v>0</v>
      </c>
      <c r="DKY5" s="998">
        <f>VLOOKUP(DKY4,'NFG - Apples (FFS)'!$B:$Y,18,FALSE)</f>
        <v>0</v>
      </c>
      <c r="DKZ5" s="998">
        <f>VLOOKUP(DKZ4,'NFG - Apples (FFS)'!$B:$Y,19,FALSE)</f>
        <v>0</v>
      </c>
      <c r="DLA5" s="998"/>
      <c r="DLB5" s="998">
        <f>VLOOKUP(DLB4,'NFG - Apples (FFS)'!$B:$Y,10,FALSE)</f>
        <v>0</v>
      </c>
      <c r="DLC5" s="998">
        <f>VLOOKUP(DLC4,'NFG - Apples (FFS)'!$B:$Y,11,FALSE)</f>
        <v>0</v>
      </c>
      <c r="DLD5" s="998">
        <f>VLOOKUP(DLD4,'NFG - Apples (FFS)'!$B:$Y,12,FALSE)</f>
        <v>0</v>
      </c>
      <c r="DLE5" s="998">
        <f>VLOOKUP(DLE4,'NFG - Apples (FFS)'!$B:$Y,13,FALSE)</f>
        <v>0</v>
      </c>
      <c r="DLF5" s="998">
        <f>VLOOKUP(DLF4,'NFG - Apples (FFS)'!$B:$Y,14,FALSE)</f>
        <v>0</v>
      </c>
      <c r="DLG5" s="998">
        <f>VLOOKUP(DLG4,'NFG - Apples (FFS)'!$B:$Y,15,FALSE)</f>
        <v>0</v>
      </c>
      <c r="DLH5" s="998">
        <f>VLOOKUP(DLH4,'NFG - Apples (FFS)'!$B:$Y,16,FALSE)</f>
        <v>0</v>
      </c>
      <c r="DLI5" s="998">
        <f>VLOOKUP(DLI4,'NFG - Apples (FFS)'!$B:$Y,17,FALSE)</f>
        <v>0</v>
      </c>
      <c r="DLJ5" s="998">
        <f>VLOOKUP(DLJ4,'NFG - Apples (FFS)'!$B:$Y,18,FALSE)</f>
        <v>0</v>
      </c>
      <c r="DLK5" s="998">
        <f>VLOOKUP(DLK4,'NFG - Apples (FFS)'!$B:$Y,19,FALSE)</f>
        <v>0</v>
      </c>
      <c r="DLL5" s="1000"/>
      <c r="DLM5" s="998">
        <f>VLOOKUP(DLM4,'NFG - Apples (FFS)'!$B:$Y,10,FALSE)</f>
        <v>0</v>
      </c>
      <c r="DLN5" s="998">
        <f>VLOOKUP(DLN4,'NFG - Apples (FFS)'!$B:$Y,11,FALSE)</f>
        <v>0</v>
      </c>
      <c r="DLO5" s="998">
        <f>VLOOKUP(DLO4,'NFG - Apples (FFS)'!$B:$Y,12,FALSE)</f>
        <v>0</v>
      </c>
      <c r="DLP5" s="998">
        <f>VLOOKUP(DLP4,'NFG - Apples (FFS)'!$B:$Y,13,FALSE)</f>
        <v>0</v>
      </c>
      <c r="DLQ5" s="998">
        <f>VLOOKUP(DLQ4,'NFG - Apples (FFS)'!$B:$Y,14,FALSE)</f>
        <v>0</v>
      </c>
      <c r="DLR5" s="998">
        <f>VLOOKUP(DLR4,'NFG - Apples (FFS)'!$B:$Y,15,FALSE)</f>
        <v>0</v>
      </c>
      <c r="DLS5" s="998">
        <f>VLOOKUP(DLS4,'NFG - Apples (FFS)'!$B:$Y,16,FALSE)</f>
        <v>0</v>
      </c>
      <c r="DLT5" s="998">
        <f>VLOOKUP(DLT4,'NFG - Apples (FFS)'!$B:$Y,17,FALSE)</f>
        <v>0</v>
      </c>
      <c r="DLU5" s="998">
        <f>VLOOKUP(DLU4,'NFG - Apples (FFS)'!$B:$Y,18,FALSE)</f>
        <v>0</v>
      </c>
      <c r="DLV5" s="998">
        <f>VLOOKUP(DLV4,'NFG - Apples (FFS)'!$B:$Y,19,FALSE)</f>
        <v>0</v>
      </c>
      <c r="DLW5" s="1000"/>
      <c r="DLX5" s="998">
        <f>VLOOKUP(DLX4,'NFG - Apples (FFS)'!$B:$Y,10,FALSE)</f>
        <v>0</v>
      </c>
      <c r="DLY5" s="998">
        <f>VLOOKUP(DLY4,'NFG - Apples (FFS)'!$B:$Y,11,FALSE)</f>
        <v>0</v>
      </c>
      <c r="DLZ5" s="998">
        <f>VLOOKUP(DLZ4,'NFG - Apples (FFS)'!$B:$Y,12,FALSE)</f>
        <v>0</v>
      </c>
      <c r="DMA5" s="998">
        <f>VLOOKUP(DMA4,'NFG - Apples (FFS)'!$B:$Y,13,FALSE)</f>
        <v>0</v>
      </c>
      <c r="DMB5" s="998">
        <f>VLOOKUP(DMB4,'NFG - Apples (FFS)'!$B:$Y,14,FALSE)</f>
        <v>0</v>
      </c>
      <c r="DMC5" s="998">
        <f>VLOOKUP(DMC4,'NFG - Apples (FFS)'!$B:$Y,15,FALSE)</f>
        <v>0</v>
      </c>
      <c r="DMD5" s="998">
        <f>VLOOKUP(DMD4,'NFG - Apples (FFS)'!$B:$Y,16,FALSE)</f>
        <v>0</v>
      </c>
      <c r="DME5" s="998">
        <f>VLOOKUP(DME4,'NFG - Apples (FFS)'!$B:$Y,17,FALSE)</f>
        <v>0</v>
      </c>
      <c r="DMF5" s="998">
        <f>VLOOKUP(DMF4,'NFG - Apples (FFS)'!$B:$Y,18,FALSE)</f>
        <v>0</v>
      </c>
      <c r="DMG5" s="998">
        <f>VLOOKUP(DMG4,'NFG - Apples (FFS)'!$B:$Y,19,FALSE)</f>
        <v>0</v>
      </c>
      <c r="DMH5" s="1000"/>
      <c r="DMI5" s="998">
        <f>VLOOKUP(DMI4,'NFG - Apples (FFS)'!$B:$Y,10,FALSE)</f>
        <v>0</v>
      </c>
      <c r="DMJ5" s="998">
        <f>VLOOKUP(DMJ4,'NFG - Apples (FFS)'!$B:$Y,11,FALSE)</f>
        <v>0</v>
      </c>
      <c r="DMK5" s="998">
        <f>VLOOKUP(DMK4,'NFG - Apples (FFS)'!$B:$Y,12,FALSE)</f>
        <v>0</v>
      </c>
      <c r="DML5" s="998">
        <f>VLOOKUP(DML4,'NFG - Apples (FFS)'!$B:$Y,13,FALSE)</f>
        <v>0</v>
      </c>
      <c r="DMM5" s="998">
        <f>VLOOKUP(DMM4,'NFG - Apples (FFS)'!$B:$Y,14,FALSE)</f>
        <v>0</v>
      </c>
      <c r="DMN5" s="998">
        <f>VLOOKUP(DMN4,'NFG - Apples (FFS)'!$B:$Y,15,FALSE)</f>
        <v>0</v>
      </c>
      <c r="DMO5" s="998">
        <f>VLOOKUP(DMO4,'NFG - Apples (FFS)'!$B:$Y,16,FALSE)</f>
        <v>0</v>
      </c>
      <c r="DMP5" s="998">
        <f>VLOOKUP(DMP4,'NFG - Apples (FFS)'!$B:$Y,17,FALSE)</f>
        <v>0</v>
      </c>
      <c r="DMQ5" s="998">
        <f>VLOOKUP(DMQ4,'NFG - Apples (FFS)'!$B:$Y,18,FALSE)</f>
        <v>0</v>
      </c>
      <c r="DMR5" s="998">
        <f>VLOOKUP(DMR4,'NFG - Apples (FFS)'!$B:$Y,19,FALSE)</f>
        <v>0</v>
      </c>
      <c r="DMS5" s="998"/>
      <c r="DMT5" s="998">
        <f>VLOOKUP(DMT4,'NFG - Apples (FFS)'!$B:$Y,10,FALSE)</f>
        <v>0</v>
      </c>
      <c r="DMU5" s="998">
        <f>VLOOKUP(DMU4,'NFG - Apples (FFS)'!$B:$Y,11,FALSE)</f>
        <v>0</v>
      </c>
      <c r="DMV5" s="998">
        <f>VLOOKUP(DMV4,'NFG - Apples (FFS)'!$B:$Y,12,FALSE)</f>
        <v>0</v>
      </c>
      <c r="DMW5" s="998">
        <f>VLOOKUP(DMW4,'NFG - Apples (FFS)'!$B:$Y,13,FALSE)</f>
        <v>0</v>
      </c>
      <c r="DMX5" s="998">
        <f>VLOOKUP(DMX4,'NFG - Apples (FFS)'!$B:$Y,14,FALSE)</f>
        <v>0</v>
      </c>
      <c r="DMY5" s="998">
        <f>VLOOKUP(DMY4,'NFG - Apples (FFS)'!$B:$Y,15,FALSE)</f>
        <v>0</v>
      </c>
      <c r="DMZ5" s="998">
        <f>VLOOKUP(DMZ4,'NFG - Apples (FFS)'!$B:$Y,16,FALSE)</f>
        <v>0</v>
      </c>
      <c r="DNA5" s="998">
        <f>VLOOKUP(DNA4,'NFG - Apples (FFS)'!$B:$Y,17,FALSE)</f>
        <v>0</v>
      </c>
      <c r="DNB5" s="998">
        <f>VLOOKUP(DNB4,'NFG - Apples (FFS)'!$B:$Y,18,FALSE)</f>
        <v>0</v>
      </c>
      <c r="DNC5" s="998">
        <f>VLOOKUP(DNC4,'NFG - Apples (FFS)'!$B:$Y,19,FALSE)</f>
        <v>0</v>
      </c>
      <c r="DND5" s="998"/>
      <c r="DNE5" s="998">
        <f>VLOOKUP(DNE4,'NFG - Garbanzo Beans (FFS)'!$B:$Y,10,FALSE)</f>
        <v>0</v>
      </c>
      <c r="DNF5" s="998">
        <f>VLOOKUP(DNF4,'NFG - Garbanzo Beans (FFS)'!$B:$Y,11,FALSE)</f>
        <v>0</v>
      </c>
      <c r="DNG5" s="998">
        <f>VLOOKUP(DNG4,'NFG - Garbanzo Beans (FFS)'!$B:$Y,12,FALSE)</f>
        <v>0</v>
      </c>
      <c r="DNH5" s="998">
        <f>VLOOKUP(DNH4,'NFG - Garbanzo Beans (FFS)'!$B:$Y,13,FALSE)</f>
        <v>0</v>
      </c>
      <c r="DNI5" s="998">
        <f>VLOOKUP(DNI4,'NFG - Garbanzo Beans (FFS)'!$B:$Y,14,FALSE)</f>
        <v>0</v>
      </c>
      <c r="DNJ5" s="998">
        <f>VLOOKUP(DNJ4,'NFG - Garbanzo Beans (FFS)'!$B:$Y,15,FALSE)</f>
        <v>0</v>
      </c>
      <c r="DNK5" s="998">
        <f>VLOOKUP(DNK4,'NFG - Garbanzo Beans (FFS)'!$B:$Y,16,FALSE)</f>
        <v>0</v>
      </c>
      <c r="DNL5" s="998">
        <f>VLOOKUP(DNL4,'NFG - Garbanzo Beans (FFS)'!$B:$Y,17,FALSE)</f>
        <v>0</v>
      </c>
      <c r="DNM5" s="998">
        <f>VLOOKUP(DNM4,'NFG - Garbanzo Beans (FFS)'!$B:$Y,18,FALSE)</f>
        <v>0</v>
      </c>
      <c r="DNN5" s="998">
        <f>VLOOKUP(DNN4,'NFG - Garbanzo Beans (FFS)'!$B:$Y,19,FALSE)</f>
        <v>0</v>
      </c>
      <c r="DNO5" s="998"/>
      <c r="DNP5" s="998">
        <f>VLOOKUP(DNP4,'NFG - Garbanzo Beans (FFS)'!$B:$Y,10,FALSE)</f>
        <v>0</v>
      </c>
      <c r="DNQ5" s="998">
        <f>VLOOKUP(DNQ4,'NFG - Garbanzo Beans (FFS)'!$B:$Y,11,FALSE)</f>
        <v>0</v>
      </c>
      <c r="DNR5" s="998">
        <f>VLOOKUP(DNR4,'NFG - Garbanzo Beans (FFS)'!$B:$Y,12,FALSE)</f>
        <v>0</v>
      </c>
      <c r="DNS5" s="998">
        <f>VLOOKUP(DNS4,'NFG - Garbanzo Beans (FFS)'!$B:$Y,13,FALSE)</f>
        <v>0</v>
      </c>
      <c r="DNT5" s="998">
        <f>VLOOKUP(DNT4,'NFG - Garbanzo Beans (FFS)'!$B:$Y,14,FALSE)</f>
        <v>0</v>
      </c>
      <c r="DNU5" s="998">
        <f>VLOOKUP(DNU4,'NFG - Garbanzo Beans (FFS)'!$B:$Y,15,FALSE)</f>
        <v>0</v>
      </c>
      <c r="DNV5" s="998">
        <f>VLOOKUP(DNV4,'NFG - Garbanzo Beans (FFS)'!$B:$Y,16,FALSE)</f>
        <v>0</v>
      </c>
      <c r="DNW5" s="998">
        <f>VLOOKUP(DNW4,'NFG - Garbanzo Beans (FFS)'!$B:$Y,17,FALSE)</f>
        <v>0</v>
      </c>
      <c r="DNX5" s="998">
        <f>VLOOKUP(DNX4,'NFG - Garbanzo Beans (FFS)'!$B:$Y,18,FALSE)</f>
        <v>0</v>
      </c>
      <c r="DNY5" s="998">
        <f>VLOOKUP(DNY4,'NFG - Garbanzo Beans (FFS)'!$B:$Y,19,FALSE)</f>
        <v>0</v>
      </c>
      <c r="DNZ5" s="998"/>
      <c r="DOA5" s="998">
        <f>VLOOKUP(DOA4,'NFG - Garbanzo Beans (FFS)'!$B:$Y,10,FALSE)</f>
        <v>0</v>
      </c>
      <c r="DOB5" s="998">
        <f>VLOOKUP(DOB4,'NFG - Garbanzo Beans (FFS)'!$B:$Y,11,FALSE)</f>
        <v>0</v>
      </c>
      <c r="DOC5" s="998">
        <f>VLOOKUP(DOC4,'NFG - Garbanzo Beans (FFS)'!$B:$Y,12,FALSE)</f>
        <v>0</v>
      </c>
      <c r="DOD5" s="998">
        <f>VLOOKUP(DOD4,'NFG - Garbanzo Beans (FFS)'!$B:$Y,13,FALSE)</f>
        <v>0</v>
      </c>
      <c r="DOE5" s="998">
        <f>VLOOKUP(DOE4,'NFG - Garbanzo Beans (FFS)'!$B:$Y,14,FALSE)</f>
        <v>0</v>
      </c>
      <c r="DOF5" s="998">
        <f>VLOOKUP(DOF4,'NFG - Garbanzo Beans (FFS)'!$B:$Y,15,FALSE)</f>
        <v>0</v>
      </c>
      <c r="DOG5" s="998">
        <f>VLOOKUP(DOG4,'NFG - Garbanzo Beans (FFS)'!$B:$Y,16,FALSE)</f>
        <v>0</v>
      </c>
      <c r="DOH5" s="998">
        <f>VLOOKUP(DOH4,'NFG - Garbanzo Beans (FFS)'!$B:$Y,17,FALSE)</f>
        <v>0</v>
      </c>
      <c r="DOI5" s="998">
        <f>VLOOKUP(DOI4,'NFG - Garbanzo Beans (FFS)'!$B:$Y,18,FALSE)</f>
        <v>0</v>
      </c>
      <c r="DOJ5" s="998">
        <f>VLOOKUP(DOJ4,'NFG - Garbanzo Beans (FFS)'!$B:$Y,19,FALSE)</f>
        <v>0</v>
      </c>
      <c r="DOK5" s="998"/>
      <c r="DOL5" s="998">
        <f>VLOOKUP(DOL4,'NFG - Garbanzo Beans (FFS)'!$B:$Y,10,FALSE)</f>
        <v>0</v>
      </c>
      <c r="DOM5" s="998">
        <f>VLOOKUP(DOM4,'NFG - Garbanzo Beans (FFS)'!$B:$Y,11,FALSE)</f>
        <v>0</v>
      </c>
      <c r="DON5" s="998">
        <f>VLOOKUP(DON4,'NFG - Garbanzo Beans (FFS)'!$B:$Y,12,FALSE)</f>
        <v>0</v>
      </c>
      <c r="DOO5" s="998">
        <f>VLOOKUP(DOO4,'NFG - Garbanzo Beans (FFS)'!$B:$Y,13,FALSE)</f>
        <v>0</v>
      </c>
      <c r="DOP5" s="998">
        <f>VLOOKUP(DOP4,'NFG - Garbanzo Beans (FFS)'!$B:$Y,14,FALSE)</f>
        <v>0</v>
      </c>
      <c r="DOQ5" s="998">
        <f>VLOOKUP(DOQ4,'NFG - Garbanzo Beans (FFS)'!$B:$Y,15,FALSE)</f>
        <v>0</v>
      </c>
      <c r="DOR5" s="998">
        <f>VLOOKUP(DOR4,'NFG - Garbanzo Beans (FFS)'!$B:$Y,16,FALSE)</f>
        <v>0</v>
      </c>
      <c r="DOS5" s="998">
        <f>VLOOKUP(DOS4,'NFG - Garbanzo Beans (FFS)'!$B:$Y,17,FALSE)</f>
        <v>0</v>
      </c>
      <c r="DOT5" s="998">
        <f>VLOOKUP(DOT4,'NFG - Garbanzo Beans (FFS)'!$B:$Y,18,FALSE)</f>
        <v>0</v>
      </c>
      <c r="DOU5" s="998">
        <f>VLOOKUP(DOU4,'NFG - Garbanzo Beans (FFS)'!$B:$Y,19,FALSE)</f>
        <v>0</v>
      </c>
      <c r="DOV5" s="998"/>
      <c r="DOW5" s="998">
        <f>VLOOKUP(DOW4,'NFG - Garbanzo Beans (FFS)'!$B:$Y,10,FALSE)</f>
        <v>0</v>
      </c>
      <c r="DOX5" s="998">
        <f>VLOOKUP(DOX4,'NFG - Garbanzo Beans (FFS)'!$B:$Y,11,FALSE)</f>
        <v>0</v>
      </c>
      <c r="DOY5" s="998">
        <f>VLOOKUP(DOY4,'NFG - Garbanzo Beans (FFS)'!$B:$Y,12,FALSE)</f>
        <v>0</v>
      </c>
      <c r="DOZ5" s="998">
        <f>VLOOKUP(DOZ4,'NFG - Garbanzo Beans (FFS)'!$B:$Y,13,FALSE)</f>
        <v>0</v>
      </c>
      <c r="DPA5" s="998">
        <f>VLOOKUP(DPA4,'NFG - Garbanzo Beans (FFS)'!$B:$Y,14,FALSE)</f>
        <v>0</v>
      </c>
      <c r="DPB5" s="998">
        <f>VLOOKUP(DPB4,'NFG - Garbanzo Beans (FFS)'!$B:$Y,15,FALSE)</f>
        <v>0</v>
      </c>
      <c r="DPC5" s="998">
        <f>VLOOKUP(DPC4,'NFG - Garbanzo Beans (FFS)'!$B:$Y,16,FALSE)</f>
        <v>0</v>
      </c>
      <c r="DPD5" s="998">
        <f>VLOOKUP(DPD4,'NFG - Garbanzo Beans (FFS)'!$B:$Y,17,FALSE)</f>
        <v>0</v>
      </c>
      <c r="DPE5" s="998">
        <f>VLOOKUP(DPE4,'NFG - Garbanzo Beans (FFS)'!$B:$Y,18,FALSE)</f>
        <v>0</v>
      </c>
      <c r="DPF5" s="998">
        <f>VLOOKUP(DPF4,'NFG - Garbanzo Beans (FFS)'!$B:$Y,19,FALSE)</f>
        <v>0</v>
      </c>
      <c r="DPG5" s="998"/>
      <c r="DPH5" s="998">
        <f>VLOOKUP(DPH4,'NFG - Garbanzo Beans (FFS)'!$B:$Y,10,FALSE)</f>
        <v>0</v>
      </c>
      <c r="DPI5" s="998">
        <f>VLOOKUP(DPI4,'NFG - Garbanzo Beans (FFS)'!$B:$Y,11,FALSE)</f>
        <v>0</v>
      </c>
      <c r="DPJ5" s="998">
        <f>VLOOKUP(DPJ4,'NFG - Garbanzo Beans (FFS)'!$B:$Y,12,FALSE)</f>
        <v>0</v>
      </c>
      <c r="DPK5" s="998">
        <f>VLOOKUP(DPK4,'NFG - Garbanzo Beans (FFS)'!$B:$Y,13,FALSE)</f>
        <v>0</v>
      </c>
      <c r="DPL5" s="998">
        <f>VLOOKUP(DPL4,'NFG - Garbanzo Beans (FFS)'!$B:$Y,14,FALSE)</f>
        <v>0</v>
      </c>
      <c r="DPM5" s="998">
        <f>VLOOKUP(DPM4,'NFG - Garbanzo Beans (FFS)'!$B:$Y,15,FALSE)</f>
        <v>0</v>
      </c>
      <c r="DPN5" s="998">
        <f>VLOOKUP(DPN4,'NFG - Garbanzo Beans (FFS)'!$B:$Y,16,FALSE)</f>
        <v>0</v>
      </c>
      <c r="DPO5" s="998">
        <f>VLOOKUP(DPO4,'NFG - Garbanzo Beans (FFS)'!$B:$Y,17,FALSE)</f>
        <v>0</v>
      </c>
      <c r="DPP5" s="998">
        <f>VLOOKUP(DPP4,'NFG - Garbanzo Beans (FFS)'!$B:$Y,18,FALSE)</f>
        <v>0</v>
      </c>
      <c r="DPQ5" s="998">
        <f>VLOOKUP(DPQ4,'NFG - Garbanzo Beans (FFS)'!$B:$Y,19,FALSE)</f>
        <v>0</v>
      </c>
      <c r="DPR5" s="998"/>
      <c r="DPS5" s="998">
        <f>VLOOKUP(DPS4,'NFG - Mixed Fruit (FFS)'!$B:$Y,10,FALSE)</f>
        <v>0</v>
      </c>
      <c r="DPT5" s="998">
        <f>VLOOKUP(DPT4,'NFG - Mixed Fruit (FFS)'!$B:$Y,11,FALSE)</f>
        <v>0</v>
      </c>
      <c r="DPU5" s="998">
        <f>VLOOKUP(DPU4,'NFG - Mixed Fruit (FFS)'!$B:$Y,12,FALSE)</f>
        <v>0</v>
      </c>
      <c r="DPV5" s="998">
        <f>VLOOKUP(DPV4,'NFG - Mixed Fruit (FFS)'!$B:$Y,13,FALSE)</f>
        <v>0</v>
      </c>
      <c r="DPW5" s="998">
        <f>VLOOKUP(DPW4,'NFG - Mixed Fruit (FFS)'!$B:$Y,14,FALSE)</f>
        <v>0</v>
      </c>
      <c r="DPX5" s="998">
        <f>VLOOKUP(DPX4,'NFG - Mixed Fruit (FFS)'!$B:$Y,15,FALSE)</f>
        <v>0</v>
      </c>
      <c r="DPY5" s="998">
        <f>VLOOKUP(DPY4,'NFG - Mixed Fruit (FFS)'!$B:$Y,16,FALSE)</f>
        <v>0</v>
      </c>
      <c r="DPZ5" s="998">
        <f>VLOOKUP(DPZ4,'NFG - Mixed Fruit (FFS)'!$B:$Y,17,FALSE)</f>
        <v>0</v>
      </c>
      <c r="DQA5" s="998">
        <f>VLOOKUP(DQA4,'NFG - Mixed Fruit (FFS)'!$B:$Y,18,FALSE)</f>
        <v>0</v>
      </c>
      <c r="DQB5" s="998">
        <f>VLOOKUP(DQB4,'NFG - Mixed Fruit (FFS)'!$B:$Y,19,FALSE)</f>
        <v>0</v>
      </c>
      <c r="DQC5" s="998"/>
      <c r="DQD5" s="998">
        <f>VLOOKUP(DQD4,'NFG - Peaches (FFS)'!$B:$Y,10,FALSE)</f>
        <v>0</v>
      </c>
      <c r="DQE5" s="998">
        <f>VLOOKUP(DQE4,'NFG - Peaches (FFS)'!$B:$Y,11,FALSE)</f>
        <v>0</v>
      </c>
      <c r="DQF5" s="998">
        <f>VLOOKUP(DQF4,'NFG - Peaches (FFS)'!$B:$Y,12,FALSE)</f>
        <v>0</v>
      </c>
      <c r="DQG5" s="998">
        <f>VLOOKUP(DQG4,'NFG - Peaches (FFS)'!$B:$Y,13,FALSE)</f>
        <v>0</v>
      </c>
      <c r="DQH5" s="998">
        <f>VLOOKUP(DQH4,'NFG - Peaches (FFS)'!$B:$Y,14,FALSE)</f>
        <v>0</v>
      </c>
      <c r="DQI5" s="998">
        <f>VLOOKUP(DQI4,'NFG - Peaches (FFS)'!$B:$Y,15,FALSE)</f>
        <v>0</v>
      </c>
      <c r="DQJ5" s="998">
        <f>VLOOKUP(DQJ4,'NFG - Peaches (FFS)'!$B:$Y,16,FALSE)</f>
        <v>0</v>
      </c>
      <c r="DQK5" s="998">
        <f>VLOOKUP(DQK4,'NFG - Peaches (FFS)'!$B:$Y,17,FALSE)</f>
        <v>0</v>
      </c>
      <c r="DQL5" s="998">
        <f>VLOOKUP(DQL4,'NFG - Peaches (FFS)'!$B:$Y,18,FALSE)</f>
        <v>0</v>
      </c>
      <c r="DQM5" s="998">
        <f>VLOOKUP(DQM4,'NFG - Peaches (FFS)'!$B:$Y,19,FALSE)</f>
        <v>0</v>
      </c>
      <c r="DQN5" s="998"/>
      <c r="DQO5" s="998">
        <f>VLOOKUP(DQO4,'NFG - Peaches (FFS)'!$B:$Y,10,FALSE)</f>
        <v>0</v>
      </c>
      <c r="DQP5" s="998">
        <f>VLOOKUP(DQP4,'NFG - Peaches (FFS)'!$B:$Y,11,FALSE)</f>
        <v>0</v>
      </c>
      <c r="DQQ5" s="998">
        <f>VLOOKUP(DQQ4,'NFG - Peaches (FFS)'!$B:$Y,12,FALSE)</f>
        <v>0</v>
      </c>
      <c r="DQR5" s="998">
        <f>VLOOKUP(DQR4,'NFG - Peaches (FFS)'!$B:$Y,13,FALSE)</f>
        <v>0</v>
      </c>
      <c r="DQS5" s="998">
        <f>VLOOKUP(DQS4,'NFG - Peaches (FFS)'!$B:$Y,14,FALSE)</f>
        <v>0</v>
      </c>
      <c r="DQT5" s="998">
        <f>VLOOKUP(DQT4,'NFG - Peaches (FFS)'!$B:$Y,15,FALSE)</f>
        <v>0</v>
      </c>
      <c r="DQU5" s="998">
        <f>VLOOKUP(DQU4,'NFG - Peaches (FFS)'!$B:$Y,16,FALSE)</f>
        <v>0</v>
      </c>
      <c r="DQV5" s="998">
        <f>VLOOKUP(DQV4,'NFG - Peaches (FFS)'!$B:$Y,17,FALSE)</f>
        <v>0</v>
      </c>
      <c r="DQW5" s="998">
        <f>VLOOKUP(DQW4,'NFG - Peaches (FFS)'!$B:$Y,18,FALSE)</f>
        <v>0</v>
      </c>
      <c r="DQX5" s="998">
        <f>VLOOKUP(DQX4,'NFG - Peaches (FFS)'!$B:$Y,19,FALSE)</f>
        <v>0</v>
      </c>
      <c r="DQY5" s="998"/>
      <c r="DQZ5" s="998">
        <f>VLOOKUP(DQZ4,'NFG - Pears (FFS)'!$B:$Y,10,FALSE)</f>
        <v>0</v>
      </c>
      <c r="DRA5" s="998">
        <f>VLOOKUP(DRA4,'NFG - Pears (FFS)'!$B:$Y,11,FALSE)</f>
        <v>0</v>
      </c>
      <c r="DRB5" s="998">
        <f>VLOOKUP(DRB4,'NFG - Pears (FFS)'!$B:$Y,12,FALSE)</f>
        <v>0</v>
      </c>
      <c r="DRC5" s="998">
        <f>VLOOKUP(DRC4,'NFG - Pears (FFS)'!$B:$Y,13,FALSE)</f>
        <v>0</v>
      </c>
      <c r="DRD5" s="998">
        <f>VLOOKUP(DRD4,'NFG - Pears (FFS)'!$B:$Y,14,FALSE)</f>
        <v>0</v>
      </c>
      <c r="DRE5" s="998">
        <f>VLOOKUP(DRE4,'NFG - Pears (FFS)'!$B:$Y,15,FALSE)</f>
        <v>0</v>
      </c>
      <c r="DRF5" s="998">
        <f>VLOOKUP(DRF4,'NFG - Pears (FFS)'!$B:$Y,16,FALSE)</f>
        <v>0</v>
      </c>
      <c r="DRG5" s="998">
        <f>VLOOKUP(DRG4,'NFG - Pears (FFS)'!$B:$Y,17,FALSE)</f>
        <v>0</v>
      </c>
      <c r="DRH5" s="998">
        <f>VLOOKUP(DRH4,'NFG - Pears (FFS)'!$B:$Y,18,FALSE)</f>
        <v>0</v>
      </c>
      <c r="DRI5" s="998">
        <f>VLOOKUP(DRI4,'NFG - Pears (FFS)'!$B:$Y,19,FALSE)</f>
        <v>0</v>
      </c>
      <c r="DRJ5" s="998"/>
      <c r="DRK5" s="998">
        <f>VLOOKUP(DRK4,'NFG - Pears (FFS)'!$B:$Y,10,FALSE)</f>
        <v>0</v>
      </c>
      <c r="DRL5" s="998">
        <f>VLOOKUP(DRL4,'NFG - Pears (FFS)'!$B:$Y,11,FALSE)</f>
        <v>0</v>
      </c>
      <c r="DRM5" s="998">
        <f>VLOOKUP(DRM4,'NFG - Pears (FFS)'!$B:$Y,12,FALSE)</f>
        <v>0</v>
      </c>
      <c r="DRN5" s="998">
        <f>VLOOKUP(DRN4,'NFG - Pears (FFS)'!$B:$Y,13,FALSE)</f>
        <v>0</v>
      </c>
      <c r="DRO5" s="998">
        <f>VLOOKUP(DRO4,'NFG - Pears (FFS)'!$B:$Y,14,FALSE)</f>
        <v>0</v>
      </c>
      <c r="DRP5" s="998">
        <f>VLOOKUP(DRP4,'NFG - Pears (FFS)'!$B:$Y,15,FALSE)</f>
        <v>0</v>
      </c>
      <c r="DRQ5" s="998">
        <f>VLOOKUP(DRQ4,'NFG - Pears (FFS)'!$B:$Y,16,FALSE)</f>
        <v>0</v>
      </c>
      <c r="DRR5" s="998">
        <f>VLOOKUP(DRR4,'NFG - Pears (FFS)'!$B:$Y,17,FALSE)</f>
        <v>0</v>
      </c>
      <c r="DRS5" s="998">
        <f>VLOOKUP(DRS4,'NFG - Pears (FFS)'!$B:$Y,18,FALSE)</f>
        <v>0</v>
      </c>
      <c r="DRT5" s="998">
        <f>VLOOKUP(DRT4,'NFG - Pears (FFS)'!$B:$Y,19,FALSE)</f>
        <v>0</v>
      </c>
      <c r="DRU5" s="998"/>
      <c r="DRV5" s="998">
        <f>VLOOKUP(DRV4,'NFG - Pinto Beans (FFS)'!$B:$Y,10,FALSE)</f>
        <v>0</v>
      </c>
      <c r="DRW5" s="998">
        <f>VLOOKUP(DRW4,'NFG - Pinto Beans (FFS)'!$B:$Y,11,FALSE)</f>
        <v>0</v>
      </c>
      <c r="DRX5" s="998">
        <f>VLOOKUP(DRX4,'NFG - Pinto Beans (FFS)'!$B:$Y,12,FALSE)</f>
        <v>0</v>
      </c>
      <c r="DRY5" s="998">
        <f>VLOOKUP(DRY4,'NFG - Pinto Beans (FFS)'!$B:$Y,13,FALSE)</f>
        <v>0</v>
      </c>
      <c r="DRZ5" s="998">
        <f>VLOOKUP(DRZ4,'NFG - Pinto Beans (FFS)'!$B:$Y,14,FALSE)</f>
        <v>0</v>
      </c>
      <c r="DSA5" s="998">
        <f>VLOOKUP(DSA4,'NFG - Pinto Beans (FFS)'!$B:$Y,15,FALSE)</f>
        <v>0</v>
      </c>
      <c r="DSB5" s="998">
        <f>VLOOKUP(DSB4,'NFG - Pinto Beans (FFS)'!$B:$Y,16,FALSE)</f>
        <v>0</v>
      </c>
      <c r="DSC5" s="998">
        <f>VLOOKUP(DSC4,'NFG - Pinto Beans (FFS)'!$B:$Y,17,FALSE)</f>
        <v>0</v>
      </c>
      <c r="DSD5" s="998">
        <f>VLOOKUP(DSD4,'NFG - Pinto Beans (FFS)'!$B:$Y,18,FALSE)</f>
        <v>0</v>
      </c>
      <c r="DSE5" s="998">
        <f>VLOOKUP(DSE4,'NFG - Pinto Beans (FFS)'!$B:$Y,19,FALSE)</f>
        <v>0</v>
      </c>
      <c r="DSF5" s="998"/>
      <c r="DSG5" s="998">
        <f>VLOOKUP(DSG4,'NFG - Pinto Beans (FFS)'!$B:$Y,10,FALSE)</f>
        <v>0</v>
      </c>
      <c r="DSH5" s="998">
        <f>VLOOKUP(DSH4,'NFG - Pinto Beans (FFS)'!$B:$Y,11,FALSE)</f>
        <v>0</v>
      </c>
      <c r="DSI5" s="998">
        <f>VLOOKUP(DSI4,'NFG - Pinto Beans (FFS)'!$B:$Y,12,FALSE)</f>
        <v>0</v>
      </c>
      <c r="DSJ5" s="998">
        <f>VLOOKUP(DSJ4,'NFG - Pinto Beans (FFS)'!$B:$Y,13,FALSE)</f>
        <v>0</v>
      </c>
      <c r="DSK5" s="998">
        <f>VLOOKUP(DSK4,'NFG - Pinto Beans (FFS)'!$B:$Y,14,FALSE)</f>
        <v>0</v>
      </c>
      <c r="DSL5" s="998">
        <f>VLOOKUP(DSL4,'NFG - Pinto Beans (FFS)'!$B:$Y,15,FALSE)</f>
        <v>0</v>
      </c>
      <c r="DSM5" s="998">
        <f>VLOOKUP(DSM4,'NFG - Pinto Beans (FFS)'!$B:$Y,16,FALSE)</f>
        <v>0</v>
      </c>
      <c r="DSN5" s="998">
        <f>VLOOKUP(DSN4,'NFG - Pinto Beans (FFS)'!$B:$Y,17,FALSE)</f>
        <v>0</v>
      </c>
      <c r="DSO5" s="998">
        <f>VLOOKUP(DSO4,'NFG - Pinto Beans (FFS)'!$B:$Y,18,FALSE)</f>
        <v>0</v>
      </c>
      <c r="DSP5" s="998">
        <f>VLOOKUP(DSP4,'NFG - Pinto Beans (FFS)'!$B:$Y,19,FALSE)</f>
        <v>0</v>
      </c>
      <c r="DSQ5" s="998"/>
      <c r="DSR5" s="998">
        <f>VLOOKUP(DSR4,'Nick''s Famous BBQ (FFS)'!$B:$Y,10,FALSE)</f>
        <v>0</v>
      </c>
      <c r="DSS5" s="998">
        <f>VLOOKUP(DSS4,'Nick''s Famous BBQ (FFS)'!$B:$Y,11,FALSE)</f>
        <v>0</v>
      </c>
      <c r="DST5" s="998">
        <f>VLOOKUP(DST4,'Nick''s Famous BBQ (FFS)'!$B:$Y,12,FALSE)</f>
        <v>0</v>
      </c>
      <c r="DSU5" s="998">
        <f>VLOOKUP(DSU4,'Nick''s Famous BBQ (FFS)'!$B:$Y,13,FALSE)</f>
        <v>0</v>
      </c>
      <c r="DSV5" s="998">
        <f>VLOOKUP(DSV4,'Nick''s Famous BBQ (FFS)'!$B:$Y,14,FALSE)</f>
        <v>0</v>
      </c>
      <c r="DSW5" s="998">
        <f>VLOOKUP(DSW4,'Nick''s Famous BBQ (FFS)'!$B:$Y,15,FALSE)</f>
        <v>0</v>
      </c>
      <c r="DSX5" s="998">
        <f>VLOOKUP(DSX4,'Nick''s Famous BBQ (FFS)'!$B:$Y,16,FALSE)</f>
        <v>0</v>
      </c>
      <c r="DSY5" s="998">
        <f>VLOOKUP(DSY4,'Nick''s Famous BBQ (FFS)'!$B:$Y,17,FALSE)</f>
        <v>0</v>
      </c>
      <c r="DSZ5" s="998">
        <f>VLOOKUP(DSZ4,'Nick''s Famous BBQ (FFS)'!$B:$Y,18,FALSE)</f>
        <v>0</v>
      </c>
      <c r="DTA5" s="998">
        <f>VLOOKUP(DTA4,'Nick''s Famous BBQ (FFS)'!$B:$Y,19,FALSE)</f>
        <v>0</v>
      </c>
      <c r="DTB5" s="998"/>
      <c r="DTC5" s="998">
        <f>VLOOKUP(DTC4,'Nick''s Famous BBQ (FFS)'!$B:$Y,10,FALSE)</f>
        <v>0</v>
      </c>
      <c r="DTD5" s="998">
        <f>VLOOKUP(DTD4,'Nick''s Famous BBQ (FFS)'!$B:$Y,11,FALSE)</f>
        <v>0</v>
      </c>
      <c r="DTE5" s="998">
        <f>VLOOKUP(DTE4,'Nick''s Famous BBQ (FFS)'!$B:$Y,12,FALSE)</f>
        <v>0</v>
      </c>
      <c r="DTF5" s="998">
        <f>VLOOKUP(DTF4,'Nick''s Famous BBQ (FFS)'!$B:$Y,13,FALSE)</f>
        <v>0</v>
      </c>
      <c r="DTG5" s="998">
        <f>VLOOKUP(DTG4,'Nick''s Famous BBQ (FFS)'!$B:$Y,14,FALSE)</f>
        <v>0</v>
      </c>
      <c r="DTH5" s="998">
        <f>VLOOKUP(DTH4,'Nick''s Famous BBQ (FFS)'!$B:$Y,15,FALSE)</f>
        <v>0</v>
      </c>
      <c r="DTI5" s="998">
        <f>VLOOKUP(DTI4,'Nick''s Famous BBQ (FFS)'!$B:$Y,16,FALSE)</f>
        <v>0</v>
      </c>
      <c r="DTJ5" s="998">
        <f>VLOOKUP(DTJ4,'Nick''s Famous BBQ (FFS)'!$B:$Y,17,FALSE)</f>
        <v>0</v>
      </c>
      <c r="DTK5" s="998">
        <f>VLOOKUP(DTK4,'Nick''s Famous BBQ (FFS)'!$B:$Y,18,FALSE)</f>
        <v>0</v>
      </c>
      <c r="DTL5" s="998">
        <f>VLOOKUP(DTL4,'Nick''s Famous BBQ (FFS)'!$B:$Y,19,FALSE)</f>
        <v>0</v>
      </c>
      <c r="DTM5" s="998"/>
      <c r="DTN5" s="998">
        <f>VLOOKUP(DTN4,'Nick''s Famous BBQ (FFS)'!$B:$Y,10,FALSE)</f>
        <v>0</v>
      </c>
      <c r="DTO5" s="998">
        <f>VLOOKUP(DTO4,'Nick''s Famous BBQ (FFS)'!$B:$Y,11,FALSE)</f>
        <v>0</v>
      </c>
      <c r="DTP5" s="998">
        <f>VLOOKUP(DTP4,'Nick''s Famous BBQ (FFS)'!$B:$Y,12,FALSE)</f>
        <v>0</v>
      </c>
      <c r="DTQ5" s="998">
        <f>VLOOKUP(DTQ4,'Nick''s Famous BBQ (FFS)'!$B:$Y,13,FALSE)</f>
        <v>0</v>
      </c>
      <c r="DTR5" s="998">
        <f>VLOOKUP(DTR4,'Nick''s Famous BBQ (FFS)'!$B:$Y,14,FALSE)</f>
        <v>0</v>
      </c>
      <c r="DTS5" s="998">
        <f>VLOOKUP(DTS4,'Nick''s Famous BBQ (FFS)'!$B:$Y,15,FALSE)</f>
        <v>0</v>
      </c>
      <c r="DTT5" s="998">
        <f>VLOOKUP(DTT4,'Nick''s Famous BBQ (FFS)'!$B:$Y,16,FALSE)</f>
        <v>0</v>
      </c>
      <c r="DTU5" s="998">
        <f>VLOOKUP(DTU4,'Nick''s Famous BBQ (FFS)'!$B:$Y,17,FALSE)</f>
        <v>0</v>
      </c>
      <c r="DTV5" s="998">
        <f>VLOOKUP(DTV4,'Nick''s Famous BBQ (FFS)'!$B:$Y,18,FALSE)</f>
        <v>0</v>
      </c>
      <c r="DTW5" s="998">
        <f>VLOOKUP(DTW4,'Nick''s Famous BBQ (FFS)'!$B:$Y,19,FALSE)</f>
        <v>0</v>
      </c>
      <c r="DTX5" s="998"/>
      <c r="DTY5" s="998">
        <f>VLOOKUP(DTY4,'Nick''s Famous BBQ (FFS)'!$B:$Y,10,FALSE)</f>
        <v>0</v>
      </c>
      <c r="DTZ5" s="998">
        <f>VLOOKUP(DTZ4,'Nick''s Famous BBQ (FFS)'!$B:$Y,11,FALSE)</f>
        <v>0</v>
      </c>
      <c r="DUA5" s="998">
        <f>VLOOKUP(DUA4,'Nick''s Famous BBQ (FFS)'!$B:$Y,12,FALSE)</f>
        <v>0</v>
      </c>
      <c r="DUB5" s="998">
        <f>VLOOKUP(DUB4,'Nick''s Famous BBQ (FFS)'!$B:$Y,13,FALSE)</f>
        <v>0</v>
      </c>
      <c r="DUC5" s="998">
        <f>VLOOKUP(DUC4,'Nick''s Famous BBQ (FFS)'!$B:$Y,14,FALSE)</f>
        <v>0</v>
      </c>
      <c r="DUD5" s="998">
        <f>VLOOKUP(DUD4,'Nick''s Famous BBQ (FFS)'!$B:$Y,15,FALSE)</f>
        <v>0</v>
      </c>
      <c r="DUE5" s="998">
        <f>VLOOKUP(DUE4,'Nick''s Famous BBQ (FFS)'!$B:$Y,16,FALSE)</f>
        <v>0</v>
      </c>
      <c r="DUF5" s="998">
        <f>VLOOKUP(DUF4,'Nick''s Famous BBQ (FFS)'!$B:$Y,17,FALSE)</f>
        <v>0</v>
      </c>
      <c r="DUG5" s="998">
        <f>VLOOKUP(DUG4,'Nick''s Famous BBQ (FFS)'!$B:$Y,18,FALSE)</f>
        <v>0</v>
      </c>
      <c r="DUH5" s="998">
        <f>VLOOKUP(DUH4,'Nick''s Famous BBQ (FFS)'!$B:$Y,19,FALSE)</f>
        <v>0</v>
      </c>
      <c r="DUI5" s="998"/>
      <c r="DUJ5" s="998">
        <f>VLOOKUP(DUJ4,'Pilgrims-GoldKist (FFS)'!$B:$Y,10,FALSE)</f>
        <v>0</v>
      </c>
      <c r="DUK5" s="998">
        <f>VLOOKUP(DUK4,'Pilgrims-GoldKist (FFS)'!$B:$Y,11,FALSE)</f>
        <v>0</v>
      </c>
      <c r="DUL5" s="998">
        <f>VLOOKUP(DUL4,'Pilgrims-GoldKist (FFS)'!$B:$Y,12,FALSE)</f>
        <v>0</v>
      </c>
      <c r="DUM5" s="998">
        <f>VLOOKUP(DUM4,'Pilgrims-GoldKist (FFS)'!$B:$Y,13,FALSE)</f>
        <v>0</v>
      </c>
      <c r="DUN5" s="998">
        <f>VLOOKUP(DUN4,'Pilgrims-GoldKist (FFS)'!$B:$Y,14,FALSE)</f>
        <v>0</v>
      </c>
      <c r="DUO5" s="998">
        <f>VLOOKUP(DUO4,'Pilgrims-GoldKist (FFS)'!$B:$Y,15,FALSE)</f>
        <v>0</v>
      </c>
      <c r="DUP5" s="998">
        <f>VLOOKUP(DUP4,'Pilgrims-GoldKist (FFS)'!$B:$Y,16,FALSE)</f>
        <v>0</v>
      </c>
      <c r="DUQ5" s="998">
        <f>VLOOKUP(DUQ4,'Pilgrims-GoldKist (FFS)'!$B:$Y,17,FALSE)</f>
        <v>0</v>
      </c>
      <c r="DUR5" s="998">
        <f>VLOOKUP(DUR4,'Pilgrims-GoldKist (FFS)'!$B:$Y,18,FALSE)</f>
        <v>0</v>
      </c>
      <c r="DUS5" s="998">
        <f>VLOOKUP(DUS4,'Pilgrims-GoldKist (FFS)'!$B:$Y,19,FALSE)</f>
        <v>0</v>
      </c>
      <c r="DUT5" s="998"/>
      <c r="DUU5" s="998">
        <f>VLOOKUP(DUU4,'Pilgrims-GoldKist (FFS)'!$B:$Y,10,FALSE)</f>
        <v>0</v>
      </c>
      <c r="DUV5" s="998">
        <f>VLOOKUP(DUV4,'Pilgrims-GoldKist (FFS)'!$B:$Y,11,FALSE)</f>
        <v>0</v>
      </c>
      <c r="DUW5" s="998">
        <f>VLOOKUP(DUW4,'Pilgrims-GoldKist (FFS)'!$B:$Y,12,FALSE)</f>
        <v>0</v>
      </c>
      <c r="DUX5" s="998">
        <f>VLOOKUP(DUX4,'Pilgrims-GoldKist (FFS)'!$B:$Y,13,FALSE)</f>
        <v>0</v>
      </c>
      <c r="DUY5" s="998">
        <f>VLOOKUP(DUY4,'Pilgrims-GoldKist (FFS)'!$B:$Y,14,FALSE)</f>
        <v>0</v>
      </c>
      <c r="DUZ5" s="998">
        <f>VLOOKUP(DUZ4,'Pilgrims-GoldKist (FFS)'!$B:$Y,15,FALSE)</f>
        <v>0</v>
      </c>
      <c r="DVA5" s="998">
        <f>VLOOKUP(DVA4,'Pilgrims-GoldKist (FFS)'!$B:$Y,16,FALSE)</f>
        <v>0</v>
      </c>
      <c r="DVB5" s="998">
        <f>VLOOKUP(DVB4,'Pilgrims-GoldKist (FFS)'!$B:$Y,17,FALSE)</f>
        <v>0</v>
      </c>
      <c r="DVC5" s="998">
        <f>VLOOKUP(DVC4,'Pilgrims-GoldKist (FFS)'!$B:$Y,18,FALSE)</f>
        <v>0</v>
      </c>
      <c r="DVD5" s="998">
        <f>VLOOKUP(DVD4,'Pilgrims-GoldKist (FFS)'!$B:$Y,19,FALSE)</f>
        <v>0</v>
      </c>
      <c r="DVE5" s="998"/>
      <c r="DVF5" s="998">
        <f>VLOOKUP(DVF4,'Pilgrims-GoldKist (FFS)'!$B:$Y,10,FALSE)</f>
        <v>0</v>
      </c>
      <c r="DVG5" s="998">
        <f>VLOOKUP(DVG4,'Pilgrims-GoldKist (FFS)'!$B:$Y,11,FALSE)</f>
        <v>0</v>
      </c>
      <c r="DVH5" s="998">
        <f>VLOOKUP(DVH4,'Pilgrims-GoldKist (FFS)'!$B:$Y,12,FALSE)</f>
        <v>0</v>
      </c>
      <c r="DVI5" s="998">
        <f>VLOOKUP(DVI4,'Pilgrims-GoldKist (FFS)'!$B:$Y,13,FALSE)</f>
        <v>0</v>
      </c>
      <c r="DVJ5" s="998">
        <f>VLOOKUP(DVJ4,'Pilgrims-GoldKist (FFS)'!$B:$Y,14,FALSE)</f>
        <v>0</v>
      </c>
      <c r="DVK5" s="998">
        <f>VLOOKUP(DVK4,'Pilgrims-GoldKist (FFS)'!$B:$Y,15,FALSE)</f>
        <v>0</v>
      </c>
      <c r="DVL5" s="998">
        <f>VLOOKUP(DVL4,'Pilgrims-GoldKist (FFS)'!$B:$Y,16,FALSE)</f>
        <v>0</v>
      </c>
      <c r="DVM5" s="998">
        <f>VLOOKUP(DVM4,'Pilgrims-GoldKist (FFS)'!$B:$Y,17,FALSE)</f>
        <v>0</v>
      </c>
      <c r="DVN5" s="998">
        <f>VLOOKUP(DVN4,'Pilgrims-GoldKist (FFS)'!$B:$Y,18,FALSE)</f>
        <v>0</v>
      </c>
      <c r="DVO5" s="998">
        <f>VLOOKUP(DVO4,'Pilgrims-GoldKist (FFS)'!$B:$Y,19,FALSE)</f>
        <v>0</v>
      </c>
      <c r="DVP5" s="998"/>
      <c r="DVQ5" s="998">
        <f>VLOOKUP(DVQ4,'Pilgrims-GoldKist (FFS)'!$B:$Y,10,FALSE)</f>
        <v>0</v>
      </c>
      <c r="DVR5" s="998">
        <f>VLOOKUP(DVR4,'Pilgrims-GoldKist (FFS)'!$B:$Y,11,FALSE)</f>
        <v>0</v>
      </c>
      <c r="DVS5" s="998">
        <f>VLOOKUP(DVS4,'Pilgrims-GoldKist (FFS)'!$B:$Y,12,FALSE)</f>
        <v>0</v>
      </c>
      <c r="DVT5" s="998">
        <f>VLOOKUP(DVT4,'Pilgrims-GoldKist (FFS)'!$B:$Y,13,FALSE)</f>
        <v>0</v>
      </c>
      <c r="DVU5" s="998">
        <f>VLOOKUP(DVU4,'Pilgrims-GoldKist (FFS)'!$B:$Y,14,FALSE)</f>
        <v>0</v>
      </c>
      <c r="DVV5" s="998">
        <f>VLOOKUP(DVV4,'Pilgrims-GoldKist (FFS)'!$B:$Y,15,FALSE)</f>
        <v>0</v>
      </c>
      <c r="DVW5" s="998">
        <f>VLOOKUP(DVW4,'Pilgrims-GoldKist (FFS)'!$B:$Y,16,FALSE)</f>
        <v>0</v>
      </c>
      <c r="DVX5" s="998">
        <f>VLOOKUP(DVX4,'Pilgrims-GoldKist (FFS)'!$B:$Y,17,FALSE)</f>
        <v>0</v>
      </c>
      <c r="DVY5" s="998">
        <f>VLOOKUP(DVY4,'Pilgrims-GoldKist (FFS)'!$B:$Y,18,FALSE)</f>
        <v>0</v>
      </c>
      <c r="DVZ5" s="998">
        <f>VLOOKUP(DVZ4,'Pilgrims-GoldKist (FFS)'!$B:$Y,19,FALSE)</f>
        <v>0</v>
      </c>
      <c r="DWA5" s="998"/>
      <c r="DWB5" s="998">
        <f>VLOOKUP(DWB4,'Pilgrims-GoldKist (FFS)'!$B:$Y,10,FALSE)</f>
        <v>0</v>
      </c>
      <c r="DWC5" s="998">
        <f>VLOOKUP(DWC4,'Pilgrims-GoldKist (FFS)'!$B:$Y,11,FALSE)</f>
        <v>0</v>
      </c>
      <c r="DWD5" s="998">
        <f>VLOOKUP(DWD4,'Pilgrims-GoldKist (FFS)'!$B:$Y,12,FALSE)</f>
        <v>0</v>
      </c>
      <c r="DWE5" s="998">
        <f>VLOOKUP(DWE4,'Pilgrims-GoldKist (FFS)'!$B:$Y,13,FALSE)</f>
        <v>0</v>
      </c>
      <c r="DWF5" s="998">
        <f>VLOOKUP(DWF4,'Pilgrims-GoldKist (FFS)'!$B:$Y,14,FALSE)</f>
        <v>0</v>
      </c>
      <c r="DWG5" s="998">
        <f>VLOOKUP(DWG4,'Pilgrims-GoldKist (FFS)'!$B:$Y,15,FALSE)</f>
        <v>0</v>
      </c>
      <c r="DWH5" s="998">
        <f>VLOOKUP(DWH4,'Pilgrims-GoldKist (FFS)'!$B:$Y,16,FALSE)</f>
        <v>0</v>
      </c>
      <c r="DWI5" s="998">
        <f>VLOOKUP(DWI4,'Pilgrims-GoldKist (FFS)'!$B:$Y,17,FALSE)</f>
        <v>0</v>
      </c>
      <c r="DWJ5" s="998">
        <f>VLOOKUP(DWJ4,'Pilgrims-GoldKist (FFS)'!$B:$Y,18,FALSE)</f>
        <v>0</v>
      </c>
      <c r="DWK5" s="998">
        <f>VLOOKUP(DWK4,'Pilgrims-GoldKist (FFS)'!$B:$Y,19,FALSE)</f>
        <v>0</v>
      </c>
      <c r="DWL5" s="998"/>
      <c r="DWM5" s="998">
        <f>VLOOKUP(DWM4,'Pilgrims-GoldKist (FFS)'!$B:$Y,10,FALSE)</f>
        <v>0</v>
      </c>
      <c r="DWN5" s="998">
        <f>VLOOKUP(DWN4,'Pilgrims-GoldKist (FFS)'!$B:$Y,11,FALSE)</f>
        <v>0</v>
      </c>
      <c r="DWO5" s="998">
        <f>VLOOKUP(DWO4,'Pilgrims-GoldKist (FFS)'!$B:$Y,12,FALSE)</f>
        <v>0</v>
      </c>
      <c r="DWP5" s="998">
        <f>VLOOKUP(DWP4,'Pilgrims-GoldKist (FFS)'!$B:$Y,13,FALSE)</f>
        <v>0</v>
      </c>
      <c r="DWQ5" s="998">
        <f>VLOOKUP(DWQ4,'Pilgrims-GoldKist (FFS)'!$B:$Y,14,FALSE)</f>
        <v>0</v>
      </c>
      <c r="DWR5" s="998">
        <f>VLOOKUP(DWR4,'Pilgrims-GoldKist (FFS)'!$B:$Y,15,FALSE)</f>
        <v>0</v>
      </c>
      <c r="DWS5" s="998">
        <f>VLOOKUP(DWS4,'Pilgrims-GoldKist (FFS)'!$B:$Y,16,FALSE)</f>
        <v>0</v>
      </c>
      <c r="DWT5" s="998">
        <f>VLOOKUP(DWT4,'Pilgrims-GoldKist (FFS)'!$B:$Y,17,FALSE)</f>
        <v>0</v>
      </c>
      <c r="DWU5" s="998">
        <f>VLOOKUP(DWU4,'Pilgrims-GoldKist (FFS)'!$B:$Y,18,FALSE)</f>
        <v>0</v>
      </c>
      <c r="DWV5" s="998">
        <f>VLOOKUP(DWV4,'Pilgrims-GoldKist (FFS)'!$B:$Y,19,FALSE)</f>
        <v>0</v>
      </c>
      <c r="DWW5" s="998"/>
      <c r="DWX5" s="998">
        <f>VLOOKUP(DWX4,'Pilgrims-GoldKist (FFS)'!$B:$Y,10,FALSE)</f>
        <v>0</v>
      </c>
      <c r="DWY5" s="998">
        <f>VLOOKUP(DWY4,'Pilgrims-GoldKist (FFS)'!$B:$Y,11,FALSE)</f>
        <v>0</v>
      </c>
      <c r="DWZ5" s="998">
        <f>VLOOKUP(DWZ4,'Pilgrims-GoldKist (FFS)'!$B:$Y,12,FALSE)</f>
        <v>0</v>
      </c>
      <c r="DXA5" s="998">
        <f>VLOOKUP(DXA4,'Pilgrims-GoldKist (FFS)'!$B:$Y,13,FALSE)</f>
        <v>0</v>
      </c>
      <c r="DXB5" s="998">
        <f>VLOOKUP(DXB4,'Pilgrims-GoldKist (FFS)'!$B:$Y,14,FALSE)</f>
        <v>0</v>
      </c>
      <c r="DXC5" s="998">
        <f>VLOOKUP(DXC4,'Pilgrims-GoldKist (FFS)'!$B:$Y,15,FALSE)</f>
        <v>0</v>
      </c>
      <c r="DXD5" s="998">
        <f>VLOOKUP(DXD4,'Pilgrims-GoldKist (FFS)'!$B:$Y,16,FALSE)</f>
        <v>0</v>
      </c>
      <c r="DXE5" s="998">
        <f>VLOOKUP(DXE4,'Pilgrims-GoldKist (FFS)'!$B:$Y,17,FALSE)</f>
        <v>0</v>
      </c>
      <c r="DXF5" s="998">
        <f>VLOOKUP(DXF4,'Pilgrims-GoldKist (FFS)'!$B:$Y,18,FALSE)</f>
        <v>0</v>
      </c>
      <c r="DXG5" s="998">
        <f>VLOOKUP(DXG4,'Pilgrims-GoldKist (FFS)'!$B:$Y,19,FALSE)</f>
        <v>0</v>
      </c>
      <c r="DXH5" s="998"/>
      <c r="DXI5" s="998">
        <f>VLOOKUP(DXI4,'Pilgrims-GoldKist (FFS)'!$B:$Y,10,FALSE)</f>
        <v>0</v>
      </c>
      <c r="DXJ5" s="998">
        <f>VLOOKUP(DXJ4,'Pilgrims-GoldKist (FFS)'!$B:$Y,11,FALSE)</f>
        <v>0</v>
      </c>
      <c r="DXK5" s="998">
        <f>VLOOKUP(DXK4,'Pilgrims-GoldKist (FFS)'!$B:$Y,12,FALSE)</f>
        <v>0</v>
      </c>
      <c r="DXL5" s="998">
        <f>VLOOKUP(DXL4,'Pilgrims-GoldKist (FFS)'!$B:$Y,13,FALSE)</f>
        <v>0</v>
      </c>
      <c r="DXM5" s="998">
        <f>VLOOKUP(DXM4,'Pilgrims-GoldKist (FFS)'!$B:$Y,14,FALSE)</f>
        <v>0</v>
      </c>
      <c r="DXN5" s="998">
        <f>VLOOKUP(DXN4,'Pilgrims-GoldKist (FFS)'!$B:$Y,15,FALSE)</f>
        <v>0</v>
      </c>
      <c r="DXO5" s="998">
        <f>VLOOKUP(DXO4,'Pilgrims-GoldKist (FFS)'!$B:$Y,16,FALSE)</f>
        <v>0</v>
      </c>
      <c r="DXP5" s="998">
        <f>VLOOKUP(DXP4,'Pilgrims-GoldKist (FFS)'!$B:$Y,17,FALSE)</f>
        <v>0</v>
      </c>
      <c r="DXQ5" s="998">
        <f>VLOOKUP(DXQ4,'Pilgrims-GoldKist (FFS)'!$B:$Y,18,FALSE)</f>
        <v>0</v>
      </c>
      <c r="DXR5" s="998">
        <f>VLOOKUP(DXR4,'Pilgrims-GoldKist (FFS)'!$B:$Y,19,FALSE)</f>
        <v>0</v>
      </c>
      <c r="DXS5" s="998"/>
      <c r="DXT5" s="998">
        <f>VLOOKUP(DXT4,'Pilgrims-GoldKist (FFS)'!$B:$Y,10,FALSE)</f>
        <v>0</v>
      </c>
      <c r="DXU5" s="998">
        <f>VLOOKUP(DXU4,'Pilgrims-GoldKist (FFS)'!$B:$Y,11,FALSE)</f>
        <v>0</v>
      </c>
      <c r="DXV5" s="998">
        <f>VLOOKUP(DXV4,'Pilgrims-GoldKist (FFS)'!$B:$Y,12,FALSE)</f>
        <v>0</v>
      </c>
      <c r="DXW5" s="998">
        <f>VLOOKUP(DXW4,'Pilgrims-GoldKist (FFS)'!$B:$Y,13,FALSE)</f>
        <v>0</v>
      </c>
      <c r="DXX5" s="998">
        <f>VLOOKUP(DXX4,'Pilgrims-GoldKist (FFS)'!$B:$Y,14,FALSE)</f>
        <v>0</v>
      </c>
      <c r="DXY5" s="998">
        <f>VLOOKUP(DXY4,'Pilgrims-GoldKist (FFS)'!$B:$Y,15,FALSE)</f>
        <v>0</v>
      </c>
      <c r="DXZ5" s="998">
        <f>VLOOKUP(DXZ4,'Pilgrims-GoldKist (FFS)'!$B:$Y,16,FALSE)</f>
        <v>0</v>
      </c>
      <c r="DYA5" s="998">
        <f>VLOOKUP(DYA4,'Pilgrims-GoldKist (FFS)'!$B:$Y,17,FALSE)</f>
        <v>0</v>
      </c>
      <c r="DYB5" s="998">
        <f>VLOOKUP(DYB4,'Pilgrims-GoldKist (FFS)'!$B:$Y,18,FALSE)</f>
        <v>0</v>
      </c>
      <c r="DYC5" s="998">
        <f>VLOOKUP(DYC4,'Pilgrims-GoldKist (FFS)'!$B:$Y,19,FALSE)</f>
        <v>0</v>
      </c>
      <c r="DYD5" s="998"/>
      <c r="DYE5" s="998">
        <f>VLOOKUP(DYE4,'Pilgrims-GoldKist (FFS)'!$B:$Y,10,FALSE)</f>
        <v>0</v>
      </c>
      <c r="DYF5" s="998">
        <f>VLOOKUP(DYF4,'Pilgrims-GoldKist (FFS)'!$B:$Y,11,FALSE)</f>
        <v>0</v>
      </c>
      <c r="DYG5" s="998">
        <f>VLOOKUP(DYG4,'Pilgrims-GoldKist (FFS)'!$B:$Y,12,FALSE)</f>
        <v>0</v>
      </c>
      <c r="DYH5" s="998">
        <f>VLOOKUP(DYH4,'Pilgrims-GoldKist (FFS)'!$B:$Y,13,FALSE)</f>
        <v>0</v>
      </c>
      <c r="DYI5" s="998">
        <f>VLOOKUP(DYI4,'Pilgrims-GoldKist (FFS)'!$B:$Y,14,FALSE)</f>
        <v>0</v>
      </c>
      <c r="DYJ5" s="998">
        <f>VLOOKUP(DYJ4,'Pilgrims-GoldKist (FFS)'!$B:$Y,15,FALSE)</f>
        <v>0</v>
      </c>
      <c r="DYK5" s="998">
        <f>VLOOKUP(DYK4,'Pilgrims-GoldKist (FFS)'!$B:$Y,16,FALSE)</f>
        <v>0</v>
      </c>
      <c r="DYL5" s="998">
        <f>VLOOKUP(DYL4,'Pilgrims-GoldKist (FFS)'!$B:$Y,17,FALSE)</f>
        <v>0</v>
      </c>
      <c r="DYM5" s="998">
        <f>VLOOKUP(DYM4,'Pilgrims-GoldKist (FFS)'!$B:$Y,18,FALSE)</f>
        <v>0</v>
      </c>
      <c r="DYN5" s="998">
        <f>VLOOKUP(DYN4,'Pilgrims-GoldKist (FFS)'!$B:$Y,19,FALSE)</f>
        <v>0</v>
      </c>
      <c r="DYO5" s="998"/>
      <c r="DYP5" s="998">
        <f>VLOOKUP(DYP4,'Pilgrims-GoldKist (FFS)'!$B:$Y,10,FALSE)</f>
        <v>0</v>
      </c>
      <c r="DYQ5" s="998">
        <f>VLOOKUP(DYQ4,'Pilgrims-GoldKist (FFS)'!$B:$Y,11,FALSE)</f>
        <v>0</v>
      </c>
      <c r="DYR5" s="998">
        <f>VLOOKUP(DYR4,'Pilgrims-GoldKist (FFS)'!$B:$Y,12,FALSE)</f>
        <v>0</v>
      </c>
      <c r="DYS5" s="998">
        <f>VLOOKUP(DYS4,'Pilgrims-GoldKist (FFS)'!$B:$Y,13,FALSE)</f>
        <v>0</v>
      </c>
      <c r="DYT5" s="998">
        <f>VLOOKUP(DYT4,'Pilgrims-GoldKist (FFS)'!$B:$Y,14,FALSE)</f>
        <v>0</v>
      </c>
      <c r="DYU5" s="998">
        <f>VLOOKUP(DYU4,'Pilgrims-GoldKist (FFS)'!$B:$Y,15,FALSE)</f>
        <v>0</v>
      </c>
      <c r="DYV5" s="998">
        <f>VLOOKUP(DYV4,'Pilgrims-GoldKist (FFS)'!$B:$Y,16,FALSE)</f>
        <v>0</v>
      </c>
      <c r="DYW5" s="998">
        <f>VLOOKUP(DYW4,'Pilgrims-GoldKist (FFS)'!$B:$Y,17,FALSE)</f>
        <v>0</v>
      </c>
      <c r="DYX5" s="998">
        <f>VLOOKUP(DYX4,'Pilgrims-GoldKist (FFS)'!$B:$Y,18,FALSE)</f>
        <v>0</v>
      </c>
      <c r="DYY5" s="998">
        <f>VLOOKUP(DYY4,'Pilgrims-GoldKist (FFS)'!$B:$Y,19,FALSE)</f>
        <v>0</v>
      </c>
      <c r="DYZ5" s="998"/>
      <c r="DZA5" s="998">
        <f>VLOOKUP(DZA4,'Pilgrims-GoldKist (FFS)'!$B:$Y,10,FALSE)</f>
        <v>0</v>
      </c>
      <c r="DZB5" s="998">
        <f>VLOOKUP(DZB4,'Pilgrims-GoldKist (FFS)'!$B:$Y,11,FALSE)</f>
        <v>0</v>
      </c>
      <c r="DZC5" s="998">
        <f>VLOOKUP(DZC4,'Pilgrims-GoldKist (FFS)'!$B:$Y,12,FALSE)</f>
        <v>0</v>
      </c>
      <c r="DZD5" s="998">
        <f>VLOOKUP(DZD4,'Pilgrims-GoldKist (FFS)'!$B:$Y,13,FALSE)</f>
        <v>0</v>
      </c>
      <c r="DZE5" s="998">
        <f>VLOOKUP(DZE4,'Pilgrims-GoldKist (FFS)'!$B:$Y,14,FALSE)</f>
        <v>0</v>
      </c>
      <c r="DZF5" s="998">
        <f>VLOOKUP(DZF4,'Pilgrims-GoldKist (FFS)'!$B:$Y,15,FALSE)</f>
        <v>0</v>
      </c>
      <c r="DZG5" s="998">
        <f>VLOOKUP(DZG4,'Pilgrims-GoldKist (FFS)'!$B:$Y,16,FALSE)</f>
        <v>0</v>
      </c>
      <c r="DZH5" s="998">
        <f>VLOOKUP(DZH4,'Pilgrims-GoldKist (FFS)'!$B:$Y,17,FALSE)</f>
        <v>0</v>
      </c>
      <c r="DZI5" s="998">
        <f>VLOOKUP(DZI4,'Pilgrims-GoldKist (FFS)'!$B:$Y,18,FALSE)</f>
        <v>0</v>
      </c>
      <c r="DZJ5" s="998">
        <f>VLOOKUP(DZJ4,'Pilgrims-GoldKist (FFS)'!$B:$Y,19,FALSE)</f>
        <v>0</v>
      </c>
      <c r="DZK5" s="998"/>
      <c r="DZL5" s="998">
        <f>VLOOKUP(DZL4,'Pilgrims-GoldKist (FFS)'!$B:$Y,10,FALSE)</f>
        <v>0</v>
      </c>
      <c r="DZM5" s="998">
        <f>VLOOKUP(DZM4,'Pilgrims-GoldKist (FFS)'!$B:$Y,11,FALSE)</f>
        <v>0</v>
      </c>
      <c r="DZN5" s="998">
        <f>VLOOKUP(DZN4,'Pilgrims-GoldKist (FFS)'!$B:$Y,12,FALSE)</f>
        <v>0</v>
      </c>
      <c r="DZO5" s="998">
        <f>VLOOKUP(DZO4,'Pilgrims-GoldKist (FFS)'!$B:$Y,13,FALSE)</f>
        <v>0</v>
      </c>
      <c r="DZP5" s="998">
        <f>VLOOKUP(DZP4,'Pilgrims-GoldKist (FFS)'!$B:$Y,14,FALSE)</f>
        <v>0</v>
      </c>
      <c r="DZQ5" s="998">
        <f>VLOOKUP(DZQ4,'Pilgrims-GoldKist (FFS)'!$B:$Y,15,FALSE)</f>
        <v>0</v>
      </c>
      <c r="DZR5" s="998">
        <f>VLOOKUP(DZR4,'Pilgrims-GoldKist (FFS)'!$B:$Y,16,FALSE)</f>
        <v>0</v>
      </c>
      <c r="DZS5" s="998">
        <f>VLOOKUP(DZS4,'Pilgrims-GoldKist (FFS)'!$B:$Y,17,FALSE)</f>
        <v>0</v>
      </c>
      <c r="DZT5" s="998">
        <f>VLOOKUP(DZT4,'Pilgrims-GoldKist (FFS)'!$B:$Y,18,FALSE)</f>
        <v>0</v>
      </c>
      <c r="DZU5" s="998">
        <f>VLOOKUP(DZU4,'Pilgrims-GoldKist (FFS)'!$B:$Y,19,FALSE)</f>
        <v>0</v>
      </c>
      <c r="DZV5" s="998"/>
      <c r="DZW5" s="998">
        <f>VLOOKUP(DZW4,'Pilgrims-GoldKist (FFS)'!$B:$Y,10,FALSE)</f>
        <v>0</v>
      </c>
      <c r="DZX5" s="998">
        <f>VLOOKUP(DZX4,'Pilgrims-GoldKist (FFS)'!$B:$Y,11,FALSE)</f>
        <v>0</v>
      </c>
      <c r="DZY5" s="998">
        <f>VLOOKUP(DZY4,'Pilgrims-GoldKist (FFS)'!$B:$Y,12,FALSE)</f>
        <v>0</v>
      </c>
      <c r="DZZ5" s="998">
        <f>VLOOKUP(DZZ4,'Pilgrims-GoldKist (FFS)'!$B:$Y,13,FALSE)</f>
        <v>0</v>
      </c>
      <c r="EAA5" s="998">
        <f>VLOOKUP(EAA4,'Pilgrims-GoldKist (FFS)'!$B:$Y,14,FALSE)</f>
        <v>0</v>
      </c>
      <c r="EAB5" s="998">
        <f>VLOOKUP(EAB4,'Pilgrims-GoldKist (FFS)'!$B:$Y,15,FALSE)</f>
        <v>0</v>
      </c>
      <c r="EAC5" s="998">
        <f>VLOOKUP(EAC4,'Pilgrims-GoldKist (FFS)'!$B:$Y,16,FALSE)</f>
        <v>0</v>
      </c>
      <c r="EAD5" s="998">
        <f>VLOOKUP(EAD4,'Pilgrims-GoldKist (FFS)'!$B:$Y,17,FALSE)</f>
        <v>0</v>
      </c>
      <c r="EAE5" s="998">
        <f>VLOOKUP(EAE4,'Pilgrims-GoldKist (FFS)'!$B:$Y,18,FALSE)</f>
        <v>0</v>
      </c>
      <c r="EAF5" s="998">
        <f>VLOOKUP(EAF4,'Pilgrims-GoldKist (FFS)'!$B:$Y,19,FALSE)</f>
        <v>0</v>
      </c>
      <c r="EAG5" s="998"/>
      <c r="EAH5" s="998">
        <f>VLOOKUP(EAH4,'Pilgrims-GoldKist (FFS)'!$B:$Y,10,FALSE)</f>
        <v>0</v>
      </c>
      <c r="EAI5" s="998">
        <f>VLOOKUP(EAI4,'Pilgrims-GoldKist (FFS)'!$B:$Y,11,FALSE)</f>
        <v>0</v>
      </c>
      <c r="EAJ5" s="998">
        <f>VLOOKUP(EAJ4,'Pilgrims-GoldKist (FFS)'!$B:$Y,12,FALSE)</f>
        <v>0</v>
      </c>
      <c r="EAK5" s="998">
        <f>VLOOKUP(EAK4,'Pilgrims-GoldKist (FFS)'!$B:$Y,13,FALSE)</f>
        <v>0</v>
      </c>
      <c r="EAL5" s="998">
        <f>VLOOKUP(EAL4,'Pilgrims-GoldKist (FFS)'!$B:$Y,14,FALSE)</f>
        <v>0</v>
      </c>
      <c r="EAM5" s="998">
        <f>VLOOKUP(EAM4,'Pilgrims-GoldKist (FFS)'!$B:$Y,15,FALSE)</f>
        <v>0</v>
      </c>
      <c r="EAN5" s="998">
        <f>VLOOKUP(EAN4,'Pilgrims-GoldKist (FFS)'!$B:$Y,16,FALSE)</f>
        <v>0</v>
      </c>
      <c r="EAO5" s="998">
        <f>VLOOKUP(EAO4,'Pilgrims-GoldKist (FFS)'!$B:$Y,17,FALSE)</f>
        <v>0</v>
      </c>
      <c r="EAP5" s="998">
        <f>VLOOKUP(EAP4,'Pilgrims-GoldKist (FFS)'!$B:$Y,18,FALSE)</f>
        <v>0</v>
      </c>
      <c r="EAQ5" s="998">
        <f>VLOOKUP(EAQ4,'Pilgrims-GoldKist (FFS)'!$B:$Y,19,FALSE)</f>
        <v>0</v>
      </c>
      <c r="EAR5" s="998"/>
      <c r="EAS5" s="998">
        <f>VLOOKUP(EAS4,'Pilgrims-GoldKist (FFS)'!$B:$Y,10,FALSE)</f>
        <v>0</v>
      </c>
      <c r="EAT5" s="998">
        <f>VLOOKUP(EAT4,'Pilgrims-GoldKist (FFS)'!$B:$Y,11,FALSE)</f>
        <v>0</v>
      </c>
      <c r="EAU5" s="998">
        <f>VLOOKUP(EAU4,'Pilgrims-GoldKist (FFS)'!$B:$Y,12,FALSE)</f>
        <v>0</v>
      </c>
      <c r="EAV5" s="998">
        <f>VLOOKUP(EAV4,'Pilgrims-GoldKist (FFS)'!$B:$Y,13,FALSE)</f>
        <v>0</v>
      </c>
      <c r="EAW5" s="998">
        <f>VLOOKUP(EAW4,'Pilgrims-GoldKist (FFS)'!$B:$Y,14,FALSE)</f>
        <v>0</v>
      </c>
      <c r="EAX5" s="998">
        <f>VLOOKUP(EAX4,'Pilgrims-GoldKist (FFS)'!$B:$Y,15,FALSE)</f>
        <v>0</v>
      </c>
      <c r="EAY5" s="998">
        <f>VLOOKUP(EAY4,'Pilgrims-GoldKist (FFS)'!$B:$Y,16,FALSE)</f>
        <v>0</v>
      </c>
      <c r="EAZ5" s="998">
        <f>VLOOKUP(EAZ4,'Pilgrims-GoldKist (FFS)'!$B:$Y,17,FALSE)</f>
        <v>0</v>
      </c>
      <c r="EBA5" s="998">
        <f>VLOOKUP(EBA4,'Pilgrims-GoldKist (FFS)'!$B:$Y,18,FALSE)</f>
        <v>0</v>
      </c>
      <c r="EBB5" s="998">
        <f>VLOOKUP(EBB4,'Pilgrims-GoldKist (FFS)'!$B:$Y,19,FALSE)</f>
        <v>0</v>
      </c>
      <c r="EBC5" s="998"/>
      <c r="EBD5" s="998">
        <f>VLOOKUP(EBD4,'Pilgrims-GoldKist (FFS)'!$B:$Y,10,FALSE)</f>
        <v>0</v>
      </c>
      <c r="EBE5" s="998">
        <f>VLOOKUP(EBE4,'Pilgrims-GoldKist (FFS)'!$B:$Y,11,FALSE)</f>
        <v>0</v>
      </c>
      <c r="EBF5" s="998">
        <f>VLOOKUP(EBF4,'Pilgrims-GoldKist (FFS)'!$B:$Y,12,FALSE)</f>
        <v>0</v>
      </c>
      <c r="EBG5" s="998">
        <f>VLOOKUP(EBG4,'Pilgrims-GoldKist (FFS)'!$B:$Y,13,FALSE)</f>
        <v>0</v>
      </c>
      <c r="EBH5" s="998">
        <f>VLOOKUP(EBH4,'Pilgrims-GoldKist (FFS)'!$B:$Y,14,FALSE)</f>
        <v>0</v>
      </c>
      <c r="EBI5" s="998">
        <f>VLOOKUP(EBI4,'Pilgrims-GoldKist (FFS)'!$B:$Y,15,FALSE)</f>
        <v>0</v>
      </c>
      <c r="EBJ5" s="998">
        <f>VLOOKUP(EBJ4,'Pilgrims-GoldKist (FFS)'!$B:$Y,16,FALSE)</f>
        <v>0</v>
      </c>
      <c r="EBK5" s="998">
        <f>VLOOKUP(EBK4,'Pilgrims-GoldKist (FFS)'!$B:$Y,17,FALSE)</f>
        <v>0</v>
      </c>
      <c r="EBL5" s="998">
        <f>VLOOKUP(EBL4,'Pilgrims-GoldKist (FFS)'!$B:$Y,18,FALSE)</f>
        <v>0</v>
      </c>
      <c r="EBM5" s="998">
        <f>VLOOKUP(EBM4,'Pilgrims-GoldKist (FFS)'!$B:$Y,19,FALSE)</f>
        <v>0</v>
      </c>
      <c r="EBN5" s="1000"/>
      <c r="EBO5" s="998">
        <f>VLOOKUP(EBO4,'Red Gold (FFS)'!$B:$Y,10,FALSE)</f>
        <v>0</v>
      </c>
      <c r="EBP5" s="998">
        <f>VLOOKUP(EBP4,'Red Gold (FFS)'!$B:$Y,11,FALSE)</f>
        <v>0</v>
      </c>
      <c r="EBQ5" s="998">
        <f>VLOOKUP(EBQ4,'Red Gold (FFS)'!$B:$Y,12,FALSE)</f>
        <v>0</v>
      </c>
      <c r="EBR5" s="998">
        <f>VLOOKUP(EBR4,'Red Gold (FFS)'!$B:$Y,13,FALSE)</f>
        <v>0</v>
      </c>
      <c r="EBS5" s="998">
        <f>VLOOKUP(EBS4,'Red Gold (FFS)'!$B:$Y,14,FALSE)</f>
        <v>0</v>
      </c>
      <c r="EBT5" s="998">
        <f>VLOOKUP(EBT4,'Red Gold (FFS)'!$B:$Y,15,FALSE)</f>
        <v>0</v>
      </c>
      <c r="EBU5" s="998">
        <f>VLOOKUP(EBU4,'Red Gold (FFS)'!$B:$Y,16,FALSE)</f>
        <v>0</v>
      </c>
      <c r="EBV5" s="998">
        <f>VLOOKUP(EBV4,'Red Gold (FFS)'!$B:$Y,17,FALSE)</f>
        <v>0</v>
      </c>
      <c r="EBW5" s="998">
        <f>VLOOKUP(EBW4,'Red Gold (FFS)'!$B:$Y,18,FALSE)</f>
        <v>0</v>
      </c>
      <c r="EBX5" s="998">
        <f>VLOOKUP(EBX4,'Red Gold (FFS)'!$B:$Y,19,FALSE)</f>
        <v>0</v>
      </c>
      <c r="EBY5" s="1000"/>
      <c r="EBZ5" s="998">
        <f>VLOOKUP(EBZ4,'Red Gold (FFS)'!$B:$Y,10,FALSE)</f>
        <v>0</v>
      </c>
      <c r="ECA5" s="998">
        <f>VLOOKUP(ECA4,'Red Gold (FFS)'!$B:$Y,11,FALSE)</f>
        <v>0</v>
      </c>
      <c r="ECB5" s="998">
        <f>VLOOKUP(ECB4,'Red Gold (FFS)'!$B:$Y,12,FALSE)</f>
        <v>0</v>
      </c>
      <c r="ECC5" s="998">
        <f>VLOOKUP(ECC4,'Red Gold (FFS)'!$B:$Y,13,FALSE)</f>
        <v>0</v>
      </c>
      <c r="ECD5" s="998">
        <f>VLOOKUP(ECD4,'Red Gold (FFS)'!$B:$Y,14,FALSE)</f>
        <v>0</v>
      </c>
      <c r="ECE5" s="998">
        <f>VLOOKUP(ECE4,'Red Gold (FFS)'!$B:$Y,15,FALSE)</f>
        <v>0</v>
      </c>
      <c r="ECF5" s="998">
        <f>VLOOKUP(ECF4,'Red Gold (FFS)'!$B:$Y,16,FALSE)</f>
        <v>0</v>
      </c>
      <c r="ECG5" s="998">
        <f>VLOOKUP(ECG4,'Red Gold (FFS)'!$B:$Y,17,FALSE)</f>
        <v>0</v>
      </c>
      <c r="ECH5" s="998">
        <f>VLOOKUP(ECH4,'Red Gold (FFS)'!$B:$Y,18,FALSE)</f>
        <v>0</v>
      </c>
      <c r="ECI5" s="998">
        <f>VLOOKUP(ECI4,'Red Gold (FFS)'!$B:$Y,19,FALSE)</f>
        <v>0</v>
      </c>
      <c r="ECJ5" s="1000"/>
      <c r="ECK5" s="998">
        <f>VLOOKUP(ECK4,'Red Gold (FFS)'!$B:$Y,10,FALSE)</f>
        <v>0</v>
      </c>
      <c r="ECL5" s="998">
        <f>VLOOKUP(ECL4,'Red Gold (FFS)'!$B:$Y,11,FALSE)</f>
        <v>0</v>
      </c>
      <c r="ECM5" s="998">
        <f>VLOOKUP(ECM4,'Red Gold (FFS)'!$B:$Y,12,FALSE)</f>
        <v>0</v>
      </c>
      <c r="ECN5" s="998">
        <f>VLOOKUP(ECN4,'Red Gold (FFS)'!$B:$Y,13,FALSE)</f>
        <v>0</v>
      </c>
      <c r="ECO5" s="998">
        <f>VLOOKUP(ECO4,'Red Gold (FFS)'!$B:$Y,14,FALSE)</f>
        <v>0</v>
      </c>
      <c r="ECP5" s="998">
        <f>VLOOKUP(ECP4,'Red Gold (FFS)'!$B:$Y,15,FALSE)</f>
        <v>0</v>
      </c>
      <c r="ECQ5" s="998">
        <f>VLOOKUP(ECQ4,'Red Gold (FFS)'!$B:$Y,16,FALSE)</f>
        <v>0</v>
      </c>
      <c r="ECR5" s="998">
        <f>VLOOKUP(ECR4,'Red Gold (FFS)'!$B:$Y,17,FALSE)</f>
        <v>0</v>
      </c>
      <c r="ECS5" s="998">
        <f>VLOOKUP(ECS4,'Red Gold (FFS)'!$B:$Y,18,FALSE)</f>
        <v>0</v>
      </c>
      <c r="ECT5" s="998">
        <f>VLOOKUP(ECT4,'Red Gold (FFS)'!$B:$Y,19,FALSE)</f>
        <v>0</v>
      </c>
      <c r="ECU5" s="1000"/>
      <c r="ECV5" s="998">
        <f>VLOOKUP(ECV4,'Red Gold (FFS)'!$B:$Y,10,FALSE)</f>
        <v>0</v>
      </c>
      <c r="ECW5" s="998">
        <f>VLOOKUP(ECW4,'Red Gold (FFS)'!$B:$Y,11,FALSE)</f>
        <v>0</v>
      </c>
      <c r="ECX5" s="998">
        <f>VLOOKUP(ECX4,'Red Gold (FFS)'!$B:$Y,12,FALSE)</f>
        <v>0</v>
      </c>
      <c r="ECY5" s="998">
        <f>VLOOKUP(ECY4,'Red Gold (FFS)'!$B:$Y,13,FALSE)</f>
        <v>0</v>
      </c>
      <c r="ECZ5" s="998">
        <f>VLOOKUP(ECZ4,'Red Gold (FFS)'!$B:$Y,14,FALSE)</f>
        <v>0</v>
      </c>
      <c r="EDA5" s="998">
        <f>VLOOKUP(EDA4,'Red Gold (FFS)'!$B:$Y,15,FALSE)</f>
        <v>0</v>
      </c>
      <c r="EDB5" s="998">
        <f>VLOOKUP(EDB4,'Red Gold (FFS)'!$B:$Y,16,FALSE)</f>
        <v>0</v>
      </c>
      <c r="EDC5" s="998">
        <f>VLOOKUP(EDC4,'Red Gold (FFS)'!$B:$Y,17,FALSE)</f>
        <v>0</v>
      </c>
      <c r="EDD5" s="998">
        <f>VLOOKUP(EDD4,'Red Gold (FFS)'!$B:$Y,18,FALSE)</f>
        <v>0</v>
      </c>
      <c r="EDE5" s="998">
        <f>VLOOKUP(EDE4,'Red Gold (FFS)'!$B:$Y,19,FALSE)</f>
        <v>0</v>
      </c>
      <c r="EDF5" s="1000"/>
      <c r="EDG5" s="998">
        <f>VLOOKUP(EDG4,'Red Gold (FFS)'!$B:$Y,10,FALSE)</f>
        <v>0</v>
      </c>
      <c r="EDH5" s="998">
        <f>VLOOKUP(EDH4,'Red Gold (FFS)'!$B:$Y,11,FALSE)</f>
        <v>0</v>
      </c>
      <c r="EDI5" s="998">
        <f>VLOOKUP(EDI4,'Red Gold (FFS)'!$B:$Y,12,FALSE)</f>
        <v>0</v>
      </c>
      <c r="EDJ5" s="998">
        <f>VLOOKUP(EDJ4,'Red Gold (FFS)'!$B:$Y,13,FALSE)</f>
        <v>0</v>
      </c>
      <c r="EDK5" s="998">
        <f>VLOOKUP(EDK4,'Red Gold (FFS)'!$B:$Y,14,FALSE)</f>
        <v>0</v>
      </c>
      <c r="EDL5" s="998">
        <f>VLOOKUP(EDL4,'Red Gold (FFS)'!$B:$Y,15,FALSE)</f>
        <v>0</v>
      </c>
      <c r="EDM5" s="998">
        <f>VLOOKUP(EDM4,'Red Gold (FFS)'!$B:$Y,16,FALSE)</f>
        <v>0</v>
      </c>
      <c r="EDN5" s="998">
        <f>VLOOKUP(EDN4,'Red Gold (FFS)'!$B:$Y,17,FALSE)</f>
        <v>0</v>
      </c>
      <c r="EDO5" s="998">
        <f>VLOOKUP(EDO4,'Red Gold (FFS)'!$B:$Y,18,FALSE)</f>
        <v>0</v>
      </c>
      <c r="EDP5" s="998">
        <f>VLOOKUP(EDP4,'Red Gold (FFS)'!$B:$Y,19,FALSE)</f>
        <v>0</v>
      </c>
      <c r="EDQ5" s="1000"/>
      <c r="EDR5" s="998">
        <f>VLOOKUP(EDR4,'Red Gold (FFS)'!$B:$Y,10,FALSE)</f>
        <v>0</v>
      </c>
      <c r="EDS5" s="998">
        <f>VLOOKUP(EDS4,'Red Gold (FFS)'!$B:$Y,11,FALSE)</f>
        <v>0</v>
      </c>
      <c r="EDT5" s="998">
        <f>VLOOKUP(EDT4,'Red Gold (FFS)'!$B:$Y,12,FALSE)</f>
        <v>0</v>
      </c>
      <c r="EDU5" s="998">
        <f>VLOOKUP(EDU4,'Red Gold (FFS)'!$B:$Y,13,FALSE)</f>
        <v>0</v>
      </c>
      <c r="EDV5" s="998">
        <f>VLOOKUP(EDV4,'Red Gold (FFS)'!$B:$Y,14,FALSE)</f>
        <v>0</v>
      </c>
      <c r="EDW5" s="998">
        <f>VLOOKUP(EDW4,'Red Gold (FFS)'!$B:$Y,15,FALSE)</f>
        <v>0</v>
      </c>
      <c r="EDX5" s="998">
        <f>VLOOKUP(EDX4,'Red Gold (FFS)'!$B:$Y,16,FALSE)</f>
        <v>0</v>
      </c>
      <c r="EDY5" s="998">
        <f>VLOOKUP(EDY4,'Red Gold (FFS)'!$B:$Y,17,FALSE)</f>
        <v>0</v>
      </c>
      <c r="EDZ5" s="998">
        <f>VLOOKUP(EDZ4,'Red Gold (FFS)'!$B:$Y,18,FALSE)</f>
        <v>0</v>
      </c>
      <c r="EEA5" s="998">
        <f>VLOOKUP(EEA4,'Red Gold (FFS)'!$B:$Y,19,FALSE)</f>
        <v>0</v>
      </c>
      <c r="EEB5" s="1000"/>
      <c r="EEC5" s="998">
        <f>VLOOKUP(EEC4,'Red Gold (FFS)'!$B:$Y,10,FALSE)</f>
        <v>0</v>
      </c>
      <c r="EED5" s="998">
        <f>VLOOKUP(EED4,'Red Gold (FFS)'!$B:$Y,11,FALSE)</f>
        <v>0</v>
      </c>
      <c r="EEE5" s="998">
        <f>VLOOKUP(EEE4,'Red Gold (FFS)'!$B:$Y,12,FALSE)</f>
        <v>0</v>
      </c>
      <c r="EEF5" s="998">
        <f>VLOOKUP(EEF4,'Red Gold (FFS)'!$B:$Y,13,FALSE)</f>
        <v>0</v>
      </c>
      <c r="EEG5" s="998">
        <f>VLOOKUP(EEG4,'Red Gold (FFS)'!$B:$Y,14,FALSE)</f>
        <v>0</v>
      </c>
      <c r="EEH5" s="998">
        <f>VLOOKUP(EEH4,'Red Gold (FFS)'!$B:$Y,15,FALSE)</f>
        <v>0</v>
      </c>
      <c r="EEI5" s="998">
        <f>VLOOKUP(EEI4,'Red Gold (FFS)'!$B:$Y,16,FALSE)</f>
        <v>0</v>
      </c>
      <c r="EEJ5" s="998">
        <f>VLOOKUP(EEJ4,'Red Gold (FFS)'!$B:$Y,17,FALSE)</f>
        <v>0</v>
      </c>
      <c r="EEK5" s="998">
        <f>VLOOKUP(EEK4,'Red Gold (FFS)'!$B:$Y,18,FALSE)</f>
        <v>0</v>
      </c>
      <c r="EEL5" s="998">
        <f>VLOOKUP(EEL4,'Red Gold (FFS)'!$B:$Y,19,FALSE)</f>
        <v>0</v>
      </c>
      <c r="EEM5" s="1000"/>
      <c r="EEN5" s="998">
        <f>VLOOKUP(EEN4,'Red Gold (FFS)'!$B:$Y,10,FALSE)</f>
        <v>0</v>
      </c>
      <c r="EEO5" s="998">
        <f>VLOOKUP(EEO4,'Red Gold (FFS)'!$B:$Y,11,FALSE)</f>
        <v>0</v>
      </c>
      <c r="EEP5" s="998">
        <f>VLOOKUP(EEP4,'Red Gold (FFS)'!$B:$Y,12,FALSE)</f>
        <v>0</v>
      </c>
      <c r="EEQ5" s="998">
        <f>VLOOKUP(EEQ4,'Red Gold (FFS)'!$B:$Y,13,FALSE)</f>
        <v>0</v>
      </c>
      <c r="EER5" s="998">
        <f>VLOOKUP(EER4,'Red Gold (FFS)'!$B:$Y,14,FALSE)</f>
        <v>0</v>
      </c>
      <c r="EES5" s="998">
        <f>VLOOKUP(EES4,'Red Gold (FFS)'!$B:$Y,15,FALSE)</f>
        <v>0</v>
      </c>
      <c r="EET5" s="998">
        <f>VLOOKUP(EET4,'Red Gold (FFS)'!$B:$Y,16,FALSE)</f>
        <v>0</v>
      </c>
      <c r="EEU5" s="998">
        <f>VLOOKUP(EEU4,'Red Gold (FFS)'!$B:$Y,17,FALSE)</f>
        <v>0</v>
      </c>
      <c r="EEV5" s="998">
        <f>VLOOKUP(EEV4,'Red Gold (FFS)'!$B:$Y,18,FALSE)</f>
        <v>0</v>
      </c>
      <c r="EEW5" s="998">
        <f>VLOOKUP(EEW4,'Red Gold (FFS)'!$B:$Y,19,FALSE)</f>
        <v>0</v>
      </c>
      <c r="EEX5" s="1000"/>
      <c r="EEY5" s="998">
        <f>VLOOKUP(EEY4,'Red Gold (FFS)'!$B:$Y,10,FALSE)</f>
        <v>0</v>
      </c>
      <c r="EEZ5" s="998">
        <f>VLOOKUP(EEZ4,'Red Gold (FFS)'!$B:$Y,11,FALSE)</f>
        <v>0</v>
      </c>
      <c r="EFA5" s="998">
        <f>VLOOKUP(EFA4,'Red Gold (FFS)'!$B:$Y,12,FALSE)</f>
        <v>0</v>
      </c>
      <c r="EFB5" s="998">
        <f>VLOOKUP(EFB4,'Red Gold (FFS)'!$B:$Y,13,FALSE)</f>
        <v>0</v>
      </c>
      <c r="EFC5" s="998">
        <f>VLOOKUP(EFC4,'Red Gold (FFS)'!$B:$Y,14,FALSE)</f>
        <v>0</v>
      </c>
      <c r="EFD5" s="998">
        <f>VLOOKUP(EFD4,'Red Gold (FFS)'!$B:$Y,15,FALSE)</f>
        <v>0</v>
      </c>
      <c r="EFE5" s="998">
        <f>VLOOKUP(EFE4,'Red Gold (FFS)'!$B:$Y,16,FALSE)</f>
        <v>0</v>
      </c>
      <c r="EFF5" s="998">
        <f>VLOOKUP(EFF4,'Red Gold (FFS)'!$B:$Y,17,FALSE)</f>
        <v>0</v>
      </c>
      <c r="EFG5" s="998">
        <f>VLOOKUP(EFG4,'Red Gold (FFS)'!$B:$Y,18,FALSE)</f>
        <v>0</v>
      </c>
      <c r="EFH5" s="998">
        <f>VLOOKUP(EFH4,'Red Gold (FFS)'!$B:$Y,19,FALSE)</f>
        <v>0</v>
      </c>
      <c r="EFI5" s="1000"/>
      <c r="EFJ5" s="998">
        <f>VLOOKUP(EFJ4,'Red Gold (FFS)'!$B:$Y,10,FALSE)</f>
        <v>0</v>
      </c>
      <c r="EFK5" s="998">
        <f>VLOOKUP(EFK4,'Red Gold (FFS)'!$B:$Y,11,FALSE)</f>
        <v>0</v>
      </c>
      <c r="EFL5" s="998">
        <f>VLOOKUP(EFL4,'Red Gold (FFS)'!$B:$Y,12,FALSE)</f>
        <v>0</v>
      </c>
      <c r="EFM5" s="998">
        <f>VLOOKUP(EFM4,'Red Gold (FFS)'!$B:$Y,13,FALSE)</f>
        <v>0</v>
      </c>
      <c r="EFN5" s="998">
        <f>VLOOKUP(EFN4,'Red Gold (FFS)'!$B:$Y,14,FALSE)</f>
        <v>0</v>
      </c>
      <c r="EFO5" s="998">
        <f>VLOOKUP(EFO4,'Red Gold (FFS)'!$B:$Y,15,FALSE)</f>
        <v>0</v>
      </c>
      <c r="EFP5" s="998">
        <f>VLOOKUP(EFP4,'Red Gold (FFS)'!$B:$Y,16,FALSE)</f>
        <v>0</v>
      </c>
      <c r="EFQ5" s="998">
        <f>VLOOKUP(EFQ4,'Red Gold (FFS)'!$B:$Y,17,FALSE)</f>
        <v>0</v>
      </c>
      <c r="EFR5" s="998">
        <f>VLOOKUP(EFR4,'Red Gold (FFS)'!$B:$Y,18,FALSE)</f>
        <v>0</v>
      </c>
      <c r="EFS5" s="998">
        <f>VLOOKUP(EFS4,'Red Gold (FFS)'!$B:$Y,19,FALSE)</f>
        <v>0</v>
      </c>
      <c r="EFT5" s="1000"/>
      <c r="EFU5" s="998">
        <f>VLOOKUP(EFU4,'Red Gold (FFS)'!$B:$Y,10,FALSE)</f>
        <v>0</v>
      </c>
      <c r="EFV5" s="998">
        <f>VLOOKUP(EFV4,'Red Gold (FFS)'!$B:$Y,11,FALSE)</f>
        <v>0</v>
      </c>
      <c r="EFW5" s="998">
        <f>VLOOKUP(EFW4,'Red Gold (FFS)'!$B:$Y,12,FALSE)</f>
        <v>0</v>
      </c>
      <c r="EFX5" s="998">
        <f>VLOOKUP(EFX4,'Red Gold (FFS)'!$B:$Y,13,FALSE)</f>
        <v>0</v>
      </c>
      <c r="EFY5" s="998">
        <f>VLOOKUP(EFY4,'Red Gold (FFS)'!$B:$Y,14,FALSE)</f>
        <v>0</v>
      </c>
      <c r="EFZ5" s="998">
        <f>VLOOKUP(EFZ4,'Red Gold (FFS)'!$B:$Y,15,FALSE)</f>
        <v>0</v>
      </c>
      <c r="EGA5" s="998">
        <f>VLOOKUP(EGA4,'Red Gold (FFS)'!$B:$Y,16,FALSE)</f>
        <v>0</v>
      </c>
      <c r="EGB5" s="998">
        <f>VLOOKUP(EGB4,'Red Gold (FFS)'!$B:$Y,17,FALSE)</f>
        <v>0</v>
      </c>
      <c r="EGC5" s="998">
        <f>VLOOKUP(EGC4,'Red Gold (FFS)'!$B:$Y,18,FALSE)</f>
        <v>0</v>
      </c>
      <c r="EGD5" s="998">
        <f>VLOOKUP(EGD4,'Red Gold (FFS)'!$B:$Y,19,FALSE)</f>
        <v>0</v>
      </c>
      <c r="EGE5" s="1000"/>
      <c r="EGF5" s="998">
        <f>VLOOKUP(EGF4,'Red Gold (FFS)'!$B:$Y,10,FALSE)</f>
        <v>0</v>
      </c>
      <c r="EGG5" s="998">
        <f>VLOOKUP(EGG4,'Red Gold (FFS)'!$B:$Y,11,FALSE)</f>
        <v>0</v>
      </c>
      <c r="EGH5" s="998">
        <f>VLOOKUP(EGH4,'Red Gold (FFS)'!$B:$Y,12,FALSE)</f>
        <v>0</v>
      </c>
      <c r="EGI5" s="998">
        <f>VLOOKUP(EGI4,'Red Gold (FFS)'!$B:$Y,13,FALSE)</f>
        <v>0</v>
      </c>
      <c r="EGJ5" s="998">
        <f>VLOOKUP(EGJ4,'Red Gold (FFS)'!$B:$Y,14,FALSE)</f>
        <v>0</v>
      </c>
      <c r="EGK5" s="998">
        <f>VLOOKUP(EGK4,'Red Gold (FFS)'!$B:$Y,15,FALSE)</f>
        <v>0</v>
      </c>
      <c r="EGL5" s="998">
        <f>VLOOKUP(EGL4,'Red Gold (FFS)'!$B:$Y,16,FALSE)</f>
        <v>0</v>
      </c>
      <c r="EGM5" s="998">
        <f>VLOOKUP(EGM4,'Red Gold (FFS)'!$B:$Y,17,FALSE)</f>
        <v>0</v>
      </c>
      <c r="EGN5" s="998">
        <f>VLOOKUP(EGN4,'Red Gold (FFS)'!$B:$Y,18,FALSE)</f>
        <v>0</v>
      </c>
      <c r="EGO5" s="998">
        <f>VLOOKUP(EGO4,'Red Gold (FFS)'!$B:$Y,19,FALSE)</f>
        <v>0</v>
      </c>
      <c r="EGP5" s="1000"/>
      <c r="EGQ5" s="998">
        <f>VLOOKUP(EGQ4,'Red Gold (FFS)'!$B:$Y,10,FALSE)</f>
        <v>0</v>
      </c>
      <c r="EGR5" s="998">
        <f>VLOOKUP(EGR4,'Red Gold (FFS)'!$B:$Y,11,FALSE)</f>
        <v>0</v>
      </c>
      <c r="EGS5" s="998">
        <f>VLOOKUP(EGS4,'Red Gold (FFS)'!$B:$Y,12,FALSE)</f>
        <v>0</v>
      </c>
      <c r="EGT5" s="998">
        <f>VLOOKUP(EGT4,'Red Gold (FFS)'!$B:$Y,13,FALSE)</f>
        <v>0</v>
      </c>
      <c r="EGU5" s="998">
        <f>VLOOKUP(EGU4,'Red Gold (FFS)'!$B:$Y,14,FALSE)</f>
        <v>0</v>
      </c>
      <c r="EGV5" s="998">
        <f>VLOOKUP(EGV4,'Red Gold (FFS)'!$B:$Y,15,FALSE)</f>
        <v>0</v>
      </c>
      <c r="EGW5" s="998">
        <f>VLOOKUP(EGW4,'Red Gold (FFS)'!$B:$Y,16,FALSE)</f>
        <v>0</v>
      </c>
      <c r="EGX5" s="998">
        <f>VLOOKUP(EGX4,'Red Gold (FFS)'!$B:$Y,17,FALSE)</f>
        <v>0</v>
      </c>
      <c r="EGY5" s="998">
        <f>VLOOKUP(EGY4,'Red Gold (FFS)'!$B:$Y,18,FALSE)</f>
        <v>0</v>
      </c>
      <c r="EGZ5" s="998">
        <f>VLOOKUP(EGZ4,'Red Gold (FFS)'!$B:$Y,19,FALSE)</f>
        <v>0</v>
      </c>
      <c r="EHA5" s="1000"/>
      <c r="EHB5" s="998">
        <f>VLOOKUP(EHB4,'Red Gold (FFS)'!$B:$Y,10,FALSE)</f>
        <v>0</v>
      </c>
      <c r="EHC5" s="998">
        <f>VLOOKUP(EHC4,'Red Gold (FFS)'!$B:$Y,11,FALSE)</f>
        <v>0</v>
      </c>
      <c r="EHD5" s="998">
        <f>VLOOKUP(EHD4,'Red Gold (FFS)'!$B:$Y,12,FALSE)</f>
        <v>0</v>
      </c>
      <c r="EHE5" s="998">
        <f>VLOOKUP(EHE4,'Red Gold (FFS)'!$B:$Y,13,FALSE)</f>
        <v>0</v>
      </c>
      <c r="EHF5" s="998">
        <f>VLOOKUP(EHF4,'Red Gold (FFS)'!$B:$Y,14,FALSE)</f>
        <v>0</v>
      </c>
      <c r="EHG5" s="998">
        <f>VLOOKUP(EHG4,'Red Gold (FFS)'!$B:$Y,15,FALSE)</f>
        <v>0</v>
      </c>
      <c r="EHH5" s="998">
        <f>VLOOKUP(EHH4,'Red Gold (FFS)'!$B:$Y,16,FALSE)</f>
        <v>0</v>
      </c>
      <c r="EHI5" s="998">
        <f>VLOOKUP(EHI4,'Red Gold (FFS)'!$B:$Y,17,FALSE)</f>
        <v>0</v>
      </c>
      <c r="EHJ5" s="998">
        <f>VLOOKUP(EHJ4,'Red Gold (FFS)'!$B:$Y,18,FALSE)</f>
        <v>0</v>
      </c>
      <c r="EHK5" s="998">
        <f>VLOOKUP(EHK4,'Red Gold (FFS)'!$B:$Y,19,FALSE)</f>
        <v>0</v>
      </c>
      <c r="EHL5" s="1000"/>
      <c r="EHM5" s="998">
        <f>VLOOKUP(EHM4,'Red Gold (FFS)'!$B:$Y,10,FALSE)</f>
        <v>0</v>
      </c>
      <c r="EHN5" s="998">
        <f>VLOOKUP(EHN4,'Red Gold (FFS)'!$B:$Y,11,FALSE)</f>
        <v>0</v>
      </c>
      <c r="EHO5" s="998">
        <f>VLOOKUP(EHO4,'Red Gold (FFS)'!$B:$Y,12,FALSE)</f>
        <v>0</v>
      </c>
      <c r="EHP5" s="998">
        <f>VLOOKUP(EHP4,'Red Gold (FFS)'!$B:$Y,13,FALSE)</f>
        <v>0</v>
      </c>
      <c r="EHQ5" s="998">
        <f>VLOOKUP(EHQ4,'Red Gold (FFS)'!$B:$Y,14,FALSE)</f>
        <v>0</v>
      </c>
      <c r="EHR5" s="998">
        <f>VLOOKUP(EHR4,'Red Gold (FFS)'!$B:$Y,15,FALSE)</f>
        <v>0</v>
      </c>
      <c r="EHS5" s="998">
        <f>VLOOKUP(EHS4,'Red Gold (FFS)'!$B:$Y,16,FALSE)</f>
        <v>0</v>
      </c>
      <c r="EHT5" s="998">
        <f>VLOOKUP(EHT4,'Red Gold (FFS)'!$B:$Y,17,FALSE)</f>
        <v>0</v>
      </c>
      <c r="EHU5" s="998">
        <f>VLOOKUP(EHU4,'Red Gold (FFS)'!$B:$Y,18,FALSE)</f>
        <v>0</v>
      </c>
      <c r="EHV5" s="998">
        <f>VLOOKUP(EHV4,'Red Gold (FFS)'!$B:$Y,19,FALSE)</f>
        <v>0</v>
      </c>
      <c r="EHW5" s="1000"/>
      <c r="EHX5" s="998">
        <f>VLOOKUP(EHX4,'Red Gold (FFS)'!$B:$Y,10,FALSE)</f>
        <v>0</v>
      </c>
      <c r="EHY5" s="998">
        <f>VLOOKUP(EHY4,'Red Gold (FFS)'!$B:$Y,11,FALSE)</f>
        <v>0</v>
      </c>
      <c r="EHZ5" s="998">
        <f>VLOOKUP(EHZ4,'Red Gold (FFS)'!$B:$Y,12,FALSE)</f>
        <v>0</v>
      </c>
      <c r="EIA5" s="998">
        <f>VLOOKUP(EIA4,'Red Gold (FFS)'!$B:$Y,13,FALSE)</f>
        <v>0</v>
      </c>
      <c r="EIB5" s="998">
        <f>VLOOKUP(EIB4,'Red Gold (FFS)'!$B:$Y,14,FALSE)</f>
        <v>0</v>
      </c>
      <c r="EIC5" s="998">
        <f>VLOOKUP(EIC4,'Red Gold (FFS)'!$B:$Y,15,FALSE)</f>
        <v>0</v>
      </c>
      <c r="EID5" s="998">
        <f>VLOOKUP(EID4,'Red Gold (FFS)'!$B:$Y,16,FALSE)</f>
        <v>0</v>
      </c>
      <c r="EIE5" s="998">
        <f>VLOOKUP(EIE4,'Red Gold (FFS)'!$B:$Y,17,FALSE)</f>
        <v>0</v>
      </c>
      <c r="EIF5" s="998">
        <f>VLOOKUP(EIF4,'Red Gold (FFS)'!$B:$Y,18,FALSE)</f>
        <v>0</v>
      </c>
      <c r="EIG5" s="998">
        <f>VLOOKUP(EIG4,'Red Gold (FFS)'!$B:$Y,19,FALSE)</f>
        <v>0</v>
      </c>
      <c r="EIH5" s="1000"/>
      <c r="EII5" s="998">
        <f>VLOOKUP(EII4,'Red Gold (FFS)'!$B:$Y,10,FALSE)</f>
        <v>0</v>
      </c>
      <c r="EIJ5" s="998">
        <f>VLOOKUP(EIJ4,'Red Gold (FFS)'!$B:$Y,11,FALSE)</f>
        <v>0</v>
      </c>
      <c r="EIK5" s="998">
        <f>VLOOKUP(EIK4,'Red Gold (FFS)'!$B:$Y,12,FALSE)</f>
        <v>0</v>
      </c>
      <c r="EIL5" s="998">
        <f>VLOOKUP(EIL4,'Red Gold (FFS)'!$B:$Y,13,FALSE)</f>
        <v>0</v>
      </c>
      <c r="EIM5" s="998">
        <f>VLOOKUP(EIM4,'Red Gold (FFS)'!$B:$Y,14,FALSE)</f>
        <v>0</v>
      </c>
      <c r="EIN5" s="998">
        <f>VLOOKUP(EIN4,'Red Gold (FFS)'!$B:$Y,15,FALSE)</f>
        <v>0</v>
      </c>
      <c r="EIO5" s="998">
        <f>VLOOKUP(EIO4,'Red Gold (FFS)'!$B:$Y,16,FALSE)</f>
        <v>0</v>
      </c>
      <c r="EIP5" s="998">
        <f>VLOOKUP(EIP4,'Red Gold (FFS)'!$B:$Y,17,FALSE)</f>
        <v>0</v>
      </c>
      <c r="EIQ5" s="998">
        <f>VLOOKUP(EIQ4,'Red Gold (FFS)'!$B:$Y,18,FALSE)</f>
        <v>0</v>
      </c>
      <c r="EIR5" s="998">
        <f>VLOOKUP(EIR4,'Red Gold (FFS)'!$B:$Y,19,FALSE)</f>
        <v>0</v>
      </c>
      <c r="EIS5" s="1000"/>
      <c r="EIT5" s="998">
        <f>VLOOKUP(EIT4,'Red Gold (FFS)'!$B:$Y,10,FALSE)</f>
        <v>0</v>
      </c>
      <c r="EIU5" s="998">
        <f>VLOOKUP(EIU4,'Red Gold (FFS)'!$B:$Y,11,FALSE)</f>
        <v>0</v>
      </c>
      <c r="EIV5" s="998">
        <f>VLOOKUP(EIV4,'Red Gold (FFS)'!$B:$Y,12,FALSE)</f>
        <v>0</v>
      </c>
      <c r="EIW5" s="998">
        <f>VLOOKUP(EIW4,'Red Gold (FFS)'!$B:$Y,13,FALSE)</f>
        <v>0</v>
      </c>
      <c r="EIX5" s="998">
        <f>VLOOKUP(EIX4,'Red Gold (FFS)'!$B:$Y,14,FALSE)</f>
        <v>0</v>
      </c>
      <c r="EIY5" s="998">
        <f>VLOOKUP(EIY4,'Red Gold (FFS)'!$B:$Y,15,FALSE)</f>
        <v>0</v>
      </c>
      <c r="EIZ5" s="998">
        <f>VLOOKUP(EIZ4,'Red Gold (FFS)'!$B:$Y,16,FALSE)</f>
        <v>0</v>
      </c>
      <c r="EJA5" s="998">
        <f>VLOOKUP(EJA4,'Red Gold (FFS)'!$B:$Y,17,FALSE)</f>
        <v>0</v>
      </c>
      <c r="EJB5" s="998">
        <f>VLOOKUP(EJB4,'Red Gold (FFS)'!$B:$Y,18,FALSE)</f>
        <v>0</v>
      </c>
      <c r="EJC5" s="998">
        <f>VLOOKUP(EJC4,'Red Gold (FFS)'!$B:$Y,19,FALSE)</f>
        <v>0</v>
      </c>
      <c r="EJD5" s="1000"/>
      <c r="EJE5" s="998">
        <f>VLOOKUP(EJE4,'Rich Chicks (FFS)'!$B:$Y,10,FALSE)</f>
        <v>0</v>
      </c>
      <c r="EJF5" s="998">
        <f>VLOOKUP(EJF4,'Rich Chicks (FFS)'!$B:$Y,11,FALSE)</f>
        <v>0</v>
      </c>
      <c r="EJG5" s="998">
        <f>VLOOKUP(EJG4,'Rich Chicks (FFS)'!$B:$Y,12,FALSE)</f>
        <v>0</v>
      </c>
      <c r="EJH5" s="998">
        <f>VLOOKUP(EJH4,'Rich Chicks (FFS)'!$B:$Y,13,FALSE)</f>
        <v>0</v>
      </c>
      <c r="EJI5" s="998">
        <f>VLOOKUP(EJI4,'Rich Chicks (FFS)'!$B:$Y,14,FALSE)</f>
        <v>0</v>
      </c>
      <c r="EJJ5" s="998">
        <f>VLOOKUP(EJJ4,'Rich Chicks (FFS)'!$B:$Y,15,FALSE)</f>
        <v>0</v>
      </c>
      <c r="EJK5" s="998">
        <f>VLOOKUP(EJK4,'Rich Chicks (FFS)'!$B:$Y,16,FALSE)</f>
        <v>0</v>
      </c>
      <c r="EJL5" s="998">
        <f>VLOOKUP(EJL4,'Rich Chicks (FFS)'!$B:$Y,17,FALSE)</f>
        <v>0</v>
      </c>
      <c r="EJM5" s="998">
        <f>VLOOKUP(EJM4,'Rich Chicks (FFS)'!$B:$Y,18,FALSE)</f>
        <v>0</v>
      </c>
      <c r="EJN5" s="998">
        <f>VLOOKUP(EJN4,'Rich Chicks (FFS)'!$B:$Y,19,FALSE)</f>
        <v>0</v>
      </c>
      <c r="EJO5" s="1000"/>
      <c r="EJP5" s="998">
        <f>VLOOKUP(EJP4,'Rich Chicks (FFS)'!$B:$Y,10,FALSE)</f>
        <v>0</v>
      </c>
      <c r="EJQ5" s="998">
        <f>VLOOKUP(EJQ4,'Rich Chicks (FFS)'!$B:$Y,11,FALSE)</f>
        <v>0</v>
      </c>
      <c r="EJR5" s="998">
        <f>VLOOKUP(EJR4,'Rich Chicks (FFS)'!$B:$Y,12,FALSE)</f>
        <v>0</v>
      </c>
      <c r="EJS5" s="998">
        <f>VLOOKUP(EJS4,'Rich Chicks (FFS)'!$B:$Y,13,FALSE)</f>
        <v>0</v>
      </c>
      <c r="EJT5" s="998">
        <f>VLOOKUP(EJT4,'Rich Chicks (FFS)'!$B:$Y,14,FALSE)</f>
        <v>0</v>
      </c>
      <c r="EJU5" s="998">
        <f>VLOOKUP(EJU4,'Rich Chicks (FFS)'!$B:$Y,15,FALSE)</f>
        <v>0</v>
      </c>
      <c r="EJV5" s="998">
        <f>VLOOKUP(EJV4,'Rich Chicks (FFS)'!$B:$Y,16,FALSE)</f>
        <v>0</v>
      </c>
      <c r="EJW5" s="998">
        <f>VLOOKUP(EJW4,'Rich Chicks (FFS)'!$B:$Y,17,FALSE)</f>
        <v>0</v>
      </c>
      <c r="EJX5" s="998">
        <f>VLOOKUP(EJX4,'Rich Chicks (FFS)'!$B:$Y,18,FALSE)</f>
        <v>0</v>
      </c>
      <c r="EJY5" s="998">
        <f>VLOOKUP(EJY4,'Rich Chicks (FFS)'!$B:$Y,19,FALSE)</f>
        <v>0</v>
      </c>
      <c r="EJZ5" s="1000"/>
      <c r="EKA5" s="998">
        <f>VLOOKUP(EKA4,'Rich Chicks (FFS)'!$B:$Y,10,FALSE)</f>
        <v>0</v>
      </c>
      <c r="EKB5" s="998">
        <f>VLOOKUP(EKB4,'Rich Chicks (FFS)'!$B:$Y,11,FALSE)</f>
        <v>0</v>
      </c>
      <c r="EKC5" s="998">
        <f>VLOOKUP(EKC4,'Rich Chicks (FFS)'!$B:$Y,12,FALSE)</f>
        <v>0</v>
      </c>
      <c r="EKD5" s="998">
        <f>VLOOKUP(EKD4,'Rich Chicks (FFS)'!$B:$Y,13,FALSE)</f>
        <v>0</v>
      </c>
      <c r="EKE5" s="998">
        <f>VLOOKUP(EKE4,'Rich Chicks (FFS)'!$B:$Y,14,FALSE)</f>
        <v>0</v>
      </c>
      <c r="EKF5" s="998">
        <f>VLOOKUP(EKF4,'Rich Chicks (FFS)'!$B:$Y,15,FALSE)</f>
        <v>0</v>
      </c>
      <c r="EKG5" s="998">
        <f>VLOOKUP(EKG4,'Rich Chicks (FFS)'!$B:$Y,16,FALSE)</f>
        <v>0</v>
      </c>
      <c r="EKH5" s="998">
        <f>VLOOKUP(EKH4,'Rich Chicks (FFS)'!$B:$Y,17,FALSE)</f>
        <v>0</v>
      </c>
      <c r="EKI5" s="998">
        <f>VLOOKUP(EKI4,'Rich Chicks (FFS)'!$B:$Y,18,FALSE)</f>
        <v>0</v>
      </c>
      <c r="EKJ5" s="998">
        <f>VLOOKUP(EKJ4,'Rich Chicks (FFS)'!$B:$Y,19,FALSE)</f>
        <v>0</v>
      </c>
      <c r="EKK5" s="1000"/>
      <c r="EKL5" s="998">
        <f>VLOOKUP(EKL4,'Rich Chicks (FFS)'!$B:$Y,10,FALSE)</f>
        <v>0</v>
      </c>
      <c r="EKM5" s="998">
        <f>VLOOKUP(EKM4,'Rich Chicks (FFS)'!$B:$Y,11,FALSE)</f>
        <v>0</v>
      </c>
      <c r="EKN5" s="998">
        <f>VLOOKUP(EKN4,'Rich Chicks (FFS)'!$B:$Y,12,FALSE)</f>
        <v>0</v>
      </c>
      <c r="EKO5" s="998">
        <f>VLOOKUP(EKO4,'Rich Chicks (FFS)'!$B:$Y,13,FALSE)</f>
        <v>0</v>
      </c>
      <c r="EKP5" s="998">
        <f>VLOOKUP(EKP4,'Rich Chicks (FFS)'!$B:$Y,14,FALSE)</f>
        <v>0</v>
      </c>
      <c r="EKQ5" s="998">
        <f>VLOOKUP(EKQ4,'Rich Chicks (FFS)'!$B:$Y,15,FALSE)</f>
        <v>0</v>
      </c>
      <c r="EKR5" s="998">
        <f>VLOOKUP(EKR4,'Rich Chicks (FFS)'!$B:$Y,16,FALSE)</f>
        <v>0</v>
      </c>
      <c r="EKS5" s="998">
        <f>VLOOKUP(EKS4,'Rich Chicks (FFS)'!$B:$Y,17,FALSE)</f>
        <v>0</v>
      </c>
      <c r="EKT5" s="998">
        <f>VLOOKUP(EKT4,'Rich Chicks (FFS)'!$B:$Y,18,FALSE)</f>
        <v>0</v>
      </c>
      <c r="EKU5" s="998">
        <f>VLOOKUP(EKU4,'Rich Chicks (FFS)'!$B:$Y,19,FALSE)</f>
        <v>0</v>
      </c>
      <c r="EKV5" s="1000"/>
      <c r="EKW5" s="998">
        <f>VLOOKUP(EKW4,'Rich Chicks (FFS)'!$B:$Y,10,FALSE)</f>
        <v>0</v>
      </c>
      <c r="EKX5" s="998">
        <f>VLOOKUP(EKX4,'Rich Chicks (FFS)'!$B:$Y,11,FALSE)</f>
        <v>0</v>
      </c>
      <c r="EKY5" s="998">
        <f>VLOOKUP(EKY4,'Rich Chicks (FFS)'!$B:$Y,12,FALSE)</f>
        <v>0</v>
      </c>
      <c r="EKZ5" s="998">
        <f>VLOOKUP(EKZ4,'Rich Chicks (FFS)'!$B:$Y,13,FALSE)</f>
        <v>0</v>
      </c>
      <c r="ELA5" s="998">
        <f>VLOOKUP(ELA4,'Rich Chicks (FFS)'!$B:$Y,14,FALSE)</f>
        <v>0</v>
      </c>
      <c r="ELB5" s="998">
        <f>VLOOKUP(ELB4,'Rich Chicks (FFS)'!$B:$Y,15,FALSE)</f>
        <v>0</v>
      </c>
      <c r="ELC5" s="998">
        <f>VLOOKUP(ELC4,'Rich Chicks (FFS)'!$B:$Y,16,FALSE)</f>
        <v>0</v>
      </c>
      <c r="ELD5" s="998">
        <f>VLOOKUP(ELD4,'Rich Chicks (FFS)'!$B:$Y,17,FALSE)</f>
        <v>0</v>
      </c>
      <c r="ELE5" s="998">
        <f>VLOOKUP(ELE4,'Rich Chicks (FFS)'!$B:$Y,18,FALSE)</f>
        <v>0</v>
      </c>
      <c r="ELF5" s="998">
        <f>VLOOKUP(ELF4,'Rich Chicks (FFS)'!$B:$Y,19,FALSE)</f>
        <v>0</v>
      </c>
      <c r="ELG5" s="998"/>
      <c r="ELH5" s="998">
        <f>VLOOKUP(ELH4,'Rich Chicks (FFS)'!$B:$Y,10,FALSE)</f>
        <v>0</v>
      </c>
      <c r="ELI5" s="998">
        <f>VLOOKUP(ELI4,'Rich Chicks (FFS)'!$B:$Y,11,FALSE)</f>
        <v>0</v>
      </c>
      <c r="ELJ5" s="998">
        <f>VLOOKUP(ELJ4,'Rich Chicks (FFS)'!$B:$Y,12,FALSE)</f>
        <v>0</v>
      </c>
      <c r="ELK5" s="998">
        <f>VLOOKUP(ELK4,'Rich Chicks (FFS)'!$B:$Y,13,FALSE)</f>
        <v>0</v>
      </c>
      <c r="ELL5" s="998">
        <f>VLOOKUP(ELL4,'Rich Chicks (FFS)'!$B:$Y,14,FALSE)</f>
        <v>0</v>
      </c>
      <c r="ELM5" s="998">
        <f>VLOOKUP(ELM4,'Rich Chicks (FFS)'!$B:$Y,15,FALSE)</f>
        <v>0</v>
      </c>
      <c r="ELN5" s="998">
        <f>VLOOKUP(ELN4,'Rich Chicks (FFS)'!$B:$Y,16,FALSE)</f>
        <v>0</v>
      </c>
      <c r="ELO5" s="998">
        <f>VLOOKUP(ELO4,'Rich Chicks (FFS)'!$B:$Y,17,FALSE)</f>
        <v>0</v>
      </c>
      <c r="ELP5" s="998">
        <f>VLOOKUP(ELP4,'Rich Chicks (FFS)'!$B:$Y,18,FALSE)</f>
        <v>0</v>
      </c>
      <c r="ELQ5" s="998">
        <f>VLOOKUP(ELQ4,'Rich Chicks (FFS)'!$B:$Y,19,FALSE)</f>
        <v>0</v>
      </c>
      <c r="ELR5" s="1000"/>
      <c r="ELS5" s="998">
        <f>VLOOKUP(ELS4,'Rich Chicks (FFS)'!$B:$Y,10,FALSE)</f>
        <v>0</v>
      </c>
      <c r="ELT5" s="998">
        <f>VLOOKUP(ELT4,'Rich Chicks (FFS)'!$B:$Y,11,FALSE)</f>
        <v>0</v>
      </c>
      <c r="ELU5" s="998">
        <f>VLOOKUP(ELU4,'Rich Chicks (FFS)'!$B:$Y,12,FALSE)</f>
        <v>0</v>
      </c>
      <c r="ELV5" s="998">
        <f>VLOOKUP(ELV4,'Rich Chicks (FFS)'!$B:$Y,13,FALSE)</f>
        <v>0</v>
      </c>
      <c r="ELW5" s="998">
        <f>VLOOKUP(ELW4,'Rich Chicks (FFS)'!$B:$Y,14,FALSE)</f>
        <v>0</v>
      </c>
      <c r="ELX5" s="998">
        <f>VLOOKUP(ELX4,'Rich Chicks (FFS)'!$B:$Y,15,FALSE)</f>
        <v>0</v>
      </c>
      <c r="ELY5" s="998">
        <f>VLOOKUP(ELY4,'Rich Chicks (FFS)'!$B:$Y,16,FALSE)</f>
        <v>0</v>
      </c>
      <c r="ELZ5" s="998">
        <f>VLOOKUP(ELZ4,'Rich Chicks (FFS)'!$B:$Y,17,FALSE)</f>
        <v>0</v>
      </c>
      <c r="EMA5" s="998">
        <f>VLOOKUP(EMA4,'Rich Chicks (FFS)'!$B:$Y,18,FALSE)</f>
        <v>0</v>
      </c>
      <c r="EMB5" s="998">
        <f>VLOOKUP(EMB4,'Rich Chicks (FFS)'!$B:$Y,19,FALSE)</f>
        <v>0</v>
      </c>
      <c r="EMC5" s="1000"/>
      <c r="EMD5" s="998">
        <f>VLOOKUP(EMD4,'Rich Chicks (FFS)'!$B:$Y,10,FALSE)</f>
        <v>0</v>
      </c>
      <c r="EME5" s="998">
        <f>VLOOKUP(EME4,'Rich Chicks (FFS)'!$B:$Y,11,FALSE)</f>
        <v>0</v>
      </c>
      <c r="EMF5" s="998">
        <f>VLOOKUP(EMF4,'Rich Chicks (FFS)'!$B:$Y,12,FALSE)</f>
        <v>0</v>
      </c>
      <c r="EMG5" s="998">
        <f>VLOOKUP(EMG4,'Rich Chicks (FFS)'!$B:$Y,13,FALSE)</f>
        <v>0</v>
      </c>
      <c r="EMH5" s="998">
        <f>VLOOKUP(EMH4,'Rich Chicks (FFS)'!$B:$Y,14,FALSE)</f>
        <v>0</v>
      </c>
      <c r="EMI5" s="998">
        <f>VLOOKUP(EMI4,'Rich Chicks (FFS)'!$B:$Y,15,FALSE)</f>
        <v>0</v>
      </c>
      <c r="EMJ5" s="998">
        <f>VLOOKUP(EMJ4,'Rich Chicks (FFS)'!$B:$Y,16,FALSE)</f>
        <v>0</v>
      </c>
      <c r="EMK5" s="998">
        <f>VLOOKUP(EMK4,'Rich Chicks (FFS)'!$B:$Y,17,FALSE)</f>
        <v>0</v>
      </c>
      <c r="EML5" s="998">
        <f>VLOOKUP(EML4,'Rich Chicks (FFS)'!$B:$Y,18,FALSE)</f>
        <v>0</v>
      </c>
      <c r="EMM5" s="998">
        <f>VLOOKUP(EMM4,'Rich Chicks (FFS)'!$B:$Y,19,FALSE)</f>
        <v>0</v>
      </c>
      <c r="EMN5" s="1000"/>
      <c r="EMO5" s="998">
        <f>VLOOKUP(EMO4,'Rich Chicks (FFS)'!$B:$Y,10,FALSE)</f>
        <v>0</v>
      </c>
      <c r="EMP5" s="998">
        <f>VLOOKUP(EMP4,'Rich Chicks (FFS)'!$B:$Y,11,FALSE)</f>
        <v>0</v>
      </c>
      <c r="EMQ5" s="998">
        <f>VLOOKUP(EMQ4,'Rich Chicks (FFS)'!$B:$Y,12,FALSE)</f>
        <v>0</v>
      </c>
      <c r="EMR5" s="998">
        <f>VLOOKUP(EMR4,'Rich Chicks (FFS)'!$B:$Y,13,FALSE)</f>
        <v>0</v>
      </c>
      <c r="EMS5" s="998">
        <f>VLOOKUP(EMS4,'Rich Chicks (FFS)'!$B:$Y,14,FALSE)</f>
        <v>0</v>
      </c>
      <c r="EMT5" s="998">
        <f>VLOOKUP(EMT4,'Rich Chicks (FFS)'!$B:$Y,15,FALSE)</f>
        <v>0</v>
      </c>
      <c r="EMU5" s="998">
        <f>VLOOKUP(EMU4,'Rich Chicks (FFS)'!$B:$Y,16,FALSE)</f>
        <v>0</v>
      </c>
      <c r="EMV5" s="998">
        <f>VLOOKUP(EMV4,'Rich Chicks (FFS)'!$B:$Y,17,FALSE)</f>
        <v>0</v>
      </c>
      <c r="EMW5" s="998">
        <f>VLOOKUP(EMW4,'Rich Chicks (FFS)'!$B:$Y,18,FALSE)</f>
        <v>0</v>
      </c>
      <c r="EMX5" s="998">
        <f>VLOOKUP(EMX4,'Rich Chicks (FFS)'!$B:$Y,19,FALSE)</f>
        <v>0</v>
      </c>
      <c r="EMY5" s="1000"/>
      <c r="EMZ5" s="998">
        <f>VLOOKUP(EMZ4,'Rich Chicks (FFS)'!$B:$Y,10,FALSE)</f>
        <v>0</v>
      </c>
      <c r="ENA5" s="998">
        <f>VLOOKUP(ENA4,'Rich Chicks (FFS)'!$B:$Y,11,FALSE)</f>
        <v>0</v>
      </c>
      <c r="ENB5" s="998">
        <f>VLOOKUP(ENB4,'Rich Chicks (FFS)'!$B:$Y,12,FALSE)</f>
        <v>0</v>
      </c>
      <c r="ENC5" s="998">
        <f>VLOOKUP(ENC4,'Rich Chicks (FFS)'!$B:$Y,13,FALSE)</f>
        <v>0</v>
      </c>
      <c r="END5" s="998">
        <f>VLOOKUP(END4,'Rich Chicks (FFS)'!$B:$Y,14,FALSE)</f>
        <v>0</v>
      </c>
      <c r="ENE5" s="998">
        <f>VLOOKUP(ENE4,'Rich Chicks (FFS)'!$B:$Y,15,FALSE)</f>
        <v>0</v>
      </c>
      <c r="ENF5" s="998">
        <f>VLOOKUP(ENF4,'Rich Chicks (FFS)'!$B:$Y,16,FALSE)</f>
        <v>0</v>
      </c>
      <c r="ENG5" s="998">
        <f>VLOOKUP(ENG4,'Rich Chicks (FFS)'!$B:$Y,17,FALSE)</f>
        <v>0</v>
      </c>
      <c r="ENH5" s="998">
        <f>VLOOKUP(ENH4,'Rich Chicks (FFS)'!$B:$Y,18,FALSE)</f>
        <v>0</v>
      </c>
      <c r="ENI5" s="998">
        <f>VLOOKUP(ENI4,'Rich Chicks (FFS)'!$B:$Y,19,FALSE)</f>
        <v>0</v>
      </c>
      <c r="ENJ5" s="1000"/>
      <c r="ENK5" s="998">
        <f>VLOOKUP(ENK4,'Rich Chicks (FFS)'!$B:$Y,10,FALSE)</f>
        <v>0</v>
      </c>
      <c r="ENL5" s="998">
        <f>VLOOKUP(ENL4,'Rich Chicks (FFS)'!$B:$Y,11,FALSE)</f>
        <v>0</v>
      </c>
      <c r="ENM5" s="998">
        <f>VLOOKUP(ENM4,'Rich Chicks (FFS)'!$B:$Y,12,FALSE)</f>
        <v>0</v>
      </c>
      <c r="ENN5" s="998">
        <f>VLOOKUP(ENN4,'Rich Chicks (FFS)'!$B:$Y,13,FALSE)</f>
        <v>0</v>
      </c>
      <c r="ENO5" s="998">
        <f>VLOOKUP(ENO4,'Rich Chicks (FFS)'!$B:$Y,14,FALSE)</f>
        <v>0</v>
      </c>
      <c r="ENP5" s="998">
        <f>VLOOKUP(ENP4,'Rich Chicks (FFS)'!$B:$Y,15,FALSE)</f>
        <v>0</v>
      </c>
      <c r="ENQ5" s="998">
        <f>VLOOKUP(ENQ4,'Rich Chicks (FFS)'!$B:$Y,16,FALSE)</f>
        <v>0</v>
      </c>
      <c r="ENR5" s="998">
        <f>VLOOKUP(ENR4,'Rich Chicks (FFS)'!$B:$Y,17,FALSE)</f>
        <v>0</v>
      </c>
      <c r="ENS5" s="998">
        <f>VLOOKUP(ENS4,'Rich Chicks (FFS)'!$B:$Y,18,FALSE)</f>
        <v>0</v>
      </c>
      <c r="ENT5" s="998">
        <f>VLOOKUP(ENT4,'Rich Chicks (FFS)'!$B:$Y,19,FALSE)</f>
        <v>0</v>
      </c>
      <c r="ENU5" s="1000"/>
      <c r="ENV5" s="998">
        <f>VLOOKUP(ENV4,'Rich Chicks (FFS)'!$B:$Y,10,FALSE)</f>
        <v>0</v>
      </c>
      <c r="ENW5" s="998">
        <f>VLOOKUP(ENW4,'Rich Chicks (FFS)'!$B:$Y,11,FALSE)</f>
        <v>0</v>
      </c>
      <c r="ENX5" s="998">
        <f>VLOOKUP(ENX4,'Rich Chicks (FFS)'!$B:$Y,12,FALSE)</f>
        <v>0</v>
      </c>
      <c r="ENY5" s="998">
        <f>VLOOKUP(ENY4,'Rich Chicks (FFS)'!$B:$Y,13,FALSE)</f>
        <v>0</v>
      </c>
      <c r="ENZ5" s="998">
        <f>VLOOKUP(ENZ4,'Rich Chicks (FFS)'!$B:$Y,14,FALSE)</f>
        <v>0</v>
      </c>
      <c r="EOA5" s="998">
        <f>VLOOKUP(EOA4,'Rich Chicks (FFS)'!$B:$Y,15,FALSE)</f>
        <v>0</v>
      </c>
      <c r="EOB5" s="998">
        <f>VLOOKUP(EOB4,'Rich Chicks (FFS)'!$B:$Y,16,FALSE)</f>
        <v>0</v>
      </c>
      <c r="EOC5" s="998">
        <f>VLOOKUP(EOC4,'Rich Chicks (FFS)'!$B:$Y,17,FALSE)</f>
        <v>0</v>
      </c>
      <c r="EOD5" s="998">
        <f>VLOOKUP(EOD4,'Rich Chicks (FFS)'!$B:$Y,18,FALSE)</f>
        <v>0</v>
      </c>
      <c r="EOE5" s="998">
        <f>VLOOKUP(EOE4,'Rich Chicks (FFS)'!$B:$Y,19,FALSE)</f>
        <v>0</v>
      </c>
      <c r="EOF5" s="1000"/>
      <c r="EOG5" s="998">
        <f>VLOOKUP(EOG4,'Rich Chicks (FFS)'!$B:$Y,10,FALSE)</f>
        <v>0</v>
      </c>
      <c r="EOH5" s="998">
        <f>VLOOKUP(EOH4,'Rich Chicks (FFS)'!$B:$Y,11,FALSE)</f>
        <v>0</v>
      </c>
      <c r="EOI5" s="998">
        <f>VLOOKUP(EOI4,'Rich Chicks (FFS)'!$B:$Y,12,FALSE)</f>
        <v>0</v>
      </c>
      <c r="EOJ5" s="998">
        <f>VLOOKUP(EOJ4,'Rich Chicks (FFS)'!$B:$Y,13,FALSE)</f>
        <v>0</v>
      </c>
      <c r="EOK5" s="998">
        <f>VLOOKUP(EOK4,'Rich Chicks (FFS)'!$B:$Y,14,FALSE)</f>
        <v>0</v>
      </c>
      <c r="EOL5" s="998">
        <f>VLOOKUP(EOL4,'Rich Chicks (FFS)'!$B:$Y,15,FALSE)</f>
        <v>0</v>
      </c>
      <c r="EOM5" s="998">
        <f>VLOOKUP(EOM4,'Rich Chicks (FFS)'!$B:$Y,16,FALSE)</f>
        <v>0</v>
      </c>
      <c r="EON5" s="998">
        <f>VLOOKUP(EON4,'Rich Chicks (FFS)'!$B:$Y,17,FALSE)</f>
        <v>0</v>
      </c>
      <c r="EOO5" s="998">
        <f>VLOOKUP(EOO4,'Rich Chicks (FFS)'!$B:$Y,18,FALSE)</f>
        <v>0</v>
      </c>
      <c r="EOP5" s="998">
        <f>VLOOKUP(EOP4,'Rich Chicks (FFS)'!$B:$Y,19,FALSE)</f>
        <v>0</v>
      </c>
      <c r="EOQ5" s="1000"/>
      <c r="EOR5" s="998">
        <f>VLOOKUP(EOR4,'Rich Chicks (FFS)'!$B:$Y,10,FALSE)</f>
        <v>0</v>
      </c>
      <c r="EOS5" s="998">
        <f>VLOOKUP(EOS4,'Rich Chicks (FFS)'!$B:$Y,11,FALSE)</f>
        <v>0</v>
      </c>
      <c r="EOT5" s="998">
        <f>VLOOKUP(EOT4,'Rich Chicks (FFS)'!$B:$Y,12,FALSE)</f>
        <v>0</v>
      </c>
      <c r="EOU5" s="998">
        <f>VLOOKUP(EOU4,'Rich Chicks (FFS)'!$B:$Y,13,FALSE)</f>
        <v>0</v>
      </c>
      <c r="EOV5" s="998">
        <f>VLOOKUP(EOV4,'Rich Chicks (FFS)'!$B:$Y,14,FALSE)</f>
        <v>0</v>
      </c>
      <c r="EOW5" s="998">
        <f>VLOOKUP(EOW4,'Rich Chicks (FFS)'!$B:$Y,15,FALSE)</f>
        <v>0</v>
      </c>
      <c r="EOX5" s="998">
        <f>VLOOKUP(EOX4,'Rich Chicks (FFS)'!$B:$Y,16,FALSE)</f>
        <v>0</v>
      </c>
      <c r="EOY5" s="998">
        <f>VLOOKUP(EOY4,'Rich Chicks (FFS)'!$B:$Y,17,FALSE)</f>
        <v>0</v>
      </c>
      <c r="EOZ5" s="998">
        <f>VLOOKUP(EOZ4,'Rich Chicks (FFS)'!$B:$Y,18,FALSE)</f>
        <v>0</v>
      </c>
      <c r="EPA5" s="998">
        <f>VLOOKUP(EPA4,'Rich Chicks (FFS)'!$B:$Y,19,FALSE)</f>
        <v>0</v>
      </c>
      <c r="EPB5" s="1000"/>
      <c r="EPC5" s="998">
        <f>VLOOKUP(EPC4,'Rich Chicks (FFS)'!$B:$Y,10,FALSE)</f>
        <v>0</v>
      </c>
      <c r="EPD5" s="998">
        <f>VLOOKUP(EPD4,'Rich Chicks (FFS)'!$B:$Y,11,FALSE)</f>
        <v>0</v>
      </c>
      <c r="EPE5" s="998">
        <f>VLOOKUP(EPE4,'Rich Chicks (FFS)'!$B:$Y,12,FALSE)</f>
        <v>0</v>
      </c>
      <c r="EPF5" s="998">
        <f>VLOOKUP(EPF4,'Rich Chicks (FFS)'!$B:$Y,13,FALSE)</f>
        <v>0</v>
      </c>
      <c r="EPG5" s="998">
        <f>VLOOKUP(EPG4,'Rich Chicks (FFS)'!$B:$Y,14,FALSE)</f>
        <v>0</v>
      </c>
      <c r="EPH5" s="998">
        <f>VLOOKUP(EPH4,'Rich Chicks (FFS)'!$B:$Y,15,FALSE)</f>
        <v>0</v>
      </c>
      <c r="EPI5" s="998">
        <f>VLOOKUP(EPI4,'Rich Chicks (FFS)'!$B:$Y,16,FALSE)</f>
        <v>0</v>
      </c>
      <c r="EPJ5" s="998">
        <f>VLOOKUP(EPJ4,'Rich Chicks (FFS)'!$B:$Y,17,FALSE)</f>
        <v>0</v>
      </c>
      <c r="EPK5" s="998">
        <f>VLOOKUP(EPK4,'Rich Chicks (FFS)'!$B:$Y,18,FALSE)</f>
        <v>0</v>
      </c>
      <c r="EPL5" s="998">
        <f>VLOOKUP(EPL4,'Rich Chicks (FFS)'!$B:$Y,19,FALSE)</f>
        <v>0</v>
      </c>
      <c r="EPM5" s="1000"/>
      <c r="EPN5" s="998">
        <f>VLOOKUP(EPN4,'Rich''s - Cheese (FFS)'!$B:$Y,10,FALSE)</f>
        <v>0</v>
      </c>
      <c r="EPO5" s="998">
        <f>VLOOKUP(EPO4,'Rich''s - Cheese (FFS)'!$B:$Y,11,FALSE)</f>
        <v>0</v>
      </c>
      <c r="EPP5" s="998">
        <f>VLOOKUP(EPP4,'Rich''s - Cheese (FFS)'!$B:$Y,12,FALSE)</f>
        <v>0</v>
      </c>
      <c r="EPQ5" s="998">
        <f>VLOOKUP(EPQ4,'Rich''s - Cheese (FFS)'!$B:$Y,13,FALSE)</f>
        <v>0</v>
      </c>
      <c r="EPR5" s="998">
        <f>VLOOKUP(EPR4,'Rich''s - Cheese (FFS)'!$B:$Y,14,FALSE)</f>
        <v>0</v>
      </c>
      <c r="EPS5" s="998">
        <f>VLOOKUP(EPS4,'Rich''s - Cheese (FFS)'!$B:$Y,15,FALSE)</f>
        <v>0</v>
      </c>
      <c r="EPT5" s="998">
        <f>VLOOKUP(EPT4,'Rich''s - Cheese (FFS)'!$B:$Y,16,FALSE)</f>
        <v>0</v>
      </c>
      <c r="EPU5" s="998">
        <f>VLOOKUP(EPU4,'Rich''s - Cheese (FFS)'!$B:$Y,17,FALSE)</f>
        <v>0</v>
      </c>
      <c r="EPV5" s="998">
        <f>VLOOKUP(EPV4,'Rich''s - Cheese (FFS)'!$B:$Y,18,FALSE)</f>
        <v>0</v>
      </c>
      <c r="EPW5" s="998">
        <f>VLOOKUP(EPW4,'Rich''s - Cheese (FFS)'!$B:$Y,19,FALSE)</f>
        <v>0</v>
      </c>
      <c r="EPX5" s="1000"/>
      <c r="EPY5" s="998">
        <f>VLOOKUP(EPY4,'Rich''s - Cheese (FFS)'!$B:$Y,10,FALSE)</f>
        <v>0</v>
      </c>
      <c r="EPZ5" s="998">
        <f>VLOOKUP(EPZ4,'Rich''s - Cheese (FFS)'!$B:$Y,11,FALSE)</f>
        <v>0</v>
      </c>
      <c r="EQA5" s="998">
        <f>VLOOKUP(EQA4,'Rich''s - Cheese (FFS)'!$B:$Y,12,FALSE)</f>
        <v>0</v>
      </c>
      <c r="EQB5" s="998">
        <f>VLOOKUP(EQB4,'Rich''s - Cheese (FFS)'!$B:$Y,13,FALSE)</f>
        <v>0</v>
      </c>
      <c r="EQC5" s="998">
        <f>VLOOKUP(EQC4,'Rich''s - Cheese (FFS)'!$B:$Y,14,FALSE)</f>
        <v>0</v>
      </c>
      <c r="EQD5" s="998">
        <f>VLOOKUP(EQD4,'Rich''s - Cheese (FFS)'!$B:$Y,15,FALSE)</f>
        <v>0</v>
      </c>
      <c r="EQE5" s="998">
        <f>VLOOKUP(EQE4,'Rich''s - Cheese (FFS)'!$B:$Y,16,FALSE)</f>
        <v>0</v>
      </c>
      <c r="EQF5" s="998">
        <f>VLOOKUP(EQF4,'Rich''s - Cheese (FFS)'!$B:$Y,17,FALSE)</f>
        <v>0</v>
      </c>
      <c r="EQG5" s="998">
        <f>VLOOKUP(EQG4,'Rich''s - Cheese (FFS)'!$B:$Y,18,FALSE)</f>
        <v>0</v>
      </c>
      <c r="EQH5" s="998">
        <f>VLOOKUP(EQH4,'Rich''s - Cheese (FFS)'!$B:$Y,19,FALSE)</f>
        <v>0</v>
      </c>
      <c r="EQI5" s="1000"/>
      <c r="EQJ5" s="998">
        <f>VLOOKUP(EQJ4,'Rich''s - Cheese (FFS)'!$B:$Y,10,FALSE)</f>
        <v>0</v>
      </c>
      <c r="EQK5" s="998">
        <f>VLOOKUP(EQK4,'Rich''s - Cheese (FFS)'!$B:$Y,11,FALSE)</f>
        <v>0</v>
      </c>
      <c r="EQL5" s="998">
        <f>VLOOKUP(EQL4,'Rich''s - Cheese (FFS)'!$B:$Y,12,FALSE)</f>
        <v>0</v>
      </c>
      <c r="EQM5" s="998">
        <f>VLOOKUP(EQM4,'Rich''s - Cheese (FFS)'!$B:$Y,13,FALSE)</f>
        <v>0</v>
      </c>
      <c r="EQN5" s="998">
        <f>VLOOKUP(EQN4,'Rich''s - Cheese (FFS)'!$B:$Y,14,FALSE)</f>
        <v>0</v>
      </c>
      <c r="EQO5" s="998">
        <f>VLOOKUP(EQO4,'Rich''s - Cheese (FFS)'!$B:$Y,15,FALSE)</f>
        <v>0</v>
      </c>
      <c r="EQP5" s="998">
        <f>VLOOKUP(EQP4,'Rich''s - Cheese (FFS)'!$B:$Y,16,FALSE)</f>
        <v>0</v>
      </c>
      <c r="EQQ5" s="998">
        <f>VLOOKUP(EQQ4,'Rich''s - Cheese (FFS)'!$B:$Y,17,FALSE)</f>
        <v>0</v>
      </c>
      <c r="EQR5" s="998">
        <f>VLOOKUP(EQR4,'Rich''s - Cheese (FFS)'!$B:$Y,18,FALSE)</f>
        <v>0</v>
      </c>
      <c r="EQS5" s="998">
        <f>VLOOKUP(EQS4,'Rich''s - Cheese (FFS)'!$B:$Y,19,FALSE)</f>
        <v>0</v>
      </c>
      <c r="EQT5" s="1000"/>
      <c r="EQU5" s="998">
        <f>VLOOKUP(EQU4,'Rich''s - Cheese (FFS)'!$B:$Y,10,FALSE)</f>
        <v>0</v>
      </c>
      <c r="EQV5" s="998">
        <f>VLOOKUP(EQV4,'Rich''s - Cheese (FFS)'!$B:$Y,11,FALSE)</f>
        <v>0</v>
      </c>
      <c r="EQW5" s="998">
        <f>VLOOKUP(EQW4,'Rich''s - Cheese (FFS)'!$B:$Y,12,FALSE)</f>
        <v>0</v>
      </c>
      <c r="EQX5" s="998">
        <f>VLOOKUP(EQX4,'Rich''s - Cheese (FFS)'!$B:$Y,13,FALSE)</f>
        <v>0</v>
      </c>
      <c r="EQY5" s="998">
        <f>VLOOKUP(EQY4,'Rich''s - Cheese (FFS)'!$B:$Y,14,FALSE)</f>
        <v>0</v>
      </c>
      <c r="EQZ5" s="998">
        <f>VLOOKUP(EQZ4,'Rich''s - Cheese (FFS)'!$B:$Y,15,FALSE)</f>
        <v>0</v>
      </c>
      <c r="ERA5" s="998">
        <f>VLOOKUP(ERA4,'Rich''s - Cheese (FFS)'!$B:$Y,16,FALSE)</f>
        <v>0</v>
      </c>
      <c r="ERB5" s="998">
        <f>VLOOKUP(ERB4,'Rich''s - Cheese (FFS)'!$B:$Y,17,FALSE)</f>
        <v>0</v>
      </c>
      <c r="ERC5" s="998">
        <f>VLOOKUP(ERC4,'Rich''s - Cheese (FFS)'!$B:$Y,18,FALSE)</f>
        <v>0</v>
      </c>
      <c r="ERD5" s="998">
        <f>VLOOKUP(ERD4,'Rich''s - Cheese (FFS)'!$B:$Y,19,FALSE)</f>
        <v>0</v>
      </c>
      <c r="ERE5" s="1000"/>
      <c r="ERF5" s="998">
        <f>VLOOKUP(ERF4,'Rich''s - Cheese (FFS)'!$B:$Y,10,FALSE)</f>
        <v>0</v>
      </c>
      <c r="ERG5" s="998">
        <f>VLOOKUP(ERG4,'Rich''s - Cheese (FFS)'!$B:$Y,11,FALSE)</f>
        <v>0</v>
      </c>
      <c r="ERH5" s="998">
        <f>VLOOKUP(ERH4,'Rich''s - Cheese (FFS)'!$B:$Y,12,FALSE)</f>
        <v>0</v>
      </c>
      <c r="ERI5" s="998">
        <f>VLOOKUP(ERI4,'Rich''s - Cheese (FFS)'!$B:$Y,13,FALSE)</f>
        <v>0</v>
      </c>
      <c r="ERJ5" s="998">
        <f>VLOOKUP(ERJ4,'Rich''s - Cheese (FFS)'!$B:$Y,14,FALSE)</f>
        <v>0</v>
      </c>
      <c r="ERK5" s="998">
        <f>VLOOKUP(ERK4,'Rich''s - Cheese (FFS)'!$B:$Y,15,FALSE)</f>
        <v>0</v>
      </c>
      <c r="ERL5" s="998">
        <f>VLOOKUP(ERL4,'Rich''s - Cheese (FFS)'!$B:$Y,16,FALSE)</f>
        <v>0</v>
      </c>
      <c r="ERM5" s="998">
        <f>VLOOKUP(ERM4,'Rich''s - Cheese (FFS)'!$B:$Y,17,FALSE)</f>
        <v>0</v>
      </c>
      <c r="ERN5" s="998">
        <f>VLOOKUP(ERN4,'Rich''s - Cheese (FFS)'!$B:$Y,18,FALSE)</f>
        <v>0</v>
      </c>
      <c r="ERO5" s="998">
        <f>VLOOKUP(ERO4,'Rich''s - Cheese (FFS)'!$B:$Y,19,FALSE)</f>
        <v>0</v>
      </c>
      <c r="ERP5" s="1000"/>
      <c r="ERQ5" s="998">
        <f>VLOOKUP(ERQ4,'Rich''s - Cheese (FFS)'!$B:$Y,10,FALSE)</f>
        <v>0</v>
      </c>
      <c r="ERR5" s="998">
        <f>VLOOKUP(ERR4,'Rich''s - Cheese (FFS)'!$B:$Y,11,FALSE)</f>
        <v>0</v>
      </c>
      <c r="ERS5" s="998">
        <f>VLOOKUP(ERS4,'Rich''s - Cheese (FFS)'!$B:$Y,12,FALSE)</f>
        <v>0</v>
      </c>
      <c r="ERT5" s="998">
        <f>VLOOKUP(ERT4,'Rich''s - Cheese (FFS)'!$B:$Y,13,FALSE)</f>
        <v>0</v>
      </c>
      <c r="ERU5" s="998">
        <f>VLOOKUP(ERU4,'Rich''s - Cheese (FFS)'!$B:$Y,14,FALSE)</f>
        <v>0</v>
      </c>
      <c r="ERV5" s="998">
        <f>VLOOKUP(ERV4,'Rich''s - Cheese (FFS)'!$B:$Y,15,FALSE)</f>
        <v>0</v>
      </c>
      <c r="ERW5" s="998">
        <f>VLOOKUP(ERW4,'Rich''s - Cheese (FFS)'!$B:$Y,16,FALSE)</f>
        <v>0</v>
      </c>
      <c r="ERX5" s="998">
        <f>VLOOKUP(ERX4,'Rich''s - Cheese (FFS)'!$B:$Y,17,FALSE)</f>
        <v>0</v>
      </c>
      <c r="ERY5" s="998">
        <f>VLOOKUP(ERY4,'Rich''s - Cheese (FFS)'!$B:$Y,18,FALSE)</f>
        <v>0</v>
      </c>
      <c r="ERZ5" s="998">
        <f>VLOOKUP(ERZ4,'Rich''s - Cheese (FFS)'!$B:$Y,19,FALSE)</f>
        <v>0</v>
      </c>
      <c r="ESA5" s="1000"/>
      <c r="ESB5" s="998">
        <f>VLOOKUP(ESB4,'Tasty Brands (FFS)'!$B:$Y,10,FALSE)</f>
        <v>0</v>
      </c>
      <c r="ESC5" s="998">
        <f>VLOOKUP(ESC4,'Tasty Brands (FFS)'!$B:$Y,11,FALSE)</f>
        <v>0</v>
      </c>
      <c r="ESD5" s="998">
        <f>VLOOKUP(ESD4,'Tasty Brands (FFS)'!$B:$Y,12,FALSE)</f>
        <v>0</v>
      </c>
      <c r="ESE5" s="998">
        <f>VLOOKUP(ESE4,'Tasty Brands (FFS)'!$B:$Y,13,FALSE)</f>
        <v>0</v>
      </c>
      <c r="ESF5" s="998">
        <f>VLOOKUP(ESF4,'Tasty Brands (FFS)'!$B:$Y,14,FALSE)</f>
        <v>0</v>
      </c>
      <c r="ESG5" s="998">
        <f>VLOOKUP(ESG4,'Tasty Brands (FFS)'!$B:$Y,15,FALSE)</f>
        <v>0</v>
      </c>
      <c r="ESH5" s="998">
        <f>VLOOKUP(ESH4,'Tasty Brands (FFS)'!$B:$Y,16,FALSE)</f>
        <v>0</v>
      </c>
      <c r="ESI5" s="998">
        <f>VLOOKUP(ESI4,'Tasty Brands (FFS)'!$B:$Y,17,FALSE)</f>
        <v>0</v>
      </c>
      <c r="ESJ5" s="998">
        <f>VLOOKUP(ESJ4,'Tasty Brands (FFS)'!$B:$Y,18,FALSE)</f>
        <v>0</v>
      </c>
      <c r="ESK5" s="998">
        <f>VLOOKUP(ESK4,'Tasty Brands (FFS)'!$B:$Y,19,FALSE)</f>
        <v>0</v>
      </c>
      <c r="ESL5" s="1000"/>
      <c r="ESM5" s="998">
        <f>VLOOKUP(ESM4,'Tasty Brands (FFS)'!$B:$Y,10,FALSE)</f>
        <v>0</v>
      </c>
      <c r="ESN5" s="998">
        <f>VLOOKUP(ESN4,'Tasty Brands (FFS)'!$B:$Y,11,FALSE)</f>
        <v>0</v>
      </c>
      <c r="ESO5" s="998">
        <f>VLOOKUP(ESO4,'Tasty Brands (FFS)'!$B:$Y,12,FALSE)</f>
        <v>0</v>
      </c>
      <c r="ESP5" s="998">
        <f>VLOOKUP(ESP4,'Tasty Brands (FFS)'!$B:$Y,13,FALSE)</f>
        <v>0</v>
      </c>
      <c r="ESQ5" s="998">
        <f>VLOOKUP(ESQ4,'Tasty Brands (FFS)'!$B:$Y,14,FALSE)</f>
        <v>0</v>
      </c>
      <c r="ESR5" s="998">
        <f>VLOOKUP(ESR4,'Tasty Brands (FFS)'!$B:$Y,15,FALSE)</f>
        <v>0</v>
      </c>
      <c r="ESS5" s="998">
        <f>VLOOKUP(ESS4,'Tasty Brands (FFS)'!$B:$Y,16,FALSE)</f>
        <v>0</v>
      </c>
      <c r="EST5" s="998">
        <f>VLOOKUP(EST4,'Tasty Brands (FFS)'!$B:$Y,17,FALSE)</f>
        <v>0</v>
      </c>
      <c r="ESU5" s="998">
        <f>VLOOKUP(ESU4,'Tasty Brands (FFS)'!$B:$Y,18,FALSE)</f>
        <v>0</v>
      </c>
      <c r="ESV5" s="998">
        <f>VLOOKUP(ESV4,'Tasty Brands (FFS)'!$B:$Y,19,FALSE)</f>
        <v>0</v>
      </c>
      <c r="ESW5" s="1000"/>
      <c r="ESX5" s="998">
        <f>VLOOKUP(ESX4,'Tasty Brands (FFS)'!$B:$Y,10,FALSE)</f>
        <v>0</v>
      </c>
      <c r="ESY5" s="998">
        <f>VLOOKUP(ESY4,'Tasty Brands (FFS)'!$B:$Y,11,FALSE)</f>
        <v>0</v>
      </c>
      <c r="ESZ5" s="998">
        <f>VLOOKUP(ESZ4,'Tasty Brands (FFS)'!$B:$Y,12,FALSE)</f>
        <v>0</v>
      </c>
      <c r="ETA5" s="998">
        <f>VLOOKUP(ETA4,'Tasty Brands (FFS)'!$B:$Y,13,FALSE)</f>
        <v>0</v>
      </c>
      <c r="ETB5" s="998">
        <f>VLOOKUP(ETB4,'Tasty Brands (FFS)'!$B:$Y,14,FALSE)</f>
        <v>0</v>
      </c>
      <c r="ETC5" s="998">
        <f>VLOOKUP(ETC4,'Tasty Brands (FFS)'!$B:$Y,15,FALSE)</f>
        <v>0</v>
      </c>
      <c r="ETD5" s="998">
        <f>VLOOKUP(ETD4,'Tasty Brands (FFS)'!$B:$Y,16,FALSE)</f>
        <v>0</v>
      </c>
      <c r="ETE5" s="998">
        <f>VLOOKUP(ETE4,'Tasty Brands (FFS)'!$B:$Y,17,FALSE)</f>
        <v>0</v>
      </c>
      <c r="ETF5" s="998">
        <f>VLOOKUP(ETF4,'Tasty Brands (FFS)'!$B:$Y,18,FALSE)</f>
        <v>0</v>
      </c>
      <c r="ETG5" s="998">
        <f>VLOOKUP(ETG4,'Tasty Brands (FFS)'!$B:$Y,19,FALSE)</f>
        <v>0</v>
      </c>
      <c r="ETH5" s="1000"/>
      <c r="ETI5" s="998">
        <f>VLOOKUP(ETI4,'Tasty Brands (FFS)'!$B:$Y,10,FALSE)</f>
        <v>0</v>
      </c>
      <c r="ETJ5" s="998">
        <f>VLOOKUP(ETJ4,'Tasty Brands (FFS)'!$B:$Y,11,FALSE)</f>
        <v>0</v>
      </c>
      <c r="ETK5" s="998">
        <f>VLOOKUP(ETK4,'Tasty Brands (FFS)'!$B:$Y,12,FALSE)</f>
        <v>0</v>
      </c>
      <c r="ETL5" s="998">
        <f>VLOOKUP(ETL4,'Tasty Brands (FFS)'!$B:$Y,13,FALSE)</f>
        <v>0</v>
      </c>
      <c r="ETM5" s="998">
        <f>VLOOKUP(ETM4,'Tasty Brands (FFS)'!$B:$Y,14,FALSE)</f>
        <v>0</v>
      </c>
      <c r="ETN5" s="998">
        <f>VLOOKUP(ETN4,'Tasty Brands (FFS)'!$B:$Y,15,FALSE)</f>
        <v>0</v>
      </c>
      <c r="ETO5" s="998">
        <f>VLOOKUP(ETO4,'Tasty Brands (FFS)'!$B:$Y,16,FALSE)</f>
        <v>0</v>
      </c>
      <c r="ETP5" s="998">
        <f>VLOOKUP(ETP4,'Tasty Brands (FFS)'!$B:$Y,17,FALSE)</f>
        <v>0</v>
      </c>
      <c r="ETQ5" s="998">
        <f>VLOOKUP(ETQ4,'Tasty Brands (FFS)'!$B:$Y,18,FALSE)</f>
        <v>0</v>
      </c>
      <c r="ETR5" s="998">
        <f>VLOOKUP(ETR4,'Tasty Brands (FFS)'!$B:$Y,19,FALSE)</f>
        <v>0</v>
      </c>
      <c r="ETS5" s="1000"/>
      <c r="ETT5" s="998">
        <f>VLOOKUP(ETT4,'Tasty Brands (FFS)'!$B:$Y,10,FALSE)</f>
        <v>0</v>
      </c>
      <c r="ETU5" s="998">
        <f>VLOOKUP(ETU4,'Tasty Brands (FFS)'!$B:$Y,11,FALSE)</f>
        <v>0</v>
      </c>
      <c r="ETV5" s="998">
        <f>VLOOKUP(ETV4,'Tasty Brands (FFS)'!$B:$Y,12,FALSE)</f>
        <v>0</v>
      </c>
      <c r="ETW5" s="998">
        <f>VLOOKUP(ETW4,'Tasty Brands (FFS)'!$B:$Y,13,FALSE)</f>
        <v>0</v>
      </c>
      <c r="ETX5" s="998">
        <f>VLOOKUP(ETX4,'Tasty Brands (FFS)'!$B:$Y,14,FALSE)</f>
        <v>0</v>
      </c>
      <c r="ETY5" s="998">
        <f>VLOOKUP(ETY4,'Tasty Brands (FFS)'!$B:$Y,15,FALSE)</f>
        <v>0</v>
      </c>
      <c r="ETZ5" s="998">
        <f>VLOOKUP(ETZ4,'Tasty Brands (FFS)'!$B:$Y,16,FALSE)</f>
        <v>0</v>
      </c>
      <c r="EUA5" s="998">
        <f>VLOOKUP(EUA4,'Tasty Brands (FFS)'!$B:$Y,17,FALSE)</f>
        <v>0</v>
      </c>
      <c r="EUB5" s="998">
        <f>VLOOKUP(EUB4,'Tasty Brands (FFS)'!$B:$Y,18,FALSE)</f>
        <v>0</v>
      </c>
      <c r="EUC5" s="998">
        <f>VLOOKUP(EUC4,'Tasty Brands (FFS)'!$B:$Y,19,FALSE)</f>
        <v>0</v>
      </c>
      <c r="EUD5" s="1000"/>
      <c r="EUE5" s="998">
        <f>VLOOKUP(EUE4,'Tasty Brands (FFS)'!$B:$Y,10,FALSE)</f>
        <v>0</v>
      </c>
      <c r="EUF5" s="998">
        <f>VLOOKUP(EUF4,'Tasty Brands (FFS)'!$B:$Y,11,FALSE)</f>
        <v>0</v>
      </c>
      <c r="EUG5" s="998">
        <f>VLOOKUP(EUG4,'Tasty Brands (FFS)'!$B:$Y,12,FALSE)</f>
        <v>0</v>
      </c>
      <c r="EUH5" s="998">
        <f>VLOOKUP(EUH4,'Tasty Brands (FFS)'!$B:$Y,13,FALSE)</f>
        <v>0</v>
      </c>
      <c r="EUI5" s="998">
        <f>VLOOKUP(EUI4,'Tasty Brands (FFS)'!$B:$Y,14,FALSE)</f>
        <v>0</v>
      </c>
      <c r="EUJ5" s="998">
        <f>VLOOKUP(EUJ4,'Tasty Brands (FFS)'!$B:$Y,15,FALSE)</f>
        <v>0</v>
      </c>
      <c r="EUK5" s="998">
        <f>VLOOKUP(EUK4,'Tasty Brands (FFS)'!$B:$Y,16,FALSE)</f>
        <v>0</v>
      </c>
      <c r="EUL5" s="998">
        <f>VLOOKUP(EUL4,'Tasty Brands (FFS)'!$B:$Y,17,FALSE)</f>
        <v>0</v>
      </c>
      <c r="EUM5" s="998">
        <f>VLOOKUP(EUM4,'Tasty Brands (FFS)'!$B:$Y,18,FALSE)</f>
        <v>0</v>
      </c>
      <c r="EUN5" s="998">
        <f>VLOOKUP(EUN4,'Tasty Brands (FFS)'!$B:$Y,19,FALSE)</f>
        <v>0</v>
      </c>
      <c r="EUO5" s="1000"/>
      <c r="EUP5" s="998">
        <f>VLOOKUP(EUP4,'Tasty Brands (FFS)'!$B:$Y,10,FALSE)</f>
        <v>0</v>
      </c>
      <c r="EUQ5" s="998">
        <f>VLOOKUP(EUQ4,'Tasty Brands (FFS)'!$B:$Y,11,FALSE)</f>
        <v>0</v>
      </c>
      <c r="EUR5" s="998">
        <f>VLOOKUP(EUR4,'Tasty Brands (FFS)'!$B:$Y,12,FALSE)</f>
        <v>0</v>
      </c>
      <c r="EUS5" s="998">
        <f>VLOOKUP(EUS4,'Tasty Brands (FFS)'!$B:$Y,13,FALSE)</f>
        <v>0</v>
      </c>
      <c r="EUT5" s="998">
        <f>VLOOKUP(EUT4,'Tasty Brands (FFS)'!$B:$Y,14,FALSE)</f>
        <v>0</v>
      </c>
      <c r="EUU5" s="998">
        <f>VLOOKUP(EUU4,'Tasty Brands (FFS)'!$B:$Y,15,FALSE)</f>
        <v>0</v>
      </c>
      <c r="EUV5" s="998">
        <f>VLOOKUP(EUV4,'Tasty Brands (FFS)'!$B:$Y,16,FALSE)</f>
        <v>0</v>
      </c>
      <c r="EUW5" s="998">
        <f>VLOOKUP(EUW4,'Tasty Brands (FFS)'!$B:$Y,17,FALSE)</f>
        <v>0</v>
      </c>
      <c r="EUX5" s="998">
        <f>VLOOKUP(EUX4,'Tasty Brands (FFS)'!$B:$Y,18,FALSE)</f>
        <v>0</v>
      </c>
      <c r="EUY5" s="998">
        <f>VLOOKUP(EUY4,'Tasty Brands (FFS)'!$B:$Y,19,FALSE)</f>
        <v>0</v>
      </c>
      <c r="EUZ5" s="1000"/>
      <c r="EVA5" s="998">
        <f>VLOOKUP(EVA4,'Tasty Brands (FFS)'!$B:$Y,10,FALSE)</f>
        <v>0</v>
      </c>
      <c r="EVB5" s="998">
        <f>VLOOKUP(EVB4,'Tasty Brands (FFS)'!$B:$Y,11,FALSE)</f>
        <v>0</v>
      </c>
      <c r="EVC5" s="998">
        <f>VLOOKUP(EVC4,'Tasty Brands (FFS)'!$B:$Y,12,FALSE)</f>
        <v>0</v>
      </c>
      <c r="EVD5" s="998">
        <f>VLOOKUP(EVD4,'Tasty Brands (FFS)'!$B:$Y,13,FALSE)</f>
        <v>0</v>
      </c>
      <c r="EVE5" s="998">
        <f>VLOOKUP(EVE4,'Tasty Brands (FFS)'!$B:$Y,14,FALSE)</f>
        <v>0</v>
      </c>
      <c r="EVF5" s="998">
        <f>VLOOKUP(EVF4,'Tasty Brands (FFS)'!$B:$Y,15,FALSE)</f>
        <v>0</v>
      </c>
      <c r="EVG5" s="998">
        <f>VLOOKUP(EVG4,'Tasty Brands (FFS)'!$B:$Y,16,FALSE)</f>
        <v>0</v>
      </c>
      <c r="EVH5" s="998">
        <f>VLOOKUP(EVH4,'Tasty Brands (FFS)'!$B:$Y,17,FALSE)</f>
        <v>0</v>
      </c>
      <c r="EVI5" s="998">
        <f>VLOOKUP(EVI4,'Tasty Brands (FFS)'!$B:$Y,18,FALSE)</f>
        <v>0</v>
      </c>
      <c r="EVJ5" s="998">
        <f>VLOOKUP(EVJ4,'Tasty Brands (FFS)'!$B:$Y,19,FALSE)</f>
        <v>0</v>
      </c>
      <c r="EVK5" s="1000"/>
      <c r="EVL5" s="998">
        <f>VLOOKUP(EVL4,'Tasty Brands (FFS)'!$B:$Y,10,FALSE)</f>
        <v>0</v>
      </c>
      <c r="EVM5" s="998">
        <f>VLOOKUP(EVM4,'Tasty Brands (FFS)'!$B:$Y,11,FALSE)</f>
        <v>0</v>
      </c>
      <c r="EVN5" s="998">
        <f>VLOOKUP(EVN4,'Tasty Brands (FFS)'!$B:$Y,12,FALSE)</f>
        <v>0</v>
      </c>
      <c r="EVO5" s="998">
        <f>VLOOKUP(EVO4,'Tasty Brands (FFS)'!$B:$Y,13,FALSE)</f>
        <v>0</v>
      </c>
      <c r="EVP5" s="998">
        <f>VLOOKUP(EVP4,'Tasty Brands (FFS)'!$B:$Y,14,FALSE)</f>
        <v>0</v>
      </c>
      <c r="EVQ5" s="998">
        <f>VLOOKUP(EVQ4,'Tasty Brands (FFS)'!$B:$Y,15,FALSE)</f>
        <v>0</v>
      </c>
      <c r="EVR5" s="998">
        <f>VLOOKUP(EVR4,'Tasty Brands (FFS)'!$B:$Y,16,FALSE)</f>
        <v>0</v>
      </c>
      <c r="EVS5" s="998">
        <f>VLOOKUP(EVS4,'Tasty Brands (FFS)'!$B:$Y,17,FALSE)</f>
        <v>0</v>
      </c>
      <c r="EVT5" s="998">
        <f>VLOOKUP(EVT4,'Tasty Brands (FFS)'!$B:$Y,18,FALSE)</f>
        <v>0</v>
      </c>
      <c r="EVU5" s="998">
        <f>VLOOKUP(EVU4,'Tasty Brands (FFS)'!$B:$Y,19,FALSE)</f>
        <v>0</v>
      </c>
      <c r="EVV5" s="1000"/>
      <c r="EVW5" s="998">
        <f>VLOOKUP(EVW4,'Tasty Brands (FFS)'!$B:$Y,10,FALSE)</f>
        <v>0</v>
      </c>
      <c r="EVX5" s="998">
        <f>VLOOKUP(EVX4,'Tasty Brands (FFS)'!$B:$Y,11,FALSE)</f>
        <v>0</v>
      </c>
      <c r="EVY5" s="998">
        <f>VLOOKUP(EVY4,'Tasty Brands (FFS)'!$B:$Y,12,FALSE)</f>
        <v>0</v>
      </c>
      <c r="EVZ5" s="998">
        <f>VLOOKUP(EVZ4,'Tasty Brands (FFS)'!$B:$Y,13,FALSE)</f>
        <v>0</v>
      </c>
      <c r="EWA5" s="998">
        <f>VLOOKUP(EWA4,'Tasty Brands (FFS)'!$B:$Y,14,FALSE)</f>
        <v>0</v>
      </c>
      <c r="EWB5" s="998">
        <f>VLOOKUP(EWB4,'Tasty Brands (FFS)'!$B:$Y,15,FALSE)</f>
        <v>0</v>
      </c>
      <c r="EWC5" s="998">
        <f>VLOOKUP(EWC4,'Tasty Brands (FFS)'!$B:$Y,16,FALSE)</f>
        <v>0</v>
      </c>
      <c r="EWD5" s="998">
        <f>VLOOKUP(EWD4,'Tasty Brands (FFS)'!$B:$Y,17,FALSE)</f>
        <v>0</v>
      </c>
      <c r="EWE5" s="998">
        <f>VLOOKUP(EWE4,'Tasty Brands (FFS)'!$B:$Y,18,FALSE)</f>
        <v>0</v>
      </c>
      <c r="EWF5" s="998">
        <f>VLOOKUP(EWF4,'Tasty Brands (FFS)'!$B:$Y,19,FALSE)</f>
        <v>0</v>
      </c>
      <c r="EWG5" s="1000"/>
      <c r="EWH5" s="998">
        <f>VLOOKUP(EWH4,'Tasty Brands (FFS)'!$B:$Y,10,FALSE)</f>
        <v>0</v>
      </c>
      <c r="EWI5" s="998">
        <f>VLOOKUP(EWI4,'Tasty Brands (FFS)'!$B:$Y,11,FALSE)</f>
        <v>0</v>
      </c>
      <c r="EWJ5" s="998">
        <f>VLOOKUP(EWJ4,'Tasty Brands (FFS)'!$B:$Y,12,FALSE)</f>
        <v>0</v>
      </c>
      <c r="EWK5" s="998">
        <f>VLOOKUP(EWK4,'Tasty Brands (FFS)'!$B:$Y,13,FALSE)</f>
        <v>0</v>
      </c>
      <c r="EWL5" s="998">
        <f>VLOOKUP(EWL4,'Tasty Brands (FFS)'!$B:$Y,14,FALSE)</f>
        <v>0</v>
      </c>
      <c r="EWM5" s="998">
        <f>VLOOKUP(EWM4,'Tasty Brands (FFS)'!$B:$Y,15,FALSE)</f>
        <v>0</v>
      </c>
      <c r="EWN5" s="998">
        <f>VLOOKUP(EWN4,'Tasty Brands (FFS)'!$B:$Y,16,FALSE)</f>
        <v>0</v>
      </c>
      <c r="EWO5" s="998">
        <f>VLOOKUP(EWO4,'Tasty Brands (FFS)'!$B:$Y,17,FALSE)</f>
        <v>0</v>
      </c>
      <c r="EWP5" s="998">
        <f>VLOOKUP(EWP4,'Tasty Brands (FFS)'!$B:$Y,18,FALSE)</f>
        <v>0</v>
      </c>
      <c r="EWQ5" s="998">
        <f>VLOOKUP(EWQ4,'Tasty Brands (FFS)'!$B:$Y,19,FALSE)</f>
        <v>0</v>
      </c>
      <c r="EWR5" s="1000"/>
      <c r="EWS5" s="998">
        <f>VLOOKUP(EWS4,'Tasty Brands (FFS)'!$B:$Y,10,FALSE)</f>
        <v>0</v>
      </c>
      <c r="EWT5" s="998">
        <f>VLOOKUP(EWT4,'Tasty Brands (FFS)'!$B:$Y,11,FALSE)</f>
        <v>0</v>
      </c>
      <c r="EWU5" s="998">
        <f>VLOOKUP(EWU4,'Tasty Brands (FFS)'!$B:$Y,12,FALSE)</f>
        <v>0</v>
      </c>
      <c r="EWV5" s="998">
        <f>VLOOKUP(EWV4,'Tasty Brands (FFS)'!$B:$Y,13,FALSE)</f>
        <v>0</v>
      </c>
      <c r="EWW5" s="998">
        <f>VLOOKUP(EWW4,'Tasty Brands (FFS)'!$B:$Y,14,FALSE)</f>
        <v>0</v>
      </c>
      <c r="EWX5" s="998">
        <f>VLOOKUP(EWX4,'Tasty Brands (FFS)'!$B:$Y,15,FALSE)</f>
        <v>0</v>
      </c>
      <c r="EWY5" s="998">
        <f>VLOOKUP(EWY4,'Tasty Brands (FFS)'!$B:$Y,16,FALSE)</f>
        <v>0</v>
      </c>
      <c r="EWZ5" s="998">
        <f>VLOOKUP(EWZ4,'Tasty Brands (FFS)'!$B:$Y,17,FALSE)</f>
        <v>0</v>
      </c>
      <c r="EXA5" s="998">
        <f>VLOOKUP(EXA4,'Tasty Brands (FFS)'!$B:$Y,18,FALSE)</f>
        <v>0</v>
      </c>
      <c r="EXB5" s="998">
        <f>VLOOKUP(EXB4,'Tasty Brands (FFS)'!$B:$Y,19,FALSE)</f>
        <v>0</v>
      </c>
      <c r="EXC5" s="1000"/>
      <c r="EXD5" s="998">
        <f>VLOOKUP(EXD4,'Tasty Brands (FFS)'!$B:$Y,10,FALSE)</f>
        <v>0</v>
      </c>
      <c r="EXE5" s="998">
        <f>VLOOKUP(EXE4,'Tasty Brands (FFS)'!$B:$Y,11,FALSE)</f>
        <v>0</v>
      </c>
      <c r="EXF5" s="998">
        <f>VLOOKUP(EXF4,'Tasty Brands (FFS)'!$B:$Y,12,FALSE)</f>
        <v>0</v>
      </c>
      <c r="EXG5" s="998">
        <f>VLOOKUP(EXG4,'Tasty Brands (FFS)'!$B:$Y,13,FALSE)</f>
        <v>0</v>
      </c>
      <c r="EXH5" s="998">
        <f>VLOOKUP(EXH4,'Tasty Brands (FFS)'!$B:$Y,14,FALSE)</f>
        <v>0</v>
      </c>
      <c r="EXI5" s="998">
        <f>VLOOKUP(EXI4,'Tasty Brands (FFS)'!$B:$Y,15,FALSE)</f>
        <v>0</v>
      </c>
      <c r="EXJ5" s="998">
        <f>VLOOKUP(EXJ4,'Tasty Brands (FFS)'!$B:$Y,16,FALSE)</f>
        <v>0</v>
      </c>
      <c r="EXK5" s="998">
        <f>VLOOKUP(EXK4,'Tasty Brands (FFS)'!$B:$Y,17,FALSE)</f>
        <v>0</v>
      </c>
      <c r="EXL5" s="998">
        <f>VLOOKUP(EXL4,'Tasty Brands (FFS)'!$B:$Y,18,FALSE)</f>
        <v>0</v>
      </c>
      <c r="EXM5" s="998">
        <f>VLOOKUP(EXM4,'Tasty Brands (FFS)'!$B:$Y,19,FALSE)</f>
        <v>0</v>
      </c>
      <c r="EXN5" s="1000"/>
      <c r="EXO5" s="998">
        <f>VLOOKUP(EXO4,'Tasty Brands (FFS)'!$B:$Y,10,FALSE)</f>
        <v>0</v>
      </c>
      <c r="EXP5" s="998">
        <f>VLOOKUP(EXP4,'Tasty Brands (FFS)'!$B:$Y,11,FALSE)</f>
        <v>0</v>
      </c>
      <c r="EXQ5" s="998">
        <f>VLOOKUP(EXQ4,'Tasty Brands (FFS)'!$B:$Y,12,FALSE)</f>
        <v>0</v>
      </c>
      <c r="EXR5" s="998">
        <f>VLOOKUP(EXR4,'Tasty Brands (FFS)'!$B:$Y,13,FALSE)</f>
        <v>0</v>
      </c>
      <c r="EXS5" s="998">
        <f>VLOOKUP(EXS4,'Tasty Brands (FFS)'!$B:$Y,14,FALSE)</f>
        <v>0</v>
      </c>
      <c r="EXT5" s="998">
        <f>VLOOKUP(EXT4,'Tasty Brands (FFS)'!$B:$Y,15,FALSE)</f>
        <v>0</v>
      </c>
      <c r="EXU5" s="998">
        <f>VLOOKUP(EXU4,'Tasty Brands (FFS)'!$B:$Y,16,FALSE)</f>
        <v>0</v>
      </c>
      <c r="EXV5" s="998">
        <f>VLOOKUP(EXV4,'Tasty Brands (FFS)'!$B:$Y,17,FALSE)</f>
        <v>0</v>
      </c>
      <c r="EXW5" s="998">
        <f>VLOOKUP(EXW4,'Tasty Brands (FFS)'!$B:$Y,18,FALSE)</f>
        <v>0</v>
      </c>
      <c r="EXX5" s="998">
        <f>VLOOKUP(EXX4,'Tasty Brands (FFS)'!$B:$Y,19,FALSE)</f>
        <v>0</v>
      </c>
      <c r="EXY5" s="1000"/>
      <c r="EXZ5" s="998">
        <f>VLOOKUP(EXZ4,'Tasty Brands (FFS)'!$B:$Y,10,FALSE)</f>
        <v>0</v>
      </c>
      <c r="EYA5" s="998">
        <f>VLOOKUP(EYA4,'Tasty Brands (FFS)'!$B:$Y,11,FALSE)</f>
        <v>0</v>
      </c>
      <c r="EYB5" s="998">
        <f>VLOOKUP(EYB4,'Tasty Brands (FFS)'!$B:$Y,12,FALSE)</f>
        <v>0</v>
      </c>
      <c r="EYC5" s="998">
        <f>VLOOKUP(EYC4,'Tasty Brands (FFS)'!$B:$Y,13,FALSE)</f>
        <v>0</v>
      </c>
      <c r="EYD5" s="998">
        <f>VLOOKUP(EYD4,'Tasty Brands (FFS)'!$B:$Y,14,FALSE)</f>
        <v>0</v>
      </c>
      <c r="EYE5" s="998">
        <f>VLOOKUP(EYE4,'Tasty Brands (FFS)'!$B:$Y,15,FALSE)</f>
        <v>0</v>
      </c>
      <c r="EYF5" s="998">
        <f>VLOOKUP(EYF4,'Tasty Brands (FFS)'!$B:$Y,16,FALSE)</f>
        <v>0</v>
      </c>
      <c r="EYG5" s="998">
        <f>VLOOKUP(EYG4,'Tasty Brands (FFS)'!$B:$Y,17,FALSE)</f>
        <v>0</v>
      </c>
      <c r="EYH5" s="998">
        <f>VLOOKUP(EYH4,'Tasty Brands (FFS)'!$B:$Y,18,FALSE)</f>
        <v>0</v>
      </c>
      <c r="EYI5" s="998">
        <f>VLOOKUP(EYI4,'Tasty Brands (FFS)'!$B:$Y,19,FALSE)</f>
        <v>0</v>
      </c>
      <c r="EYJ5" s="1000"/>
      <c r="EYK5" s="998">
        <f>VLOOKUP(EYK4,'Tasty Brands (FFS)'!$B:$Y,10,FALSE)</f>
        <v>0</v>
      </c>
      <c r="EYL5" s="998">
        <f>VLOOKUP(EYL4,'Tasty Brands (FFS)'!$B:$Y,11,FALSE)</f>
        <v>0</v>
      </c>
      <c r="EYM5" s="998">
        <f>VLOOKUP(EYM4,'Tasty Brands (FFS)'!$B:$Y,12,FALSE)</f>
        <v>0</v>
      </c>
      <c r="EYN5" s="998">
        <f>VLOOKUP(EYN4,'Tasty Brands (FFS)'!$B:$Y,13,FALSE)</f>
        <v>0</v>
      </c>
      <c r="EYO5" s="998">
        <f>VLOOKUP(EYO4,'Tasty Brands (FFS)'!$B:$Y,14,FALSE)</f>
        <v>0</v>
      </c>
      <c r="EYP5" s="998">
        <f>VLOOKUP(EYP4,'Tasty Brands (FFS)'!$B:$Y,15,FALSE)</f>
        <v>0</v>
      </c>
      <c r="EYQ5" s="998">
        <f>VLOOKUP(EYQ4,'Tasty Brands (FFS)'!$B:$Y,16,FALSE)</f>
        <v>0</v>
      </c>
      <c r="EYR5" s="998">
        <f>VLOOKUP(EYR4,'Tasty Brands (FFS)'!$B:$Y,17,FALSE)</f>
        <v>0</v>
      </c>
      <c r="EYS5" s="998">
        <f>VLOOKUP(EYS4,'Tasty Brands (FFS)'!$B:$Y,18,FALSE)</f>
        <v>0</v>
      </c>
      <c r="EYT5" s="998">
        <f>VLOOKUP(EYT4,'Tasty Brands (FFS)'!$B:$Y,19,FALSE)</f>
        <v>0</v>
      </c>
      <c r="EYU5" s="1000"/>
      <c r="EYV5" s="998">
        <f>VLOOKUP(EYV4,'Tasty Brands (FFS)'!$B:$Y,10,FALSE)</f>
        <v>0</v>
      </c>
      <c r="EYW5" s="998">
        <f>VLOOKUP(EYW4,'Tasty Brands (FFS)'!$B:$Y,11,FALSE)</f>
        <v>0</v>
      </c>
      <c r="EYX5" s="998">
        <f>VLOOKUP(EYX4,'Tasty Brands (FFS)'!$B:$Y,12,FALSE)</f>
        <v>0</v>
      </c>
      <c r="EYY5" s="998">
        <f>VLOOKUP(EYY4,'Tasty Brands (FFS)'!$B:$Y,13,FALSE)</f>
        <v>0</v>
      </c>
      <c r="EYZ5" s="998">
        <f>VLOOKUP(EYZ4,'Tasty Brands (FFS)'!$B:$Y,14,FALSE)</f>
        <v>0</v>
      </c>
      <c r="EZA5" s="998">
        <f>VLOOKUP(EZA4,'Tasty Brands (FFS)'!$B:$Y,15,FALSE)</f>
        <v>0</v>
      </c>
      <c r="EZB5" s="998">
        <f>VLOOKUP(EZB4,'Tasty Brands (FFS)'!$B:$Y,16,FALSE)</f>
        <v>0</v>
      </c>
      <c r="EZC5" s="998">
        <f>VLOOKUP(EZC4,'Tasty Brands (FFS)'!$B:$Y,17,FALSE)</f>
        <v>0</v>
      </c>
      <c r="EZD5" s="998">
        <f>VLOOKUP(EZD4,'Tasty Brands (FFS)'!$B:$Y,18,FALSE)</f>
        <v>0</v>
      </c>
      <c r="EZE5" s="998">
        <f>VLOOKUP(EZE4,'Tasty Brands (FFS)'!$B:$Y,19,FALSE)</f>
        <v>0</v>
      </c>
      <c r="EZF5" s="1000"/>
      <c r="EZG5" s="998">
        <f>VLOOKUP(EZG4,'Tasty Brands (FFS)'!$B:$Y,10,FALSE)</f>
        <v>0</v>
      </c>
      <c r="EZH5" s="998">
        <f>VLOOKUP(EZH4,'Tasty Brands (FFS)'!$B:$Y,11,FALSE)</f>
        <v>0</v>
      </c>
      <c r="EZI5" s="998">
        <f>VLOOKUP(EZI4,'Tasty Brands (FFS)'!$B:$Y,12,FALSE)</f>
        <v>0</v>
      </c>
      <c r="EZJ5" s="998">
        <f>VLOOKUP(EZJ4,'Tasty Brands (FFS)'!$B:$Y,13,FALSE)</f>
        <v>0</v>
      </c>
      <c r="EZK5" s="998">
        <f>VLOOKUP(EZK4,'Tasty Brands (FFS)'!$B:$Y,14,FALSE)</f>
        <v>0</v>
      </c>
      <c r="EZL5" s="998">
        <f>VLOOKUP(EZL4,'Tasty Brands (FFS)'!$B:$Y,15,FALSE)</f>
        <v>0</v>
      </c>
      <c r="EZM5" s="998">
        <f>VLOOKUP(EZM4,'Tasty Brands (FFS)'!$B:$Y,16,FALSE)</f>
        <v>0</v>
      </c>
      <c r="EZN5" s="998">
        <f>VLOOKUP(EZN4,'Tasty Brands (FFS)'!$B:$Y,17,FALSE)</f>
        <v>0</v>
      </c>
      <c r="EZO5" s="998">
        <f>VLOOKUP(EZO4,'Tasty Brands (FFS)'!$B:$Y,18,FALSE)</f>
        <v>0</v>
      </c>
      <c r="EZP5" s="998">
        <f>VLOOKUP(EZP4,'Tasty Brands (FFS)'!$B:$Y,19,FALSE)</f>
        <v>0</v>
      </c>
      <c r="EZQ5" s="1000"/>
      <c r="EZR5" s="998">
        <f>VLOOKUP(EZR4,'Yang''s 5th Taste (FFS)'!$B:$Y,10,FALSE)</f>
        <v>0</v>
      </c>
      <c r="EZS5" s="998">
        <f>VLOOKUP(EZS4,'Yang''s 5th Taste (FFS)'!$B:$Y,11,FALSE)</f>
        <v>0</v>
      </c>
      <c r="EZT5" s="998">
        <f>VLOOKUP(EZT4,'Yang''s 5th Taste (FFS)'!$B:$Y,12,FALSE)</f>
        <v>0</v>
      </c>
      <c r="EZU5" s="998">
        <f>VLOOKUP(EZU4,'Yang''s 5th Taste (FFS)'!$B:$Y,13,FALSE)</f>
        <v>0</v>
      </c>
      <c r="EZV5" s="998">
        <f>VLOOKUP(EZV4,'Yang''s 5th Taste (FFS)'!$B:$Y,14,FALSE)</f>
        <v>0</v>
      </c>
      <c r="EZW5" s="998">
        <f>VLOOKUP(EZW4,'Yang''s 5th Taste (FFS)'!$B:$Y,15,FALSE)</f>
        <v>0</v>
      </c>
      <c r="EZX5" s="998">
        <f>VLOOKUP(EZX4,'Yang''s 5th Taste (FFS)'!$B:$Y,16,FALSE)</f>
        <v>0</v>
      </c>
      <c r="EZY5" s="998">
        <f>VLOOKUP(EZY4,'Yang''s 5th Taste (FFS)'!$B:$Y,17,FALSE)</f>
        <v>0</v>
      </c>
      <c r="EZZ5" s="998">
        <f>VLOOKUP(EZZ4,'Yang''s 5th Taste (FFS)'!$B:$Y,18,FALSE)</f>
        <v>0</v>
      </c>
      <c r="FAA5" s="998">
        <f>VLOOKUP(FAA4,'Yang''s 5th Taste (FFS)'!$B:$Y,19,FALSE)</f>
        <v>0</v>
      </c>
      <c r="FAB5" s="998"/>
      <c r="FAC5" s="998">
        <f>VLOOKUP(FAC4,'Yang''s 5th Taste (FFS)'!$B:$Y,10,FALSE)</f>
        <v>0</v>
      </c>
      <c r="FAD5" s="998">
        <f>VLOOKUP(FAD4,'Yang''s 5th Taste (FFS)'!$B:$Y,11,FALSE)</f>
        <v>0</v>
      </c>
      <c r="FAE5" s="998">
        <f>VLOOKUP(FAE4,'Yang''s 5th Taste (FFS)'!$B:$Y,12,FALSE)</f>
        <v>0</v>
      </c>
      <c r="FAF5" s="998">
        <f>VLOOKUP(FAF4,'Yang''s 5th Taste (FFS)'!$B:$Y,13,FALSE)</f>
        <v>0</v>
      </c>
      <c r="FAG5" s="998">
        <f>VLOOKUP(FAG4,'Yang''s 5th Taste (FFS)'!$B:$Y,14,FALSE)</f>
        <v>0</v>
      </c>
      <c r="FAH5" s="998">
        <f>VLOOKUP(FAH4,'Yang''s 5th Taste (FFS)'!$B:$Y,15,FALSE)</f>
        <v>0</v>
      </c>
      <c r="FAI5" s="998">
        <f>VLOOKUP(FAI4,'Yang''s 5th Taste (FFS)'!$B:$Y,16,FALSE)</f>
        <v>0</v>
      </c>
      <c r="FAJ5" s="998">
        <f>VLOOKUP(FAJ4,'Yang''s 5th Taste (FFS)'!$B:$Y,17,FALSE)</f>
        <v>0</v>
      </c>
      <c r="FAK5" s="998">
        <f>VLOOKUP(FAK4,'Yang''s 5th Taste (FFS)'!$B:$Y,18,FALSE)</f>
        <v>0</v>
      </c>
      <c r="FAL5" s="998">
        <f>VLOOKUP(FAL4,'Yang''s 5th Taste (FFS)'!$B:$Y,19,FALSE)</f>
        <v>0</v>
      </c>
      <c r="FAM5" s="998"/>
      <c r="FAN5" s="998">
        <f>VLOOKUP(FAN4,'Yang''s 5th Taste (FFS)'!$B:$Y,10,FALSE)</f>
        <v>0</v>
      </c>
      <c r="FAO5" s="998">
        <f>VLOOKUP(FAO4,'Yang''s 5th Taste (FFS)'!$B:$Y,11,FALSE)</f>
        <v>0</v>
      </c>
      <c r="FAP5" s="998">
        <f>VLOOKUP(FAP4,'Yang''s 5th Taste (FFS)'!$B:$Y,12,FALSE)</f>
        <v>0</v>
      </c>
      <c r="FAQ5" s="998">
        <f>VLOOKUP(FAQ4,'Yang''s 5th Taste (FFS)'!$B:$Y,13,FALSE)</f>
        <v>0</v>
      </c>
      <c r="FAR5" s="998">
        <f>VLOOKUP(FAR4,'Yang''s 5th Taste (FFS)'!$B:$Y,14,FALSE)</f>
        <v>0</v>
      </c>
      <c r="FAS5" s="998">
        <f>VLOOKUP(FAS4,'Yang''s 5th Taste (FFS)'!$B:$Y,15,FALSE)</f>
        <v>0</v>
      </c>
      <c r="FAT5" s="998">
        <f>VLOOKUP(FAT4,'Yang''s 5th Taste (FFS)'!$B:$Y,16,FALSE)</f>
        <v>0</v>
      </c>
      <c r="FAU5" s="998">
        <f>VLOOKUP(FAU4,'Yang''s 5th Taste (FFS)'!$B:$Y,17,FALSE)</f>
        <v>0</v>
      </c>
      <c r="FAV5" s="998">
        <f>VLOOKUP(FAV4,'Yang''s 5th Taste (FFS)'!$B:$Y,18,FALSE)</f>
        <v>0</v>
      </c>
      <c r="FAW5" s="998">
        <f>VLOOKUP(FAW4,'Yang''s 5th Taste (FFS)'!$B:$Y,19,FALSE)</f>
        <v>0</v>
      </c>
      <c r="FAX5" s="998"/>
      <c r="FAY5" s="998">
        <f>VLOOKUP(FAY4,'Yang''s 5th Taste (FFS)'!$B:$Y,10,FALSE)</f>
        <v>0</v>
      </c>
      <c r="FAZ5" s="998">
        <f>VLOOKUP(FAZ4,'Yang''s 5th Taste (FFS)'!$B:$Y,11,FALSE)</f>
        <v>0</v>
      </c>
      <c r="FBA5" s="998">
        <f>VLOOKUP(FBA4,'Yang''s 5th Taste (FFS)'!$B:$Y,12,FALSE)</f>
        <v>0</v>
      </c>
      <c r="FBB5" s="998">
        <f>VLOOKUP(FBB4,'Yang''s 5th Taste (FFS)'!$B:$Y,13,FALSE)</f>
        <v>0</v>
      </c>
      <c r="FBC5" s="998">
        <f>VLOOKUP(FBC4,'Yang''s 5th Taste (FFS)'!$B:$Y,14,FALSE)</f>
        <v>0</v>
      </c>
      <c r="FBD5" s="998">
        <f>VLOOKUP(FBD4,'Yang''s 5th Taste (FFS)'!$B:$Y,15,FALSE)</f>
        <v>0</v>
      </c>
      <c r="FBE5" s="998">
        <f>VLOOKUP(FBE4,'Yang''s 5th Taste (FFS)'!$B:$Y,16,FALSE)</f>
        <v>0</v>
      </c>
      <c r="FBF5" s="998">
        <f>VLOOKUP(FBF4,'Yang''s 5th Taste (FFS)'!$B:$Y,17,FALSE)</f>
        <v>0</v>
      </c>
      <c r="FBG5" s="998">
        <f>VLOOKUP(FBG4,'Yang''s 5th Taste (FFS)'!$B:$Y,18,FALSE)</f>
        <v>0</v>
      </c>
      <c r="FBH5" s="998">
        <f>VLOOKUP(FBH4,'Yang''s 5th Taste (FFS)'!$B:$Y,19,FALSE)</f>
        <v>0</v>
      </c>
      <c r="FBI5" s="1000"/>
      <c r="FBJ5" s="998">
        <f>VLOOKUP(FBJ4,'Yang''s 5th Taste (FFS)'!$B:$Y,10,FALSE)</f>
        <v>0</v>
      </c>
      <c r="FBK5" s="998">
        <f>VLOOKUP(FBK4,'Yang''s 5th Taste (FFS)'!$B:$Y,11,FALSE)</f>
        <v>0</v>
      </c>
      <c r="FBL5" s="998">
        <f>VLOOKUP(FBL4,'Yang''s 5th Taste (FFS)'!$B:$Y,12,FALSE)</f>
        <v>0</v>
      </c>
      <c r="FBM5" s="998">
        <f>VLOOKUP(FBM4,'Yang''s 5th Taste (FFS)'!$B:$Y,13,FALSE)</f>
        <v>0</v>
      </c>
      <c r="FBN5" s="998">
        <f>VLOOKUP(FBN4,'Yang''s 5th Taste (FFS)'!$B:$Y,14,FALSE)</f>
        <v>0</v>
      </c>
      <c r="FBO5" s="998">
        <f>VLOOKUP(FBO4,'Yang''s 5th Taste (FFS)'!$B:$Y,15,FALSE)</f>
        <v>0</v>
      </c>
      <c r="FBP5" s="998">
        <f>VLOOKUP(FBP4,'Yang''s 5th Taste (FFS)'!$B:$Y,16,FALSE)</f>
        <v>0</v>
      </c>
      <c r="FBQ5" s="998">
        <f>VLOOKUP(FBQ4,'Yang''s 5th Taste (FFS)'!$B:$Y,17,FALSE)</f>
        <v>0</v>
      </c>
      <c r="FBR5" s="998">
        <f>VLOOKUP(FBR4,'Yang''s 5th Taste (FFS)'!$B:$Y,18,FALSE)</f>
        <v>0</v>
      </c>
      <c r="FBS5" s="998">
        <f>VLOOKUP(FBS4,'Yang''s 5th Taste (FFS)'!$B:$Y,19,FALSE)</f>
        <v>0</v>
      </c>
      <c r="FBT5" s="1000"/>
      <c r="FBU5" s="998">
        <f>VLOOKUP(FBU4,'Yang''s 5th Taste (FFS)'!$B:$Y,10,FALSE)</f>
        <v>0</v>
      </c>
      <c r="FBV5" s="998">
        <f>VLOOKUP(FBV4,'Yang''s 5th Taste (FFS)'!$B:$Y,11,FALSE)</f>
        <v>0</v>
      </c>
      <c r="FBW5" s="998">
        <f>VLOOKUP(FBW4,'Yang''s 5th Taste (FFS)'!$B:$Y,12,FALSE)</f>
        <v>0</v>
      </c>
      <c r="FBX5" s="998">
        <f>VLOOKUP(FBX4,'Yang''s 5th Taste (FFS)'!$B:$Y,13,FALSE)</f>
        <v>0</v>
      </c>
      <c r="FBY5" s="998">
        <f>VLOOKUP(FBY4,'Yang''s 5th Taste (FFS)'!$B:$Y,14,FALSE)</f>
        <v>0</v>
      </c>
      <c r="FBZ5" s="998">
        <f>VLOOKUP(FBZ4,'Yang''s 5th Taste (FFS)'!$B:$Y,15,FALSE)</f>
        <v>0</v>
      </c>
      <c r="FCA5" s="998">
        <f>VLOOKUP(FCA4,'Yang''s 5th Taste (FFS)'!$B:$Y,16,FALSE)</f>
        <v>0</v>
      </c>
      <c r="FCB5" s="998">
        <f>VLOOKUP(FCB4,'Yang''s 5th Taste (FFS)'!$B:$Y,17,FALSE)</f>
        <v>0</v>
      </c>
      <c r="FCC5" s="998">
        <f>VLOOKUP(FCC4,'Yang''s 5th Taste (FFS)'!$B:$Y,18,FALSE)</f>
        <v>0</v>
      </c>
      <c r="FCD5" s="998">
        <f>VLOOKUP(FCD4,'Yang''s 5th Taste (FFS)'!$B:$Y,19,FALSE)</f>
        <v>0</v>
      </c>
      <c r="FCE5" s="1000"/>
      <c r="FCF5" s="998">
        <f>VLOOKUP(FCF4,'Yang''s 5th Taste (FFS)'!$B:$Y,10,FALSE)</f>
        <v>0</v>
      </c>
      <c r="FCG5" s="998">
        <f>VLOOKUP(FCG4,'Yang''s 5th Taste (FFS)'!$B:$Y,11,FALSE)</f>
        <v>0</v>
      </c>
      <c r="FCH5" s="998">
        <f>VLOOKUP(FCH4,'Yang''s 5th Taste (FFS)'!$B:$Y,12,FALSE)</f>
        <v>0</v>
      </c>
      <c r="FCI5" s="998">
        <f>VLOOKUP(FCI4,'Yang''s 5th Taste (FFS)'!$B:$Y,13,FALSE)</f>
        <v>0</v>
      </c>
      <c r="FCJ5" s="998">
        <f>VLOOKUP(FCJ4,'Yang''s 5th Taste (FFS)'!$B:$Y,14,FALSE)</f>
        <v>0</v>
      </c>
      <c r="FCK5" s="998">
        <f>VLOOKUP(FCK4,'Yang''s 5th Taste (FFS)'!$B:$Y,15,FALSE)</f>
        <v>0</v>
      </c>
      <c r="FCL5" s="998">
        <f>VLOOKUP(FCL4,'Yang''s 5th Taste (FFS)'!$B:$Y,16,FALSE)</f>
        <v>0</v>
      </c>
      <c r="FCM5" s="998">
        <f>VLOOKUP(FCM4,'Yang''s 5th Taste (FFS)'!$B:$Y,17,FALSE)</f>
        <v>0</v>
      </c>
      <c r="FCN5" s="998">
        <f>VLOOKUP(FCN4,'Yang''s 5th Taste (FFS)'!$B:$Y,18,FALSE)</f>
        <v>0</v>
      </c>
      <c r="FCO5" s="998">
        <f>VLOOKUP(FCO4,'Yang''s 5th Taste (FFS)'!$B:$Y,19,FALSE)</f>
        <v>0</v>
      </c>
      <c r="FCP5" s="1000"/>
      <c r="FCQ5" s="998">
        <f>VLOOKUP(FCQ4,'Yang''s 5th Taste (FFS)'!$B:$Y,10,FALSE)</f>
        <v>0</v>
      </c>
      <c r="FCR5" s="998">
        <f>VLOOKUP(FCR4,'Yang''s 5th Taste (FFS)'!$B:$Y,11,FALSE)</f>
        <v>0</v>
      </c>
      <c r="FCS5" s="998">
        <f>VLOOKUP(FCS4,'Yang''s 5th Taste (FFS)'!$B:$Y,12,FALSE)</f>
        <v>0</v>
      </c>
      <c r="FCT5" s="998">
        <f>VLOOKUP(FCT4,'Yang''s 5th Taste (FFS)'!$B:$Y,13,FALSE)</f>
        <v>0</v>
      </c>
      <c r="FCU5" s="998">
        <f>VLOOKUP(FCU4,'Yang''s 5th Taste (FFS)'!$B:$Y,14,FALSE)</f>
        <v>0</v>
      </c>
      <c r="FCV5" s="998">
        <f>VLOOKUP(FCV4,'Yang''s 5th Taste (FFS)'!$B:$Y,15,FALSE)</f>
        <v>0</v>
      </c>
      <c r="FCW5" s="998">
        <f>VLOOKUP(FCW4,'Yang''s 5th Taste (FFS)'!$B:$Y,16,FALSE)</f>
        <v>0</v>
      </c>
      <c r="FCX5" s="998">
        <f>VLOOKUP(FCX4,'Yang''s 5th Taste (FFS)'!$B:$Y,17,FALSE)</f>
        <v>0</v>
      </c>
      <c r="FCY5" s="998">
        <f>VLOOKUP(FCY4,'Yang''s 5th Taste (FFS)'!$B:$Y,18,FALSE)</f>
        <v>0</v>
      </c>
      <c r="FCZ5" s="998">
        <f>VLOOKUP(FCZ4,'Yang''s 5th Taste (FFS)'!$B:$Y,19,FALSE)</f>
        <v>0</v>
      </c>
      <c r="FDA5" s="1000"/>
      <c r="FDB5" s="998">
        <f>VLOOKUP(FDB4,'Yang''s 5th Taste (FFS)'!$B:$Y,10,FALSE)</f>
        <v>0</v>
      </c>
      <c r="FDC5" s="998">
        <f>VLOOKUP(FDC4,'Yang''s 5th Taste (FFS)'!$B:$Y,11,FALSE)</f>
        <v>0</v>
      </c>
      <c r="FDD5" s="998">
        <f>VLOOKUP(FDD4,'Yang''s 5th Taste (FFS)'!$B:$Y,12,FALSE)</f>
        <v>0</v>
      </c>
      <c r="FDE5" s="998">
        <f>VLOOKUP(FDE4,'Yang''s 5th Taste (FFS)'!$B:$Y,13,FALSE)</f>
        <v>0</v>
      </c>
      <c r="FDF5" s="998">
        <f>VLOOKUP(FDF4,'Yang''s 5th Taste (FFS)'!$B:$Y,14,FALSE)</f>
        <v>0</v>
      </c>
      <c r="FDG5" s="998">
        <f>VLOOKUP(FDG4,'Yang''s 5th Taste (FFS)'!$B:$Y,15,FALSE)</f>
        <v>0</v>
      </c>
      <c r="FDH5" s="998">
        <f>VLOOKUP(FDH4,'Yang''s 5th Taste (FFS)'!$B:$Y,16,FALSE)</f>
        <v>0</v>
      </c>
      <c r="FDI5" s="998">
        <f>VLOOKUP(FDI4,'Yang''s 5th Taste (FFS)'!$B:$Y,17,FALSE)</f>
        <v>0</v>
      </c>
      <c r="FDJ5" s="998">
        <f>VLOOKUP(FDJ4,'Yang''s 5th Taste (FFS)'!$B:$Y,18,FALSE)</f>
        <v>0</v>
      </c>
      <c r="FDK5" s="998">
        <f>VLOOKUP(FDK4,'Yang''s 5th Taste (FFS)'!$B:$Y,19,FALSE)</f>
        <v>0</v>
      </c>
      <c r="FDL5" s="1000"/>
      <c r="FDM5" s="998">
        <f>VLOOKUP(FDM4,'Yang''s 5th Taste (FFS)'!$B:$Y,10,FALSE)</f>
        <v>0</v>
      </c>
      <c r="FDN5" s="998">
        <f>VLOOKUP(FDN4,'Yang''s 5th Taste (FFS)'!$B:$Y,11,FALSE)</f>
        <v>0</v>
      </c>
      <c r="FDO5" s="998">
        <f>VLOOKUP(FDO4,'Yang''s 5th Taste (FFS)'!$B:$Y,12,FALSE)</f>
        <v>0</v>
      </c>
      <c r="FDP5" s="998">
        <f>VLOOKUP(FDP4,'Yang''s 5th Taste (FFS)'!$B:$Y,13,FALSE)</f>
        <v>0</v>
      </c>
      <c r="FDQ5" s="998">
        <f>VLOOKUP(FDQ4,'Yang''s 5th Taste (FFS)'!$B:$Y,14,FALSE)</f>
        <v>0</v>
      </c>
      <c r="FDR5" s="998">
        <f>VLOOKUP(FDR4,'Yang''s 5th Taste (FFS)'!$B:$Y,15,FALSE)</f>
        <v>0</v>
      </c>
      <c r="FDS5" s="998">
        <f>VLOOKUP(FDS4,'Yang''s 5th Taste (FFS)'!$B:$Y,16,FALSE)</f>
        <v>0</v>
      </c>
      <c r="FDT5" s="998">
        <f>VLOOKUP(FDT4,'Yang''s 5th Taste (FFS)'!$B:$Y,17,FALSE)</f>
        <v>0</v>
      </c>
      <c r="FDU5" s="998">
        <f>VLOOKUP(FDU4,'Yang''s 5th Taste (FFS)'!$B:$Y,18,FALSE)</f>
        <v>0</v>
      </c>
      <c r="FDV5" s="998">
        <f>VLOOKUP(FDV4,'Yang''s 5th Taste (FFS)'!$B:$Y,19,FALSE)</f>
        <v>0</v>
      </c>
      <c r="FDW5" s="1000"/>
      <c r="FDX5" s="967"/>
      <c r="FDY5" s="1180"/>
      <c r="FDZ5" s="13">
        <f>'Alpha (NOI)'!L8</f>
        <v>0</v>
      </c>
      <c r="FEA5" s="13">
        <f>'Bake Crafters (NOI)'!L8</f>
        <v>0</v>
      </c>
      <c r="FEB5" s="13">
        <f>'Bongards (NOI)'!L8</f>
        <v>0</v>
      </c>
      <c r="FEC5" s="13">
        <f>'Butterball (NOI)'!L8</f>
        <v>0</v>
      </c>
      <c r="FED5" s="13">
        <f>'Cargill-Sunny Fresh (NOI)'!L8</f>
        <v>0</v>
      </c>
      <c r="FEE5" s="13">
        <f>'Cavendish (NOI)'!L8</f>
        <v>0</v>
      </c>
      <c r="FEF5" s="13">
        <f>'Classic Delight (NOI)'!L8</f>
        <v>0</v>
      </c>
      <c r="FEG5" s="13">
        <f>'Conagra (NOI)'!L8</f>
        <v>0</v>
      </c>
      <c r="FEH5" s="13">
        <f>'Foster Farms (NOI)'!L8</f>
        <v>0</v>
      </c>
      <c r="FEI5" s="13">
        <f>'Gold Creek (NOI)'!L8</f>
        <v>0</v>
      </c>
      <c r="FEJ5" s="13">
        <f>'High Liner (NOI)'!L8</f>
        <v>0</v>
      </c>
      <c r="FEK5" s="13">
        <f>'Hormel-Jennie-O (NOI)'!L8</f>
        <v>0</v>
      </c>
      <c r="FEL5" s="13">
        <f>'IFS - 100103 Chicken (NOI)'!L8</f>
        <v>0</v>
      </c>
      <c r="FEM5" s="13">
        <f>'IFS - 100113 Chicken (NOI)'!L8</f>
        <v>0</v>
      </c>
      <c r="FEN5" s="13">
        <f>'IFS - Beef (NOI)'!L8</f>
        <v>0</v>
      </c>
      <c r="FEO5" s="13">
        <f>'J.T.M - Beef (NOI)'!L8</f>
        <v>0</v>
      </c>
      <c r="FEP5" s="13">
        <f>'J.T.M. - Cheese (NOI)'!L8</f>
        <v>0</v>
      </c>
      <c r="FEQ5" s="13">
        <f>'J.T.M. - Pork (NOI)'!L8</f>
        <v>0</v>
      </c>
      <c r="FER5" s="13">
        <f>'J.T.M. - Turkey (NOI)'!L8</f>
        <v>0</v>
      </c>
      <c r="FES5" s="13">
        <f>'Land O Lakes (NOI)'!L8</f>
        <v>0</v>
      </c>
      <c r="FET5" s="13">
        <f>'Los Cabos (NOI)'!L8</f>
        <v>0</v>
      </c>
      <c r="FEU5" s="13">
        <f>'McCain - Potatoes (NOI)'!L8</f>
        <v>0</v>
      </c>
      <c r="FEV5" s="13">
        <f>'McCain - Sweet Potatoes (NOI)'!L8</f>
        <v>0</v>
      </c>
      <c r="FEW5" s="13">
        <f>'Nardone Bros (NOI)'!L8</f>
        <v>0</v>
      </c>
      <c r="FEX5" s="13">
        <f>'NFG - Apples (NOI)'!L8</f>
        <v>0</v>
      </c>
      <c r="FEY5" s="13">
        <f>'NFG - Garbanzo Beans (NOI)'!L8</f>
        <v>0</v>
      </c>
      <c r="FEZ5" s="13">
        <f>'NFG - Mixed Fruit (NOI)'!L8</f>
        <v>0</v>
      </c>
      <c r="FFA5" s="13">
        <f>'NFG - Peaches (NOI)'!L8</f>
        <v>0</v>
      </c>
      <c r="FFB5" s="13">
        <f>'NFG - Pears (NOI)'!L8</f>
        <v>0</v>
      </c>
      <c r="FFC5" s="13">
        <f>'NFG - Pinto Beans (NOI)'!L8</f>
        <v>0</v>
      </c>
      <c r="FFD5" s="13">
        <f>'Peterson Farms (NOI)'!L8</f>
        <v>0</v>
      </c>
      <c r="FFE5" s="13">
        <f>'Pilgrims-GoldKist (NOI)'!L8</f>
        <v>0</v>
      </c>
      <c r="FFF5" s="13">
        <f>'Red Gold (NOI)'!L8</f>
        <v>0</v>
      </c>
      <c r="FFG5" s="13">
        <f>'Rich Chicks (NOI)'!L8</f>
        <v>0</v>
      </c>
      <c r="FFH5" s="13">
        <f>'Richland Hills (NOI)'!L8</f>
        <v>0</v>
      </c>
      <c r="FFI5" s="13">
        <f>'Rich''s - Cheese (NOI)'!L8</f>
        <v>0</v>
      </c>
      <c r="FFJ5" s="13">
        <f>'Rich''s - Flour (NOI)'!L8</f>
        <v>0</v>
      </c>
      <c r="FFK5" s="13">
        <f>'S&amp;F Foods (NOI)'!L8</f>
        <v>0</v>
      </c>
      <c r="FFL5" s="13">
        <f>'S.A. Piazza (NOI)'!L8</f>
        <v>0</v>
      </c>
      <c r="FFM5" s="13">
        <f>'Schwan''s - Cheese (NOI)'!L8</f>
        <v>0</v>
      </c>
      <c r="FFN5" s="13">
        <f>'Schwan''s - Chicken (NOI)'!L8</f>
        <v>0</v>
      </c>
      <c r="FFO5" s="13">
        <f>'Smuckers (NOI)'!L8</f>
        <v>0</v>
      </c>
      <c r="FFP5" s="13">
        <f>'Tasty Brands (NOI)'!L8</f>
        <v>0</v>
      </c>
      <c r="FFQ5" s="13">
        <f>'Tyson - Beef (NOI)'!L8</f>
        <v>0</v>
      </c>
      <c r="FFR5" s="13">
        <f>'Tyson - Cheese (NOI)'!L8</f>
        <v>0</v>
      </c>
      <c r="FFS5" s="13">
        <f>'Tyson - Chicken (NOI)'!L8</f>
        <v>0</v>
      </c>
      <c r="FFT5" s="13">
        <f>'Tyson - Pork (NOI)'!L8</f>
        <v>0</v>
      </c>
      <c r="FFU5" s="13">
        <f>'Yang''s 5th Taste (NOI)'!L8</f>
        <v>0</v>
      </c>
    </row>
    <row r="6" spans="1:8511" ht="9" customHeight="1" x14ac:dyDescent="0.4">
      <c r="A6" s="11"/>
      <c r="B6" s="135"/>
      <c r="C6" s="11"/>
      <c r="D6" s="11"/>
      <c r="E6" s="11"/>
      <c r="F6" s="11"/>
      <c r="G6" s="11"/>
      <c r="H6" s="11"/>
      <c r="I6" s="11"/>
      <c r="J6" s="11"/>
      <c r="K6" s="11"/>
      <c r="L6" s="11"/>
      <c r="M6" s="11"/>
      <c r="N6" s="11"/>
      <c r="O6" s="11"/>
      <c r="P6" s="11"/>
      <c r="Q6" s="1177"/>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76"/>
      <c r="ZC6" s="11"/>
      <c r="ZD6" s="11"/>
      <c r="ZE6" s="11"/>
      <c r="ZF6" s="11"/>
      <c r="ZG6" s="11"/>
      <c r="ZH6" s="11"/>
      <c r="ZI6" s="1176"/>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839"/>
      <c r="AEA6" s="11"/>
      <c r="AEB6" s="11"/>
      <c r="AEC6" s="11"/>
      <c r="AED6" s="11"/>
      <c r="AEE6" s="11"/>
      <c r="AEF6" s="11"/>
      <c r="AEG6" s="838"/>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2"/>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920"/>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80"/>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967"/>
      <c r="FGJ6" s="147"/>
      <c r="FGK6" s="148"/>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1"/>
      <c r="FHT6" s="147"/>
      <c r="FHU6" s="147"/>
      <c r="FHV6" s="11"/>
      <c r="FHW6" s="11"/>
      <c r="FHX6" s="147"/>
      <c r="FHY6" s="147"/>
      <c r="FHZ6" s="147"/>
      <c r="FIA6" s="147"/>
      <c r="FIB6" s="147"/>
      <c r="FIC6" s="147"/>
      <c r="FID6" s="11"/>
    </row>
    <row r="7" spans="1:8511" ht="5.25"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2"/>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49"/>
      <c r="FDA7" s="149"/>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t="s">
        <v>3032</v>
      </c>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row>
    <row r="8" spans="1:8511" ht="66.75" customHeight="1" x14ac:dyDescent="0.25">
      <c r="C8" s="1179" t="s">
        <v>3019</v>
      </c>
      <c r="AIE8"/>
      <c r="AIG8" s="3"/>
      <c r="CIR8" s="132"/>
      <c r="CQU8" s="132"/>
      <c r="LMM8" s="1178" t="s">
        <v>221</v>
      </c>
    </row>
    <row r="9" spans="1:8511" ht="15" customHeight="1" x14ac:dyDescent="0.25">
      <c r="C9" s="1179"/>
      <c r="D9">
        <v>1</v>
      </c>
      <c r="E9">
        <v>1</v>
      </c>
      <c r="F9">
        <v>1</v>
      </c>
      <c r="G9">
        <v>1</v>
      </c>
      <c r="H9">
        <v>1</v>
      </c>
      <c r="I9">
        <v>1</v>
      </c>
      <c r="J9">
        <v>1</v>
      </c>
      <c r="K9">
        <v>1</v>
      </c>
      <c r="L9">
        <v>1</v>
      </c>
      <c r="M9">
        <v>1</v>
      </c>
      <c r="N9">
        <v>1</v>
      </c>
      <c r="O9">
        <v>2</v>
      </c>
      <c r="P9">
        <v>2</v>
      </c>
      <c r="Q9">
        <v>2</v>
      </c>
      <c r="R9">
        <v>2</v>
      </c>
      <c r="S9">
        <v>2</v>
      </c>
      <c r="T9">
        <v>2</v>
      </c>
      <c r="U9">
        <v>2</v>
      </c>
      <c r="V9">
        <v>2</v>
      </c>
      <c r="W9">
        <v>2</v>
      </c>
      <c r="X9">
        <v>2</v>
      </c>
      <c r="Y9">
        <v>2</v>
      </c>
      <c r="Z9">
        <v>3</v>
      </c>
      <c r="AA9">
        <v>3</v>
      </c>
      <c r="AB9">
        <v>3</v>
      </c>
      <c r="AC9">
        <v>3</v>
      </c>
      <c r="AD9">
        <v>3</v>
      </c>
      <c r="AE9">
        <v>3</v>
      </c>
      <c r="AF9">
        <v>3</v>
      </c>
      <c r="AG9">
        <v>3</v>
      </c>
      <c r="AH9">
        <v>3</v>
      </c>
      <c r="AI9">
        <v>3</v>
      </c>
      <c r="AJ9">
        <v>3</v>
      </c>
      <c r="AK9">
        <v>4</v>
      </c>
      <c r="AL9">
        <v>4</v>
      </c>
      <c r="AM9">
        <v>4</v>
      </c>
      <c r="AN9">
        <v>4</v>
      </c>
      <c r="AO9">
        <v>4</v>
      </c>
      <c r="AP9">
        <v>4</v>
      </c>
      <c r="AQ9">
        <v>4</v>
      </c>
      <c r="AR9">
        <v>4</v>
      </c>
      <c r="AS9">
        <v>4</v>
      </c>
      <c r="AT9">
        <v>4</v>
      </c>
      <c r="AU9">
        <v>4</v>
      </c>
      <c r="AV9">
        <v>5</v>
      </c>
      <c r="AW9">
        <v>5</v>
      </c>
      <c r="AX9">
        <v>5</v>
      </c>
      <c r="AY9">
        <v>5</v>
      </c>
      <c r="AZ9">
        <v>5</v>
      </c>
      <c r="BA9">
        <v>5</v>
      </c>
      <c r="BB9">
        <v>5</v>
      </c>
      <c r="BC9">
        <v>5</v>
      </c>
      <c r="BD9">
        <v>5</v>
      </c>
      <c r="BE9">
        <v>5</v>
      </c>
      <c r="BF9">
        <v>5</v>
      </c>
      <c r="BG9">
        <v>6</v>
      </c>
      <c r="BH9">
        <v>6</v>
      </c>
      <c r="BI9">
        <v>6</v>
      </c>
      <c r="BJ9">
        <v>6</v>
      </c>
      <c r="BK9">
        <v>6</v>
      </c>
      <c r="BL9">
        <v>6</v>
      </c>
      <c r="BM9">
        <v>6</v>
      </c>
      <c r="BN9">
        <v>6</v>
      </c>
      <c r="BO9">
        <v>6</v>
      </c>
      <c r="BP9">
        <v>6</v>
      </c>
      <c r="BQ9">
        <v>6</v>
      </c>
      <c r="BR9">
        <v>7</v>
      </c>
      <c r="BS9">
        <v>7</v>
      </c>
      <c r="BT9">
        <v>7</v>
      </c>
      <c r="BU9">
        <v>7</v>
      </c>
      <c r="BV9">
        <v>7</v>
      </c>
      <c r="BW9">
        <v>7</v>
      </c>
      <c r="BX9">
        <v>7</v>
      </c>
      <c r="BY9">
        <v>7</v>
      </c>
      <c r="BZ9">
        <v>7</v>
      </c>
      <c r="CA9">
        <v>7</v>
      </c>
      <c r="CB9">
        <v>7</v>
      </c>
      <c r="CC9">
        <v>8</v>
      </c>
      <c r="CD9">
        <v>8</v>
      </c>
      <c r="CE9">
        <v>8</v>
      </c>
      <c r="CF9">
        <v>8</v>
      </c>
      <c r="CG9">
        <v>8</v>
      </c>
      <c r="CH9">
        <v>8</v>
      </c>
      <c r="CI9">
        <v>8</v>
      </c>
      <c r="CJ9">
        <v>8</v>
      </c>
      <c r="CK9">
        <v>8</v>
      </c>
      <c r="CL9">
        <v>8</v>
      </c>
      <c r="CM9">
        <v>8</v>
      </c>
      <c r="CN9">
        <v>9</v>
      </c>
      <c r="CO9">
        <v>9</v>
      </c>
      <c r="CP9">
        <v>9</v>
      </c>
      <c r="CQ9">
        <v>9</v>
      </c>
      <c r="CR9">
        <v>9</v>
      </c>
      <c r="CS9">
        <v>9</v>
      </c>
      <c r="CT9">
        <v>9</v>
      </c>
      <c r="CU9">
        <v>9</v>
      </c>
      <c r="CV9">
        <v>9</v>
      </c>
      <c r="CW9">
        <v>9</v>
      </c>
      <c r="CX9">
        <v>9</v>
      </c>
      <c r="CY9">
        <v>10</v>
      </c>
      <c r="CZ9">
        <v>10</v>
      </c>
      <c r="DA9">
        <v>10</v>
      </c>
      <c r="DB9">
        <v>10</v>
      </c>
      <c r="DC9">
        <v>10</v>
      </c>
      <c r="DD9">
        <v>10</v>
      </c>
      <c r="DE9">
        <v>10</v>
      </c>
      <c r="DF9">
        <v>10</v>
      </c>
      <c r="DG9">
        <v>10</v>
      </c>
      <c r="DH9">
        <v>10</v>
      </c>
      <c r="DI9">
        <v>10</v>
      </c>
      <c r="DJ9">
        <v>11</v>
      </c>
      <c r="DK9">
        <v>11</v>
      </c>
      <c r="DL9">
        <v>11</v>
      </c>
      <c r="DM9">
        <v>11</v>
      </c>
      <c r="DN9">
        <v>11</v>
      </c>
      <c r="DO9">
        <v>11</v>
      </c>
      <c r="DP9">
        <v>11</v>
      </c>
      <c r="DQ9">
        <v>11</v>
      </c>
      <c r="DR9">
        <v>11</v>
      </c>
      <c r="DS9">
        <v>11</v>
      </c>
      <c r="DT9">
        <v>11</v>
      </c>
      <c r="DU9">
        <v>12</v>
      </c>
      <c r="DV9">
        <v>12</v>
      </c>
      <c r="DW9">
        <v>12</v>
      </c>
      <c r="DX9">
        <v>12</v>
      </c>
      <c r="DY9">
        <v>12</v>
      </c>
      <c r="DZ9">
        <v>12</v>
      </c>
      <c r="EA9">
        <v>12</v>
      </c>
      <c r="EB9">
        <v>12</v>
      </c>
      <c r="EC9">
        <v>12</v>
      </c>
      <c r="ED9">
        <v>12</v>
      </c>
      <c r="EE9">
        <v>12</v>
      </c>
      <c r="EF9">
        <v>13</v>
      </c>
      <c r="EG9">
        <v>13</v>
      </c>
      <c r="EH9">
        <v>13</v>
      </c>
      <c r="EI9">
        <v>13</v>
      </c>
      <c r="EJ9">
        <v>13</v>
      </c>
      <c r="EK9">
        <v>13</v>
      </c>
      <c r="EL9">
        <v>13</v>
      </c>
      <c r="EM9">
        <v>13</v>
      </c>
      <c r="EN9">
        <v>13</v>
      </c>
      <c r="EO9">
        <v>13</v>
      </c>
      <c r="EP9">
        <v>13</v>
      </c>
      <c r="EQ9">
        <v>14</v>
      </c>
      <c r="ER9">
        <v>14</v>
      </c>
      <c r="ES9">
        <v>14</v>
      </c>
      <c r="ET9">
        <v>14</v>
      </c>
      <c r="EU9">
        <v>14</v>
      </c>
      <c r="EV9">
        <v>14</v>
      </c>
      <c r="EW9">
        <v>14</v>
      </c>
      <c r="EX9">
        <v>14</v>
      </c>
      <c r="EY9">
        <v>14</v>
      </c>
      <c r="EZ9">
        <v>14</v>
      </c>
      <c r="FA9">
        <v>14</v>
      </c>
      <c r="FB9">
        <v>15</v>
      </c>
      <c r="FC9">
        <v>15</v>
      </c>
      <c r="FD9">
        <v>15</v>
      </c>
      <c r="FE9">
        <v>15</v>
      </c>
      <c r="FF9">
        <v>15</v>
      </c>
      <c r="FG9">
        <v>15</v>
      </c>
      <c r="FH9">
        <v>15</v>
      </c>
      <c r="FI9">
        <v>15</v>
      </c>
      <c r="FJ9">
        <v>15</v>
      </c>
      <c r="FK9">
        <v>15</v>
      </c>
      <c r="FL9">
        <v>15</v>
      </c>
      <c r="FM9">
        <v>16</v>
      </c>
      <c r="FN9">
        <v>16</v>
      </c>
      <c r="FO9">
        <v>16</v>
      </c>
      <c r="FP9">
        <v>16</v>
      </c>
      <c r="FQ9">
        <v>16</v>
      </c>
      <c r="FR9">
        <v>16</v>
      </c>
      <c r="FS9">
        <v>16</v>
      </c>
      <c r="FT9">
        <v>16</v>
      </c>
      <c r="FU9">
        <v>16</v>
      </c>
      <c r="FV9">
        <v>16</v>
      </c>
      <c r="FW9">
        <v>16</v>
      </c>
      <c r="FX9">
        <v>17</v>
      </c>
      <c r="FY9">
        <v>17</v>
      </c>
      <c r="FZ9">
        <v>17</v>
      </c>
      <c r="GA9">
        <v>17</v>
      </c>
      <c r="GB9">
        <v>17</v>
      </c>
      <c r="GC9">
        <v>17</v>
      </c>
      <c r="GD9">
        <v>17</v>
      </c>
      <c r="GE9">
        <v>17</v>
      </c>
      <c r="GF9">
        <v>17</v>
      </c>
      <c r="GG9">
        <v>17</v>
      </c>
      <c r="GH9">
        <v>17</v>
      </c>
      <c r="GI9">
        <v>18</v>
      </c>
      <c r="GJ9">
        <v>18</v>
      </c>
      <c r="GK9">
        <v>18</v>
      </c>
      <c r="GL9">
        <v>18</v>
      </c>
      <c r="GM9">
        <v>18</v>
      </c>
      <c r="GN9">
        <v>18</v>
      </c>
      <c r="GO9">
        <v>18</v>
      </c>
      <c r="GP9">
        <v>18</v>
      </c>
      <c r="GQ9">
        <v>18</v>
      </c>
      <c r="GR9">
        <v>18</v>
      </c>
      <c r="GS9">
        <v>18</v>
      </c>
      <c r="GT9">
        <v>1</v>
      </c>
      <c r="GU9">
        <v>1</v>
      </c>
      <c r="GV9">
        <v>1</v>
      </c>
      <c r="GW9">
        <v>1</v>
      </c>
      <c r="GX9">
        <v>1</v>
      </c>
      <c r="GY9">
        <v>1</v>
      </c>
      <c r="GZ9">
        <v>1</v>
      </c>
      <c r="HA9">
        <v>1</v>
      </c>
      <c r="HB9">
        <v>1</v>
      </c>
      <c r="HC9">
        <v>1</v>
      </c>
      <c r="HD9">
        <v>1</v>
      </c>
      <c r="HE9">
        <v>2</v>
      </c>
      <c r="HF9">
        <v>2</v>
      </c>
      <c r="HG9">
        <v>2</v>
      </c>
      <c r="HH9">
        <v>2</v>
      </c>
      <c r="HI9">
        <v>2</v>
      </c>
      <c r="HJ9">
        <v>2</v>
      </c>
      <c r="HK9">
        <v>2</v>
      </c>
      <c r="HL9">
        <v>2</v>
      </c>
      <c r="HM9">
        <v>2</v>
      </c>
      <c r="HN9">
        <v>2</v>
      </c>
      <c r="HO9">
        <v>2</v>
      </c>
      <c r="HP9">
        <v>3</v>
      </c>
      <c r="HQ9">
        <v>3</v>
      </c>
      <c r="HR9">
        <v>3</v>
      </c>
      <c r="HS9">
        <v>3</v>
      </c>
      <c r="HT9">
        <v>3</v>
      </c>
      <c r="HU9">
        <v>3</v>
      </c>
      <c r="HV9">
        <v>3</v>
      </c>
      <c r="HW9">
        <v>3</v>
      </c>
      <c r="HX9">
        <v>3</v>
      </c>
      <c r="HY9">
        <v>3</v>
      </c>
      <c r="HZ9">
        <v>3</v>
      </c>
      <c r="IA9">
        <v>4</v>
      </c>
      <c r="IB9">
        <v>4</v>
      </c>
      <c r="IC9">
        <v>4</v>
      </c>
      <c r="ID9">
        <v>4</v>
      </c>
      <c r="IE9">
        <v>4</v>
      </c>
      <c r="IF9">
        <v>4</v>
      </c>
      <c r="IG9">
        <v>4</v>
      </c>
      <c r="IH9">
        <v>4</v>
      </c>
      <c r="II9">
        <v>4</v>
      </c>
      <c r="IJ9">
        <v>4</v>
      </c>
      <c r="IK9">
        <v>4</v>
      </c>
      <c r="IL9">
        <v>5</v>
      </c>
      <c r="IM9">
        <v>5</v>
      </c>
      <c r="IN9">
        <v>5</v>
      </c>
      <c r="IO9">
        <v>5</v>
      </c>
      <c r="IP9">
        <v>5</v>
      </c>
      <c r="IQ9">
        <v>5</v>
      </c>
      <c r="IR9">
        <v>5</v>
      </c>
      <c r="IS9">
        <v>5</v>
      </c>
      <c r="IT9">
        <v>5</v>
      </c>
      <c r="IU9">
        <v>5</v>
      </c>
      <c r="IV9">
        <v>5</v>
      </c>
      <c r="IW9">
        <v>6</v>
      </c>
      <c r="IX9">
        <v>6</v>
      </c>
      <c r="IY9">
        <v>6</v>
      </c>
      <c r="IZ9">
        <v>6</v>
      </c>
      <c r="JA9">
        <v>6</v>
      </c>
      <c r="JB9">
        <v>6</v>
      </c>
      <c r="JC9">
        <v>6</v>
      </c>
      <c r="JD9">
        <v>6</v>
      </c>
      <c r="JE9">
        <v>6</v>
      </c>
      <c r="JF9">
        <v>6</v>
      </c>
      <c r="JG9">
        <v>6</v>
      </c>
      <c r="JH9">
        <v>7</v>
      </c>
      <c r="JI9">
        <v>7</v>
      </c>
      <c r="JJ9">
        <v>7</v>
      </c>
      <c r="JK9">
        <v>7</v>
      </c>
      <c r="JL9">
        <v>7</v>
      </c>
      <c r="JM9">
        <v>7</v>
      </c>
      <c r="JN9">
        <v>7</v>
      </c>
      <c r="JO9">
        <v>7</v>
      </c>
      <c r="JP9">
        <v>7</v>
      </c>
      <c r="JQ9">
        <v>7</v>
      </c>
      <c r="JR9">
        <v>7</v>
      </c>
      <c r="JS9">
        <v>8</v>
      </c>
      <c r="JT9">
        <v>8</v>
      </c>
      <c r="JU9">
        <v>8</v>
      </c>
      <c r="JV9">
        <v>8</v>
      </c>
      <c r="JW9">
        <v>8</v>
      </c>
      <c r="JX9">
        <v>8</v>
      </c>
      <c r="JY9">
        <v>8</v>
      </c>
      <c r="JZ9">
        <v>8</v>
      </c>
      <c r="KA9">
        <v>8</v>
      </c>
      <c r="KB9">
        <v>8</v>
      </c>
      <c r="KC9">
        <v>8</v>
      </c>
      <c r="KD9">
        <v>9</v>
      </c>
      <c r="KE9">
        <v>9</v>
      </c>
      <c r="KF9">
        <v>9</v>
      </c>
      <c r="KG9">
        <v>9</v>
      </c>
      <c r="KH9">
        <v>9</v>
      </c>
      <c r="KI9">
        <v>9</v>
      </c>
      <c r="KJ9">
        <v>9</v>
      </c>
      <c r="KK9">
        <v>9</v>
      </c>
      <c r="KL9">
        <v>9</v>
      </c>
      <c r="KM9">
        <v>9</v>
      </c>
      <c r="KN9">
        <v>9</v>
      </c>
      <c r="KO9">
        <v>10</v>
      </c>
      <c r="KP9">
        <v>10</v>
      </c>
      <c r="KQ9">
        <v>10</v>
      </c>
      <c r="KR9">
        <v>10</v>
      </c>
      <c r="KS9">
        <v>10</v>
      </c>
      <c r="KT9">
        <v>10</v>
      </c>
      <c r="KU9">
        <v>10</v>
      </c>
      <c r="KV9">
        <v>10</v>
      </c>
      <c r="KW9">
        <v>10</v>
      </c>
      <c r="KX9">
        <v>10</v>
      </c>
      <c r="KY9">
        <v>10</v>
      </c>
      <c r="KZ9">
        <v>11</v>
      </c>
      <c r="LA9">
        <v>11</v>
      </c>
      <c r="LB9">
        <v>11</v>
      </c>
      <c r="LC9">
        <v>11</v>
      </c>
      <c r="LD9">
        <v>11</v>
      </c>
      <c r="LE9">
        <v>11</v>
      </c>
      <c r="LF9">
        <v>11</v>
      </c>
      <c r="LG9">
        <v>11</v>
      </c>
      <c r="LH9">
        <v>11</v>
      </c>
      <c r="LI9">
        <v>11</v>
      </c>
      <c r="LJ9">
        <v>11</v>
      </c>
      <c r="LK9">
        <v>12</v>
      </c>
      <c r="LL9">
        <v>12</v>
      </c>
      <c r="LM9">
        <v>12</v>
      </c>
      <c r="LN9">
        <v>12</v>
      </c>
      <c r="LO9">
        <v>12</v>
      </c>
      <c r="LP9">
        <v>12</v>
      </c>
      <c r="LQ9">
        <v>12</v>
      </c>
      <c r="LR9">
        <v>12</v>
      </c>
      <c r="LS9">
        <v>12</v>
      </c>
      <c r="LT9">
        <v>12</v>
      </c>
      <c r="LU9">
        <v>12</v>
      </c>
      <c r="LV9">
        <v>13</v>
      </c>
      <c r="LW9">
        <v>13</v>
      </c>
      <c r="LX9">
        <v>13</v>
      </c>
      <c r="LY9">
        <v>13</v>
      </c>
      <c r="LZ9">
        <v>13</v>
      </c>
      <c r="MA9">
        <v>13</v>
      </c>
      <c r="MB9">
        <v>13</v>
      </c>
      <c r="MC9">
        <v>13</v>
      </c>
      <c r="MD9">
        <v>13</v>
      </c>
      <c r="ME9">
        <v>13</v>
      </c>
      <c r="MF9">
        <v>13</v>
      </c>
      <c r="MG9">
        <v>14</v>
      </c>
      <c r="MH9">
        <v>14</v>
      </c>
      <c r="MI9">
        <v>14</v>
      </c>
      <c r="MJ9">
        <v>14</v>
      </c>
      <c r="MK9">
        <v>14</v>
      </c>
      <c r="ML9">
        <v>14</v>
      </c>
      <c r="MM9">
        <v>14</v>
      </c>
      <c r="MN9">
        <v>14</v>
      </c>
      <c r="MO9">
        <v>14</v>
      </c>
      <c r="MP9">
        <v>14</v>
      </c>
      <c r="MQ9">
        <v>14</v>
      </c>
      <c r="MR9">
        <v>15</v>
      </c>
      <c r="MS9">
        <v>15</v>
      </c>
      <c r="MT9">
        <v>15</v>
      </c>
      <c r="MU9">
        <v>15</v>
      </c>
      <c r="MV9">
        <v>15</v>
      </c>
      <c r="MW9">
        <v>15</v>
      </c>
      <c r="MX9">
        <v>15</v>
      </c>
      <c r="MY9">
        <v>15</v>
      </c>
      <c r="MZ9">
        <v>15</v>
      </c>
      <c r="NA9">
        <v>15</v>
      </c>
      <c r="NB9">
        <v>15</v>
      </c>
      <c r="NC9">
        <v>16</v>
      </c>
      <c r="ND9">
        <v>16</v>
      </c>
      <c r="NE9">
        <v>16</v>
      </c>
      <c r="NF9">
        <v>16</v>
      </c>
      <c r="NG9">
        <v>16</v>
      </c>
      <c r="NH9">
        <v>16</v>
      </c>
      <c r="NI9">
        <v>16</v>
      </c>
      <c r="NJ9">
        <v>16</v>
      </c>
      <c r="NK9">
        <v>16</v>
      </c>
      <c r="NL9">
        <v>16</v>
      </c>
      <c r="NM9">
        <v>16</v>
      </c>
      <c r="NN9">
        <v>17</v>
      </c>
      <c r="NO9">
        <v>17</v>
      </c>
      <c r="NP9">
        <v>17</v>
      </c>
      <c r="NQ9">
        <v>17</v>
      </c>
      <c r="NR9">
        <v>17</v>
      </c>
      <c r="NS9">
        <v>17</v>
      </c>
      <c r="NT9">
        <v>17</v>
      </c>
      <c r="NU9">
        <v>17</v>
      </c>
      <c r="NV9">
        <v>17</v>
      </c>
      <c r="NW9">
        <v>17</v>
      </c>
      <c r="NX9">
        <v>17</v>
      </c>
      <c r="NY9">
        <v>18</v>
      </c>
      <c r="NZ9">
        <v>18</v>
      </c>
      <c r="OA9">
        <v>18</v>
      </c>
      <c r="OB9">
        <v>18</v>
      </c>
      <c r="OC9">
        <v>18</v>
      </c>
      <c r="OD9">
        <v>18</v>
      </c>
      <c r="OE9">
        <v>18</v>
      </c>
      <c r="OF9">
        <v>18</v>
      </c>
      <c r="OG9">
        <v>18</v>
      </c>
      <c r="OH9">
        <v>18</v>
      </c>
      <c r="OI9">
        <v>18</v>
      </c>
      <c r="OJ9">
        <v>19</v>
      </c>
      <c r="OK9">
        <v>19</v>
      </c>
      <c r="OL9">
        <v>19</v>
      </c>
      <c r="OM9">
        <v>19</v>
      </c>
      <c r="ON9">
        <v>19</v>
      </c>
      <c r="OO9">
        <v>19</v>
      </c>
      <c r="OP9">
        <v>19</v>
      </c>
      <c r="OQ9">
        <v>19</v>
      </c>
      <c r="OR9">
        <v>19</v>
      </c>
      <c r="OS9">
        <v>19</v>
      </c>
      <c r="OT9">
        <v>19</v>
      </c>
      <c r="OU9">
        <v>20</v>
      </c>
      <c r="OV9">
        <v>20</v>
      </c>
      <c r="OW9">
        <v>20</v>
      </c>
      <c r="OX9">
        <v>20</v>
      </c>
      <c r="OY9">
        <v>20</v>
      </c>
      <c r="OZ9">
        <v>20</v>
      </c>
      <c r="PA9">
        <v>20</v>
      </c>
      <c r="PB9">
        <v>20</v>
      </c>
      <c r="PC9">
        <v>20</v>
      </c>
      <c r="PD9">
        <v>20</v>
      </c>
      <c r="PE9">
        <v>20</v>
      </c>
      <c r="PF9">
        <v>21</v>
      </c>
      <c r="PG9">
        <v>21</v>
      </c>
      <c r="PH9">
        <v>21</v>
      </c>
      <c r="PI9">
        <v>21</v>
      </c>
      <c r="PJ9">
        <v>21</v>
      </c>
      <c r="PK9">
        <v>21</v>
      </c>
      <c r="PL9">
        <v>21</v>
      </c>
      <c r="PM9">
        <v>21</v>
      </c>
      <c r="PN9">
        <v>21</v>
      </c>
      <c r="PO9">
        <v>21</v>
      </c>
      <c r="PP9">
        <v>21</v>
      </c>
      <c r="PQ9">
        <v>22</v>
      </c>
      <c r="PR9">
        <v>22</v>
      </c>
      <c r="PS9">
        <v>22</v>
      </c>
      <c r="PT9">
        <v>22</v>
      </c>
      <c r="PU9">
        <v>22</v>
      </c>
      <c r="PV9">
        <v>22</v>
      </c>
      <c r="PW9">
        <v>22</v>
      </c>
      <c r="PX9">
        <v>22</v>
      </c>
      <c r="PY9">
        <v>22</v>
      </c>
      <c r="PZ9">
        <v>22</v>
      </c>
      <c r="QA9">
        <v>22</v>
      </c>
      <c r="QB9">
        <v>23</v>
      </c>
      <c r="QC9">
        <v>23</v>
      </c>
      <c r="QD9">
        <v>23</v>
      </c>
      <c r="QE9">
        <v>23</v>
      </c>
      <c r="QF9">
        <v>23</v>
      </c>
      <c r="QG9">
        <v>23</v>
      </c>
      <c r="QH9">
        <v>23</v>
      </c>
      <c r="QI9">
        <v>23</v>
      </c>
      <c r="QJ9">
        <v>23</v>
      </c>
      <c r="QK9">
        <v>23</v>
      </c>
      <c r="QL9">
        <v>23</v>
      </c>
      <c r="QM9">
        <v>24</v>
      </c>
      <c r="QN9">
        <v>24</v>
      </c>
      <c r="QO9">
        <v>24</v>
      </c>
      <c r="QP9">
        <v>24</v>
      </c>
      <c r="QQ9">
        <v>24</v>
      </c>
      <c r="QR9">
        <v>24</v>
      </c>
      <c r="QS9">
        <v>24</v>
      </c>
      <c r="QT9">
        <v>24</v>
      </c>
      <c r="QU9">
        <v>24</v>
      </c>
      <c r="QV9">
        <v>24</v>
      </c>
      <c r="QW9">
        <v>24</v>
      </c>
      <c r="QX9">
        <v>1</v>
      </c>
      <c r="QY9">
        <v>1</v>
      </c>
      <c r="QZ9">
        <v>1</v>
      </c>
      <c r="RA9">
        <v>1</v>
      </c>
      <c r="RB9">
        <v>1</v>
      </c>
      <c r="RC9">
        <v>1</v>
      </c>
      <c r="RD9">
        <v>1</v>
      </c>
      <c r="RE9">
        <v>1</v>
      </c>
      <c r="RF9">
        <v>1</v>
      </c>
      <c r="RG9">
        <v>1</v>
      </c>
      <c r="RH9">
        <v>1</v>
      </c>
      <c r="RI9">
        <v>2</v>
      </c>
      <c r="RJ9">
        <v>2</v>
      </c>
      <c r="RK9">
        <v>2</v>
      </c>
      <c r="RL9">
        <v>2</v>
      </c>
      <c r="RM9">
        <v>2</v>
      </c>
      <c r="RN9">
        <v>2</v>
      </c>
      <c r="RO9">
        <v>2</v>
      </c>
      <c r="RP9">
        <v>2</v>
      </c>
      <c r="RQ9">
        <v>2</v>
      </c>
      <c r="RR9">
        <v>2</v>
      </c>
      <c r="RS9">
        <v>2</v>
      </c>
      <c r="RT9">
        <v>3</v>
      </c>
      <c r="RU9">
        <v>3</v>
      </c>
      <c r="RV9">
        <v>3</v>
      </c>
      <c r="RW9">
        <v>3</v>
      </c>
      <c r="RX9">
        <v>3</v>
      </c>
      <c r="RY9">
        <v>3</v>
      </c>
      <c r="RZ9">
        <v>3</v>
      </c>
      <c r="SA9">
        <v>3</v>
      </c>
      <c r="SB9">
        <v>3</v>
      </c>
      <c r="SC9">
        <v>3</v>
      </c>
      <c r="SD9">
        <v>3</v>
      </c>
      <c r="SE9">
        <v>4</v>
      </c>
      <c r="SF9">
        <v>4</v>
      </c>
      <c r="SG9">
        <v>4</v>
      </c>
      <c r="SH9">
        <v>4</v>
      </c>
      <c r="SI9">
        <v>4</v>
      </c>
      <c r="SJ9">
        <v>4</v>
      </c>
      <c r="SK9">
        <v>4</v>
      </c>
      <c r="SL9">
        <v>4</v>
      </c>
      <c r="SM9">
        <v>4</v>
      </c>
      <c r="SN9">
        <v>4</v>
      </c>
      <c r="SO9">
        <v>4</v>
      </c>
      <c r="SP9">
        <v>5</v>
      </c>
      <c r="SQ9">
        <v>5</v>
      </c>
      <c r="SR9">
        <v>5</v>
      </c>
      <c r="SS9">
        <v>5</v>
      </c>
      <c r="ST9">
        <v>5</v>
      </c>
      <c r="SU9">
        <v>5</v>
      </c>
      <c r="SV9">
        <v>5</v>
      </c>
      <c r="SW9">
        <v>5</v>
      </c>
      <c r="SX9">
        <v>5</v>
      </c>
      <c r="SY9">
        <v>5</v>
      </c>
      <c r="SZ9">
        <v>5</v>
      </c>
      <c r="TA9">
        <v>6</v>
      </c>
      <c r="TB9">
        <v>6</v>
      </c>
      <c r="TC9">
        <v>6</v>
      </c>
      <c r="TD9">
        <v>6</v>
      </c>
      <c r="TE9">
        <v>6</v>
      </c>
      <c r="TF9">
        <v>6</v>
      </c>
      <c r="TG9">
        <v>6</v>
      </c>
      <c r="TH9">
        <v>6</v>
      </c>
      <c r="TI9">
        <v>6</v>
      </c>
      <c r="TJ9">
        <v>6</v>
      </c>
      <c r="TK9">
        <v>6</v>
      </c>
      <c r="TL9">
        <v>7</v>
      </c>
      <c r="TM9">
        <v>7</v>
      </c>
      <c r="TN9">
        <v>7</v>
      </c>
      <c r="TO9">
        <v>7</v>
      </c>
      <c r="TP9">
        <v>7</v>
      </c>
      <c r="TQ9">
        <v>7</v>
      </c>
      <c r="TR9">
        <v>7</v>
      </c>
      <c r="TS9">
        <v>7</v>
      </c>
      <c r="TT9">
        <v>7</v>
      </c>
      <c r="TU9">
        <v>7</v>
      </c>
      <c r="TV9">
        <v>7</v>
      </c>
      <c r="TW9">
        <v>8</v>
      </c>
      <c r="TX9">
        <v>8</v>
      </c>
      <c r="TY9">
        <v>8</v>
      </c>
      <c r="TZ9">
        <v>8</v>
      </c>
      <c r="UA9">
        <v>8</v>
      </c>
      <c r="UB9">
        <v>8</v>
      </c>
      <c r="UC9">
        <v>8</v>
      </c>
      <c r="UD9">
        <v>8</v>
      </c>
      <c r="UE9">
        <v>8</v>
      </c>
      <c r="UF9">
        <v>8</v>
      </c>
      <c r="UG9">
        <v>8</v>
      </c>
      <c r="UH9">
        <v>9</v>
      </c>
      <c r="UI9">
        <v>9</v>
      </c>
      <c r="UJ9">
        <v>9</v>
      </c>
      <c r="UK9">
        <v>9</v>
      </c>
      <c r="UL9">
        <v>9</v>
      </c>
      <c r="UM9">
        <v>9</v>
      </c>
      <c r="UN9">
        <v>9</v>
      </c>
      <c r="UO9">
        <v>9</v>
      </c>
      <c r="UP9">
        <v>9</v>
      </c>
      <c r="UQ9">
        <v>9</v>
      </c>
      <c r="UR9">
        <v>9</v>
      </c>
      <c r="US9">
        <v>10</v>
      </c>
      <c r="UT9">
        <v>10</v>
      </c>
      <c r="UU9">
        <v>10</v>
      </c>
      <c r="UV9">
        <v>10</v>
      </c>
      <c r="UW9">
        <v>10</v>
      </c>
      <c r="UX9">
        <v>10</v>
      </c>
      <c r="UY9">
        <v>10</v>
      </c>
      <c r="UZ9">
        <v>10</v>
      </c>
      <c r="VA9">
        <v>10</v>
      </c>
      <c r="VB9">
        <v>10</v>
      </c>
      <c r="VC9">
        <v>10</v>
      </c>
      <c r="VD9">
        <v>11</v>
      </c>
      <c r="VE9">
        <v>11</v>
      </c>
      <c r="VF9">
        <v>11</v>
      </c>
      <c r="VG9">
        <v>11</v>
      </c>
      <c r="VH9">
        <v>11</v>
      </c>
      <c r="VI9">
        <v>11</v>
      </c>
      <c r="VJ9">
        <v>11</v>
      </c>
      <c r="VK9">
        <v>11</v>
      </c>
      <c r="VL9">
        <v>11</v>
      </c>
      <c r="VM9">
        <v>11</v>
      </c>
      <c r="VN9">
        <v>11</v>
      </c>
      <c r="VO9">
        <v>12</v>
      </c>
      <c r="VP9">
        <v>12</v>
      </c>
      <c r="VQ9">
        <v>12</v>
      </c>
      <c r="VR9">
        <v>12</v>
      </c>
      <c r="VS9">
        <v>12</v>
      </c>
      <c r="VT9">
        <v>12</v>
      </c>
      <c r="VU9">
        <v>12</v>
      </c>
      <c r="VV9">
        <v>12</v>
      </c>
      <c r="VW9">
        <v>12</v>
      </c>
      <c r="VX9">
        <v>12</v>
      </c>
      <c r="VY9">
        <v>12</v>
      </c>
      <c r="VZ9">
        <v>13</v>
      </c>
      <c r="WA9">
        <v>13</v>
      </c>
      <c r="WB9">
        <v>13</v>
      </c>
      <c r="WC9">
        <v>13</v>
      </c>
      <c r="WD9">
        <v>13</v>
      </c>
      <c r="WE9">
        <v>13</v>
      </c>
      <c r="WF9">
        <v>13</v>
      </c>
      <c r="WG9">
        <v>13</v>
      </c>
      <c r="WH9">
        <v>13</v>
      </c>
      <c r="WI9">
        <v>13</v>
      </c>
      <c r="WJ9">
        <v>13</v>
      </c>
      <c r="WK9">
        <v>14</v>
      </c>
      <c r="WL9">
        <v>14</v>
      </c>
      <c r="WM9">
        <v>14</v>
      </c>
      <c r="WN9">
        <v>14</v>
      </c>
      <c r="WO9">
        <v>14</v>
      </c>
      <c r="WP9">
        <v>14</v>
      </c>
      <c r="WQ9">
        <v>14</v>
      </c>
      <c r="WR9">
        <v>14</v>
      </c>
      <c r="WS9">
        <v>14</v>
      </c>
      <c r="WT9">
        <v>14</v>
      </c>
      <c r="WU9">
        <v>14</v>
      </c>
      <c r="WV9">
        <v>15</v>
      </c>
      <c r="WW9">
        <v>15</v>
      </c>
      <c r="WX9">
        <v>15</v>
      </c>
      <c r="WY9">
        <v>15</v>
      </c>
      <c r="WZ9">
        <v>15</v>
      </c>
      <c r="XA9">
        <v>15</v>
      </c>
      <c r="XB9">
        <v>15</v>
      </c>
      <c r="XC9">
        <v>15</v>
      </c>
      <c r="XD9">
        <v>15</v>
      </c>
      <c r="XE9">
        <v>15</v>
      </c>
      <c r="XF9">
        <v>15</v>
      </c>
      <c r="XG9">
        <v>16</v>
      </c>
      <c r="XH9">
        <v>16</v>
      </c>
      <c r="XI9">
        <v>16</v>
      </c>
      <c r="XJ9">
        <v>16</v>
      </c>
      <c r="XK9">
        <v>16</v>
      </c>
      <c r="XL9">
        <v>16</v>
      </c>
      <c r="XM9">
        <v>16</v>
      </c>
      <c r="XN9">
        <v>16</v>
      </c>
      <c r="XO9">
        <v>16</v>
      </c>
      <c r="XP9">
        <v>16</v>
      </c>
      <c r="XQ9">
        <v>16</v>
      </c>
      <c r="XR9">
        <v>17</v>
      </c>
      <c r="XS9">
        <v>17</v>
      </c>
      <c r="XT9">
        <v>17</v>
      </c>
      <c r="XU9">
        <v>17</v>
      </c>
      <c r="XV9">
        <v>17</v>
      </c>
      <c r="XW9">
        <v>17</v>
      </c>
      <c r="XX9">
        <v>17</v>
      </c>
      <c r="XY9">
        <v>17</v>
      </c>
      <c r="XZ9">
        <v>17</v>
      </c>
      <c r="YA9">
        <v>17</v>
      </c>
      <c r="YB9">
        <v>17</v>
      </c>
      <c r="YC9">
        <v>18</v>
      </c>
      <c r="YD9">
        <v>18</v>
      </c>
      <c r="YE9">
        <v>18</v>
      </c>
      <c r="YF9">
        <v>18</v>
      </c>
      <c r="YG9">
        <v>18</v>
      </c>
      <c r="YH9">
        <v>18</v>
      </c>
      <c r="YI9">
        <v>18</v>
      </c>
      <c r="YJ9">
        <v>18</v>
      </c>
      <c r="YK9">
        <v>18</v>
      </c>
      <c r="YL9">
        <v>18</v>
      </c>
      <c r="YM9">
        <v>18</v>
      </c>
      <c r="YN9">
        <v>19</v>
      </c>
      <c r="YO9">
        <v>19</v>
      </c>
      <c r="YP9">
        <v>19</v>
      </c>
      <c r="YQ9">
        <v>19</v>
      </c>
      <c r="YR9">
        <v>19</v>
      </c>
      <c r="YS9">
        <v>19</v>
      </c>
      <c r="YT9">
        <v>19</v>
      </c>
      <c r="YU9">
        <v>19</v>
      </c>
      <c r="YV9">
        <v>19</v>
      </c>
      <c r="YW9">
        <v>19</v>
      </c>
      <c r="YX9">
        <v>19</v>
      </c>
      <c r="YY9">
        <v>20</v>
      </c>
      <c r="YZ9">
        <v>20</v>
      </c>
      <c r="ZA9">
        <v>20</v>
      </c>
      <c r="ZB9">
        <v>20</v>
      </c>
      <c r="ZC9">
        <v>20</v>
      </c>
      <c r="ZD9">
        <v>20</v>
      </c>
      <c r="ZE9">
        <v>20</v>
      </c>
      <c r="ZF9">
        <v>20</v>
      </c>
      <c r="ZG9">
        <v>20</v>
      </c>
      <c r="ZH9">
        <v>20</v>
      </c>
      <c r="ZI9">
        <v>20</v>
      </c>
      <c r="ZJ9">
        <v>21</v>
      </c>
      <c r="ZK9">
        <v>21</v>
      </c>
      <c r="ZL9">
        <v>21</v>
      </c>
      <c r="ZM9">
        <v>21</v>
      </c>
      <c r="ZN9">
        <v>21</v>
      </c>
      <c r="ZO9">
        <v>21</v>
      </c>
      <c r="ZP9">
        <v>21</v>
      </c>
      <c r="ZQ9">
        <v>21</v>
      </c>
      <c r="ZR9">
        <v>21</v>
      </c>
      <c r="ZS9">
        <v>21</v>
      </c>
      <c r="ZT9">
        <v>21</v>
      </c>
      <c r="ZU9">
        <v>22</v>
      </c>
      <c r="ZV9">
        <v>22</v>
      </c>
      <c r="ZW9">
        <v>22</v>
      </c>
      <c r="ZX9">
        <v>22</v>
      </c>
      <c r="ZY9">
        <v>22</v>
      </c>
      <c r="ZZ9">
        <v>22</v>
      </c>
      <c r="AAA9">
        <v>22</v>
      </c>
      <c r="AAB9">
        <v>22</v>
      </c>
      <c r="AAC9">
        <v>22</v>
      </c>
      <c r="AAD9">
        <v>22</v>
      </c>
      <c r="AAE9">
        <v>22</v>
      </c>
      <c r="AAF9">
        <v>23</v>
      </c>
      <c r="AAG9">
        <v>23</v>
      </c>
      <c r="AAH9">
        <v>23</v>
      </c>
      <c r="AAI9">
        <v>23</v>
      </c>
      <c r="AAJ9">
        <v>23</v>
      </c>
      <c r="AAK9">
        <v>23</v>
      </c>
      <c r="AAL9">
        <v>23</v>
      </c>
      <c r="AAM9">
        <v>23</v>
      </c>
      <c r="AAN9">
        <v>23</v>
      </c>
      <c r="AAO9">
        <v>23</v>
      </c>
      <c r="AAP9">
        <v>23</v>
      </c>
      <c r="AAQ9">
        <v>24</v>
      </c>
      <c r="AAR9">
        <v>24</v>
      </c>
      <c r="AAS9">
        <v>24</v>
      </c>
      <c r="AAT9">
        <v>24</v>
      </c>
      <c r="AAU9">
        <v>24</v>
      </c>
      <c r="AAV9">
        <v>24</v>
      </c>
      <c r="AAW9">
        <v>24</v>
      </c>
      <c r="AAX9">
        <v>24</v>
      </c>
      <c r="AAY9">
        <v>24</v>
      </c>
      <c r="AAZ9">
        <v>24</v>
      </c>
      <c r="ABA9">
        <v>24</v>
      </c>
      <c r="ABB9">
        <v>25</v>
      </c>
      <c r="ABC9">
        <v>25</v>
      </c>
      <c r="ABD9">
        <v>25</v>
      </c>
      <c r="ABE9">
        <v>25</v>
      </c>
      <c r="ABF9">
        <v>25</v>
      </c>
      <c r="ABG9">
        <v>25</v>
      </c>
      <c r="ABH9">
        <v>25</v>
      </c>
      <c r="ABI9">
        <v>25</v>
      </c>
      <c r="ABJ9">
        <v>25</v>
      </c>
      <c r="ABK9">
        <v>25</v>
      </c>
      <c r="ABL9">
        <v>25</v>
      </c>
      <c r="ABM9">
        <v>26</v>
      </c>
      <c r="ABN9">
        <v>26</v>
      </c>
      <c r="ABO9">
        <v>26</v>
      </c>
      <c r="ABP9">
        <v>26</v>
      </c>
      <c r="ABQ9">
        <v>26</v>
      </c>
      <c r="ABR9">
        <v>26</v>
      </c>
      <c r="ABS9">
        <v>26</v>
      </c>
      <c r="ABT9">
        <v>26</v>
      </c>
      <c r="ABU9">
        <v>26</v>
      </c>
      <c r="ABV9">
        <v>26</v>
      </c>
      <c r="ABW9">
        <v>26</v>
      </c>
      <c r="ABX9">
        <v>1</v>
      </c>
      <c r="ABY9">
        <v>1</v>
      </c>
      <c r="ABZ9">
        <v>1</v>
      </c>
      <c r="ACA9">
        <v>1</v>
      </c>
      <c r="ACB9">
        <v>1</v>
      </c>
      <c r="ACC9">
        <v>1</v>
      </c>
      <c r="ACD9">
        <v>1</v>
      </c>
      <c r="ACE9">
        <v>1</v>
      </c>
      <c r="ACF9">
        <v>1</v>
      </c>
      <c r="ACG9">
        <v>1</v>
      </c>
      <c r="ACH9">
        <v>1</v>
      </c>
      <c r="ACI9">
        <v>2</v>
      </c>
      <c r="ACJ9">
        <v>2</v>
      </c>
      <c r="ACK9">
        <v>2</v>
      </c>
      <c r="ACL9">
        <v>2</v>
      </c>
      <c r="ACM9">
        <v>2</v>
      </c>
      <c r="ACN9">
        <v>2</v>
      </c>
      <c r="ACO9">
        <v>2</v>
      </c>
      <c r="ACP9">
        <v>2</v>
      </c>
      <c r="ACQ9">
        <v>2</v>
      </c>
      <c r="ACR9">
        <v>2</v>
      </c>
      <c r="ACS9">
        <v>2</v>
      </c>
      <c r="ACT9">
        <v>3</v>
      </c>
      <c r="ACU9">
        <v>3</v>
      </c>
      <c r="ACV9">
        <v>3</v>
      </c>
      <c r="ACW9">
        <v>3</v>
      </c>
      <c r="ACX9">
        <v>3</v>
      </c>
      <c r="ACY9">
        <v>3</v>
      </c>
      <c r="ACZ9">
        <v>3</v>
      </c>
      <c r="ADA9">
        <v>3</v>
      </c>
      <c r="ADB9">
        <v>3</v>
      </c>
      <c r="ADC9">
        <v>3</v>
      </c>
      <c r="ADD9">
        <v>3</v>
      </c>
      <c r="ADE9">
        <v>4</v>
      </c>
      <c r="ADF9">
        <v>4</v>
      </c>
      <c r="ADG9">
        <v>4</v>
      </c>
      <c r="ADH9">
        <v>4</v>
      </c>
      <c r="ADI9">
        <v>4</v>
      </c>
      <c r="ADJ9">
        <v>4</v>
      </c>
      <c r="ADK9">
        <v>4</v>
      </c>
      <c r="ADL9">
        <v>4</v>
      </c>
      <c r="ADM9">
        <v>4</v>
      </c>
      <c r="ADN9">
        <v>4</v>
      </c>
      <c r="ADO9">
        <v>4</v>
      </c>
      <c r="ADP9">
        <v>5</v>
      </c>
      <c r="ADQ9">
        <v>5</v>
      </c>
      <c r="ADR9">
        <v>5</v>
      </c>
      <c r="ADS9">
        <v>5</v>
      </c>
      <c r="ADT9">
        <v>5</v>
      </c>
      <c r="ADU9">
        <v>5</v>
      </c>
      <c r="ADV9">
        <v>5</v>
      </c>
      <c r="ADW9">
        <v>5</v>
      </c>
      <c r="ADX9">
        <v>5</v>
      </c>
      <c r="ADY9">
        <v>5</v>
      </c>
      <c r="ADZ9">
        <v>5</v>
      </c>
      <c r="AEA9">
        <v>6</v>
      </c>
      <c r="AEB9">
        <v>6</v>
      </c>
      <c r="AEC9">
        <v>6</v>
      </c>
      <c r="AED9">
        <v>6</v>
      </c>
      <c r="AEE9">
        <v>6</v>
      </c>
      <c r="AEF9">
        <v>6</v>
      </c>
      <c r="AEG9">
        <v>6</v>
      </c>
      <c r="AEH9">
        <v>6</v>
      </c>
      <c r="AEI9">
        <v>6</v>
      </c>
      <c r="AEJ9">
        <v>6</v>
      </c>
      <c r="AEK9">
        <v>6</v>
      </c>
      <c r="AEL9">
        <v>7</v>
      </c>
      <c r="AEM9">
        <v>7</v>
      </c>
      <c r="AEN9">
        <v>7</v>
      </c>
      <c r="AEO9">
        <v>7</v>
      </c>
      <c r="AEP9">
        <v>7</v>
      </c>
      <c r="AEQ9">
        <v>7</v>
      </c>
      <c r="AER9">
        <v>7</v>
      </c>
      <c r="AES9">
        <v>7</v>
      </c>
      <c r="AET9">
        <v>7</v>
      </c>
      <c r="AEU9">
        <v>7</v>
      </c>
      <c r="AEV9">
        <v>7</v>
      </c>
      <c r="AEW9">
        <v>8</v>
      </c>
      <c r="AEX9">
        <v>8</v>
      </c>
      <c r="AEY9">
        <v>8</v>
      </c>
      <c r="AEZ9">
        <v>8</v>
      </c>
      <c r="AFA9">
        <v>8</v>
      </c>
      <c r="AFB9">
        <v>8</v>
      </c>
      <c r="AFC9">
        <v>8</v>
      </c>
      <c r="AFD9">
        <v>8</v>
      </c>
      <c r="AFE9">
        <v>8</v>
      </c>
      <c r="AFF9">
        <v>8</v>
      </c>
      <c r="AFG9">
        <v>8</v>
      </c>
      <c r="AFH9">
        <v>9</v>
      </c>
      <c r="AFI9">
        <v>9</v>
      </c>
      <c r="AFJ9">
        <v>9</v>
      </c>
      <c r="AFK9">
        <v>9</v>
      </c>
      <c r="AFL9">
        <v>9</v>
      </c>
      <c r="AFM9">
        <v>9</v>
      </c>
      <c r="AFN9">
        <v>9</v>
      </c>
      <c r="AFO9">
        <v>9</v>
      </c>
      <c r="AFP9">
        <v>9</v>
      </c>
      <c r="AFQ9">
        <v>9</v>
      </c>
      <c r="AFR9">
        <v>9</v>
      </c>
      <c r="AFS9">
        <v>10</v>
      </c>
      <c r="AFT9">
        <v>10</v>
      </c>
      <c r="AFU9">
        <v>10</v>
      </c>
      <c r="AFV9">
        <v>10</v>
      </c>
      <c r="AFW9">
        <v>10</v>
      </c>
      <c r="AFX9">
        <v>10</v>
      </c>
      <c r="AFY9">
        <v>10</v>
      </c>
      <c r="AFZ9">
        <v>10</v>
      </c>
      <c r="AGA9">
        <v>10</v>
      </c>
      <c r="AGB9">
        <v>10</v>
      </c>
      <c r="AGC9">
        <v>10</v>
      </c>
      <c r="AGD9">
        <v>11</v>
      </c>
      <c r="AGE9">
        <v>11</v>
      </c>
      <c r="AGF9">
        <v>11</v>
      </c>
      <c r="AGG9">
        <v>11</v>
      </c>
      <c r="AGH9">
        <v>11</v>
      </c>
      <c r="AGI9">
        <v>11</v>
      </c>
      <c r="AGJ9">
        <v>11</v>
      </c>
      <c r="AGK9">
        <v>11</v>
      </c>
      <c r="AGL9">
        <v>11</v>
      </c>
      <c r="AGM9">
        <v>11</v>
      </c>
      <c r="AGN9">
        <v>11</v>
      </c>
      <c r="AGO9">
        <v>12</v>
      </c>
      <c r="AGP9">
        <v>12</v>
      </c>
      <c r="AGQ9">
        <v>12</v>
      </c>
      <c r="AGR9">
        <v>12</v>
      </c>
      <c r="AGS9">
        <v>12</v>
      </c>
      <c r="AGT9">
        <v>12</v>
      </c>
      <c r="AGU9">
        <v>12</v>
      </c>
      <c r="AGV9">
        <v>12</v>
      </c>
      <c r="AGW9">
        <v>12</v>
      </c>
      <c r="AGX9">
        <v>12</v>
      </c>
      <c r="AGY9">
        <v>12</v>
      </c>
      <c r="AGZ9">
        <v>13</v>
      </c>
      <c r="AHA9">
        <v>13</v>
      </c>
      <c r="AHB9">
        <v>13</v>
      </c>
      <c r="AHC9">
        <v>13</v>
      </c>
      <c r="AHD9">
        <v>13</v>
      </c>
      <c r="AHE9">
        <v>13</v>
      </c>
      <c r="AHF9">
        <v>13</v>
      </c>
      <c r="AHG9">
        <v>13</v>
      </c>
      <c r="AHH9">
        <v>13</v>
      </c>
      <c r="AHI9">
        <v>13</v>
      </c>
      <c r="AHJ9">
        <v>13</v>
      </c>
      <c r="AHK9">
        <v>14</v>
      </c>
      <c r="AHL9">
        <v>14</v>
      </c>
      <c r="AHM9">
        <v>14</v>
      </c>
      <c r="AHN9">
        <v>14</v>
      </c>
      <c r="AHO9">
        <v>14</v>
      </c>
      <c r="AHP9">
        <v>14</v>
      </c>
      <c r="AHQ9">
        <v>14</v>
      </c>
      <c r="AHR9">
        <v>14</v>
      </c>
      <c r="AHS9">
        <v>14</v>
      </c>
      <c r="AHT9">
        <v>14</v>
      </c>
      <c r="AHU9">
        <v>14</v>
      </c>
      <c r="AHV9">
        <v>15</v>
      </c>
      <c r="AHW9">
        <v>15</v>
      </c>
      <c r="AHX9">
        <v>15</v>
      </c>
      <c r="AHY9">
        <v>15</v>
      </c>
      <c r="AHZ9">
        <v>15</v>
      </c>
      <c r="AIA9">
        <v>15</v>
      </c>
      <c r="AIB9">
        <v>15</v>
      </c>
      <c r="AIC9">
        <v>15</v>
      </c>
      <c r="AID9">
        <v>15</v>
      </c>
      <c r="AIE9">
        <v>15</v>
      </c>
      <c r="AIF9">
        <v>15</v>
      </c>
      <c r="AIG9">
        <v>16</v>
      </c>
      <c r="AIH9">
        <v>16</v>
      </c>
      <c r="AII9">
        <v>16</v>
      </c>
      <c r="AIJ9">
        <v>16</v>
      </c>
      <c r="AIK9">
        <v>16</v>
      </c>
      <c r="AIL9">
        <v>16</v>
      </c>
      <c r="AIM9">
        <v>16</v>
      </c>
      <c r="AIN9">
        <v>16</v>
      </c>
      <c r="AIO9">
        <v>16</v>
      </c>
      <c r="AIP9">
        <v>16</v>
      </c>
      <c r="AIQ9">
        <v>16</v>
      </c>
      <c r="AIR9">
        <v>1</v>
      </c>
      <c r="AIS9">
        <v>1</v>
      </c>
      <c r="AIT9">
        <v>1</v>
      </c>
      <c r="AIU9">
        <v>1</v>
      </c>
      <c r="AIV9">
        <v>1</v>
      </c>
      <c r="AIW9">
        <v>1</v>
      </c>
      <c r="AIX9">
        <v>1</v>
      </c>
      <c r="AIY9">
        <v>1</v>
      </c>
      <c r="AIZ9">
        <v>1</v>
      </c>
      <c r="AJA9">
        <v>1</v>
      </c>
      <c r="AJB9">
        <v>1</v>
      </c>
      <c r="AJC9">
        <v>2</v>
      </c>
      <c r="AJD9">
        <v>2</v>
      </c>
      <c r="AJE9">
        <v>2</v>
      </c>
      <c r="AJF9">
        <v>2</v>
      </c>
      <c r="AJG9">
        <v>2</v>
      </c>
      <c r="AJH9">
        <v>2</v>
      </c>
      <c r="AJI9">
        <v>2</v>
      </c>
      <c r="AJJ9">
        <v>2</v>
      </c>
      <c r="AJK9">
        <v>2</v>
      </c>
      <c r="AJL9">
        <v>2</v>
      </c>
      <c r="AJM9">
        <v>2</v>
      </c>
      <c r="AJN9">
        <v>3</v>
      </c>
      <c r="AJO9">
        <v>3</v>
      </c>
      <c r="AJP9">
        <v>3</v>
      </c>
      <c r="AJQ9">
        <v>3</v>
      </c>
      <c r="AJR9">
        <v>3</v>
      </c>
      <c r="AJS9">
        <v>3</v>
      </c>
      <c r="AJT9">
        <v>3</v>
      </c>
      <c r="AJU9">
        <v>3</v>
      </c>
      <c r="AJV9">
        <v>3</v>
      </c>
      <c r="AJW9">
        <v>3</v>
      </c>
      <c r="AJX9">
        <v>3</v>
      </c>
      <c r="AJY9">
        <v>4</v>
      </c>
      <c r="AJZ9">
        <v>4</v>
      </c>
      <c r="AKA9">
        <v>4</v>
      </c>
      <c r="AKB9">
        <v>4</v>
      </c>
      <c r="AKC9">
        <v>4</v>
      </c>
      <c r="AKD9">
        <v>4</v>
      </c>
      <c r="AKE9">
        <v>4</v>
      </c>
      <c r="AKF9">
        <v>4</v>
      </c>
      <c r="AKG9">
        <v>4</v>
      </c>
      <c r="AKH9">
        <v>4</v>
      </c>
      <c r="AKI9">
        <v>4</v>
      </c>
      <c r="AKJ9">
        <v>5</v>
      </c>
      <c r="AKK9">
        <v>5</v>
      </c>
      <c r="AKL9">
        <v>5</v>
      </c>
      <c r="AKM9">
        <v>5</v>
      </c>
      <c r="AKN9">
        <v>5</v>
      </c>
      <c r="AKO9">
        <v>5</v>
      </c>
      <c r="AKP9">
        <v>5</v>
      </c>
      <c r="AKQ9">
        <v>5</v>
      </c>
      <c r="AKR9">
        <v>5</v>
      </c>
      <c r="AKS9">
        <v>5</v>
      </c>
      <c r="AKT9">
        <v>5</v>
      </c>
      <c r="AKU9">
        <v>6</v>
      </c>
      <c r="AKV9">
        <v>6</v>
      </c>
      <c r="AKW9">
        <v>6</v>
      </c>
      <c r="AKX9">
        <v>6</v>
      </c>
      <c r="AKY9">
        <v>6</v>
      </c>
      <c r="AKZ9">
        <v>6</v>
      </c>
      <c r="ALA9">
        <v>6</v>
      </c>
      <c r="ALB9">
        <v>6</v>
      </c>
      <c r="ALC9">
        <v>6</v>
      </c>
      <c r="ALD9">
        <v>6</v>
      </c>
      <c r="ALE9">
        <v>6</v>
      </c>
      <c r="ALF9">
        <v>7</v>
      </c>
      <c r="ALG9">
        <v>7</v>
      </c>
      <c r="ALH9">
        <v>7</v>
      </c>
      <c r="ALI9">
        <v>7</v>
      </c>
      <c r="ALJ9">
        <v>7</v>
      </c>
      <c r="ALK9">
        <v>7</v>
      </c>
      <c r="ALL9">
        <v>7</v>
      </c>
      <c r="ALM9">
        <v>7</v>
      </c>
      <c r="ALN9">
        <v>7</v>
      </c>
      <c r="ALO9">
        <v>7</v>
      </c>
      <c r="ALP9">
        <v>7</v>
      </c>
      <c r="ALQ9">
        <v>8</v>
      </c>
      <c r="ALR9">
        <v>8</v>
      </c>
      <c r="ALS9">
        <v>8</v>
      </c>
      <c r="ALT9">
        <v>8</v>
      </c>
      <c r="ALU9">
        <v>8</v>
      </c>
      <c r="ALV9">
        <v>8</v>
      </c>
      <c r="ALW9">
        <v>8</v>
      </c>
      <c r="ALX9">
        <v>8</v>
      </c>
      <c r="ALY9">
        <v>8</v>
      </c>
      <c r="ALZ9">
        <v>8</v>
      </c>
      <c r="AMA9">
        <v>8</v>
      </c>
      <c r="AMB9">
        <v>9</v>
      </c>
      <c r="AMC9">
        <v>9</v>
      </c>
      <c r="AMD9">
        <v>9</v>
      </c>
      <c r="AME9">
        <v>9</v>
      </c>
      <c r="AMF9">
        <v>9</v>
      </c>
      <c r="AMG9">
        <v>9</v>
      </c>
      <c r="AMH9">
        <v>9</v>
      </c>
      <c r="AMI9">
        <v>9</v>
      </c>
      <c r="AMJ9">
        <v>9</v>
      </c>
      <c r="AMK9">
        <v>9</v>
      </c>
      <c r="AML9">
        <v>9</v>
      </c>
      <c r="AMM9">
        <v>10</v>
      </c>
      <c r="AMN9">
        <v>10</v>
      </c>
      <c r="AMO9">
        <v>10</v>
      </c>
      <c r="AMP9">
        <v>10</v>
      </c>
      <c r="AMQ9">
        <v>10</v>
      </c>
      <c r="AMR9">
        <v>10</v>
      </c>
      <c r="AMS9">
        <v>10</v>
      </c>
      <c r="AMT9">
        <v>10</v>
      </c>
      <c r="AMU9">
        <v>10</v>
      </c>
      <c r="AMV9">
        <v>10</v>
      </c>
      <c r="AMW9">
        <v>10</v>
      </c>
      <c r="AMX9">
        <v>11</v>
      </c>
      <c r="AMY9">
        <v>11</v>
      </c>
      <c r="AMZ9">
        <v>11</v>
      </c>
      <c r="ANA9">
        <v>11</v>
      </c>
      <c r="ANB9">
        <v>11</v>
      </c>
      <c r="ANC9">
        <v>11</v>
      </c>
      <c r="AND9">
        <v>11</v>
      </c>
      <c r="ANE9">
        <v>11</v>
      </c>
      <c r="ANF9">
        <v>11</v>
      </c>
      <c r="ANG9">
        <v>11</v>
      </c>
      <c r="ANH9">
        <v>11</v>
      </c>
      <c r="ANI9">
        <v>12</v>
      </c>
      <c r="ANJ9">
        <v>12</v>
      </c>
      <c r="ANK9">
        <v>12</v>
      </c>
      <c r="ANL9">
        <v>12</v>
      </c>
      <c r="ANM9">
        <v>12</v>
      </c>
      <c r="ANN9">
        <v>12</v>
      </c>
      <c r="ANO9">
        <v>12</v>
      </c>
      <c r="ANP9">
        <v>12</v>
      </c>
      <c r="ANQ9">
        <v>12</v>
      </c>
      <c r="ANR9">
        <v>12</v>
      </c>
      <c r="ANS9">
        <v>12</v>
      </c>
      <c r="ANT9">
        <v>1</v>
      </c>
      <c r="ANU9">
        <v>1</v>
      </c>
      <c r="ANV9">
        <v>1</v>
      </c>
      <c r="ANW9">
        <v>1</v>
      </c>
      <c r="ANX9">
        <v>1</v>
      </c>
      <c r="ANY9">
        <v>1</v>
      </c>
      <c r="ANZ9">
        <v>1</v>
      </c>
      <c r="AOA9">
        <v>1</v>
      </c>
      <c r="AOB9">
        <v>1</v>
      </c>
      <c r="AOC9">
        <v>1</v>
      </c>
      <c r="AOD9">
        <v>1</v>
      </c>
      <c r="AOE9">
        <v>2</v>
      </c>
      <c r="AOF9">
        <v>2</v>
      </c>
      <c r="AOG9">
        <v>2</v>
      </c>
      <c r="AOH9">
        <v>2</v>
      </c>
      <c r="AOI9">
        <v>2</v>
      </c>
      <c r="AOJ9">
        <v>2</v>
      </c>
      <c r="AOK9">
        <v>2</v>
      </c>
      <c r="AOL9">
        <v>2</v>
      </c>
      <c r="AOM9">
        <v>2</v>
      </c>
      <c r="AON9">
        <v>2</v>
      </c>
      <c r="AOO9">
        <v>2</v>
      </c>
      <c r="AOP9">
        <v>3</v>
      </c>
      <c r="AOQ9">
        <v>3</v>
      </c>
      <c r="AOR9">
        <v>3</v>
      </c>
      <c r="AOS9">
        <v>3</v>
      </c>
      <c r="AOT9">
        <v>3</v>
      </c>
      <c r="AOU9">
        <v>3</v>
      </c>
      <c r="AOV9">
        <v>3</v>
      </c>
      <c r="AOW9">
        <v>3</v>
      </c>
      <c r="AOX9">
        <v>3</v>
      </c>
      <c r="AOY9">
        <v>3</v>
      </c>
      <c r="AOZ9">
        <v>3</v>
      </c>
      <c r="APA9">
        <v>4</v>
      </c>
      <c r="APB9">
        <v>4</v>
      </c>
      <c r="APC9">
        <v>4</v>
      </c>
      <c r="APD9">
        <v>4</v>
      </c>
      <c r="APE9">
        <v>4</v>
      </c>
      <c r="APF9">
        <v>4</v>
      </c>
      <c r="APG9">
        <v>4</v>
      </c>
      <c r="APH9">
        <v>4</v>
      </c>
      <c r="API9">
        <v>4</v>
      </c>
      <c r="APJ9">
        <v>4</v>
      </c>
      <c r="APK9">
        <v>4</v>
      </c>
      <c r="APL9">
        <v>5</v>
      </c>
      <c r="APM9">
        <v>5</v>
      </c>
      <c r="APN9">
        <v>5</v>
      </c>
      <c r="APO9">
        <v>5</v>
      </c>
      <c r="APP9">
        <v>5</v>
      </c>
      <c r="APQ9">
        <v>5</v>
      </c>
      <c r="APR9">
        <v>5</v>
      </c>
      <c r="APS9">
        <v>5</v>
      </c>
      <c r="APT9">
        <v>5</v>
      </c>
      <c r="APU9">
        <v>5</v>
      </c>
      <c r="APV9">
        <v>5</v>
      </c>
      <c r="APW9">
        <v>6</v>
      </c>
      <c r="APX9">
        <v>6</v>
      </c>
      <c r="APY9">
        <v>6</v>
      </c>
      <c r="APZ9">
        <v>6</v>
      </c>
      <c r="AQA9">
        <v>6</v>
      </c>
      <c r="AQB9">
        <v>6</v>
      </c>
      <c r="AQC9">
        <v>6</v>
      </c>
      <c r="AQD9">
        <v>6</v>
      </c>
      <c r="AQE9">
        <v>6</v>
      </c>
      <c r="AQF9">
        <v>6</v>
      </c>
      <c r="AQG9">
        <v>6</v>
      </c>
      <c r="AQH9">
        <v>7</v>
      </c>
      <c r="AQI9">
        <v>7</v>
      </c>
      <c r="AQJ9">
        <v>7</v>
      </c>
      <c r="AQK9">
        <v>7</v>
      </c>
      <c r="AQL9">
        <v>7</v>
      </c>
      <c r="AQM9">
        <v>7</v>
      </c>
      <c r="AQN9">
        <v>7</v>
      </c>
      <c r="AQO9">
        <v>7</v>
      </c>
      <c r="AQP9">
        <v>7</v>
      </c>
      <c r="AQQ9">
        <v>7</v>
      </c>
      <c r="AQR9">
        <v>7</v>
      </c>
      <c r="AQS9">
        <v>8</v>
      </c>
      <c r="AQT9">
        <v>8</v>
      </c>
      <c r="AQU9">
        <v>8</v>
      </c>
      <c r="AQV9">
        <v>8</v>
      </c>
      <c r="AQW9">
        <v>8</v>
      </c>
      <c r="AQX9">
        <v>8</v>
      </c>
      <c r="AQY9">
        <v>8</v>
      </c>
      <c r="AQZ9">
        <v>8</v>
      </c>
      <c r="ARA9">
        <v>8</v>
      </c>
      <c r="ARB9">
        <v>8</v>
      </c>
      <c r="ARC9">
        <v>8</v>
      </c>
      <c r="ARD9">
        <v>9</v>
      </c>
      <c r="ARE9">
        <v>9</v>
      </c>
      <c r="ARF9">
        <v>9</v>
      </c>
      <c r="ARG9">
        <v>9</v>
      </c>
      <c r="ARH9">
        <v>9</v>
      </c>
      <c r="ARI9">
        <v>9</v>
      </c>
      <c r="ARJ9">
        <v>9</v>
      </c>
      <c r="ARK9">
        <v>9</v>
      </c>
      <c r="ARL9">
        <v>9</v>
      </c>
      <c r="ARM9">
        <v>9</v>
      </c>
      <c r="ARN9">
        <v>9</v>
      </c>
      <c r="ARO9">
        <v>10</v>
      </c>
      <c r="ARP9">
        <v>10</v>
      </c>
      <c r="ARQ9">
        <v>10</v>
      </c>
      <c r="ARR9">
        <v>10</v>
      </c>
      <c r="ARS9">
        <v>10</v>
      </c>
      <c r="ART9">
        <v>10</v>
      </c>
      <c r="ARU9">
        <v>10</v>
      </c>
      <c r="ARV9">
        <v>10</v>
      </c>
      <c r="ARW9">
        <v>10</v>
      </c>
      <c r="ARX9">
        <v>10</v>
      </c>
      <c r="ARY9">
        <v>10</v>
      </c>
      <c r="ARZ9">
        <v>11</v>
      </c>
      <c r="ASA9">
        <v>11</v>
      </c>
      <c r="ASB9">
        <v>11</v>
      </c>
      <c r="ASC9">
        <v>11</v>
      </c>
      <c r="ASD9">
        <v>11</v>
      </c>
      <c r="ASE9">
        <v>11</v>
      </c>
      <c r="ASF9">
        <v>11</v>
      </c>
      <c r="ASG9">
        <v>11</v>
      </c>
      <c r="ASH9">
        <v>11</v>
      </c>
      <c r="ASI9">
        <v>11</v>
      </c>
      <c r="ASJ9">
        <v>11</v>
      </c>
      <c r="ASK9">
        <v>12</v>
      </c>
      <c r="ASL9">
        <v>12</v>
      </c>
      <c r="ASM9">
        <v>12</v>
      </c>
      <c r="ASN9">
        <v>12</v>
      </c>
      <c r="ASO9">
        <v>12</v>
      </c>
      <c r="ASP9">
        <v>12</v>
      </c>
      <c r="ASQ9">
        <v>12</v>
      </c>
      <c r="ASR9">
        <v>12</v>
      </c>
      <c r="ASS9">
        <v>12</v>
      </c>
      <c r="AST9">
        <v>12</v>
      </c>
      <c r="ASU9">
        <v>12</v>
      </c>
      <c r="ASV9">
        <v>13</v>
      </c>
      <c r="ASW9">
        <v>13</v>
      </c>
      <c r="ASX9">
        <v>13</v>
      </c>
      <c r="ASY9">
        <v>13</v>
      </c>
      <c r="ASZ9">
        <v>13</v>
      </c>
      <c r="ATA9">
        <v>13</v>
      </c>
      <c r="ATB9">
        <v>13</v>
      </c>
      <c r="ATC9">
        <v>13</v>
      </c>
      <c r="ATD9">
        <v>13</v>
      </c>
      <c r="ATE9">
        <v>13</v>
      </c>
      <c r="ATF9">
        <v>13</v>
      </c>
      <c r="ATG9">
        <v>1</v>
      </c>
      <c r="ATH9">
        <v>1</v>
      </c>
      <c r="ATI9">
        <v>1</v>
      </c>
      <c r="ATJ9">
        <v>1</v>
      </c>
      <c r="ATK9">
        <v>1</v>
      </c>
      <c r="ATL9">
        <v>1</v>
      </c>
      <c r="ATM9">
        <v>1</v>
      </c>
      <c r="ATN9">
        <v>1</v>
      </c>
      <c r="ATO9">
        <v>1</v>
      </c>
      <c r="ATP9">
        <v>1</v>
      </c>
      <c r="ATQ9">
        <v>1</v>
      </c>
      <c r="ATR9">
        <v>2</v>
      </c>
      <c r="ATS9">
        <v>2</v>
      </c>
      <c r="ATT9">
        <v>2</v>
      </c>
      <c r="ATU9">
        <v>2</v>
      </c>
      <c r="ATV9">
        <v>2</v>
      </c>
      <c r="ATW9">
        <v>2</v>
      </c>
      <c r="ATX9">
        <v>2</v>
      </c>
      <c r="ATY9">
        <v>2</v>
      </c>
      <c r="ATZ9">
        <v>2</v>
      </c>
      <c r="AUA9">
        <v>2</v>
      </c>
      <c r="AUB9">
        <v>2</v>
      </c>
      <c r="AUC9">
        <v>3</v>
      </c>
      <c r="AUD9">
        <v>3</v>
      </c>
      <c r="AUE9">
        <v>3</v>
      </c>
      <c r="AUF9">
        <v>3</v>
      </c>
      <c r="AUG9">
        <v>3</v>
      </c>
      <c r="AUH9">
        <v>3</v>
      </c>
      <c r="AUI9">
        <v>3</v>
      </c>
      <c r="AUJ9">
        <v>3</v>
      </c>
      <c r="AUK9">
        <v>3</v>
      </c>
      <c r="AUL9">
        <v>3</v>
      </c>
      <c r="AUM9">
        <v>3</v>
      </c>
      <c r="AUN9">
        <v>4</v>
      </c>
      <c r="AUO9">
        <v>4</v>
      </c>
      <c r="AUP9">
        <v>4</v>
      </c>
      <c r="AUQ9">
        <v>4</v>
      </c>
      <c r="AUR9">
        <v>4</v>
      </c>
      <c r="AUS9">
        <v>4</v>
      </c>
      <c r="AUT9">
        <v>4</v>
      </c>
      <c r="AUU9">
        <v>4</v>
      </c>
      <c r="AUV9">
        <v>4</v>
      </c>
      <c r="AUW9">
        <v>4</v>
      </c>
      <c r="AUX9">
        <v>4</v>
      </c>
      <c r="AUY9">
        <v>5</v>
      </c>
      <c r="AUZ9">
        <v>5</v>
      </c>
      <c r="AVA9">
        <v>5</v>
      </c>
      <c r="AVB9">
        <v>5</v>
      </c>
      <c r="AVC9">
        <v>5</v>
      </c>
      <c r="AVD9">
        <v>5</v>
      </c>
      <c r="AVE9">
        <v>5</v>
      </c>
      <c r="AVF9">
        <v>5</v>
      </c>
      <c r="AVG9">
        <v>5</v>
      </c>
      <c r="AVH9">
        <v>5</v>
      </c>
      <c r="AVI9">
        <v>5</v>
      </c>
      <c r="AVJ9">
        <v>6</v>
      </c>
      <c r="AVK9">
        <v>6</v>
      </c>
      <c r="AVL9">
        <v>6</v>
      </c>
      <c r="AVM9">
        <v>6</v>
      </c>
      <c r="AVN9">
        <v>6</v>
      </c>
      <c r="AVO9">
        <v>6</v>
      </c>
      <c r="AVP9">
        <v>6</v>
      </c>
      <c r="AVQ9">
        <v>6</v>
      </c>
      <c r="AVR9">
        <v>6</v>
      </c>
      <c r="AVS9">
        <v>6</v>
      </c>
      <c r="AVT9">
        <v>6</v>
      </c>
      <c r="AVU9">
        <v>7</v>
      </c>
      <c r="AVV9">
        <v>7</v>
      </c>
      <c r="AVW9">
        <v>7</v>
      </c>
      <c r="AVX9">
        <v>7</v>
      </c>
      <c r="AVY9">
        <v>7</v>
      </c>
      <c r="AVZ9">
        <v>7</v>
      </c>
      <c r="AWA9">
        <v>7</v>
      </c>
      <c r="AWB9">
        <v>7</v>
      </c>
      <c r="AWC9">
        <v>7</v>
      </c>
      <c r="AWD9">
        <v>7</v>
      </c>
      <c r="AWE9">
        <v>7</v>
      </c>
      <c r="AWF9">
        <v>8</v>
      </c>
      <c r="AWG9">
        <v>8</v>
      </c>
      <c r="AWH9">
        <v>8</v>
      </c>
      <c r="AWI9">
        <v>8</v>
      </c>
      <c r="AWJ9">
        <v>8</v>
      </c>
      <c r="AWK9">
        <v>8</v>
      </c>
      <c r="AWL9">
        <v>8</v>
      </c>
      <c r="AWM9">
        <v>8</v>
      </c>
      <c r="AWN9">
        <v>8</v>
      </c>
      <c r="AWO9">
        <v>8</v>
      </c>
      <c r="AWP9">
        <v>8</v>
      </c>
      <c r="AWQ9">
        <v>9</v>
      </c>
      <c r="AWR9">
        <v>9</v>
      </c>
      <c r="AWS9">
        <v>9</v>
      </c>
      <c r="AWT9">
        <v>9</v>
      </c>
      <c r="AWU9">
        <v>9</v>
      </c>
      <c r="AWV9">
        <v>9</v>
      </c>
      <c r="AWW9">
        <v>9</v>
      </c>
      <c r="AWX9">
        <v>9</v>
      </c>
      <c r="AWY9">
        <v>9</v>
      </c>
      <c r="AWZ9">
        <v>9</v>
      </c>
      <c r="AXA9">
        <v>9</v>
      </c>
      <c r="AXB9">
        <v>10</v>
      </c>
      <c r="AXC9">
        <v>10</v>
      </c>
      <c r="AXD9">
        <v>10</v>
      </c>
      <c r="AXE9">
        <v>10</v>
      </c>
      <c r="AXF9">
        <v>10</v>
      </c>
      <c r="AXG9">
        <v>10</v>
      </c>
      <c r="AXH9">
        <v>10</v>
      </c>
      <c r="AXI9">
        <v>10</v>
      </c>
      <c r="AXJ9">
        <v>10</v>
      </c>
      <c r="AXK9">
        <v>10</v>
      </c>
      <c r="AXL9">
        <v>10</v>
      </c>
      <c r="AXM9">
        <v>11</v>
      </c>
      <c r="AXN9">
        <v>11</v>
      </c>
      <c r="AXO9">
        <v>11</v>
      </c>
      <c r="AXP9">
        <v>11</v>
      </c>
      <c r="AXQ9">
        <v>11</v>
      </c>
      <c r="AXR9">
        <v>11</v>
      </c>
      <c r="AXS9">
        <v>11</v>
      </c>
      <c r="AXT9">
        <v>11</v>
      </c>
      <c r="AXU9">
        <v>11</v>
      </c>
      <c r="AXV9">
        <v>11</v>
      </c>
      <c r="AXW9">
        <v>11</v>
      </c>
      <c r="AXX9">
        <v>12</v>
      </c>
      <c r="AXY9">
        <v>12</v>
      </c>
      <c r="AXZ9">
        <v>12</v>
      </c>
      <c r="AYA9">
        <v>12</v>
      </c>
      <c r="AYB9">
        <v>12</v>
      </c>
      <c r="AYC9">
        <v>12</v>
      </c>
      <c r="AYD9">
        <v>12</v>
      </c>
      <c r="AYE9">
        <v>12</v>
      </c>
      <c r="AYF9">
        <v>12</v>
      </c>
      <c r="AYG9">
        <v>12</v>
      </c>
      <c r="AYH9">
        <v>12</v>
      </c>
      <c r="AYI9">
        <v>13</v>
      </c>
      <c r="AYJ9">
        <v>13</v>
      </c>
      <c r="AYK9">
        <v>13</v>
      </c>
      <c r="AYL9">
        <v>13</v>
      </c>
      <c r="AYM9">
        <v>13</v>
      </c>
      <c r="AYN9">
        <v>13</v>
      </c>
      <c r="AYO9">
        <v>13</v>
      </c>
      <c r="AYP9">
        <v>13</v>
      </c>
      <c r="AYQ9">
        <v>13</v>
      </c>
      <c r="AYR9">
        <v>13</v>
      </c>
      <c r="AYS9">
        <v>13</v>
      </c>
      <c r="AYT9">
        <v>1</v>
      </c>
      <c r="AYU9">
        <v>1</v>
      </c>
      <c r="AYV9">
        <v>1</v>
      </c>
      <c r="AYW9">
        <v>1</v>
      </c>
      <c r="AYX9">
        <v>1</v>
      </c>
      <c r="AYY9">
        <v>1</v>
      </c>
      <c r="AYZ9">
        <v>1</v>
      </c>
      <c r="AZA9">
        <v>1</v>
      </c>
      <c r="AZB9">
        <v>1</v>
      </c>
      <c r="AZC9">
        <v>1</v>
      </c>
      <c r="AZD9">
        <v>1</v>
      </c>
      <c r="AZE9">
        <v>2</v>
      </c>
      <c r="AZF9">
        <v>2</v>
      </c>
      <c r="AZG9">
        <v>2</v>
      </c>
      <c r="AZH9">
        <v>2</v>
      </c>
      <c r="AZI9">
        <v>2</v>
      </c>
      <c r="AZJ9">
        <v>2</v>
      </c>
      <c r="AZK9">
        <v>2</v>
      </c>
      <c r="AZL9">
        <v>2</v>
      </c>
      <c r="AZM9">
        <v>2</v>
      </c>
      <c r="AZN9">
        <v>2</v>
      </c>
      <c r="AZO9">
        <v>2</v>
      </c>
      <c r="AZP9">
        <v>3</v>
      </c>
      <c r="AZQ9">
        <v>3</v>
      </c>
      <c r="AZR9">
        <v>3</v>
      </c>
      <c r="AZS9">
        <v>3</v>
      </c>
      <c r="AZT9">
        <v>3</v>
      </c>
      <c r="AZU9">
        <v>3</v>
      </c>
      <c r="AZV9">
        <v>3</v>
      </c>
      <c r="AZW9">
        <v>3</v>
      </c>
      <c r="AZX9">
        <v>3</v>
      </c>
      <c r="AZY9">
        <v>3</v>
      </c>
      <c r="AZZ9">
        <v>3</v>
      </c>
      <c r="BAA9">
        <v>4</v>
      </c>
      <c r="BAB9">
        <v>4</v>
      </c>
      <c r="BAC9">
        <v>4</v>
      </c>
      <c r="BAD9">
        <v>4</v>
      </c>
      <c r="BAE9">
        <v>4</v>
      </c>
      <c r="BAF9">
        <v>4</v>
      </c>
      <c r="BAG9">
        <v>4</v>
      </c>
      <c r="BAH9">
        <v>4</v>
      </c>
      <c r="BAI9">
        <v>4</v>
      </c>
      <c r="BAJ9">
        <v>4</v>
      </c>
      <c r="BAK9">
        <v>4</v>
      </c>
      <c r="BAL9">
        <v>5</v>
      </c>
      <c r="BAM9">
        <v>5</v>
      </c>
      <c r="BAN9">
        <v>5</v>
      </c>
      <c r="BAO9">
        <v>5</v>
      </c>
      <c r="BAP9">
        <v>5</v>
      </c>
      <c r="BAQ9">
        <v>5</v>
      </c>
      <c r="BAR9">
        <v>5</v>
      </c>
      <c r="BAS9">
        <v>5</v>
      </c>
      <c r="BAT9">
        <v>5</v>
      </c>
      <c r="BAU9">
        <v>5</v>
      </c>
      <c r="BAV9">
        <v>5</v>
      </c>
      <c r="BAW9">
        <v>6</v>
      </c>
      <c r="BAX9">
        <v>6</v>
      </c>
      <c r="BAY9">
        <v>6</v>
      </c>
      <c r="BAZ9">
        <v>6</v>
      </c>
      <c r="BBA9">
        <v>6</v>
      </c>
      <c r="BBB9">
        <v>6</v>
      </c>
      <c r="BBC9">
        <v>6</v>
      </c>
      <c r="BBD9">
        <v>6</v>
      </c>
      <c r="BBE9">
        <v>6</v>
      </c>
      <c r="BBF9">
        <v>6</v>
      </c>
      <c r="BBG9">
        <v>6</v>
      </c>
      <c r="BBH9">
        <v>7</v>
      </c>
      <c r="BBI9">
        <v>7</v>
      </c>
      <c r="BBJ9">
        <v>7</v>
      </c>
      <c r="BBK9">
        <v>7</v>
      </c>
      <c r="BBL9">
        <v>7</v>
      </c>
      <c r="BBM9">
        <v>7</v>
      </c>
      <c r="BBN9">
        <v>7</v>
      </c>
      <c r="BBO9">
        <v>7</v>
      </c>
      <c r="BBP9">
        <v>7</v>
      </c>
      <c r="BBQ9">
        <v>7</v>
      </c>
      <c r="BBR9">
        <v>7</v>
      </c>
      <c r="BBS9">
        <v>8</v>
      </c>
      <c r="BBT9">
        <v>8</v>
      </c>
      <c r="BBU9">
        <v>8</v>
      </c>
      <c r="BBV9">
        <v>8</v>
      </c>
      <c r="BBW9">
        <v>8</v>
      </c>
      <c r="BBX9">
        <v>8</v>
      </c>
      <c r="BBY9">
        <v>8</v>
      </c>
      <c r="BBZ9">
        <v>8</v>
      </c>
      <c r="BCA9">
        <v>8</v>
      </c>
      <c r="BCB9">
        <v>8</v>
      </c>
      <c r="BCC9">
        <v>8</v>
      </c>
      <c r="BCD9">
        <v>9</v>
      </c>
      <c r="BCE9">
        <v>9</v>
      </c>
      <c r="BCF9">
        <v>9</v>
      </c>
      <c r="BCG9">
        <v>9</v>
      </c>
      <c r="BCH9">
        <v>9</v>
      </c>
      <c r="BCI9">
        <v>9</v>
      </c>
      <c r="BCJ9">
        <v>9</v>
      </c>
      <c r="BCK9">
        <v>9</v>
      </c>
      <c r="BCL9">
        <v>9</v>
      </c>
      <c r="BCM9">
        <v>9</v>
      </c>
      <c r="BCN9">
        <v>9</v>
      </c>
      <c r="BCO9">
        <v>10</v>
      </c>
      <c r="BCP9">
        <v>10</v>
      </c>
      <c r="BCQ9">
        <v>10</v>
      </c>
      <c r="BCR9">
        <v>10</v>
      </c>
      <c r="BCS9">
        <v>10</v>
      </c>
      <c r="BCT9">
        <v>10</v>
      </c>
      <c r="BCU9">
        <v>10</v>
      </c>
      <c r="BCV9">
        <v>10</v>
      </c>
      <c r="BCW9">
        <v>10</v>
      </c>
      <c r="BCX9">
        <v>10</v>
      </c>
      <c r="BCY9">
        <v>10</v>
      </c>
      <c r="BCZ9">
        <v>11</v>
      </c>
      <c r="BDA9">
        <v>11</v>
      </c>
      <c r="BDB9">
        <v>11</v>
      </c>
      <c r="BDC9">
        <v>11</v>
      </c>
      <c r="BDD9">
        <v>11</v>
      </c>
      <c r="BDE9">
        <v>11</v>
      </c>
      <c r="BDF9">
        <v>11</v>
      </c>
      <c r="BDG9">
        <v>11</v>
      </c>
      <c r="BDH9">
        <v>11</v>
      </c>
      <c r="BDI9">
        <v>11</v>
      </c>
      <c r="BDJ9">
        <v>11</v>
      </c>
      <c r="BDK9">
        <v>12</v>
      </c>
      <c r="BDL9">
        <v>12</v>
      </c>
      <c r="BDM9">
        <v>12</v>
      </c>
      <c r="BDN9">
        <v>12</v>
      </c>
      <c r="BDO9">
        <v>12</v>
      </c>
      <c r="BDP9">
        <v>12</v>
      </c>
      <c r="BDQ9">
        <v>12</v>
      </c>
      <c r="BDR9">
        <v>12</v>
      </c>
      <c r="BDS9">
        <v>12</v>
      </c>
      <c r="BDT9">
        <v>12</v>
      </c>
      <c r="BDU9">
        <v>12</v>
      </c>
      <c r="BDV9">
        <v>13</v>
      </c>
      <c r="BDW9">
        <v>13</v>
      </c>
      <c r="BDX9">
        <v>13</v>
      </c>
      <c r="BDY9">
        <v>13</v>
      </c>
      <c r="BDZ9">
        <v>13</v>
      </c>
      <c r="BEA9">
        <v>13</v>
      </c>
      <c r="BEB9">
        <v>13</v>
      </c>
      <c r="BEC9">
        <v>13</v>
      </c>
      <c r="BED9">
        <v>13</v>
      </c>
      <c r="BEE9">
        <v>13</v>
      </c>
      <c r="BEF9">
        <v>13</v>
      </c>
      <c r="BEG9">
        <v>14</v>
      </c>
      <c r="BEH9">
        <v>14</v>
      </c>
      <c r="BEI9">
        <v>14</v>
      </c>
      <c r="BEJ9">
        <v>14</v>
      </c>
      <c r="BEK9">
        <v>14</v>
      </c>
      <c r="BEL9">
        <v>14</v>
      </c>
      <c r="BEM9">
        <v>14</v>
      </c>
      <c r="BEN9">
        <v>14</v>
      </c>
      <c r="BEO9">
        <v>14</v>
      </c>
      <c r="BEP9">
        <v>14</v>
      </c>
      <c r="BEQ9">
        <v>14</v>
      </c>
      <c r="BER9">
        <v>15</v>
      </c>
      <c r="BES9">
        <v>15</v>
      </c>
      <c r="BET9">
        <v>15</v>
      </c>
      <c r="BEU9">
        <v>15</v>
      </c>
      <c r="BEV9">
        <v>15</v>
      </c>
      <c r="BEW9">
        <v>15</v>
      </c>
      <c r="BEX9">
        <v>15</v>
      </c>
      <c r="BEY9">
        <v>15</v>
      </c>
      <c r="BEZ9">
        <v>15</v>
      </c>
      <c r="BFA9">
        <v>15</v>
      </c>
      <c r="BFB9">
        <v>15</v>
      </c>
      <c r="BFC9">
        <v>16</v>
      </c>
      <c r="BFD9">
        <v>16</v>
      </c>
      <c r="BFE9">
        <v>16</v>
      </c>
      <c r="BFF9">
        <v>16</v>
      </c>
      <c r="BFG9">
        <v>16</v>
      </c>
      <c r="BFH9">
        <v>16</v>
      </c>
      <c r="BFI9">
        <v>16</v>
      </c>
      <c r="BFJ9">
        <v>16</v>
      </c>
      <c r="BFK9">
        <v>16</v>
      </c>
      <c r="BFL9">
        <v>16</v>
      </c>
      <c r="BFM9">
        <v>16</v>
      </c>
      <c r="BFN9">
        <v>17</v>
      </c>
      <c r="BFO9">
        <v>17</v>
      </c>
      <c r="BFP9">
        <v>17</v>
      </c>
      <c r="BFQ9">
        <v>17</v>
      </c>
      <c r="BFR9">
        <v>17</v>
      </c>
      <c r="BFS9">
        <v>17</v>
      </c>
      <c r="BFT9">
        <v>17</v>
      </c>
      <c r="BFU9">
        <v>17</v>
      </c>
      <c r="BFV9">
        <v>17</v>
      </c>
      <c r="BFW9">
        <v>17</v>
      </c>
      <c r="BFX9">
        <v>17</v>
      </c>
      <c r="BFY9">
        <v>18</v>
      </c>
      <c r="BFZ9">
        <v>18</v>
      </c>
      <c r="BGA9">
        <v>18</v>
      </c>
      <c r="BGB9">
        <v>18</v>
      </c>
      <c r="BGC9">
        <v>18</v>
      </c>
      <c r="BGD9">
        <v>18</v>
      </c>
      <c r="BGE9">
        <v>18</v>
      </c>
      <c r="BGF9">
        <v>18</v>
      </c>
      <c r="BGG9">
        <v>18</v>
      </c>
      <c r="BGH9">
        <v>18</v>
      </c>
      <c r="BGI9">
        <v>18</v>
      </c>
      <c r="BGJ9">
        <v>19</v>
      </c>
      <c r="BGK9">
        <v>19</v>
      </c>
      <c r="BGL9">
        <v>19</v>
      </c>
      <c r="BGM9">
        <v>19</v>
      </c>
      <c r="BGN9">
        <v>19</v>
      </c>
      <c r="BGO9">
        <v>19</v>
      </c>
      <c r="BGP9">
        <v>19</v>
      </c>
      <c r="BGQ9">
        <v>19</v>
      </c>
      <c r="BGR9">
        <v>19</v>
      </c>
      <c r="BGS9">
        <v>19</v>
      </c>
      <c r="BGT9">
        <v>19</v>
      </c>
      <c r="BGU9">
        <v>20</v>
      </c>
      <c r="BGV9">
        <v>20</v>
      </c>
      <c r="BGW9">
        <v>20</v>
      </c>
      <c r="BGX9">
        <v>20</v>
      </c>
      <c r="BGY9">
        <v>20</v>
      </c>
      <c r="BGZ9">
        <v>20</v>
      </c>
      <c r="BHA9">
        <v>20</v>
      </c>
      <c r="BHB9">
        <v>20</v>
      </c>
      <c r="BHC9">
        <v>20</v>
      </c>
      <c r="BHD9">
        <v>20</v>
      </c>
      <c r="BHE9">
        <v>20</v>
      </c>
      <c r="BHF9">
        <v>21</v>
      </c>
      <c r="BHG9">
        <v>21</v>
      </c>
      <c r="BHH9">
        <v>21</v>
      </c>
      <c r="BHI9">
        <v>21</v>
      </c>
      <c r="BHJ9">
        <v>21</v>
      </c>
      <c r="BHK9">
        <v>21</v>
      </c>
      <c r="BHL9">
        <v>21</v>
      </c>
      <c r="BHM9">
        <v>21</v>
      </c>
      <c r="BHN9">
        <v>21</v>
      </c>
      <c r="BHO9">
        <v>21</v>
      </c>
      <c r="BHP9">
        <v>21</v>
      </c>
      <c r="BHQ9">
        <v>22</v>
      </c>
      <c r="BHR9">
        <v>22</v>
      </c>
      <c r="BHS9">
        <v>22</v>
      </c>
      <c r="BHT9">
        <v>22</v>
      </c>
      <c r="BHU9">
        <v>22</v>
      </c>
      <c r="BHV9">
        <v>22</v>
      </c>
      <c r="BHW9">
        <v>22</v>
      </c>
      <c r="BHX9">
        <v>22</v>
      </c>
      <c r="BHY9">
        <v>22</v>
      </c>
      <c r="BHZ9">
        <v>22</v>
      </c>
      <c r="BIA9">
        <v>22</v>
      </c>
      <c r="BIB9">
        <v>23</v>
      </c>
      <c r="BIC9">
        <v>23</v>
      </c>
      <c r="BID9">
        <v>23</v>
      </c>
      <c r="BIE9">
        <v>23</v>
      </c>
      <c r="BIF9">
        <v>23</v>
      </c>
      <c r="BIG9">
        <v>23</v>
      </c>
      <c r="BIH9">
        <v>23</v>
      </c>
      <c r="BII9">
        <v>23</v>
      </c>
      <c r="BIJ9">
        <v>23</v>
      </c>
      <c r="BIK9">
        <v>23</v>
      </c>
      <c r="BIL9">
        <v>23</v>
      </c>
      <c r="BIM9">
        <v>24</v>
      </c>
      <c r="BIN9">
        <v>24</v>
      </c>
      <c r="BIO9">
        <v>24</v>
      </c>
      <c r="BIP9">
        <v>24</v>
      </c>
      <c r="BIQ9">
        <v>24</v>
      </c>
      <c r="BIR9">
        <v>24</v>
      </c>
      <c r="BIS9">
        <v>24</v>
      </c>
      <c r="BIT9">
        <v>24</v>
      </c>
      <c r="BIU9">
        <v>24</v>
      </c>
      <c r="BIV9">
        <v>24</v>
      </c>
      <c r="BIW9">
        <v>24</v>
      </c>
      <c r="BIX9">
        <v>25</v>
      </c>
      <c r="BIY9">
        <v>25</v>
      </c>
      <c r="BIZ9">
        <v>25</v>
      </c>
      <c r="BJA9">
        <v>25</v>
      </c>
      <c r="BJB9">
        <v>25</v>
      </c>
      <c r="BJC9">
        <v>25</v>
      </c>
      <c r="BJD9">
        <v>25</v>
      </c>
      <c r="BJE9">
        <v>25</v>
      </c>
      <c r="BJF9">
        <v>25</v>
      </c>
      <c r="BJG9">
        <v>25</v>
      </c>
      <c r="BJH9">
        <v>25</v>
      </c>
      <c r="BJI9">
        <v>26</v>
      </c>
      <c r="BJJ9">
        <v>26</v>
      </c>
      <c r="BJK9">
        <v>26</v>
      </c>
      <c r="BJL9">
        <v>26</v>
      </c>
      <c r="BJM9">
        <v>26</v>
      </c>
      <c r="BJN9">
        <v>26</v>
      </c>
      <c r="BJO9">
        <v>26</v>
      </c>
      <c r="BJP9">
        <v>26</v>
      </c>
      <c r="BJQ9">
        <v>26</v>
      </c>
      <c r="BJR9">
        <v>26</v>
      </c>
      <c r="BJS9">
        <v>26</v>
      </c>
      <c r="BJT9">
        <v>27</v>
      </c>
      <c r="BJU9">
        <v>27</v>
      </c>
      <c r="BJV9">
        <v>27</v>
      </c>
      <c r="BJW9">
        <v>27</v>
      </c>
      <c r="BJX9">
        <v>27</v>
      </c>
      <c r="BJY9">
        <v>27</v>
      </c>
      <c r="BJZ9">
        <v>27</v>
      </c>
      <c r="BKA9">
        <v>27</v>
      </c>
      <c r="BKB9">
        <v>27</v>
      </c>
      <c r="BKC9">
        <v>27</v>
      </c>
      <c r="BKD9">
        <v>27</v>
      </c>
      <c r="BKE9">
        <v>28</v>
      </c>
      <c r="BKF9">
        <v>28</v>
      </c>
      <c r="BKG9">
        <v>28</v>
      </c>
      <c r="BKH9">
        <v>28</v>
      </c>
      <c r="BKI9">
        <v>28</v>
      </c>
      <c r="BKJ9">
        <v>28</v>
      </c>
      <c r="BKK9">
        <v>28</v>
      </c>
      <c r="BKL9">
        <v>28</v>
      </c>
      <c r="BKM9">
        <v>28</v>
      </c>
      <c r="BKN9">
        <v>28</v>
      </c>
      <c r="BKO9">
        <v>28</v>
      </c>
      <c r="BKP9">
        <v>29</v>
      </c>
      <c r="BKQ9">
        <v>29</v>
      </c>
      <c r="BKR9">
        <v>29</v>
      </c>
      <c r="BKS9">
        <v>29</v>
      </c>
      <c r="BKT9">
        <v>29</v>
      </c>
      <c r="BKU9">
        <v>29</v>
      </c>
      <c r="BKV9">
        <v>29</v>
      </c>
      <c r="BKW9">
        <v>29</v>
      </c>
      <c r="BKX9">
        <v>29</v>
      </c>
      <c r="BKY9">
        <v>29</v>
      </c>
      <c r="BKZ9">
        <v>29</v>
      </c>
      <c r="BLA9">
        <v>30</v>
      </c>
      <c r="BLB9">
        <v>30</v>
      </c>
      <c r="BLC9">
        <v>30</v>
      </c>
      <c r="BLD9">
        <v>30</v>
      </c>
      <c r="BLE9">
        <v>30</v>
      </c>
      <c r="BLF9">
        <v>30</v>
      </c>
      <c r="BLG9">
        <v>30</v>
      </c>
      <c r="BLH9">
        <v>30</v>
      </c>
      <c r="BLI9">
        <v>30</v>
      </c>
      <c r="BLJ9">
        <v>30</v>
      </c>
      <c r="BLK9">
        <v>30</v>
      </c>
      <c r="BLL9">
        <v>1</v>
      </c>
      <c r="BLM9">
        <v>1</v>
      </c>
      <c r="BLN9">
        <v>1</v>
      </c>
      <c r="BLO9">
        <v>1</v>
      </c>
      <c r="BLP9">
        <v>1</v>
      </c>
      <c r="BLQ9">
        <v>1</v>
      </c>
      <c r="BLR9">
        <v>1</v>
      </c>
      <c r="BLS9">
        <v>1</v>
      </c>
      <c r="BLT9">
        <v>1</v>
      </c>
      <c r="BLU9">
        <v>1</v>
      </c>
      <c r="BLV9">
        <v>1</v>
      </c>
      <c r="BLW9">
        <v>2</v>
      </c>
      <c r="BLX9">
        <v>2</v>
      </c>
      <c r="BLY9">
        <v>2</v>
      </c>
      <c r="BLZ9">
        <v>2</v>
      </c>
      <c r="BMA9">
        <v>2</v>
      </c>
      <c r="BMB9">
        <v>2</v>
      </c>
      <c r="BMC9">
        <v>2</v>
      </c>
      <c r="BMD9">
        <v>2</v>
      </c>
      <c r="BME9">
        <v>2</v>
      </c>
      <c r="BMF9">
        <v>2</v>
      </c>
      <c r="BMG9">
        <v>2</v>
      </c>
      <c r="BMH9">
        <v>3</v>
      </c>
      <c r="BMI9">
        <v>3</v>
      </c>
      <c r="BMJ9">
        <v>3</v>
      </c>
      <c r="BMK9">
        <v>3</v>
      </c>
      <c r="BML9">
        <v>3</v>
      </c>
      <c r="BMM9">
        <v>3</v>
      </c>
      <c r="BMN9">
        <v>3</v>
      </c>
      <c r="BMO9">
        <v>3</v>
      </c>
      <c r="BMP9">
        <v>3</v>
      </c>
      <c r="BMQ9">
        <v>3</v>
      </c>
      <c r="BMR9">
        <v>3</v>
      </c>
      <c r="BMS9">
        <v>4</v>
      </c>
      <c r="BMT9">
        <v>4</v>
      </c>
      <c r="BMU9">
        <v>4</v>
      </c>
      <c r="BMV9">
        <v>4</v>
      </c>
      <c r="BMW9">
        <v>4</v>
      </c>
      <c r="BMX9">
        <v>4</v>
      </c>
      <c r="BMY9">
        <v>4</v>
      </c>
      <c r="BMZ9">
        <v>4</v>
      </c>
      <c r="BNA9">
        <v>4</v>
      </c>
      <c r="BNB9">
        <v>4</v>
      </c>
      <c r="BNC9">
        <v>4</v>
      </c>
      <c r="BND9">
        <v>5</v>
      </c>
      <c r="BNE9">
        <v>5</v>
      </c>
      <c r="BNF9">
        <v>5</v>
      </c>
      <c r="BNG9">
        <v>5</v>
      </c>
      <c r="BNH9">
        <v>5</v>
      </c>
      <c r="BNI9">
        <v>5</v>
      </c>
      <c r="BNJ9">
        <v>5</v>
      </c>
      <c r="BNK9">
        <v>5</v>
      </c>
      <c r="BNL9">
        <v>5</v>
      </c>
      <c r="BNM9">
        <v>5</v>
      </c>
      <c r="BNN9">
        <v>5</v>
      </c>
      <c r="BNO9">
        <v>6</v>
      </c>
      <c r="BNP9">
        <v>6</v>
      </c>
      <c r="BNQ9">
        <v>6</v>
      </c>
      <c r="BNR9">
        <v>6</v>
      </c>
      <c r="BNS9">
        <v>6</v>
      </c>
      <c r="BNT9">
        <v>6</v>
      </c>
      <c r="BNU9">
        <v>6</v>
      </c>
      <c r="BNV9">
        <v>6</v>
      </c>
      <c r="BNW9">
        <v>6</v>
      </c>
      <c r="BNX9">
        <v>6</v>
      </c>
      <c r="BNY9">
        <v>6</v>
      </c>
      <c r="BNZ9">
        <v>7</v>
      </c>
      <c r="BOA9">
        <v>7</v>
      </c>
      <c r="BOB9">
        <v>7</v>
      </c>
      <c r="BOC9">
        <v>7</v>
      </c>
      <c r="BOD9">
        <v>7</v>
      </c>
      <c r="BOE9">
        <v>7</v>
      </c>
      <c r="BOF9">
        <v>7</v>
      </c>
      <c r="BOG9">
        <v>7</v>
      </c>
      <c r="BOH9">
        <v>7</v>
      </c>
      <c r="BOI9">
        <v>7</v>
      </c>
      <c r="BOJ9">
        <v>7</v>
      </c>
      <c r="BOK9">
        <v>8</v>
      </c>
      <c r="BOL9">
        <v>8</v>
      </c>
      <c r="BOM9">
        <v>8</v>
      </c>
      <c r="BON9">
        <v>8</v>
      </c>
      <c r="BOO9">
        <v>8</v>
      </c>
      <c r="BOP9">
        <v>8</v>
      </c>
      <c r="BOQ9">
        <v>8</v>
      </c>
      <c r="BOR9">
        <v>8</v>
      </c>
      <c r="BOS9">
        <v>8</v>
      </c>
      <c r="BOT9">
        <v>8</v>
      </c>
      <c r="BOU9">
        <v>8</v>
      </c>
      <c r="BOV9">
        <v>9</v>
      </c>
      <c r="BOW9">
        <v>9</v>
      </c>
      <c r="BOX9">
        <v>9</v>
      </c>
      <c r="BOY9">
        <v>9</v>
      </c>
      <c r="BOZ9">
        <v>9</v>
      </c>
      <c r="BPA9">
        <v>9</v>
      </c>
      <c r="BPB9">
        <v>9</v>
      </c>
      <c r="BPC9">
        <v>9</v>
      </c>
      <c r="BPD9">
        <v>9</v>
      </c>
      <c r="BPE9">
        <v>9</v>
      </c>
      <c r="BPF9">
        <v>9</v>
      </c>
      <c r="BPG9">
        <v>10</v>
      </c>
      <c r="BPH9">
        <v>10</v>
      </c>
      <c r="BPI9">
        <v>10</v>
      </c>
      <c r="BPJ9">
        <v>10</v>
      </c>
      <c r="BPK9">
        <v>10</v>
      </c>
      <c r="BPL9">
        <v>10</v>
      </c>
      <c r="BPM9">
        <v>10</v>
      </c>
      <c r="BPN9">
        <v>10</v>
      </c>
      <c r="BPO9">
        <v>10</v>
      </c>
      <c r="BPP9">
        <v>10</v>
      </c>
      <c r="BPQ9">
        <v>10</v>
      </c>
      <c r="BPR9">
        <v>1</v>
      </c>
      <c r="BPS9">
        <v>1</v>
      </c>
      <c r="BPT9">
        <v>1</v>
      </c>
      <c r="BPU9">
        <v>1</v>
      </c>
      <c r="BPV9">
        <v>1</v>
      </c>
      <c r="BPW9">
        <v>1</v>
      </c>
      <c r="BPX9">
        <v>1</v>
      </c>
      <c r="BPY9">
        <v>1</v>
      </c>
      <c r="BPZ9">
        <v>1</v>
      </c>
      <c r="BQA9">
        <v>1</v>
      </c>
      <c r="BQB9">
        <v>1</v>
      </c>
      <c r="BQC9">
        <v>2</v>
      </c>
      <c r="BQD9">
        <v>2</v>
      </c>
      <c r="BQE9">
        <v>2</v>
      </c>
      <c r="BQF9">
        <v>2</v>
      </c>
      <c r="BQG9">
        <v>2</v>
      </c>
      <c r="BQH9">
        <v>2</v>
      </c>
      <c r="BQI9">
        <v>2</v>
      </c>
      <c r="BQJ9">
        <v>2</v>
      </c>
      <c r="BQK9">
        <v>2</v>
      </c>
      <c r="BQL9">
        <v>2</v>
      </c>
      <c r="BQM9">
        <v>2</v>
      </c>
      <c r="BQN9">
        <v>3</v>
      </c>
      <c r="BQO9">
        <v>3</v>
      </c>
      <c r="BQP9">
        <v>3</v>
      </c>
      <c r="BQQ9">
        <v>3</v>
      </c>
      <c r="BQR9">
        <v>3</v>
      </c>
      <c r="BQS9">
        <v>3</v>
      </c>
      <c r="BQT9">
        <v>3</v>
      </c>
      <c r="BQU9">
        <v>3</v>
      </c>
      <c r="BQV9">
        <v>3</v>
      </c>
      <c r="BQW9">
        <v>3</v>
      </c>
      <c r="BQX9">
        <v>3</v>
      </c>
      <c r="BQY9">
        <v>4</v>
      </c>
      <c r="BQZ9">
        <v>4</v>
      </c>
      <c r="BRA9">
        <v>4</v>
      </c>
      <c r="BRB9">
        <v>4</v>
      </c>
      <c r="BRC9">
        <v>4</v>
      </c>
      <c r="BRD9">
        <v>4</v>
      </c>
      <c r="BRE9">
        <v>4</v>
      </c>
      <c r="BRF9">
        <v>4</v>
      </c>
      <c r="BRG9">
        <v>4</v>
      </c>
      <c r="BRH9">
        <v>4</v>
      </c>
      <c r="BRI9">
        <v>4</v>
      </c>
      <c r="BRJ9">
        <v>5</v>
      </c>
      <c r="BRK9">
        <v>5</v>
      </c>
      <c r="BRL9">
        <v>5</v>
      </c>
      <c r="BRM9">
        <v>5</v>
      </c>
      <c r="BRN9">
        <v>5</v>
      </c>
      <c r="BRO9">
        <v>5</v>
      </c>
      <c r="BRP9">
        <v>5</v>
      </c>
      <c r="BRQ9">
        <v>5</v>
      </c>
      <c r="BRR9">
        <v>5</v>
      </c>
      <c r="BRS9">
        <v>5</v>
      </c>
      <c r="BRT9">
        <v>5</v>
      </c>
      <c r="BRU9">
        <v>6</v>
      </c>
      <c r="BRV9">
        <v>6</v>
      </c>
      <c r="BRW9">
        <v>6</v>
      </c>
      <c r="BRX9">
        <v>6</v>
      </c>
      <c r="BRY9">
        <v>6</v>
      </c>
      <c r="BRZ9">
        <v>6</v>
      </c>
      <c r="BSA9">
        <v>6</v>
      </c>
      <c r="BSB9">
        <v>6</v>
      </c>
      <c r="BSC9">
        <v>6</v>
      </c>
      <c r="BSD9">
        <v>6</v>
      </c>
      <c r="BSE9">
        <v>6</v>
      </c>
      <c r="BSF9">
        <v>7</v>
      </c>
      <c r="BSG9">
        <v>7</v>
      </c>
      <c r="BSH9">
        <v>7</v>
      </c>
      <c r="BSI9">
        <v>7</v>
      </c>
      <c r="BSJ9">
        <v>7</v>
      </c>
      <c r="BSK9">
        <v>7</v>
      </c>
      <c r="BSL9">
        <v>7</v>
      </c>
      <c r="BSM9">
        <v>7</v>
      </c>
      <c r="BSN9">
        <v>7</v>
      </c>
      <c r="BSO9">
        <v>7</v>
      </c>
      <c r="BSP9">
        <v>7</v>
      </c>
      <c r="BSQ9">
        <v>8</v>
      </c>
      <c r="BSR9">
        <v>8</v>
      </c>
      <c r="BSS9">
        <v>8</v>
      </c>
      <c r="BST9">
        <v>8</v>
      </c>
      <c r="BSU9">
        <v>8</v>
      </c>
      <c r="BSV9">
        <v>8</v>
      </c>
      <c r="BSW9">
        <v>8</v>
      </c>
      <c r="BSX9">
        <v>8</v>
      </c>
      <c r="BSY9">
        <v>8</v>
      </c>
      <c r="BSZ9">
        <v>8</v>
      </c>
      <c r="BTA9">
        <v>8</v>
      </c>
      <c r="BTB9">
        <v>9</v>
      </c>
      <c r="BTC9">
        <v>9</v>
      </c>
      <c r="BTD9">
        <v>9</v>
      </c>
      <c r="BTE9">
        <v>9</v>
      </c>
      <c r="BTF9">
        <v>9</v>
      </c>
      <c r="BTG9">
        <v>9</v>
      </c>
      <c r="BTH9">
        <v>9</v>
      </c>
      <c r="BTI9">
        <v>9</v>
      </c>
      <c r="BTJ9">
        <v>9</v>
      </c>
      <c r="BTK9">
        <v>9</v>
      </c>
      <c r="BTL9">
        <v>9</v>
      </c>
      <c r="BTM9">
        <v>10</v>
      </c>
      <c r="BTN9">
        <v>10</v>
      </c>
      <c r="BTO9">
        <v>10</v>
      </c>
      <c r="BTP9">
        <v>10</v>
      </c>
      <c r="BTQ9">
        <v>10</v>
      </c>
      <c r="BTR9">
        <v>10</v>
      </c>
      <c r="BTS9">
        <v>10</v>
      </c>
      <c r="BTT9">
        <v>10</v>
      </c>
      <c r="BTU9">
        <v>10</v>
      </c>
      <c r="BTV9">
        <v>10</v>
      </c>
      <c r="BTW9">
        <v>10</v>
      </c>
      <c r="BTX9">
        <v>11</v>
      </c>
      <c r="BTY9">
        <v>11</v>
      </c>
      <c r="BTZ9">
        <v>11</v>
      </c>
      <c r="BUA9">
        <v>11</v>
      </c>
      <c r="BUB9">
        <v>11</v>
      </c>
      <c r="BUC9">
        <v>11</v>
      </c>
      <c r="BUD9">
        <v>11</v>
      </c>
      <c r="BUE9">
        <v>11</v>
      </c>
      <c r="BUF9">
        <v>11</v>
      </c>
      <c r="BUG9">
        <v>11</v>
      </c>
      <c r="BUH9">
        <v>11</v>
      </c>
      <c r="BUI9">
        <v>12</v>
      </c>
      <c r="BUJ9">
        <v>12</v>
      </c>
      <c r="BUK9">
        <v>12</v>
      </c>
      <c r="BUL9">
        <v>12</v>
      </c>
      <c r="BUM9">
        <v>12</v>
      </c>
      <c r="BUN9">
        <v>12</v>
      </c>
      <c r="BUO9">
        <v>12</v>
      </c>
      <c r="BUP9">
        <v>12</v>
      </c>
      <c r="BUQ9">
        <v>12</v>
      </c>
      <c r="BUR9">
        <v>12</v>
      </c>
      <c r="BUS9">
        <v>12</v>
      </c>
      <c r="BUT9">
        <v>13</v>
      </c>
      <c r="BUU9">
        <v>13</v>
      </c>
      <c r="BUV9">
        <v>13</v>
      </c>
      <c r="BUW9">
        <v>13</v>
      </c>
      <c r="BUX9">
        <v>13</v>
      </c>
      <c r="BUY9">
        <v>13</v>
      </c>
      <c r="BUZ9">
        <v>13</v>
      </c>
      <c r="BVA9">
        <v>13</v>
      </c>
      <c r="BVB9">
        <v>13</v>
      </c>
      <c r="BVC9">
        <v>13</v>
      </c>
      <c r="BVD9">
        <v>13</v>
      </c>
      <c r="BVE9">
        <v>14</v>
      </c>
      <c r="BVF9">
        <v>14</v>
      </c>
      <c r="BVG9">
        <v>14</v>
      </c>
      <c r="BVH9">
        <v>14</v>
      </c>
      <c r="BVI9">
        <v>14</v>
      </c>
      <c r="BVJ9">
        <v>14</v>
      </c>
      <c r="BVK9">
        <v>14</v>
      </c>
      <c r="BVL9">
        <v>14</v>
      </c>
      <c r="BVM9">
        <v>14</v>
      </c>
      <c r="BVN9">
        <v>14</v>
      </c>
      <c r="BVO9">
        <v>14</v>
      </c>
      <c r="BVP9">
        <v>15</v>
      </c>
      <c r="BVQ9">
        <v>15</v>
      </c>
      <c r="BVR9">
        <v>15</v>
      </c>
      <c r="BVS9">
        <v>15</v>
      </c>
      <c r="BVT9">
        <v>15</v>
      </c>
      <c r="BVU9">
        <v>15</v>
      </c>
      <c r="BVV9">
        <v>15</v>
      </c>
      <c r="BVW9">
        <v>15</v>
      </c>
      <c r="BVX9">
        <v>15</v>
      </c>
      <c r="BVY9">
        <v>15</v>
      </c>
      <c r="BVZ9">
        <v>15</v>
      </c>
      <c r="BWA9">
        <v>16</v>
      </c>
      <c r="BWB9">
        <v>16</v>
      </c>
      <c r="BWC9">
        <v>16</v>
      </c>
      <c r="BWD9">
        <v>16</v>
      </c>
      <c r="BWE9">
        <v>16</v>
      </c>
      <c r="BWF9">
        <v>16</v>
      </c>
      <c r="BWG9">
        <v>16</v>
      </c>
      <c r="BWH9">
        <v>16</v>
      </c>
      <c r="BWI9">
        <v>16</v>
      </c>
      <c r="BWJ9">
        <v>16</v>
      </c>
      <c r="BWK9">
        <v>16</v>
      </c>
      <c r="BWL9">
        <v>17</v>
      </c>
      <c r="BWM9">
        <v>17</v>
      </c>
      <c r="BWN9">
        <v>17</v>
      </c>
      <c r="BWO9">
        <v>17</v>
      </c>
      <c r="BWP9">
        <v>17</v>
      </c>
      <c r="BWQ9">
        <v>17</v>
      </c>
      <c r="BWR9">
        <v>17</v>
      </c>
      <c r="BWS9">
        <v>17</v>
      </c>
      <c r="BWT9">
        <v>17</v>
      </c>
      <c r="BWU9">
        <v>17</v>
      </c>
      <c r="BWV9">
        <v>17</v>
      </c>
      <c r="BWW9">
        <v>18</v>
      </c>
      <c r="BWX9">
        <v>18</v>
      </c>
      <c r="BWY9">
        <v>18</v>
      </c>
      <c r="BWZ9">
        <v>18</v>
      </c>
      <c r="BXA9">
        <v>18</v>
      </c>
      <c r="BXB9">
        <v>18</v>
      </c>
      <c r="BXC9">
        <v>18</v>
      </c>
      <c r="BXD9">
        <v>18</v>
      </c>
      <c r="BXE9">
        <v>18</v>
      </c>
      <c r="BXF9">
        <v>18</v>
      </c>
      <c r="BXG9">
        <v>18</v>
      </c>
      <c r="BXH9">
        <v>19</v>
      </c>
      <c r="BXI9">
        <v>19</v>
      </c>
      <c r="BXJ9">
        <v>19</v>
      </c>
      <c r="BXK9">
        <v>19</v>
      </c>
      <c r="BXL9">
        <v>19</v>
      </c>
      <c r="BXM9">
        <v>19</v>
      </c>
      <c r="BXN9">
        <v>19</v>
      </c>
      <c r="BXO9">
        <v>19</v>
      </c>
      <c r="BXP9">
        <v>19</v>
      </c>
      <c r="BXQ9">
        <v>19</v>
      </c>
      <c r="BXR9">
        <v>19</v>
      </c>
      <c r="BXS9">
        <v>20</v>
      </c>
      <c r="BXT9">
        <v>20</v>
      </c>
      <c r="BXU9">
        <v>20</v>
      </c>
      <c r="BXV9">
        <v>20</v>
      </c>
      <c r="BXW9">
        <v>20</v>
      </c>
      <c r="BXX9">
        <v>20</v>
      </c>
      <c r="BXY9">
        <v>20</v>
      </c>
      <c r="BXZ9">
        <v>20</v>
      </c>
      <c r="BYA9">
        <v>20</v>
      </c>
      <c r="BYB9">
        <v>20</v>
      </c>
      <c r="BYC9">
        <v>20</v>
      </c>
      <c r="BYD9">
        <v>21</v>
      </c>
      <c r="BYE9">
        <v>21</v>
      </c>
      <c r="BYF9">
        <v>21</v>
      </c>
      <c r="BYG9">
        <v>21</v>
      </c>
      <c r="BYH9">
        <v>21</v>
      </c>
      <c r="BYI9">
        <v>21</v>
      </c>
      <c r="BYJ9">
        <v>21</v>
      </c>
      <c r="BYK9">
        <v>21</v>
      </c>
      <c r="BYL9">
        <v>21</v>
      </c>
      <c r="BYM9">
        <v>21</v>
      </c>
      <c r="BYN9">
        <v>21</v>
      </c>
      <c r="BYO9">
        <v>22</v>
      </c>
      <c r="BYP9">
        <v>22</v>
      </c>
      <c r="BYQ9">
        <v>22</v>
      </c>
      <c r="BYR9">
        <v>22</v>
      </c>
      <c r="BYS9">
        <v>22</v>
      </c>
      <c r="BYT9">
        <v>22</v>
      </c>
      <c r="BYU9">
        <v>22</v>
      </c>
      <c r="BYV9">
        <v>22</v>
      </c>
      <c r="BYW9">
        <v>22</v>
      </c>
      <c r="BYX9">
        <v>22</v>
      </c>
      <c r="BYY9">
        <v>22</v>
      </c>
      <c r="BYZ9">
        <v>23</v>
      </c>
      <c r="BZA9">
        <v>23</v>
      </c>
      <c r="BZB9">
        <v>23</v>
      </c>
      <c r="BZC9">
        <v>23</v>
      </c>
      <c r="BZD9">
        <v>23</v>
      </c>
      <c r="BZE9">
        <v>23</v>
      </c>
      <c r="BZF9">
        <v>23</v>
      </c>
      <c r="BZG9">
        <v>23</v>
      </c>
      <c r="BZH9">
        <v>23</v>
      </c>
      <c r="BZI9">
        <v>23</v>
      </c>
      <c r="BZJ9">
        <v>23</v>
      </c>
      <c r="BZK9">
        <v>24</v>
      </c>
      <c r="BZL9">
        <v>24</v>
      </c>
      <c r="BZM9">
        <v>24</v>
      </c>
      <c r="BZN9">
        <v>24</v>
      </c>
      <c r="BZO9">
        <v>24</v>
      </c>
      <c r="BZP9">
        <v>24</v>
      </c>
      <c r="BZQ9">
        <v>24</v>
      </c>
      <c r="BZR9">
        <v>24</v>
      </c>
      <c r="BZS9">
        <v>24</v>
      </c>
      <c r="BZT9">
        <v>24</v>
      </c>
      <c r="BZU9">
        <v>24</v>
      </c>
      <c r="BZV9">
        <v>25</v>
      </c>
      <c r="BZW9">
        <v>25</v>
      </c>
      <c r="BZX9">
        <v>25</v>
      </c>
      <c r="BZY9">
        <v>25</v>
      </c>
      <c r="BZZ9">
        <v>25</v>
      </c>
      <c r="CAA9">
        <v>25</v>
      </c>
      <c r="CAB9">
        <v>25</v>
      </c>
      <c r="CAC9">
        <v>25</v>
      </c>
      <c r="CAD9">
        <v>25</v>
      </c>
      <c r="CAE9">
        <v>25</v>
      </c>
      <c r="CAF9">
        <v>25</v>
      </c>
      <c r="CAG9">
        <v>1</v>
      </c>
      <c r="CAH9">
        <v>1</v>
      </c>
      <c r="CAI9">
        <v>1</v>
      </c>
      <c r="CAJ9">
        <v>1</v>
      </c>
      <c r="CAK9">
        <v>1</v>
      </c>
      <c r="CAL9">
        <v>1</v>
      </c>
      <c r="CAM9">
        <v>1</v>
      </c>
      <c r="CAN9">
        <v>1</v>
      </c>
      <c r="CAO9">
        <v>1</v>
      </c>
      <c r="CAP9">
        <v>1</v>
      </c>
      <c r="CAQ9">
        <v>1</v>
      </c>
      <c r="CAR9">
        <v>2</v>
      </c>
      <c r="CAS9">
        <v>2</v>
      </c>
      <c r="CAT9">
        <v>2</v>
      </c>
      <c r="CAU9">
        <v>2</v>
      </c>
      <c r="CAV9">
        <v>2</v>
      </c>
      <c r="CAW9">
        <v>2</v>
      </c>
      <c r="CAX9">
        <v>2</v>
      </c>
      <c r="CAY9">
        <v>2</v>
      </c>
      <c r="CAZ9">
        <v>2</v>
      </c>
      <c r="CBA9">
        <v>2</v>
      </c>
      <c r="CBB9">
        <v>2</v>
      </c>
      <c r="CBC9">
        <v>3</v>
      </c>
      <c r="CBD9">
        <v>3</v>
      </c>
      <c r="CBE9">
        <v>3</v>
      </c>
      <c r="CBF9">
        <v>3</v>
      </c>
      <c r="CBG9">
        <v>3</v>
      </c>
      <c r="CBH9">
        <v>3</v>
      </c>
      <c r="CBI9">
        <v>3</v>
      </c>
      <c r="CBJ9">
        <v>3</v>
      </c>
      <c r="CBK9">
        <v>3</v>
      </c>
      <c r="CBL9">
        <v>3</v>
      </c>
      <c r="CBM9">
        <v>3</v>
      </c>
      <c r="CBN9">
        <v>4</v>
      </c>
      <c r="CBO9">
        <v>4</v>
      </c>
      <c r="CBP9">
        <v>4</v>
      </c>
      <c r="CBQ9">
        <v>4</v>
      </c>
      <c r="CBR9">
        <v>4</v>
      </c>
      <c r="CBS9">
        <v>4</v>
      </c>
      <c r="CBT9">
        <v>4</v>
      </c>
      <c r="CBU9">
        <v>4</v>
      </c>
      <c r="CBV9">
        <v>4</v>
      </c>
      <c r="CBW9">
        <v>4</v>
      </c>
      <c r="CBX9">
        <v>4</v>
      </c>
      <c r="CBY9">
        <v>5</v>
      </c>
      <c r="CBZ9">
        <v>5</v>
      </c>
      <c r="CCA9">
        <v>5</v>
      </c>
      <c r="CCB9">
        <v>5</v>
      </c>
      <c r="CCC9">
        <v>5</v>
      </c>
      <c r="CCD9">
        <v>5</v>
      </c>
      <c r="CCE9">
        <v>5</v>
      </c>
      <c r="CCF9">
        <v>5</v>
      </c>
      <c r="CCG9">
        <v>5</v>
      </c>
      <c r="CCH9">
        <v>5</v>
      </c>
      <c r="CCI9">
        <v>5</v>
      </c>
      <c r="CCJ9">
        <v>6</v>
      </c>
      <c r="CCK9">
        <v>6</v>
      </c>
      <c r="CCL9">
        <v>6</v>
      </c>
      <c r="CCM9">
        <v>6</v>
      </c>
      <c r="CCN9">
        <v>6</v>
      </c>
      <c r="CCO9">
        <v>6</v>
      </c>
      <c r="CCP9">
        <v>6</v>
      </c>
      <c r="CCQ9">
        <v>6</v>
      </c>
      <c r="CCR9">
        <v>6</v>
      </c>
      <c r="CCS9">
        <v>6</v>
      </c>
      <c r="CCT9">
        <v>6</v>
      </c>
      <c r="CCU9">
        <v>7</v>
      </c>
      <c r="CCV9">
        <v>7</v>
      </c>
      <c r="CCW9">
        <v>7</v>
      </c>
      <c r="CCX9">
        <v>7</v>
      </c>
      <c r="CCY9">
        <v>7</v>
      </c>
      <c r="CCZ9">
        <v>7</v>
      </c>
      <c r="CDA9">
        <v>7</v>
      </c>
      <c r="CDB9">
        <v>7</v>
      </c>
      <c r="CDC9">
        <v>7</v>
      </c>
      <c r="CDD9">
        <v>7</v>
      </c>
      <c r="CDE9">
        <v>7</v>
      </c>
      <c r="CDF9">
        <v>8</v>
      </c>
      <c r="CDG9">
        <v>8</v>
      </c>
      <c r="CDH9">
        <v>8</v>
      </c>
      <c r="CDI9">
        <v>8</v>
      </c>
      <c r="CDJ9">
        <v>8</v>
      </c>
      <c r="CDK9">
        <v>8</v>
      </c>
      <c r="CDL9">
        <v>8</v>
      </c>
      <c r="CDM9">
        <v>8</v>
      </c>
      <c r="CDN9">
        <v>8</v>
      </c>
      <c r="CDO9">
        <v>8</v>
      </c>
      <c r="CDP9">
        <v>8</v>
      </c>
      <c r="CDQ9">
        <v>9</v>
      </c>
      <c r="CDR9">
        <v>9</v>
      </c>
      <c r="CDS9">
        <v>9</v>
      </c>
      <c r="CDT9">
        <v>9</v>
      </c>
      <c r="CDU9">
        <v>9</v>
      </c>
      <c r="CDV9">
        <v>9</v>
      </c>
      <c r="CDW9">
        <v>9</v>
      </c>
      <c r="CDX9">
        <v>9</v>
      </c>
      <c r="CDY9">
        <v>9</v>
      </c>
      <c r="CDZ9">
        <v>9</v>
      </c>
      <c r="CEA9">
        <v>9</v>
      </c>
      <c r="CEB9">
        <v>1</v>
      </c>
      <c r="CEC9">
        <v>1</v>
      </c>
      <c r="CED9">
        <v>1</v>
      </c>
      <c r="CEE9">
        <v>1</v>
      </c>
      <c r="CEF9">
        <v>1</v>
      </c>
      <c r="CEG9">
        <v>1</v>
      </c>
      <c r="CEH9">
        <v>1</v>
      </c>
      <c r="CEI9">
        <v>1</v>
      </c>
      <c r="CEJ9">
        <v>1</v>
      </c>
      <c r="CEK9">
        <v>1</v>
      </c>
      <c r="CEL9">
        <v>1</v>
      </c>
      <c r="CEM9">
        <v>2</v>
      </c>
      <c r="CEN9">
        <v>2</v>
      </c>
      <c r="CEO9">
        <v>2</v>
      </c>
      <c r="CEP9">
        <v>2</v>
      </c>
      <c r="CEQ9">
        <v>2</v>
      </c>
      <c r="CER9">
        <v>2</v>
      </c>
      <c r="CES9">
        <v>2</v>
      </c>
      <c r="CET9">
        <v>2</v>
      </c>
      <c r="CEU9">
        <v>2</v>
      </c>
      <c r="CEV9">
        <v>2</v>
      </c>
      <c r="CEW9">
        <v>2</v>
      </c>
      <c r="CEX9">
        <v>3</v>
      </c>
      <c r="CEY9">
        <v>3</v>
      </c>
      <c r="CEZ9">
        <v>3</v>
      </c>
      <c r="CFA9">
        <v>3</v>
      </c>
      <c r="CFB9">
        <v>3</v>
      </c>
      <c r="CFC9">
        <v>3</v>
      </c>
      <c r="CFD9">
        <v>3</v>
      </c>
      <c r="CFE9">
        <v>3</v>
      </c>
      <c r="CFF9">
        <v>3</v>
      </c>
      <c r="CFG9">
        <v>3</v>
      </c>
      <c r="CFH9">
        <v>3</v>
      </c>
      <c r="CFI9">
        <v>4</v>
      </c>
      <c r="CFJ9">
        <v>4</v>
      </c>
      <c r="CFK9">
        <v>4</v>
      </c>
      <c r="CFL9">
        <v>4</v>
      </c>
      <c r="CFM9">
        <v>4</v>
      </c>
      <c r="CFN9">
        <v>4</v>
      </c>
      <c r="CFO9">
        <v>4</v>
      </c>
      <c r="CFP9">
        <v>4</v>
      </c>
      <c r="CFQ9">
        <v>4</v>
      </c>
      <c r="CFR9">
        <v>4</v>
      </c>
      <c r="CFS9">
        <v>4</v>
      </c>
      <c r="CFT9">
        <v>5</v>
      </c>
      <c r="CFU9">
        <v>5</v>
      </c>
      <c r="CFV9">
        <v>5</v>
      </c>
      <c r="CFW9">
        <v>5</v>
      </c>
      <c r="CFX9">
        <v>5</v>
      </c>
      <c r="CFY9">
        <v>5</v>
      </c>
      <c r="CFZ9">
        <v>5</v>
      </c>
      <c r="CGA9">
        <v>5</v>
      </c>
      <c r="CGB9">
        <v>5</v>
      </c>
      <c r="CGC9">
        <v>5</v>
      </c>
      <c r="CGD9">
        <v>5</v>
      </c>
      <c r="CGE9">
        <v>6</v>
      </c>
      <c r="CGF9">
        <v>6</v>
      </c>
      <c r="CGG9">
        <v>6</v>
      </c>
      <c r="CGH9">
        <v>6</v>
      </c>
      <c r="CGI9">
        <v>6</v>
      </c>
      <c r="CGJ9">
        <v>6</v>
      </c>
      <c r="CGK9">
        <v>6</v>
      </c>
      <c r="CGL9">
        <v>6</v>
      </c>
      <c r="CGM9">
        <v>6</v>
      </c>
      <c r="CGN9">
        <v>6</v>
      </c>
      <c r="CGO9">
        <v>6</v>
      </c>
      <c r="CGP9">
        <v>7</v>
      </c>
      <c r="CGQ9">
        <v>7</v>
      </c>
      <c r="CGR9">
        <v>7</v>
      </c>
      <c r="CGS9">
        <v>7</v>
      </c>
      <c r="CGT9">
        <v>7</v>
      </c>
      <c r="CGU9">
        <v>7</v>
      </c>
      <c r="CGV9">
        <v>7</v>
      </c>
      <c r="CGW9">
        <v>7</v>
      </c>
      <c r="CGX9">
        <v>7</v>
      </c>
      <c r="CGY9">
        <v>7</v>
      </c>
      <c r="CGZ9">
        <v>7</v>
      </c>
      <c r="CHA9">
        <v>8</v>
      </c>
      <c r="CHB9">
        <v>8</v>
      </c>
      <c r="CHC9">
        <v>8</v>
      </c>
      <c r="CHD9">
        <v>8</v>
      </c>
      <c r="CHE9">
        <v>8</v>
      </c>
      <c r="CHF9">
        <v>8</v>
      </c>
      <c r="CHG9">
        <v>8</v>
      </c>
      <c r="CHH9">
        <v>8</v>
      </c>
      <c r="CHI9">
        <v>8</v>
      </c>
      <c r="CHJ9">
        <v>8</v>
      </c>
      <c r="CHK9">
        <v>8</v>
      </c>
      <c r="CHL9">
        <v>9</v>
      </c>
      <c r="CHM9">
        <v>9</v>
      </c>
      <c r="CHN9">
        <v>9</v>
      </c>
      <c r="CHO9">
        <v>9</v>
      </c>
      <c r="CHP9">
        <v>9</v>
      </c>
      <c r="CHQ9">
        <v>9</v>
      </c>
      <c r="CHR9">
        <v>9</v>
      </c>
      <c r="CHS9">
        <v>9</v>
      </c>
      <c r="CHT9">
        <v>9</v>
      </c>
      <c r="CHU9">
        <v>9</v>
      </c>
      <c r="CHV9">
        <v>9</v>
      </c>
      <c r="CHW9">
        <v>10</v>
      </c>
      <c r="CHX9">
        <v>10</v>
      </c>
      <c r="CHY9">
        <v>10</v>
      </c>
      <c r="CHZ9">
        <v>10</v>
      </c>
      <c r="CIA9">
        <v>10</v>
      </c>
      <c r="CIB9">
        <v>10</v>
      </c>
      <c r="CIC9">
        <v>10</v>
      </c>
      <c r="CID9">
        <v>10</v>
      </c>
      <c r="CIE9">
        <v>10</v>
      </c>
      <c r="CIF9">
        <v>10</v>
      </c>
      <c r="CIG9">
        <v>10</v>
      </c>
      <c r="CIH9">
        <v>11</v>
      </c>
      <c r="CII9">
        <v>11</v>
      </c>
      <c r="CIJ9">
        <v>11</v>
      </c>
      <c r="CIK9">
        <v>11</v>
      </c>
      <c r="CIL9">
        <v>11</v>
      </c>
      <c r="CIM9">
        <v>11</v>
      </c>
      <c r="CIN9">
        <v>11</v>
      </c>
      <c r="CIO9">
        <v>11</v>
      </c>
      <c r="CIP9">
        <v>11</v>
      </c>
      <c r="CIQ9">
        <v>11</v>
      </c>
      <c r="CIR9">
        <v>11</v>
      </c>
      <c r="CIS9">
        <v>12</v>
      </c>
      <c r="CIT9">
        <v>12</v>
      </c>
      <c r="CIU9">
        <v>12</v>
      </c>
      <c r="CIV9">
        <v>12</v>
      </c>
      <c r="CIW9">
        <v>12</v>
      </c>
      <c r="CIX9">
        <v>12</v>
      </c>
      <c r="CIY9">
        <v>12</v>
      </c>
      <c r="CIZ9">
        <v>12</v>
      </c>
      <c r="CJA9">
        <v>12</v>
      </c>
      <c r="CJB9">
        <v>12</v>
      </c>
      <c r="CJC9">
        <v>12</v>
      </c>
      <c r="CJD9">
        <v>13</v>
      </c>
      <c r="CJE9">
        <v>13</v>
      </c>
      <c r="CJF9">
        <v>13</v>
      </c>
      <c r="CJG9">
        <v>13</v>
      </c>
      <c r="CJH9">
        <v>13</v>
      </c>
      <c r="CJI9">
        <v>13</v>
      </c>
      <c r="CJJ9">
        <v>13</v>
      </c>
      <c r="CJK9">
        <v>13</v>
      </c>
      <c r="CJL9">
        <v>13</v>
      </c>
      <c r="CJM9">
        <v>13</v>
      </c>
      <c r="CJN9">
        <v>13</v>
      </c>
      <c r="CJO9">
        <v>14</v>
      </c>
      <c r="CJP9">
        <v>14</v>
      </c>
      <c r="CJQ9">
        <v>14</v>
      </c>
      <c r="CJR9">
        <v>14</v>
      </c>
      <c r="CJS9">
        <v>14</v>
      </c>
      <c r="CJT9">
        <v>14</v>
      </c>
      <c r="CJU9">
        <v>14</v>
      </c>
      <c r="CJV9">
        <v>14</v>
      </c>
      <c r="CJW9">
        <v>14</v>
      </c>
      <c r="CJX9">
        <v>14</v>
      </c>
      <c r="CJY9">
        <v>14</v>
      </c>
      <c r="CJZ9">
        <v>15</v>
      </c>
      <c r="CKA9">
        <v>15</v>
      </c>
      <c r="CKB9">
        <v>15</v>
      </c>
      <c r="CKC9">
        <v>15</v>
      </c>
      <c r="CKD9">
        <v>15</v>
      </c>
      <c r="CKE9">
        <v>15</v>
      </c>
      <c r="CKF9">
        <v>15</v>
      </c>
      <c r="CKG9">
        <v>15</v>
      </c>
      <c r="CKH9">
        <v>15</v>
      </c>
      <c r="CKI9">
        <v>15</v>
      </c>
      <c r="CKJ9">
        <v>15</v>
      </c>
      <c r="CKK9">
        <v>16</v>
      </c>
      <c r="CKL9">
        <v>16</v>
      </c>
      <c r="CKM9">
        <v>16</v>
      </c>
      <c r="CKN9">
        <v>16</v>
      </c>
      <c r="CKO9">
        <v>16</v>
      </c>
      <c r="CKP9">
        <v>16</v>
      </c>
      <c r="CKQ9">
        <v>16</v>
      </c>
      <c r="CKR9">
        <v>16</v>
      </c>
      <c r="CKS9">
        <v>16</v>
      </c>
      <c r="CKT9">
        <v>16</v>
      </c>
      <c r="CKU9">
        <v>16</v>
      </c>
      <c r="CKV9">
        <v>17</v>
      </c>
      <c r="CKW9">
        <v>17</v>
      </c>
      <c r="CKX9">
        <v>17</v>
      </c>
      <c r="CKY9">
        <v>17</v>
      </c>
      <c r="CKZ9">
        <v>17</v>
      </c>
      <c r="CLA9">
        <v>17</v>
      </c>
      <c r="CLB9">
        <v>17</v>
      </c>
      <c r="CLC9">
        <v>17</v>
      </c>
      <c r="CLD9">
        <v>17</v>
      </c>
      <c r="CLE9">
        <v>17</v>
      </c>
      <c r="CLF9">
        <v>17</v>
      </c>
      <c r="CLG9">
        <v>18</v>
      </c>
      <c r="CLH9">
        <v>18</v>
      </c>
      <c r="CLI9">
        <v>18</v>
      </c>
      <c r="CLJ9">
        <v>18</v>
      </c>
      <c r="CLK9">
        <v>18</v>
      </c>
      <c r="CLL9">
        <v>18</v>
      </c>
      <c r="CLM9">
        <v>18</v>
      </c>
      <c r="CLN9">
        <v>18</v>
      </c>
      <c r="CLO9">
        <v>18</v>
      </c>
      <c r="CLP9">
        <v>18</v>
      </c>
      <c r="CLQ9">
        <v>18</v>
      </c>
      <c r="CLR9">
        <v>19</v>
      </c>
      <c r="CLS9">
        <v>19</v>
      </c>
      <c r="CLT9">
        <v>19</v>
      </c>
      <c r="CLU9">
        <v>19</v>
      </c>
      <c r="CLV9">
        <v>19</v>
      </c>
      <c r="CLW9">
        <v>19</v>
      </c>
      <c r="CLX9">
        <v>19</v>
      </c>
      <c r="CLY9">
        <v>19</v>
      </c>
      <c r="CLZ9">
        <v>19</v>
      </c>
      <c r="CMA9">
        <v>19</v>
      </c>
      <c r="CMB9">
        <v>19</v>
      </c>
      <c r="CMC9">
        <v>20</v>
      </c>
      <c r="CMD9">
        <v>20</v>
      </c>
      <c r="CME9">
        <v>20</v>
      </c>
      <c r="CMF9">
        <v>20</v>
      </c>
      <c r="CMG9">
        <v>20</v>
      </c>
      <c r="CMH9">
        <v>20</v>
      </c>
      <c r="CMI9">
        <v>20</v>
      </c>
      <c r="CMJ9">
        <v>20</v>
      </c>
      <c r="CMK9">
        <v>20</v>
      </c>
      <c r="CML9">
        <v>20</v>
      </c>
      <c r="CMM9">
        <v>20</v>
      </c>
      <c r="CMN9">
        <v>21</v>
      </c>
      <c r="CMO9">
        <v>21</v>
      </c>
      <c r="CMP9">
        <v>21</v>
      </c>
      <c r="CMQ9">
        <v>21</v>
      </c>
      <c r="CMR9">
        <v>21</v>
      </c>
      <c r="CMS9">
        <v>21</v>
      </c>
      <c r="CMT9">
        <v>21</v>
      </c>
      <c r="CMU9">
        <v>21</v>
      </c>
      <c r="CMV9">
        <v>21</v>
      </c>
      <c r="CMW9">
        <v>21</v>
      </c>
      <c r="CMX9">
        <v>21</v>
      </c>
      <c r="CMY9">
        <v>22</v>
      </c>
      <c r="CMZ9">
        <v>22</v>
      </c>
      <c r="CNA9">
        <v>22</v>
      </c>
      <c r="CNB9">
        <v>22</v>
      </c>
      <c r="CNC9">
        <v>22</v>
      </c>
      <c r="CND9">
        <v>22</v>
      </c>
      <c r="CNE9">
        <v>22</v>
      </c>
      <c r="CNF9">
        <v>22</v>
      </c>
      <c r="CNG9">
        <v>22</v>
      </c>
      <c r="CNH9">
        <v>22</v>
      </c>
      <c r="CNI9">
        <v>22</v>
      </c>
      <c r="CNJ9">
        <v>23</v>
      </c>
      <c r="CNK9">
        <v>23</v>
      </c>
      <c r="CNL9">
        <v>23</v>
      </c>
      <c r="CNM9">
        <v>23</v>
      </c>
      <c r="CNN9">
        <v>23</v>
      </c>
      <c r="CNO9">
        <v>23</v>
      </c>
      <c r="CNP9">
        <v>23</v>
      </c>
      <c r="CNQ9">
        <v>23</v>
      </c>
      <c r="CNR9">
        <v>23</v>
      </c>
      <c r="CNS9">
        <v>23</v>
      </c>
      <c r="CNT9">
        <v>23</v>
      </c>
      <c r="CNU9">
        <v>24</v>
      </c>
      <c r="CNV9">
        <v>24</v>
      </c>
      <c r="CNW9">
        <v>24</v>
      </c>
      <c r="CNX9">
        <v>24</v>
      </c>
      <c r="CNY9">
        <v>24</v>
      </c>
      <c r="CNZ9">
        <v>24</v>
      </c>
      <c r="COA9">
        <v>24</v>
      </c>
      <c r="COB9">
        <v>24</v>
      </c>
      <c r="COC9">
        <v>24</v>
      </c>
      <c r="COD9">
        <v>24</v>
      </c>
      <c r="COE9">
        <v>24</v>
      </c>
      <c r="COF9">
        <v>1</v>
      </c>
      <c r="COG9">
        <v>1</v>
      </c>
      <c r="COH9">
        <v>1</v>
      </c>
      <c r="COI9">
        <v>1</v>
      </c>
      <c r="COJ9">
        <v>1</v>
      </c>
      <c r="COK9">
        <v>1</v>
      </c>
      <c r="COL9">
        <v>1</v>
      </c>
      <c r="COM9">
        <v>1</v>
      </c>
      <c r="CON9">
        <v>1</v>
      </c>
      <c r="COO9">
        <v>1</v>
      </c>
      <c r="COP9">
        <v>1</v>
      </c>
      <c r="COQ9">
        <v>2</v>
      </c>
      <c r="COR9">
        <v>2</v>
      </c>
      <c r="COS9">
        <v>2</v>
      </c>
      <c r="COT9">
        <v>2</v>
      </c>
      <c r="COU9">
        <v>2</v>
      </c>
      <c r="COV9">
        <v>2</v>
      </c>
      <c r="COW9">
        <v>2</v>
      </c>
      <c r="COX9">
        <v>2</v>
      </c>
      <c r="COY9">
        <v>2</v>
      </c>
      <c r="COZ9">
        <v>2</v>
      </c>
      <c r="CPA9">
        <v>2</v>
      </c>
      <c r="CPB9">
        <v>3</v>
      </c>
      <c r="CPC9">
        <v>3</v>
      </c>
      <c r="CPD9">
        <v>3</v>
      </c>
      <c r="CPE9">
        <v>3</v>
      </c>
      <c r="CPF9">
        <v>3</v>
      </c>
      <c r="CPG9">
        <v>3</v>
      </c>
      <c r="CPH9">
        <v>3</v>
      </c>
      <c r="CPI9">
        <v>3</v>
      </c>
      <c r="CPJ9">
        <v>3</v>
      </c>
      <c r="CPK9">
        <v>3</v>
      </c>
      <c r="CPL9">
        <v>3</v>
      </c>
      <c r="CPM9">
        <v>4</v>
      </c>
      <c r="CPN9">
        <v>4</v>
      </c>
      <c r="CPO9">
        <v>4</v>
      </c>
      <c r="CPP9">
        <v>4</v>
      </c>
      <c r="CPQ9">
        <v>4</v>
      </c>
      <c r="CPR9">
        <v>4</v>
      </c>
      <c r="CPS9">
        <v>4</v>
      </c>
      <c r="CPT9">
        <v>4</v>
      </c>
      <c r="CPU9">
        <v>4</v>
      </c>
      <c r="CPV9">
        <v>4</v>
      </c>
      <c r="CPW9">
        <v>4</v>
      </c>
      <c r="CPX9">
        <v>1</v>
      </c>
      <c r="CPY9">
        <v>1</v>
      </c>
      <c r="CPZ9">
        <v>1</v>
      </c>
      <c r="CQA9">
        <v>1</v>
      </c>
      <c r="CQB9">
        <v>1</v>
      </c>
      <c r="CQC9">
        <v>1</v>
      </c>
      <c r="CQD9">
        <v>1</v>
      </c>
      <c r="CQE9">
        <v>1</v>
      </c>
      <c r="CQF9">
        <v>1</v>
      </c>
      <c r="CQG9">
        <v>1</v>
      </c>
      <c r="CQH9">
        <v>1</v>
      </c>
      <c r="CQI9">
        <v>2</v>
      </c>
      <c r="CQJ9">
        <v>2</v>
      </c>
      <c r="CQK9">
        <v>2</v>
      </c>
      <c r="CQL9">
        <v>2</v>
      </c>
      <c r="CQM9">
        <v>2</v>
      </c>
      <c r="CQN9">
        <v>2</v>
      </c>
      <c r="CQO9">
        <v>2</v>
      </c>
      <c r="CQP9">
        <v>2</v>
      </c>
      <c r="CQQ9">
        <v>2</v>
      </c>
      <c r="CQR9">
        <v>2</v>
      </c>
      <c r="CQS9">
        <v>2</v>
      </c>
      <c r="CQT9">
        <v>3</v>
      </c>
      <c r="CQU9">
        <v>3</v>
      </c>
      <c r="CQV9">
        <v>3</v>
      </c>
      <c r="CQW9">
        <v>3</v>
      </c>
      <c r="CQX9">
        <v>3</v>
      </c>
      <c r="CQY9">
        <v>3</v>
      </c>
      <c r="CQZ9">
        <v>3</v>
      </c>
      <c r="CRA9">
        <v>3</v>
      </c>
      <c r="CRB9">
        <v>3</v>
      </c>
      <c r="CRC9">
        <v>3</v>
      </c>
      <c r="CRD9">
        <v>3</v>
      </c>
      <c r="CRE9">
        <v>4</v>
      </c>
      <c r="CRF9">
        <v>4</v>
      </c>
      <c r="CRG9">
        <v>4</v>
      </c>
      <c r="CRH9">
        <v>4</v>
      </c>
      <c r="CRI9">
        <v>4</v>
      </c>
      <c r="CRJ9">
        <v>4</v>
      </c>
      <c r="CRK9">
        <v>4</v>
      </c>
      <c r="CRL9">
        <v>4</v>
      </c>
      <c r="CRM9">
        <v>4</v>
      </c>
      <c r="CRN9">
        <v>4</v>
      </c>
      <c r="CRO9">
        <v>4</v>
      </c>
      <c r="CRP9">
        <v>5</v>
      </c>
      <c r="CRQ9">
        <v>5</v>
      </c>
      <c r="CRR9">
        <v>5</v>
      </c>
      <c r="CRS9">
        <v>5</v>
      </c>
      <c r="CRT9">
        <v>5</v>
      </c>
      <c r="CRU9">
        <v>5</v>
      </c>
      <c r="CRV9">
        <v>5</v>
      </c>
      <c r="CRW9">
        <v>5</v>
      </c>
      <c r="CRX9">
        <v>5</v>
      </c>
      <c r="CRY9">
        <v>5</v>
      </c>
      <c r="CRZ9">
        <v>5</v>
      </c>
      <c r="CSA9">
        <v>6</v>
      </c>
      <c r="CSB9">
        <v>6</v>
      </c>
      <c r="CSC9">
        <v>6</v>
      </c>
      <c r="CSD9">
        <v>6</v>
      </c>
      <c r="CSE9">
        <v>6</v>
      </c>
      <c r="CSF9">
        <v>6</v>
      </c>
      <c r="CSG9">
        <v>6</v>
      </c>
      <c r="CSH9">
        <v>6</v>
      </c>
      <c r="CSI9">
        <v>6</v>
      </c>
      <c r="CSJ9">
        <v>6</v>
      </c>
      <c r="CSK9">
        <v>6</v>
      </c>
      <c r="CSL9">
        <v>1</v>
      </c>
      <c r="CSM9">
        <v>1</v>
      </c>
      <c r="CSN9">
        <v>1</v>
      </c>
      <c r="CSO9">
        <v>1</v>
      </c>
      <c r="CSP9">
        <v>1</v>
      </c>
      <c r="CSQ9">
        <v>1</v>
      </c>
      <c r="CSR9">
        <v>1</v>
      </c>
      <c r="CSS9">
        <v>1</v>
      </c>
      <c r="CST9">
        <v>1</v>
      </c>
      <c r="CSU9">
        <v>1</v>
      </c>
      <c r="CSV9">
        <v>1</v>
      </c>
      <c r="CSW9">
        <v>2</v>
      </c>
      <c r="CSX9">
        <v>2</v>
      </c>
      <c r="CSY9">
        <v>2</v>
      </c>
      <c r="CSZ9">
        <v>2</v>
      </c>
      <c r="CTA9">
        <v>2</v>
      </c>
      <c r="CTB9">
        <v>2</v>
      </c>
      <c r="CTC9">
        <v>2</v>
      </c>
      <c r="CTD9">
        <v>2</v>
      </c>
      <c r="CTE9">
        <v>2</v>
      </c>
      <c r="CTF9">
        <v>2</v>
      </c>
      <c r="CTG9">
        <v>2</v>
      </c>
      <c r="CTH9">
        <v>3</v>
      </c>
      <c r="CTI9">
        <v>3</v>
      </c>
      <c r="CTJ9">
        <v>3</v>
      </c>
      <c r="CTK9">
        <v>3</v>
      </c>
      <c r="CTL9">
        <v>3</v>
      </c>
      <c r="CTM9">
        <v>3</v>
      </c>
      <c r="CTN9">
        <v>3</v>
      </c>
      <c r="CTO9">
        <v>3</v>
      </c>
      <c r="CTP9">
        <v>3</v>
      </c>
      <c r="CTQ9">
        <v>3</v>
      </c>
      <c r="CTR9">
        <v>3</v>
      </c>
      <c r="CTS9">
        <v>4</v>
      </c>
      <c r="CTT9">
        <v>4</v>
      </c>
      <c r="CTU9">
        <v>4</v>
      </c>
      <c r="CTV9">
        <v>4</v>
      </c>
      <c r="CTW9">
        <v>4</v>
      </c>
      <c r="CTX9">
        <v>4</v>
      </c>
      <c r="CTY9">
        <v>4</v>
      </c>
      <c r="CTZ9">
        <v>4</v>
      </c>
      <c r="CUA9">
        <v>4</v>
      </c>
      <c r="CUB9">
        <v>4</v>
      </c>
      <c r="CUC9">
        <v>4</v>
      </c>
      <c r="CUD9">
        <v>1</v>
      </c>
      <c r="CUE9">
        <v>1</v>
      </c>
      <c r="CUF9">
        <v>1</v>
      </c>
      <c r="CUG9">
        <v>1</v>
      </c>
      <c r="CUH9">
        <v>1</v>
      </c>
      <c r="CUI9">
        <v>1</v>
      </c>
      <c r="CUJ9">
        <v>1</v>
      </c>
      <c r="CUK9">
        <v>1</v>
      </c>
      <c r="CUL9">
        <v>1</v>
      </c>
      <c r="CUM9">
        <v>1</v>
      </c>
      <c r="CUN9">
        <v>1</v>
      </c>
      <c r="CUO9">
        <v>2</v>
      </c>
      <c r="CUP9">
        <v>2</v>
      </c>
      <c r="CUQ9">
        <v>2</v>
      </c>
      <c r="CUR9">
        <v>2</v>
      </c>
      <c r="CUS9">
        <v>2</v>
      </c>
      <c r="CUT9">
        <v>2</v>
      </c>
      <c r="CUU9">
        <v>2</v>
      </c>
      <c r="CUV9">
        <v>2</v>
      </c>
      <c r="CUW9">
        <v>2</v>
      </c>
      <c r="CUX9">
        <v>2</v>
      </c>
      <c r="CUY9">
        <v>2</v>
      </c>
      <c r="CUZ9">
        <v>3</v>
      </c>
      <c r="CVA9">
        <v>3</v>
      </c>
      <c r="CVB9">
        <v>3</v>
      </c>
      <c r="CVC9">
        <v>3</v>
      </c>
      <c r="CVD9">
        <v>3</v>
      </c>
      <c r="CVE9">
        <v>3</v>
      </c>
      <c r="CVF9">
        <v>3</v>
      </c>
      <c r="CVG9">
        <v>3</v>
      </c>
      <c r="CVH9">
        <v>3</v>
      </c>
      <c r="CVI9">
        <v>3</v>
      </c>
      <c r="CVJ9">
        <v>3</v>
      </c>
      <c r="CVK9">
        <v>4</v>
      </c>
      <c r="CVL9">
        <v>4</v>
      </c>
      <c r="CVM9">
        <v>4</v>
      </c>
      <c r="CVN9">
        <v>4</v>
      </c>
      <c r="CVO9">
        <v>4</v>
      </c>
      <c r="CVP9">
        <v>4</v>
      </c>
      <c r="CVQ9">
        <v>4</v>
      </c>
      <c r="CVR9">
        <v>4</v>
      </c>
      <c r="CVS9">
        <v>4</v>
      </c>
      <c r="CVT9">
        <v>4</v>
      </c>
      <c r="CVU9">
        <v>4</v>
      </c>
      <c r="CVV9">
        <v>5</v>
      </c>
      <c r="CVW9">
        <v>5</v>
      </c>
      <c r="CVX9">
        <v>5</v>
      </c>
      <c r="CVY9">
        <v>5</v>
      </c>
      <c r="CVZ9">
        <v>5</v>
      </c>
      <c r="CWA9">
        <v>5</v>
      </c>
      <c r="CWB9">
        <v>5</v>
      </c>
      <c r="CWC9">
        <v>5</v>
      </c>
      <c r="CWD9">
        <v>5</v>
      </c>
      <c r="CWE9">
        <v>5</v>
      </c>
      <c r="CWF9">
        <v>5</v>
      </c>
      <c r="CWG9">
        <v>6</v>
      </c>
      <c r="CWH9">
        <v>6</v>
      </c>
      <c r="CWI9">
        <v>6</v>
      </c>
      <c r="CWJ9">
        <v>6</v>
      </c>
      <c r="CWK9">
        <v>6</v>
      </c>
      <c r="CWL9">
        <v>6</v>
      </c>
      <c r="CWM9">
        <v>6</v>
      </c>
      <c r="CWN9">
        <v>6</v>
      </c>
      <c r="CWO9">
        <v>6</v>
      </c>
      <c r="CWP9">
        <v>6</v>
      </c>
      <c r="CWQ9">
        <v>6</v>
      </c>
      <c r="CWR9">
        <v>7</v>
      </c>
      <c r="CWS9">
        <v>7</v>
      </c>
      <c r="CWT9">
        <v>7</v>
      </c>
      <c r="CWU9">
        <v>7</v>
      </c>
      <c r="CWV9">
        <v>7</v>
      </c>
      <c r="CWW9">
        <v>7</v>
      </c>
      <c r="CWX9">
        <v>7</v>
      </c>
      <c r="CWY9">
        <v>7</v>
      </c>
      <c r="CWZ9">
        <v>7</v>
      </c>
      <c r="CXA9">
        <v>7</v>
      </c>
      <c r="CXB9">
        <v>7</v>
      </c>
      <c r="CXC9">
        <v>8</v>
      </c>
      <c r="CXD9">
        <v>8</v>
      </c>
      <c r="CXE9">
        <v>8</v>
      </c>
      <c r="CXF9">
        <v>8</v>
      </c>
      <c r="CXG9">
        <v>8</v>
      </c>
      <c r="CXH9">
        <v>8</v>
      </c>
      <c r="CXI9">
        <v>8</v>
      </c>
      <c r="CXJ9">
        <v>8</v>
      </c>
      <c r="CXK9">
        <v>8</v>
      </c>
      <c r="CXL9">
        <v>8</v>
      </c>
      <c r="CXM9">
        <v>8</v>
      </c>
      <c r="CXN9">
        <v>9</v>
      </c>
      <c r="CXO9">
        <v>9</v>
      </c>
      <c r="CXP9">
        <v>9</v>
      </c>
      <c r="CXQ9">
        <v>9</v>
      </c>
      <c r="CXR9">
        <v>9</v>
      </c>
      <c r="CXS9">
        <v>9</v>
      </c>
      <c r="CXT9">
        <v>9</v>
      </c>
      <c r="CXU9">
        <v>9</v>
      </c>
      <c r="CXV9">
        <v>9</v>
      </c>
      <c r="CXW9">
        <v>9</v>
      </c>
      <c r="CXX9">
        <v>9</v>
      </c>
      <c r="CXY9">
        <v>10</v>
      </c>
      <c r="CXZ9">
        <v>10</v>
      </c>
      <c r="CYA9">
        <v>10</v>
      </c>
      <c r="CYB9">
        <v>10</v>
      </c>
      <c r="CYC9">
        <v>10</v>
      </c>
      <c r="CYD9">
        <v>10</v>
      </c>
      <c r="CYE9">
        <v>10</v>
      </c>
      <c r="CYF9">
        <v>10</v>
      </c>
      <c r="CYG9">
        <v>10</v>
      </c>
      <c r="CYH9">
        <v>10</v>
      </c>
      <c r="CYI9">
        <v>10</v>
      </c>
      <c r="CYJ9">
        <v>11</v>
      </c>
      <c r="CYK9">
        <v>11</v>
      </c>
      <c r="CYL9">
        <v>11</v>
      </c>
      <c r="CYM9">
        <v>11</v>
      </c>
      <c r="CYN9">
        <v>11</v>
      </c>
      <c r="CYO9">
        <v>11</v>
      </c>
      <c r="CYP9">
        <v>11</v>
      </c>
      <c r="CYQ9">
        <v>11</v>
      </c>
      <c r="CYR9">
        <v>11</v>
      </c>
      <c r="CYS9">
        <v>11</v>
      </c>
      <c r="CYT9">
        <v>11</v>
      </c>
      <c r="CYU9">
        <v>12</v>
      </c>
      <c r="CYV9">
        <v>12</v>
      </c>
      <c r="CYW9">
        <v>12</v>
      </c>
      <c r="CYX9">
        <v>12</v>
      </c>
      <c r="CYY9">
        <v>12</v>
      </c>
      <c r="CYZ9">
        <v>12</v>
      </c>
      <c r="CZA9">
        <v>12</v>
      </c>
      <c r="CZB9">
        <v>12</v>
      </c>
      <c r="CZC9">
        <v>12</v>
      </c>
      <c r="CZD9">
        <v>12</v>
      </c>
      <c r="CZE9">
        <v>12</v>
      </c>
      <c r="CZF9">
        <v>13</v>
      </c>
      <c r="CZG9">
        <v>13</v>
      </c>
      <c r="CZH9">
        <v>13</v>
      </c>
      <c r="CZI9">
        <v>13</v>
      </c>
      <c r="CZJ9">
        <v>13</v>
      </c>
      <c r="CZK9">
        <v>13</v>
      </c>
      <c r="CZL9">
        <v>13</v>
      </c>
      <c r="CZM9">
        <v>13</v>
      </c>
      <c r="CZN9">
        <v>13</v>
      </c>
      <c r="CZO9">
        <v>13</v>
      </c>
      <c r="CZP9">
        <v>13</v>
      </c>
      <c r="CZQ9">
        <v>14</v>
      </c>
      <c r="CZR9">
        <v>14</v>
      </c>
      <c r="CZS9">
        <v>14</v>
      </c>
      <c r="CZT9">
        <v>14</v>
      </c>
      <c r="CZU9">
        <v>14</v>
      </c>
      <c r="CZV9">
        <v>14</v>
      </c>
      <c r="CZW9">
        <v>14</v>
      </c>
      <c r="CZX9">
        <v>14</v>
      </c>
      <c r="CZY9">
        <v>14</v>
      </c>
      <c r="CZZ9">
        <v>14</v>
      </c>
      <c r="DAA9">
        <v>14</v>
      </c>
      <c r="DAB9">
        <v>15</v>
      </c>
      <c r="DAC9">
        <v>15</v>
      </c>
      <c r="DAD9">
        <v>15</v>
      </c>
      <c r="DAE9">
        <v>15</v>
      </c>
      <c r="DAF9">
        <v>15</v>
      </c>
      <c r="DAG9">
        <v>15</v>
      </c>
      <c r="DAH9">
        <v>15</v>
      </c>
      <c r="DAI9">
        <v>15</v>
      </c>
      <c r="DAJ9">
        <v>15</v>
      </c>
      <c r="DAK9">
        <v>15</v>
      </c>
      <c r="DAL9">
        <v>15</v>
      </c>
      <c r="DAM9">
        <v>16</v>
      </c>
      <c r="DAN9">
        <v>16</v>
      </c>
      <c r="DAO9">
        <v>16</v>
      </c>
      <c r="DAP9">
        <v>16</v>
      </c>
      <c r="DAQ9">
        <v>16</v>
      </c>
      <c r="DAR9">
        <v>16</v>
      </c>
      <c r="DAS9">
        <v>16</v>
      </c>
      <c r="DAT9">
        <v>16</v>
      </c>
      <c r="DAU9">
        <v>16</v>
      </c>
      <c r="DAV9">
        <v>16</v>
      </c>
      <c r="DAW9">
        <v>16</v>
      </c>
      <c r="DAX9">
        <v>17</v>
      </c>
      <c r="DAY9">
        <v>17</v>
      </c>
      <c r="DAZ9">
        <v>17</v>
      </c>
      <c r="DBA9">
        <v>17</v>
      </c>
      <c r="DBB9">
        <v>17</v>
      </c>
      <c r="DBC9">
        <v>17</v>
      </c>
      <c r="DBD9">
        <v>17</v>
      </c>
      <c r="DBE9">
        <v>17</v>
      </c>
      <c r="DBF9">
        <v>17</v>
      </c>
      <c r="DBG9">
        <v>17</v>
      </c>
      <c r="DBH9">
        <v>17</v>
      </c>
      <c r="DBI9">
        <v>18</v>
      </c>
      <c r="DBJ9">
        <v>18</v>
      </c>
      <c r="DBK9">
        <v>18</v>
      </c>
      <c r="DBL9">
        <v>18</v>
      </c>
      <c r="DBM9">
        <v>18</v>
      </c>
      <c r="DBN9">
        <v>18</v>
      </c>
      <c r="DBO9">
        <v>18</v>
      </c>
      <c r="DBP9">
        <v>18</v>
      </c>
      <c r="DBQ9">
        <v>18</v>
      </c>
      <c r="DBR9">
        <v>18</v>
      </c>
      <c r="DBS9">
        <v>18</v>
      </c>
      <c r="DBT9">
        <v>1</v>
      </c>
      <c r="DBU9">
        <v>1</v>
      </c>
      <c r="DBV9">
        <v>1</v>
      </c>
      <c r="DBW9">
        <v>1</v>
      </c>
      <c r="DBX9">
        <v>1</v>
      </c>
      <c r="DBY9">
        <v>1</v>
      </c>
      <c r="DBZ9">
        <v>1</v>
      </c>
      <c r="DCA9">
        <v>1</v>
      </c>
      <c r="DCB9">
        <v>1</v>
      </c>
      <c r="DCC9">
        <v>1</v>
      </c>
      <c r="DCD9">
        <v>1</v>
      </c>
      <c r="DCE9">
        <v>2</v>
      </c>
      <c r="DCF9">
        <v>2</v>
      </c>
      <c r="DCG9">
        <v>2</v>
      </c>
      <c r="DCH9">
        <v>2</v>
      </c>
      <c r="DCI9">
        <v>2</v>
      </c>
      <c r="DCJ9">
        <v>2</v>
      </c>
      <c r="DCK9">
        <v>2</v>
      </c>
      <c r="DCL9">
        <v>2</v>
      </c>
      <c r="DCM9">
        <v>2</v>
      </c>
      <c r="DCN9">
        <v>2</v>
      </c>
      <c r="DCO9">
        <v>2</v>
      </c>
      <c r="DCP9">
        <v>3</v>
      </c>
      <c r="DCQ9">
        <v>3</v>
      </c>
      <c r="DCR9">
        <v>3</v>
      </c>
      <c r="DCS9">
        <v>3</v>
      </c>
      <c r="DCT9">
        <v>3</v>
      </c>
      <c r="DCU9">
        <v>3</v>
      </c>
      <c r="DCV9">
        <v>3</v>
      </c>
      <c r="DCW9">
        <v>3</v>
      </c>
      <c r="DCX9">
        <v>3</v>
      </c>
      <c r="DCY9">
        <v>3</v>
      </c>
      <c r="DCZ9">
        <v>3</v>
      </c>
      <c r="DDA9">
        <v>4</v>
      </c>
      <c r="DDB9">
        <v>4</v>
      </c>
      <c r="DDC9">
        <v>4</v>
      </c>
      <c r="DDD9">
        <v>4</v>
      </c>
      <c r="DDE9">
        <v>4</v>
      </c>
      <c r="DDF9">
        <v>4</v>
      </c>
      <c r="DDG9">
        <v>4</v>
      </c>
      <c r="DDH9">
        <v>4</v>
      </c>
      <c r="DDI9">
        <v>4</v>
      </c>
      <c r="DDJ9">
        <v>4</v>
      </c>
      <c r="DDK9">
        <v>4</v>
      </c>
      <c r="DDL9">
        <v>5</v>
      </c>
      <c r="DDM9">
        <v>5</v>
      </c>
      <c r="DDN9">
        <v>5</v>
      </c>
      <c r="DDO9">
        <v>5</v>
      </c>
      <c r="DDP9">
        <v>5</v>
      </c>
      <c r="DDQ9">
        <v>5</v>
      </c>
      <c r="DDR9">
        <v>5</v>
      </c>
      <c r="DDS9">
        <v>5</v>
      </c>
      <c r="DDT9">
        <v>5</v>
      </c>
      <c r="DDU9">
        <v>5</v>
      </c>
      <c r="DDV9">
        <v>5</v>
      </c>
      <c r="DDW9">
        <v>6</v>
      </c>
      <c r="DDX9">
        <v>6</v>
      </c>
      <c r="DDY9">
        <v>6</v>
      </c>
      <c r="DDZ9">
        <v>6</v>
      </c>
      <c r="DEA9">
        <v>6</v>
      </c>
      <c r="DEB9">
        <v>6</v>
      </c>
      <c r="DEC9">
        <v>6</v>
      </c>
      <c r="DED9">
        <v>6</v>
      </c>
      <c r="DEE9">
        <v>6</v>
      </c>
      <c r="DEF9">
        <v>6</v>
      </c>
      <c r="DEG9">
        <v>6</v>
      </c>
      <c r="DEH9">
        <v>7</v>
      </c>
      <c r="DEI9">
        <v>7</v>
      </c>
      <c r="DEJ9">
        <v>7</v>
      </c>
      <c r="DEK9">
        <v>7</v>
      </c>
      <c r="DEL9">
        <v>7</v>
      </c>
      <c r="DEM9">
        <v>7</v>
      </c>
      <c r="DEN9">
        <v>7</v>
      </c>
      <c r="DEO9">
        <v>7</v>
      </c>
      <c r="DEP9">
        <v>7</v>
      </c>
      <c r="DEQ9">
        <v>7</v>
      </c>
      <c r="DER9">
        <v>7</v>
      </c>
      <c r="DES9">
        <v>8</v>
      </c>
      <c r="DET9">
        <v>8</v>
      </c>
      <c r="DEU9">
        <v>8</v>
      </c>
      <c r="DEV9">
        <v>8</v>
      </c>
      <c r="DEW9">
        <v>8</v>
      </c>
      <c r="DEX9">
        <v>8</v>
      </c>
      <c r="DEY9">
        <v>8</v>
      </c>
      <c r="DEZ9">
        <v>8</v>
      </c>
      <c r="DFA9">
        <v>8</v>
      </c>
      <c r="DFB9">
        <v>8</v>
      </c>
      <c r="DFC9">
        <v>8</v>
      </c>
      <c r="DFD9">
        <v>9</v>
      </c>
      <c r="DFE9">
        <v>9</v>
      </c>
      <c r="DFF9">
        <v>9</v>
      </c>
      <c r="DFG9">
        <v>9</v>
      </c>
      <c r="DFH9">
        <v>9</v>
      </c>
      <c r="DFI9">
        <v>9</v>
      </c>
      <c r="DFJ9">
        <v>9</v>
      </c>
      <c r="DFK9">
        <v>9</v>
      </c>
      <c r="DFL9">
        <v>9</v>
      </c>
      <c r="DFM9">
        <v>9</v>
      </c>
      <c r="DFN9">
        <v>9</v>
      </c>
      <c r="DFO9">
        <v>10</v>
      </c>
      <c r="DFP9">
        <v>10</v>
      </c>
      <c r="DFQ9">
        <v>10</v>
      </c>
      <c r="DFR9">
        <v>10</v>
      </c>
      <c r="DFS9">
        <v>10</v>
      </c>
      <c r="DFT9">
        <v>10</v>
      </c>
      <c r="DFU9">
        <v>10</v>
      </c>
      <c r="DFV9">
        <v>10</v>
      </c>
      <c r="DFW9">
        <v>10</v>
      </c>
      <c r="DFX9">
        <v>10</v>
      </c>
      <c r="DFY9">
        <v>10</v>
      </c>
      <c r="DFZ9">
        <v>11</v>
      </c>
      <c r="DGA9">
        <v>11</v>
      </c>
      <c r="DGB9">
        <v>11</v>
      </c>
      <c r="DGC9">
        <v>11</v>
      </c>
      <c r="DGD9">
        <v>11</v>
      </c>
      <c r="DGE9">
        <v>11</v>
      </c>
      <c r="DGF9">
        <v>11</v>
      </c>
      <c r="DGG9">
        <v>11</v>
      </c>
      <c r="DGH9">
        <v>11</v>
      </c>
      <c r="DGI9">
        <v>11</v>
      </c>
      <c r="DGJ9">
        <v>11</v>
      </c>
      <c r="DGK9">
        <v>12</v>
      </c>
      <c r="DGL9">
        <v>12</v>
      </c>
      <c r="DGM9">
        <v>12</v>
      </c>
      <c r="DGN9">
        <v>12</v>
      </c>
      <c r="DGO9">
        <v>12</v>
      </c>
      <c r="DGP9">
        <v>12</v>
      </c>
      <c r="DGQ9">
        <v>12</v>
      </c>
      <c r="DGR9">
        <v>12</v>
      </c>
      <c r="DGS9">
        <v>12</v>
      </c>
      <c r="DGT9">
        <v>12</v>
      </c>
      <c r="DGU9">
        <v>12</v>
      </c>
      <c r="DGV9">
        <v>13</v>
      </c>
      <c r="DGW9">
        <v>13</v>
      </c>
      <c r="DGX9">
        <v>13</v>
      </c>
      <c r="DGY9">
        <v>13</v>
      </c>
      <c r="DGZ9">
        <v>13</v>
      </c>
      <c r="DHA9">
        <v>13</v>
      </c>
      <c r="DHB9">
        <v>13</v>
      </c>
      <c r="DHC9">
        <v>13</v>
      </c>
      <c r="DHD9">
        <v>13</v>
      </c>
      <c r="DHE9">
        <v>13</v>
      </c>
      <c r="DHF9">
        <v>13</v>
      </c>
      <c r="DHG9">
        <v>14</v>
      </c>
      <c r="DHH9">
        <v>14</v>
      </c>
      <c r="DHI9">
        <v>14</v>
      </c>
      <c r="DHJ9">
        <v>14</v>
      </c>
      <c r="DHK9">
        <v>14</v>
      </c>
      <c r="DHL9">
        <v>14</v>
      </c>
      <c r="DHM9">
        <v>14</v>
      </c>
      <c r="DHN9">
        <v>14</v>
      </c>
      <c r="DHO9">
        <v>14</v>
      </c>
      <c r="DHP9">
        <v>14</v>
      </c>
      <c r="DHQ9">
        <v>14</v>
      </c>
      <c r="DHR9">
        <v>15</v>
      </c>
      <c r="DHS9">
        <v>15</v>
      </c>
      <c r="DHT9">
        <v>15</v>
      </c>
      <c r="DHU9">
        <v>15</v>
      </c>
      <c r="DHV9">
        <v>15</v>
      </c>
      <c r="DHW9">
        <v>15</v>
      </c>
      <c r="DHX9">
        <v>15</v>
      </c>
      <c r="DHY9">
        <v>15</v>
      </c>
      <c r="DHZ9">
        <v>15</v>
      </c>
      <c r="DIA9">
        <v>15</v>
      </c>
      <c r="DIB9">
        <v>15</v>
      </c>
      <c r="DIC9">
        <v>1</v>
      </c>
      <c r="DID9">
        <v>1</v>
      </c>
      <c r="DIE9">
        <v>1</v>
      </c>
      <c r="DIF9">
        <v>1</v>
      </c>
      <c r="DIG9">
        <v>1</v>
      </c>
      <c r="DIH9">
        <v>1</v>
      </c>
      <c r="DII9">
        <v>1</v>
      </c>
      <c r="DIJ9">
        <v>1</v>
      </c>
      <c r="DIK9">
        <v>1</v>
      </c>
      <c r="DIL9">
        <v>1</v>
      </c>
      <c r="DIM9">
        <v>1</v>
      </c>
      <c r="DIN9">
        <v>2</v>
      </c>
      <c r="DIO9">
        <v>2</v>
      </c>
      <c r="DIP9">
        <v>2</v>
      </c>
      <c r="DIQ9">
        <v>2</v>
      </c>
      <c r="DIR9">
        <v>2</v>
      </c>
      <c r="DIS9">
        <v>2</v>
      </c>
      <c r="DIT9">
        <v>2</v>
      </c>
      <c r="DIU9">
        <v>2</v>
      </c>
      <c r="DIV9">
        <v>2</v>
      </c>
      <c r="DIW9">
        <v>2</v>
      </c>
      <c r="DIX9">
        <v>2</v>
      </c>
      <c r="DIY9">
        <v>3</v>
      </c>
      <c r="DIZ9">
        <v>3</v>
      </c>
      <c r="DJA9">
        <v>3</v>
      </c>
      <c r="DJB9">
        <v>3</v>
      </c>
      <c r="DJC9">
        <v>3</v>
      </c>
      <c r="DJD9">
        <v>3</v>
      </c>
      <c r="DJE9">
        <v>3</v>
      </c>
      <c r="DJF9">
        <v>3</v>
      </c>
      <c r="DJG9">
        <v>3</v>
      </c>
      <c r="DJH9">
        <v>3</v>
      </c>
      <c r="DJI9">
        <v>3</v>
      </c>
      <c r="DJJ9">
        <v>4</v>
      </c>
      <c r="DJK9">
        <v>4</v>
      </c>
      <c r="DJL9">
        <v>4</v>
      </c>
      <c r="DJM9">
        <v>4</v>
      </c>
      <c r="DJN9">
        <v>4</v>
      </c>
      <c r="DJO9">
        <v>4</v>
      </c>
      <c r="DJP9">
        <v>4</v>
      </c>
      <c r="DJQ9">
        <v>4</v>
      </c>
      <c r="DJR9">
        <v>4</v>
      </c>
      <c r="DJS9">
        <v>4</v>
      </c>
      <c r="DJT9">
        <v>4</v>
      </c>
      <c r="DJU9">
        <v>5</v>
      </c>
      <c r="DJV9">
        <v>5</v>
      </c>
      <c r="DJW9">
        <v>5</v>
      </c>
      <c r="DJX9">
        <v>5</v>
      </c>
      <c r="DJY9">
        <v>5</v>
      </c>
      <c r="DJZ9">
        <v>5</v>
      </c>
      <c r="DKA9">
        <v>5</v>
      </c>
      <c r="DKB9">
        <v>5</v>
      </c>
      <c r="DKC9">
        <v>5</v>
      </c>
      <c r="DKD9">
        <v>5</v>
      </c>
      <c r="DKE9">
        <v>5</v>
      </c>
      <c r="DKF9">
        <v>6</v>
      </c>
      <c r="DKG9">
        <v>6</v>
      </c>
      <c r="DKH9">
        <v>6</v>
      </c>
      <c r="DKI9">
        <v>6</v>
      </c>
      <c r="DKJ9">
        <v>6</v>
      </c>
      <c r="DKK9">
        <v>6</v>
      </c>
      <c r="DKL9">
        <v>6</v>
      </c>
      <c r="DKM9">
        <v>6</v>
      </c>
      <c r="DKN9">
        <v>6</v>
      </c>
      <c r="DKO9">
        <v>6</v>
      </c>
      <c r="DKP9">
        <v>6</v>
      </c>
      <c r="DKQ9">
        <v>7</v>
      </c>
      <c r="DKR9">
        <v>7</v>
      </c>
      <c r="DKS9">
        <v>7</v>
      </c>
      <c r="DKT9">
        <v>7</v>
      </c>
      <c r="DKU9">
        <v>7</v>
      </c>
      <c r="DKV9">
        <v>7</v>
      </c>
      <c r="DKW9">
        <v>7</v>
      </c>
      <c r="DKX9">
        <v>7</v>
      </c>
      <c r="DKY9">
        <v>7</v>
      </c>
      <c r="DKZ9">
        <v>7</v>
      </c>
      <c r="DLA9">
        <v>7</v>
      </c>
      <c r="DLB9">
        <v>8</v>
      </c>
      <c r="DLC9">
        <v>8</v>
      </c>
      <c r="DLD9">
        <v>8</v>
      </c>
      <c r="DLE9">
        <v>8</v>
      </c>
      <c r="DLF9">
        <v>8</v>
      </c>
      <c r="DLG9">
        <v>8</v>
      </c>
      <c r="DLH9">
        <v>8</v>
      </c>
      <c r="DLI9">
        <v>8</v>
      </c>
      <c r="DLJ9">
        <v>8</v>
      </c>
      <c r="DLK9">
        <v>8</v>
      </c>
      <c r="DLL9">
        <v>8</v>
      </c>
      <c r="DLM9">
        <v>1</v>
      </c>
      <c r="DLN9">
        <v>1</v>
      </c>
      <c r="DLO9">
        <v>1</v>
      </c>
      <c r="DLP9">
        <v>1</v>
      </c>
      <c r="DLQ9">
        <v>1</v>
      </c>
      <c r="DLR9">
        <v>1</v>
      </c>
      <c r="DLS9">
        <v>1</v>
      </c>
      <c r="DLT9">
        <v>1</v>
      </c>
      <c r="DLU9">
        <v>1</v>
      </c>
      <c r="DLV9">
        <v>1</v>
      </c>
      <c r="DLW9">
        <v>1</v>
      </c>
      <c r="DLX9">
        <v>2</v>
      </c>
      <c r="DLY9">
        <v>2</v>
      </c>
      <c r="DLZ9">
        <v>2</v>
      </c>
      <c r="DMA9">
        <v>2</v>
      </c>
      <c r="DMB9">
        <v>2</v>
      </c>
      <c r="DMC9">
        <v>2</v>
      </c>
      <c r="DMD9">
        <v>2</v>
      </c>
      <c r="DME9">
        <v>2</v>
      </c>
      <c r="DMF9">
        <v>2</v>
      </c>
      <c r="DMG9">
        <v>2</v>
      </c>
      <c r="DMH9">
        <v>2</v>
      </c>
      <c r="DMI9">
        <v>3</v>
      </c>
      <c r="DMJ9">
        <v>3</v>
      </c>
      <c r="DMK9">
        <v>3</v>
      </c>
      <c r="DML9">
        <v>3</v>
      </c>
      <c r="DMM9">
        <v>3</v>
      </c>
      <c r="DMN9">
        <v>3</v>
      </c>
      <c r="DMO9">
        <v>3</v>
      </c>
      <c r="DMP9">
        <v>3</v>
      </c>
      <c r="DMQ9">
        <v>3</v>
      </c>
      <c r="DMR9">
        <v>3</v>
      </c>
      <c r="DMS9">
        <v>3</v>
      </c>
      <c r="DMT9">
        <v>4</v>
      </c>
      <c r="DMU9">
        <v>4</v>
      </c>
      <c r="DMV9">
        <v>4</v>
      </c>
      <c r="DMW9">
        <v>4</v>
      </c>
      <c r="DMX9">
        <v>4</v>
      </c>
      <c r="DMY9">
        <v>4</v>
      </c>
      <c r="DMZ9">
        <v>4</v>
      </c>
      <c r="DNA9">
        <v>4</v>
      </c>
      <c r="DNB9">
        <v>4</v>
      </c>
      <c r="DNC9">
        <v>4</v>
      </c>
      <c r="DND9">
        <v>4</v>
      </c>
      <c r="DNE9">
        <v>1</v>
      </c>
      <c r="DNF9">
        <v>1</v>
      </c>
      <c r="DNG9">
        <v>1</v>
      </c>
      <c r="DNH9">
        <v>1</v>
      </c>
      <c r="DNI9">
        <v>1</v>
      </c>
      <c r="DNJ9">
        <v>1</v>
      </c>
      <c r="DNK9">
        <v>1</v>
      </c>
      <c r="DNL9">
        <v>1</v>
      </c>
      <c r="DNM9">
        <v>1</v>
      </c>
      <c r="DNN9">
        <v>1</v>
      </c>
      <c r="DNO9">
        <v>1</v>
      </c>
      <c r="DNP9">
        <v>2</v>
      </c>
      <c r="DNQ9">
        <v>2</v>
      </c>
      <c r="DNR9">
        <v>2</v>
      </c>
      <c r="DNS9">
        <v>2</v>
      </c>
      <c r="DNT9">
        <v>2</v>
      </c>
      <c r="DNU9">
        <v>2</v>
      </c>
      <c r="DNV9">
        <v>2</v>
      </c>
      <c r="DNW9">
        <v>2</v>
      </c>
      <c r="DNX9">
        <v>2</v>
      </c>
      <c r="DNY9">
        <v>2</v>
      </c>
      <c r="DNZ9">
        <v>2</v>
      </c>
      <c r="DOA9">
        <v>3</v>
      </c>
      <c r="DOB9">
        <v>3</v>
      </c>
      <c r="DOC9">
        <v>3</v>
      </c>
      <c r="DOD9">
        <v>3</v>
      </c>
      <c r="DOE9">
        <v>3</v>
      </c>
      <c r="DOF9">
        <v>3</v>
      </c>
      <c r="DOG9">
        <v>3</v>
      </c>
      <c r="DOH9">
        <v>3</v>
      </c>
      <c r="DOI9">
        <v>3</v>
      </c>
      <c r="DOJ9">
        <v>3</v>
      </c>
      <c r="DOK9">
        <v>3</v>
      </c>
      <c r="DOL9">
        <v>4</v>
      </c>
      <c r="DOM9">
        <v>4</v>
      </c>
      <c r="DON9">
        <v>4</v>
      </c>
      <c r="DOO9">
        <v>4</v>
      </c>
      <c r="DOP9">
        <v>4</v>
      </c>
      <c r="DOQ9">
        <v>4</v>
      </c>
      <c r="DOR9">
        <v>4</v>
      </c>
      <c r="DOS9">
        <v>4</v>
      </c>
      <c r="DOT9">
        <v>4</v>
      </c>
      <c r="DOU9">
        <v>4</v>
      </c>
      <c r="DOV9">
        <v>4</v>
      </c>
      <c r="DOW9">
        <v>5</v>
      </c>
      <c r="DOX9">
        <v>5</v>
      </c>
      <c r="DOY9">
        <v>5</v>
      </c>
      <c r="DOZ9">
        <v>5</v>
      </c>
      <c r="DPA9">
        <v>5</v>
      </c>
      <c r="DPB9">
        <v>5</v>
      </c>
      <c r="DPC9">
        <v>5</v>
      </c>
      <c r="DPD9">
        <v>5</v>
      </c>
      <c r="DPE9">
        <v>5</v>
      </c>
      <c r="DPF9">
        <v>5</v>
      </c>
      <c r="DPG9">
        <v>5</v>
      </c>
      <c r="DPH9">
        <v>6</v>
      </c>
      <c r="DPI9">
        <v>6</v>
      </c>
      <c r="DPJ9">
        <v>6</v>
      </c>
      <c r="DPK9">
        <v>6</v>
      </c>
      <c r="DPL9">
        <v>6</v>
      </c>
      <c r="DPM9">
        <v>6</v>
      </c>
      <c r="DPN9">
        <v>6</v>
      </c>
      <c r="DPO9">
        <v>6</v>
      </c>
      <c r="DPP9">
        <v>6</v>
      </c>
      <c r="DPQ9">
        <v>6</v>
      </c>
      <c r="DPR9">
        <v>6</v>
      </c>
      <c r="DPS9">
        <v>7</v>
      </c>
      <c r="DPT9">
        <v>7</v>
      </c>
      <c r="DPU9">
        <v>7</v>
      </c>
      <c r="DPV9">
        <v>7</v>
      </c>
      <c r="DPW9">
        <v>7</v>
      </c>
      <c r="DPX9">
        <v>7</v>
      </c>
      <c r="DPY9">
        <v>7</v>
      </c>
      <c r="DPZ9">
        <v>7</v>
      </c>
      <c r="DQA9">
        <v>7</v>
      </c>
      <c r="DQB9">
        <v>7</v>
      </c>
      <c r="DQC9">
        <v>7</v>
      </c>
      <c r="DQD9">
        <v>8</v>
      </c>
      <c r="DQE9">
        <v>8</v>
      </c>
      <c r="DQF9">
        <v>8</v>
      </c>
      <c r="DQG9">
        <v>8</v>
      </c>
      <c r="DQH9">
        <v>8</v>
      </c>
      <c r="DQI9">
        <v>8</v>
      </c>
      <c r="DQJ9">
        <v>8</v>
      </c>
      <c r="DQK9">
        <v>8</v>
      </c>
      <c r="DQL9">
        <v>8</v>
      </c>
      <c r="DQM9">
        <v>8</v>
      </c>
      <c r="DQN9">
        <v>8</v>
      </c>
      <c r="DQO9">
        <v>9</v>
      </c>
      <c r="DQP9">
        <v>9</v>
      </c>
      <c r="DQQ9">
        <v>9</v>
      </c>
      <c r="DQR9">
        <v>9</v>
      </c>
      <c r="DQS9">
        <v>9</v>
      </c>
      <c r="DQT9">
        <v>9</v>
      </c>
      <c r="DQU9">
        <v>9</v>
      </c>
      <c r="DQV9">
        <v>9</v>
      </c>
      <c r="DQW9">
        <v>9</v>
      </c>
      <c r="DQX9">
        <v>9</v>
      </c>
      <c r="DQY9">
        <v>9</v>
      </c>
      <c r="DQZ9">
        <v>10</v>
      </c>
      <c r="DRA9">
        <v>10</v>
      </c>
      <c r="DRB9">
        <v>10</v>
      </c>
      <c r="DRC9">
        <v>10</v>
      </c>
      <c r="DRD9">
        <v>10</v>
      </c>
      <c r="DRE9">
        <v>10</v>
      </c>
      <c r="DRF9">
        <v>10</v>
      </c>
      <c r="DRG9">
        <v>10</v>
      </c>
      <c r="DRH9">
        <v>10</v>
      </c>
      <c r="DRI9">
        <v>10</v>
      </c>
      <c r="DRJ9">
        <v>10</v>
      </c>
      <c r="DRK9">
        <v>11</v>
      </c>
      <c r="DRL9">
        <v>11</v>
      </c>
      <c r="DRM9">
        <v>11</v>
      </c>
      <c r="DRN9">
        <v>11</v>
      </c>
      <c r="DRO9">
        <v>11</v>
      </c>
      <c r="DRP9">
        <v>11</v>
      </c>
      <c r="DRQ9">
        <v>11</v>
      </c>
      <c r="DRR9">
        <v>11</v>
      </c>
      <c r="DRS9">
        <v>11</v>
      </c>
      <c r="DRT9">
        <v>11</v>
      </c>
      <c r="DRU9">
        <v>11</v>
      </c>
      <c r="DRV9">
        <v>12</v>
      </c>
      <c r="DRW9">
        <v>12</v>
      </c>
      <c r="DRX9">
        <v>12</v>
      </c>
      <c r="DRY9">
        <v>12</v>
      </c>
      <c r="DRZ9">
        <v>12</v>
      </c>
      <c r="DSA9">
        <v>12</v>
      </c>
      <c r="DSB9">
        <v>12</v>
      </c>
      <c r="DSC9">
        <v>12</v>
      </c>
      <c r="DSD9">
        <v>12</v>
      </c>
      <c r="DSE9">
        <v>12</v>
      </c>
      <c r="DSF9">
        <v>12</v>
      </c>
      <c r="DSG9">
        <v>13</v>
      </c>
      <c r="DSH9">
        <v>13</v>
      </c>
      <c r="DSI9">
        <v>13</v>
      </c>
      <c r="DSJ9">
        <v>13</v>
      </c>
      <c r="DSK9">
        <v>13</v>
      </c>
      <c r="DSL9">
        <v>13</v>
      </c>
      <c r="DSM9">
        <v>13</v>
      </c>
      <c r="DSN9">
        <v>13</v>
      </c>
      <c r="DSO9">
        <v>13</v>
      </c>
      <c r="DSP9">
        <v>13</v>
      </c>
      <c r="DSQ9">
        <v>13</v>
      </c>
      <c r="DSR9">
        <v>14</v>
      </c>
      <c r="DSS9">
        <v>14</v>
      </c>
      <c r="DST9">
        <v>14</v>
      </c>
      <c r="DSU9">
        <v>14</v>
      </c>
      <c r="DSV9">
        <v>14</v>
      </c>
      <c r="DSW9">
        <v>14</v>
      </c>
      <c r="DSX9">
        <v>14</v>
      </c>
      <c r="DSY9">
        <v>14</v>
      </c>
      <c r="DSZ9">
        <v>14</v>
      </c>
      <c r="DTA9">
        <v>14</v>
      </c>
      <c r="DTB9">
        <v>14</v>
      </c>
      <c r="DTC9">
        <v>15</v>
      </c>
      <c r="DTD9">
        <v>15</v>
      </c>
      <c r="DTE9">
        <v>15</v>
      </c>
      <c r="DTF9">
        <v>15</v>
      </c>
      <c r="DTG9">
        <v>15</v>
      </c>
      <c r="DTH9">
        <v>15</v>
      </c>
      <c r="DTI9">
        <v>15</v>
      </c>
      <c r="DTJ9">
        <v>15</v>
      </c>
      <c r="DTK9">
        <v>15</v>
      </c>
      <c r="DTL9">
        <v>15</v>
      </c>
      <c r="DTM9">
        <v>15</v>
      </c>
      <c r="DTN9">
        <v>16</v>
      </c>
      <c r="DTO9">
        <v>16</v>
      </c>
      <c r="DTP9">
        <v>16</v>
      </c>
      <c r="DTQ9">
        <v>16</v>
      </c>
      <c r="DTR9">
        <v>16</v>
      </c>
      <c r="DTS9">
        <v>16</v>
      </c>
      <c r="DTT9">
        <v>16</v>
      </c>
      <c r="DTU9">
        <v>16</v>
      </c>
      <c r="DTV9">
        <v>16</v>
      </c>
      <c r="DTW9">
        <v>16</v>
      </c>
      <c r="DTX9">
        <v>16</v>
      </c>
      <c r="DTY9">
        <v>17</v>
      </c>
      <c r="DTZ9">
        <v>17</v>
      </c>
      <c r="DUA9">
        <v>17</v>
      </c>
      <c r="DUB9">
        <v>17</v>
      </c>
      <c r="DUC9">
        <v>17</v>
      </c>
      <c r="DUD9">
        <v>17</v>
      </c>
      <c r="DUE9">
        <v>17</v>
      </c>
      <c r="DUF9">
        <v>17</v>
      </c>
      <c r="DUG9">
        <v>17</v>
      </c>
      <c r="DUH9">
        <v>17</v>
      </c>
      <c r="DUI9">
        <v>17</v>
      </c>
      <c r="DUJ9">
        <v>18</v>
      </c>
      <c r="DUK9">
        <v>18</v>
      </c>
      <c r="DUL9">
        <v>18</v>
      </c>
      <c r="DUM9">
        <v>18</v>
      </c>
      <c r="DUN9">
        <v>18</v>
      </c>
      <c r="DUO9">
        <v>18</v>
      </c>
      <c r="DUP9">
        <v>18</v>
      </c>
      <c r="DUQ9">
        <v>18</v>
      </c>
      <c r="DUR9">
        <v>18</v>
      </c>
      <c r="DUS9">
        <v>18</v>
      </c>
      <c r="DUT9">
        <v>18</v>
      </c>
      <c r="DUU9">
        <v>19</v>
      </c>
      <c r="DUV9">
        <v>19</v>
      </c>
      <c r="DUW9">
        <v>19</v>
      </c>
      <c r="DUX9">
        <v>19</v>
      </c>
      <c r="DUY9">
        <v>19</v>
      </c>
      <c r="DUZ9">
        <v>19</v>
      </c>
      <c r="DVA9">
        <v>19</v>
      </c>
      <c r="DVB9">
        <v>19</v>
      </c>
      <c r="DVC9">
        <v>19</v>
      </c>
      <c r="DVD9">
        <v>19</v>
      </c>
      <c r="DVE9">
        <v>19</v>
      </c>
      <c r="DVF9">
        <v>20</v>
      </c>
      <c r="DVG9">
        <v>20</v>
      </c>
      <c r="DVH9">
        <v>20</v>
      </c>
      <c r="DVI9">
        <v>20</v>
      </c>
      <c r="DVJ9">
        <v>20</v>
      </c>
      <c r="DVK9">
        <v>20</v>
      </c>
      <c r="DVL9">
        <v>20</v>
      </c>
      <c r="DVM9">
        <v>20</v>
      </c>
      <c r="DVN9">
        <v>20</v>
      </c>
      <c r="DVO9">
        <v>20</v>
      </c>
      <c r="DVP9">
        <v>20</v>
      </c>
      <c r="DVQ9">
        <v>21</v>
      </c>
      <c r="DVR9">
        <v>21</v>
      </c>
      <c r="DVS9">
        <v>21</v>
      </c>
      <c r="DVT9">
        <v>21</v>
      </c>
      <c r="DVU9">
        <v>21</v>
      </c>
      <c r="DVV9">
        <v>21</v>
      </c>
      <c r="DVW9">
        <v>21</v>
      </c>
      <c r="DVX9">
        <v>21</v>
      </c>
      <c r="DVY9">
        <v>21</v>
      </c>
      <c r="DVZ9">
        <v>21</v>
      </c>
      <c r="DWA9">
        <v>21</v>
      </c>
      <c r="DWB9">
        <v>22</v>
      </c>
      <c r="DWC9">
        <v>22</v>
      </c>
      <c r="DWD9">
        <v>22</v>
      </c>
      <c r="DWE9">
        <v>22</v>
      </c>
      <c r="DWF9">
        <v>22</v>
      </c>
      <c r="DWG9">
        <v>22</v>
      </c>
      <c r="DWH9">
        <v>22</v>
      </c>
      <c r="DWI9">
        <v>22</v>
      </c>
      <c r="DWJ9">
        <v>22</v>
      </c>
      <c r="DWK9">
        <v>22</v>
      </c>
      <c r="DWL9">
        <v>22</v>
      </c>
      <c r="DWM9">
        <v>23</v>
      </c>
      <c r="DWN9">
        <v>23</v>
      </c>
      <c r="DWO9">
        <v>23</v>
      </c>
      <c r="DWP9">
        <v>23</v>
      </c>
      <c r="DWQ9">
        <v>23</v>
      </c>
      <c r="DWR9">
        <v>23</v>
      </c>
      <c r="DWS9">
        <v>23</v>
      </c>
      <c r="DWT9">
        <v>23</v>
      </c>
      <c r="DWU9">
        <v>23</v>
      </c>
      <c r="DWV9">
        <v>23</v>
      </c>
      <c r="DWW9">
        <v>23</v>
      </c>
      <c r="DWX9">
        <v>24</v>
      </c>
      <c r="DWY9">
        <v>24</v>
      </c>
      <c r="DWZ9">
        <v>24</v>
      </c>
      <c r="DXA9">
        <v>24</v>
      </c>
      <c r="DXB9">
        <v>24</v>
      </c>
      <c r="DXC9">
        <v>24</v>
      </c>
      <c r="DXD9">
        <v>24</v>
      </c>
      <c r="DXE9">
        <v>24</v>
      </c>
      <c r="DXF9">
        <v>24</v>
      </c>
      <c r="DXG9">
        <v>24</v>
      </c>
      <c r="DXH9">
        <v>24</v>
      </c>
      <c r="DXI9">
        <v>25</v>
      </c>
      <c r="DXJ9">
        <v>25</v>
      </c>
      <c r="DXK9">
        <v>25</v>
      </c>
      <c r="DXL9">
        <v>25</v>
      </c>
      <c r="DXM9">
        <v>25</v>
      </c>
      <c r="DXN9">
        <v>25</v>
      </c>
      <c r="DXO9">
        <v>25</v>
      </c>
      <c r="DXP9">
        <v>25</v>
      </c>
      <c r="DXQ9">
        <v>25</v>
      </c>
      <c r="DXR9">
        <v>25</v>
      </c>
      <c r="DXS9">
        <v>25</v>
      </c>
      <c r="DXT9">
        <v>26</v>
      </c>
      <c r="DXU9">
        <v>26</v>
      </c>
      <c r="DXV9">
        <v>26</v>
      </c>
      <c r="DXW9">
        <v>26</v>
      </c>
      <c r="DXX9">
        <v>26</v>
      </c>
      <c r="DXY9">
        <v>26</v>
      </c>
      <c r="DXZ9">
        <v>26</v>
      </c>
      <c r="DYA9">
        <v>26</v>
      </c>
      <c r="DYB9">
        <v>26</v>
      </c>
      <c r="DYC9">
        <v>26</v>
      </c>
      <c r="DYD9">
        <v>26</v>
      </c>
      <c r="DYE9">
        <v>27</v>
      </c>
      <c r="DYF9">
        <v>27</v>
      </c>
      <c r="DYG9">
        <v>27</v>
      </c>
      <c r="DYH9">
        <v>27</v>
      </c>
      <c r="DYI9">
        <v>27</v>
      </c>
      <c r="DYJ9">
        <v>27</v>
      </c>
      <c r="DYK9">
        <v>27</v>
      </c>
      <c r="DYL9">
        <v>27</v>
      </c>
      <c r="DYM9">
        <v>27</v>
      </c>
      <c r="DYN9">
        <v>27</v>
      </c>
      <c r="DYO9">
        <v>27</v>
      </c>
      <c r="DYP9">
        <v>28</v>
      </c>
      <c r="DYQ9">
        <v>28</v>
      </c>
      <c r="DYR9">
        <v>28</v>
      </c>
      <c r="DYS9">
        <v>28</v>
      </c>
      <c r="DYT9">
        <v>28</v>
      </c>
      <c r="DYU9">
        <v>28</v>
      </c>
      <c r="DYV9">
        <v>28</v>
      </c>
      <c r="DYW9">
        <v>28</v>
      </c>
      <c r="DYX9">
        <v>28</v>
      </c>
      <c r="DYY9">
        <v>28</v>
      </c>
      <c r="DYZ9">
        <v>28</v>
      </c>
      <c r="DZA9">
        <v>29</v>
      </c>
      <c r="DZB9">
        <v>29</v>
      </c>
      <c r="DZC9">
        <v>29</v>
      </c>
      <c r="DZD9">
        <v>29</v>
      </c>
      <c r="DZE9">
        <v>29</v>
      </c>
      <c r="DZF9">
        <v>29</v>
      </c>
      <c r="DZG9">
        <v>29</v>
      </c>
      <c r="DZH9">
        <v>29</v>
      </c>
      <c r="DZI9">
        <v>29</v>
      </c>
      <c r="DZJ9">
        <v>29</v>
      </c>
      <c r="DZK9">
        <v>29</v>
      </c>
      <c r="DZL9">
        <v>30</v>
      </c>
      <c r="DZM9">
        <v>30</v>
      </c>
      <c r="DZN9">
        <v>30</v>
      </c>
      <c r="DZO9">
        <v>30</v>
      </c>
      <c r="DZP9">
        <v>30</v>
      </c>
      <c r="DZQ9">
        <v>30</v>
      </c>
      <c r="DZR9">
        <v>30</v>
      </c>
      <c r="DZS9">
        <v>30</v>
      </c>
      <c r="DZT9">
        <v>30</v>
      </c>
      <c r="DZU9">
        <v>30</v>
      </c>
      <c r="DZV9">
        <v>30</v>
      </c>
      <c r="DZW9">
        <v>1</v>
      </c>
      <c r="DZX9">
        <v>1</v>
      </c>
      <c r="DZY9">
        <v>1</v>
      </c>
      <c r="DZZ9">
        <v>1</v>
      </c>
      <c r="EAA9">
        <v>1</v>
      </c>
      <c r="EAB9">
        <v>1</v>
      </c>
      <c r="EAC9">
        <v>1</v>
      </c>
      <c r="EAD9">
        <v>1</v>
      </c>
      <c r="EAE9">
        <v>1</v>
      </c>
      <c r="EAF9">
        <v>1</v>
      </c>
      <c r="EAG9">
        <v>1</v>
      </c>
      <c r="EAH9">
        <v>2</v>
      </c>
      <c r="EAI9">
        <v>2</v>
      </c>
      <c r="EAJ9">
        <v>2</v>
      </c>
      <c r="EAK9">
        <v>2</v>
      </c>
      <c r="EAL9">
        <v>2</v>
      </c>
      <c r="EAM9">
        <v>2</v>
      </c>
      <c r="EAN9">
        <v>2</v>
      </c>
      <c r="EAO9">
        <v>2</v>
      </c>
      <c r="EAP9">
        <v>2</v>
      </c>
      <c r="EAQ9">
        <v>2</v>
      </c>
      <c r="EAR9">
        <v>2</v>
      </c>
      <c r="EAS9">
        <v>3</v>
      </c>
      <c r="EAT9">
        <v>3</v>
      </c>
      <c r="EAU9">
        <v>3</v>
      </c>
      <c r="EAV9">
        <v>3</v>
      </c>
      <c r="EAW9">
        <v>3</v>
      </c>
      <c r="EAX9">
        <v>3</v>
      </c>
      <c r="EAY9">
        <v>3</v>
      </c>
      <c r="EAZ9">
        <v>3</v>
      </c>
      <c r="EBA9">
        <v>3</v>
      </c>
      <c r="EBB9">
        <v>3</v>
      </c>
      <c r="EBC9">
        <v>3</v>
      </c>
      <c r="EBD9">
        <v>4</v>
      </c>
      <c r="EBE9">
        <v>4</v>
      </c>
      <c r="EBF9">
        <v>4</v>
      </c>
      <c r="EBG9">
        <v>4</v>
      </c>
      <c r="EBH9">
        <v>4</v>
      </c>
      <c r="EBI9">
        <v>4</v>
      </c>
      <c r="EBJ9">
        <v>4</v>
      </c>
      <c r="EBK9">
        <v>4</v>
      </c>
      <c r="EBL9">
        <v>4</v>
      </c>
      <c r="EBM9">
        <v>4</v>
      </c>
      <c r="EBN9">
        <v>4</v>
      </c>
      <c r="EBO9">
        <v>5</v>
      </c>
      <c r="EBP9">
        <v>5</v>
      </c>
      <c r="EBQ9">
        <v>5</v>
      </c>
      <c r="EBR9">
        <v>5</v>
      </c>
      <c r="EBS9">
        <v>5</v>
      </c>
      <c r="EBT9">
        <v>5</v>
      </c>
      <c r="EBU9">
        <v>5</v>
      </c>
      <c r="EBV9">
        <v>5</v>
      </c>
      <c r="EBW9">
        <v>5</v>
      </c>
      <c r="EBX9">
        <v>5</v>
      </c>
      <c r="EBY9">
        <v>5</v>
      </c>
      <c r="EBZ9">
        <v>6</v>
      </c>
      <c r="ECA9">
        <v>6</v>
      </c>
      <c r="ECB9">
        <v>6</v>
      </c>
      <c r="ECC9">
        <v>6</v>
      </c>
      <c r="ECD9">
        <v>6</v>
      </c>
      <c r="ECE9">
        <v>6</v>
      </c>
      <c r="ECF9">
        <v>6</v>
      </c>
      <c r="ECG9">
        <v>6</v>
      </c>
      <c r="ECH9">
        <v>6</v>
      </c>
      <c r="ECI9">
        <v>6</v>
      </c>
      <c r="ECJ9">
        <v>6</v>
      </c>
      <c r="ECK9">
        <v>7</v>
      </c>
      <c r="ECL9">
        <v>7</v>
      </c>
      <c r="ECM9">
        <v>7</v>
      </c>
      <c r="ECN9">
        <v>7</v>
      </c>
      <c r="ECO9">
        <v>7</v>
      </c>
      <c r="ECP9">
        <v>7</v>
      </c>
      <c r="ECQ9">
        <v>7</v>
      </c>
      <c r="ECR9">
        <v>7</v>
      </c>
      <c r="ECS9">
        <v>7</v>
      </c>
      <c r="ECT9">
        <v>7</v>
      </c>
      <c r="ECU9">
        <v>7</v>
      </c>
      <c r="ECV9">
        <v>8</v>
      </c>
      <c r="ECW9">
        <v>8</v>
      </c>
      <c r="ECX9">
        <v>8</v>
      </c>
      <c r="ECY9">
        <v>8</v>
      </c>
      <c r="ECZ9">
        <v>8</v>
      </c>
      <c r="EDA9">
        <v>8</v>
      </c>
      <c r="EDB9">
        <v>8</v>
      </c>
      <c r="EDC9">
        <v>8</v>
      </c>
      <c r="EDD9">
        <v>8</v>
      </c>
      <c r="EDE9">
        <v>8</v>
      </c>
      <c r="EDF9">
        <v>8</v>
      </c>
      <c r="EDG9">
        <v>9</v>
      </c>
      <c r="EDH9">
        <v>9</v>
      </c>
      <c r="EDI9">
        <v>9</v>
      </c>
      <c r="EDJ9">
        <v>9</v>
      </c>
      <c r="EDK9">
        <v>9</v>
      </c>
      <c r="EDL9">
        <v>9</v>
      </c>
      <c r="EDM9">
        <v>9</v>
      </c>
      <c r="EDN9">
        <v>9</v>
      </c>
      <c r="EDO9">
        <v>9</v>
      </c>
      <c r="EDP9">
        <v>9</v>
      </c>
      <c r="EDQ9">
        <v>9</v>
      </c>
      <c r="EDR9">
        <v>10</v>
      </c>
      <c r="EDS9">
        <v>10</v>
      </c>
      <c r="EDT9">
        <v>10</v>
      </c>
      <c r="EDU9">
        <v>10</v>
      </c>
      <c r="EDV9">
        <v>10</v>
      </c>
      <c r="EDW9">
        <v>10</v>
      </c>
      <c r="EDX9">
        <v>10</v>
      </c>
      <c r="EDY9">
        <v>10</v>
      </c>
      <c r="EDZ9">
        <v>10</v>
      </c>
      <c r="EEA9">
        <v>10</v>
      </c>
      <c r="EEB9">
        <v>10</v>
      </c>
      <c r="EEC9">
        <v>11</v>
      </c>
      <c r="EED9">
        <v>11</v>
      </c>
      <c r="EEE9">
        <v>11</v>
      </c>
      <c r="EEF9">
        <v>11</v>
      </c>
      <c r="EEG9">
        <v>11</v>
      </c>
      <c r="EEH9">
        <v>11</v>
      </c>
      <c r="EEI9">
        <v>11</v>
      </c>
      <c r="EEJ9">
        <v>11</v>
      </c>
      <c r="EEK9">
        <v>11</v>
      </c>
      <c r="EEL9">
        <v>11</v>
      </c>
      <c r="EEM9">
        <v>11</v>
      </c>
      <c r="EEN9">
        <v>12</v>
      </c>
      <c r="EEO9">
        <v>12</v>
      </c>
      <c r="EEP9">
        <v>12</v>
      </c>
      <c r="EEQ9">
        <v>12</v>
      </c>
      <c r="EER9">
        <v>12</v>
      </c>
      <c r="EES9">
        <v>12</v>
      </c>
      <c r="EET9">
        <v>12</v>
      </c>
      <c r="EEU9">
        <v>12</v>
      </c>
      <c r="EEV9">
        <v>12</v>
      </c>
      <c r="EEW9">
        <v>12</v>
      </c>
      <c r="EEX9">
        <v>12</v>
      </c>
      <c r="EEY9">
        <v>13</v>
      </c>
      <c r="EEZ9">
        <v>13</v>
      </c>
      <c r="EFA9">
        <v>13</v>
      </c>
      <c r="EFB9">
        <v>13</v>
      </c>
      <c r="EFC9">
        <v>13</v>
      </c>
      <c r="EFD9">
        <v>13</v>
      </c>
      <c r="EFE9">
        <v>13</v>
      </c>
      <c r="EFF9">
        <v>13</v>
      </c>
      <c r="EFG9">
        <v>13</v>
      </c>
      <c r="EFH9">
        <v>13</v>
      </c>
      <c r="EFI9">
        <v>13</v>
      </c>
      <c r="EFJ9">
        <v>14</v>
      </c>
      <c r="EFK9">
        <v>14</v>
      </c>
      <c r="EFL9">
        <v>14</v>
      </c>
      <c r="EFM9">
        <v>14</v>
      </c>
      <c r="EFN9">
        <v>14</v>
      </c>
      <c r="EFO9">
        <v>14</v>
      </c>
      <c r="EFP9">
        <v>14</v>
      </c>
      <c r="EFQ9">
        <v>14</v>
      </c>
      <c r="EFR9">
        <v>14</v>
      </c>
      <c r="EFS9">
        <v>14</v>
      </c>
      <c r="EFT9">
        <v>14</v>
      </c>
      <c r="EFU9">
        <v>15</v>
      </c>
      <c r="EFV9">
        <v>15</v>
      </c>
      <c r="EFW9">
        <v>15</v>
      </c>
      <c r="EFX9">
        <v>15</v>
      </c>
      <c r="EFY9">
        <v>15</v>
      </c>
      <c r="EFZ9">
        <v>15</v>
      </c>
      <c r="EGA9">
        <v>15</v>
      </c>
      <c r="EGB9">
        <v>15</v>
      </c>
      <c r="EGC9">
        <v>15</v>
      </c>
      <c r="EGD9">
        <v>15</v>
      </c>
      <c r="EGE9">
        <v>15</v>
      </c>
      <c r="EGF9">
        <v>16</v>
      </c>
      <c r="EGG9">
        <v>16</v>
      </c>
      <c r="EGH9">
        <v>16</v>
      </c>
      <c r="EGI9">
        <v>16</v>
      </c>
      <c r="EGJ9">
        <v>16</v>
      </c>
      <c r="EGK9">
        <v>16</v>
      </c>
      <c r="EGL9">
        <v>16</v>
      </c>
      <c r="EGM9">
        <v>16</v>
      </c>
      <c r="EGN9">
        <v>16</v>
      </c>
      <c r="EGO9">
        <v>16</v>
      </c>
      <c r="EGP9">
        <v>16</v>
      </c>
      <c r="EGQ9">
        <v>17</v>
      </c>
      <c r="EGR9">
        <v>17</v>
      </c>
      <c r="EGS9">
        <v>17</v>
      </c>
      <c r="EGT9">
        <v>17</v>
      </c>
      <c r="EGU9">
        <v>17</v>
      </c>
      <c r="EGV9">
        <v>17</v>
      </c>
      <c r="EGW9">
        <v>17</v>
      </c>
      <c r="EGX9">
        <v>17</v>
      </c>
      <c r="EGY9">
        <v>17</v>
      </c>
      <c r="EGZ9">
        <v>17</v>
      </c>
      <c r="EHA9">
        <v>17</v>
      </c>
      <c r="EHB9">
        <v>18</v>
      </c>
      <c r="EHC9">
        <v>18</v>
      </c>
      <c r="EHD9">
        <v>18</v>
      </c>
      <c r="EHE9">
        <v>18</v>
      </c>
      <c r="EHF9">
        <v>18</v>
      </c>
      <c r="EHG9">
        <v>18</v>
      </c>
      <c r="EHH9">
        <v>18</v>
      </c>
      <c r="EHI9">
        <v>18</v>
      </c>
      <c r="EHJ9">
        <v>18</v>
      </c>
      <c r="EHK9">
        <v>18</v>
      </c>
      <c r="EHL9">
        <v>18</v>
      </c>
      <c r="EHM9">
        <v>19</v>
      </c>
      <c r="EHN9">
        <v>19</v>
      </c>
      <c r="EHO9">
        <v>19</v>
      </c>
      <c r="EHP9">
        <v>19</v>
      </c>
      <c r="EHQ9">
        <v>19</v>
      </c>
      <c r="EHR9">
        <v>19</v>
      </c>
      <c r="EHS9">
        <v>19</v>
      </c>
      <c r="EHT9">
        <v>19</v>
      </c>
      <c r="EHU9">
        <v>19</v>
      </c>
      <c r="EHV9">
        <v>19</v>
      </c>
      <c r="EHW9">
        <v>19</v>
      </c>
      <c r="EHX9">
        <v>20</v>
      </c>
      <c r="EHY9">
        <v>20</v>
      </c>
      <c r="EHZ9">
        <v>20</v>
      </c>
      <c r="EIA9">
        <v>20</v>
      </c>
      <c r="EIB9">
        <v>20</v>
      </c>
      <c r="EIC9">
        <v>20</v>
      </c>
      <c r="EID9">
        <v>20</v>
      </c>
      <c r="EIE9">
        <v>20</v>
      </c>
      <c r="EIF9">
        <v>20</v>
      </c>
      <c r="EIG9">
        <v>20</v>
      </c>
      <c r="EIH9">
        <v>20</v>
      </c>
      <c r="EII9">
        <v>21</v>
      </c>
      <c r="EIJ9">
        <v>21</v>
      </c>
      <c r="EIK9">
        <v>21</v>
      </c>
      <c r="EIL9">
        <v>21</v>
      </c>
      <c r="EIM9">
        <v>21</v>
      </c>
      <c r="EIN9">
        <v>21</v>
      </c>
      <c r="EIO9">
        <v>21</v>
      </c>
      <c r="EIP9">
        <v>21</v>
      </c>
      <c r="EIQ9">
        <v>21</v>
      </c>
      <c r="EIR9">
        <v>21</v>
      </c>
      <c r="EIS9">
        <v>21</v>
      </c>
      <c r="EIT9">
        <v>22</v>
      </c>
      <c r="EIU9">
        <v>22</v>
      </c>
      <c r="EIV9">
        <v>22</v>
      </c>
      <c r="EIW9">
        <v>22</v>
      </c>
      <c r="EIX9">
        <v>22</v>
      </c>
      <c r="EIY9">
        <v>22</v>
      </c>
      <c r="EIZ9">
        <v>22</v>
      </c>
      <c r="EJA9">
        <v>22</v>
      </c>
      <c r="EJB9">
        <v>22</v>
      </c>
      <c r="EJC9">
        <v>22</v>
      </c>
      <c r="EJD9">
        <v>22</v>
      </c>
      <c r="EJE9">
        <v>23</v>
      </c>
      <c r="EJF9">
        <v>23</v>
      </c>
      <c r="EJG9">
        <v>23</v>
      </c>
      <c r="EJH9">
        <v>23</v>
      </c>
      <c r="EJI9">
        <v>23</v>
      </c>
      <c r="EJJ9">
        <v>23</v>
      </c>
      <c r="EJK9">
        <v>23</v>
      </c>
      <c r="EJL9">
        <v>23</v>
      </c>
      <c r="EJM9">
        <v>23</v>
      </c>
      <c r="EJN9">
        <v>23</v>
      </c>
      <c r="EJO9">
        <v>23</v>
      </c>
      <c r="EJP9">
        <v>24</v>
      </c>
      <c r="EJQ9">
        <v>24</v>
      </c>
      <c r="EJR9">
        <v>24</v>
      </c>
      <c r="EJS9">
        <v>24</v>
      </c>
      <c r="EJT9">
        <v>24</v>
      </c>
      <c r="EJU9">
        <v>24</v>
      </c>
      <c r="EJV9">
        <v>24</v>
      </c>
      <c r="EJW9">
        <v>24</v>
      </c>
      <c r="EJX9">
        <v>24</v>
      </c>
      <c r="EJY9">
        <v>24</v>
      </c>
      <c r="EJZ9">
        <v>24</v>
      </c>
      <c r="EKA9">
        <v>25</v>
      </c>
      <c r="EKB9">
        <v>25</v>
      </c>
      <c r="EKC9">
        <v>25</v>
      </c>
      <c r="EKD9">
        <v>25</v>
      </c>
      <c r="EKE9">
        <v>25</v>
      </c>
      <c r="EKF9">
        <v>25</v>
      </c>
      <c r="EKG9">
        <v>25</v>
      </c>
      <c r="EKH9">
        <v>25</v>
      </c>
      <c r="EKI9">
        <v>25</v>
      </c>
      <c r="EKJ9">
        <v>25</v>
      </c>
      <c r="EKK9">
        <v>25</v>
      </c>
      <c r="EKL9">
        <v>26</v>
      </c>
      <c r="EKM9">
        <v>26</v>
      </c>
      <c r="EKN9">
        <v>26</v>
      </c>
      <c r="EKO9">
        <v>26</v>
      </c>
      <c r="EKP9">
        <v>26</v>
      </c>
      <c r="EKQ9">
        <v>26</v>
      </c>
      <c r="EKR9">
        <v>26</v>
      </c>
      <c r="EKS9">
        <v>26</v>
      </c>
      <c r="EKT9">
        <v>26</v>
      </c>
      <c r="EKU9">
        <v>26</v>
      </c>
      <c r="EKV9">
        <v>26</v>
      </c>
      <c r="EKW9">
        <v>27</v>
      </c>
      <c r="EKX9">
        <v>27</v>
      </c>
      <c r="EKY9">
        <v>27</v>
      </c>
      <c r="EKZ9">
        <v>27</v>
      </c>
      <c r="ELA9">
        <v>27</v>
      </c>
      <c r="ELB9">
        <v>27</v>
      </c>
      <c r="ELC9">
        <v>27</v>
      </c>
      <c r="ELD9">
        <v>27</v>
      </c>
      <c r="ELE9">
        <v>27</v>
      </c>
      <c r="ELF9">
        <v>27</v>
      </c>
      <c r="ELG9">
        <v>27</v>
      </c>
      <c r="ELH9">
        <v>28</v>
      </c>
      <c r="ELI9">
        <v>28</v>
      </c>
      <c r="ELJ9">
        <v>28</v>
      </c>
      <c r="ELK9">
        <v>28</v>
      </c>
      <c r="ELL9">
        <v>28</v>
      </c>
      <c r="ELM9">
        <v>28</v>
      </c>
      <c r="ELN9">
        <v>28</v>
      </c>
      <c r="ELO9">
        <v>28</v>
      </c>
      <c r="ELP9">
        <v>28</v>
      </c>
      <c r="ELQ9">
        <v>28</v>
      </c>
      <c r="ELR9">
        <v>28</v>
      </c>
      <c r="ELS9">
        <v>29</v>
      </c>
      <c r="ELT9">
        <v>29</v>
      </c>
      <c r="ELU9">
        <v>29</v>
      </c>
      <c r="ELV9">
        <v>29</v>
      </c>
      <c r="ELW9">
        <v>29</v>
      </c>
      <c r="ELX9">
        <v>29</v>
      </c>
      <c r="ELY9">
        <v>29</v>
      </c>
      <c r="ELZ9">
        <v>29</v>
      </c>
      <c r="EMA9">
        <v>29</v>
      </c>
      <c r="EMB9">
        <v>29</v>
      </c>
      <c r="EMC9">
        <v>29</v>
      </c>
      <c r="EMD9">
        <v>30</v>
      </c>
      <c r="EME9">
        <v>30</v>
      </c>
      <c r="EMF9">
        <v>30</v>
      </c>
      <c r="EMG9">
        <v>30</v>
      </c>
      <c r="EMH9">
        <v>30</v>
      </c>
      <c r="EMI9">
        <v>30</v>
      </c>
      <c r="EMJ9">
        <v>30</v>
      </c>
      <c r="EMK9">
        <v>30</v>
      </c>
      <c r="EML9">
        <v>30</v>
      </c>
      <c r="EMM9">
        <v>30</v>
      </c>
      <c r="EMN9">
        <v>30</v>
      </c>
      <c r="EMO9">
        <v>1</v>
      </c>
      <c r="EMP9">
        <v>1</v>
      </c>
      <c r="EMQ9">
        <v>1</v>
      </c>
      <c r="EMR9">
        <v>1</v>
      </c>
      <c r="EMS9">
        <v>1</v>
      </c>
      <c r="EMT9">
        <v>1</v>
      </c>
      <c r="EMU9">
        <v>1</v>
      </c>
      <c r="EMV9">
        <v>1</v>
      </c>
      <c r="EMW9">
        <v>1</v>
      </c>
      <c r="EMX9">
        <v>1</v>
      </c>
      <c r="EMY9">
        <v>1</v>
      </c>
      <c r="EMZ9">
        <v>2</v>
      </c>
      <c r="ENA9">
        <v>2</v>
      </c>
      <c r="ENB9">
        <v>2</v>
      </c>
      <c r="ENC9">
        <v>2</v>
      </c>
      <c r="END9">
        <v>2</v>
      </c>
      <c r="ENE9">
        <v>2</v>
      </c>
      <c r="ENF9">
        <v>2</v>
      </c>
      <c r="ENG9">
        <v>2</v>
      </c>
      <c r="ENH9">
        <v>2</v>
      </c>
      <c r="ENI9">
        <v>2</v>
      </c>
      <c r="ENJ9">
        <v>2</v>
      </c>
      <c r="ENK9">
        <v>3</v>
      </c>
      <c r="ENL9">
        <v>3</v>
      </c>
      <c r="ENM9">
        <v>3</v>
      </c>
      <c r="ENN9">
        <v>3</v>
      </c>
      <c r="ENO9">
        <v>3</v>
      </c>
      <c r="ENP9">
        <v>3</v>
      </c>
      <c r="ENQ9">
        <v>3</v>
      </c>
      <c r="ENR9">
        <v>3</v>
      </c>
      <c r="ENS9">
        <v>3</v>
      </c>
      <c r="ENT9">
        <v>3</v>
      </c>
      <c r="ENU9">
        <v>3</v>
      </c>
      <c r="ENV9">
        <v>4</v>
      </c>
      <c r="ENW9">
        <v>4</v>
      </c>
      <c r="ENX9">
        <v>4</v>
      </c>
      <c r="ENY9">
        <v>4</v>
      </c>
      <c r="ENZ9">
        <v>4</v>
      </c>
      <c r="EOA9">
        <v>4</v>
      </c>
      <c r="EOB9">
        <v>4</v>
      </c>
      <c r="EOC9">
        <v>4</v>
      </c>
      <c r="EOD9">
        <v>4</v>
      </c>
      <c r="EOE9">
        <v>4</v>
      </c>
      <c r="EOF9">
        <v>4</v>
      </c>
      <c r="EOG9">
        <v>5</v>
      </c>
      <c r="EOH9">
        <v>5</v>
      </c>
      <c r="EOI9">
        <v>5</v>
      </c>
      <c r="EOJ9">
        <v>5</v>
      </c>
      <c r="EOK9">
        <v>5</v>
      </c>
      <c r="EOL9">
        <v>5</v>
      </c>
      <c r="EOM9">
        <v>5</v>
      </c>
      <c r="EON9">
        <v>5</v>
      </c>
      <c r="EOO9">
        <v>5</v>
      </c>
      <c r="EOP9">
        <v>5</v>
      </c>
      <c r="EOQ9">
        <v>5</v>
      </c>
      <c r="EOR9">
        <v>6</v>
      </c>
      <c r="EOS9">
        <v>6</v>
      </c>
      <c r="EOT9">
        <v>6</v>
      </c>
      <c r="EOU9">
        <v>6</v>
      </c>
      <c r="EOV9">
        <v>6</v>
      </c>
      <c r="EOW9">
        <v>6</v>
      </c>
      <c r="EOX9">
        <v>6</v>
      </c>
      <c r="EOY9">
        <v>6</v>
      </c>
      <c r="EOZ9">
        <v>6</v>
      </c>
      <c r="EPA9">
        <v>6</v>
      </c>
      <c r="EPB9">
        <v>6</v>
      </c>
      <c r="EPC9">
        <v>7</v>
      </c>
      <c r="EPD9">
        <v>7</v>
      </c>
      <c r="EPE9">
        <v>7</v>
      </c>
      <c r="EPF9">
        <v>7</v>
      </c>
      <c r="EPG9">
        <v>7</v>
      </c>
      <c r="EPH9">
        <v>7</v>
      </c>
      <c r="EPI9">
        <v>7</v>
      </c>
      <c r="EPJ9">
        <v>7</v>
      </c>
      <c r="EPK9">
        <v>7</v>
      </c>
      <c r="EPL9">
        <v>7</v>
      </c>
      <c r="EPM9">
        <v>7</v>
      </c>
      <c r="EPN9">
        <v>8</v>
      </c>
      <c r="EPO9">
        <v>8</v>
      </c>
      <c r="EPP9">
        <v>8</v>
      </c>
      <c r="EPQ9">
        <v>8</v>
      </c>
      <c r="EPR9">
        <v>8</v>
      </c>
      <c r="EPS9">
        <v>8</v>
      </c>
      <c r="EPT9">
        <v>8</v>
      </c>
      <c r="EPU9">
        <v>8</v>
      </c>
      <c r="EPV9">
        <v>8</v>
      </c>
      <c r="EPW9">
        <v>8</v>
      </c>
      <c r="EPX9">
        <v>8</v>
      </c>
      <c r="EPY9">
        <v>9</v>
      </c>
      <c r="EPZ9">
        <v>9</v>
      </c>
      <c r="EQA9">
        <v>9</v>
      </c>
      <c r="EQB9">
        <v>9</v>
      </c>
      <c r="EQC9">
        <v>9</v>
      </c>
      <c r="EQD9">
        <v>9</v>
      </c>
      <c r="EQE9">
        <v>9</v>
      </c>
      <c r="EQF9">
        <v>9</v>
      </c>
      <c r="EQG9">
        <v>9</v>
      </c>
      <c r="EQH9">
        <v>9</v>
      </c>
      <c r="EQI9">
        <v>9</v>
      </c>
      <c r="EQJ9">
        <v>10</v>
      </c>
      <c r="EQK9">
        <v>10</v>
      </c>
      <c r="EQL9">
        <v>10</v>
      </c>
      <c r="EQM9">
        <v>10</v>
      </c>
      <c r="EQN9">
        <v>10</v>
      </c>
      <c r="EQO9">
        <v>10</v>
      </c>
      <c r="EQP9">
        <v>10</v>
      </c>
      <c r="EQQ9">
        <v>10</v>
      </c>
      <c r="EQR9">
        <v>10</v>
      </c>
      <c r="EQS9">
        <v>10</v>
      </c>
      <c r="EQT9">
        <v>10</v>
      </c>
      <c r="EQU9">
        <v>11</v>
      </c>
      <c r="EQV9">
        <v>11</v>
      </c>
      <c r="EQW9">
        <v>11</v>
      </c>
      <c r="EQX9">
        <v>11</v>
      </c>
      <c r="EQY9">
        <v>11</v>
      </c>
      <c r="EQZ9">
        <v>11</v>
      </c>
      <c r="ERA9">
        <v>11</v>
      </c>
      <c r="ERB9">
        <v>11</v>
      </c>
      <c r="ERC9">
        <v>11</v>
      </c>
      <c r="ERD9">
        <v>11</v>
      </c>
      <c r="ERE9">
        <v>11</v>
      </c>
      <c r="ERF9">
        <v>12</v>
      </c>
      <c r="ERG9">
        <v>12</v>
      </c>
      <c r="ERH9">
        <v>12</v>
      </c>
      <c r="ERI9">
        <v>12</v>
      </c>
      <c r="ERJ9">
        <v>12</v>
      </c>
      <c r="ERK9">
        <v>12</v>
      </c>
      <c r="ERL9">
        <v>12</v>
      </c>
      <c r="ERM9">
        <v>12</v>
      </c>
      <c r="ERN9">
        <v>12</v>
      </c>
      <c r="ERO9">
        <v>12</v>
      </c>
      <c r="ERP9">
        <v>12</v>
      </c>
      <c r="ERQ9">
        <v>13</v>
      </c>
      <c r="ERR9">
        <v>13</v>
      </c>
      <c r="ERS9">
        <v>13</v>
      </c>
      <c r="ERT9">
        <v>13</v>
      </c>
      <c r="ERU9">
        <v>13</v>
      </c>
      <c r="ERV9">
        <v>13</v>
      </c>
      <c r="ERW9">
        <v>13</v>
      </c>
      <c r="ERX9">
        <v>13</v>
      </c>
      <c r="ERY9">
        <v>13</v>
      </c>
      <c r="ERZ9">
        <v>13</v>
      </c>
      <c r="ESA9">
        <v>13</v>
      </c>
      <c r="ESB9">
        <v>14</v>
      </c>
      <c r="ESC9">
        <v>14</v>
      </c>
      <c r="ESD9">
        <v>14</v>
      </c>
      <c r="ESE9">
        <v>14</v>
      </c>
      <c r="ESF9">
        <v>14</v>
      </c>
      <c r="ESG9">
        <v>14</v>
      </c>
      <c r="ESH9">
        <v>14</v>
      </c>
      <c r="ESI9">
        <v>14</v>
      </c>
      <c r="ESJ9">
        <v>14</v>
      </c>
      <c r="ESK9">
        <v>14</v>
      </c>
      <c r="ESL9">
        <v>14</v>
      </c>
      <c r="ESM9">
        <v>15</v>
      </c>
      <c r="ESN9">
        <v>15</v>
      </c>
      <c r="ESO9">
        <v>15</v>
      </c>
      <c r="ESP9">
        <v>15</v>
      </c>
      <c r="ESQ9">
        <v>15</v>
      </c>
      <c r="ESR9">
        <v>15</v>
      </c>
      <c r="ESS9">
        <v>15</v>
      </c>
      <c r="EST9">
        <v>15</v>
      </c>
      <c r="ESU9">
        <v>15</v>
      </c>
      <c r="ESV9">
        <v>15</v>
      </c>
      <c r="ESW9">
        <v>15</v>
      </c>
      <c r="ESX9">
        <v>16</v>
      </c>
      <c r="ESY9">
        <v>16</v>
      </c>
      <c r="ESZ9">
        <v>16</v>
      </c>
      <c r="ETA9">
        <v>16</v>
      </c>
      <c r="ETB9">
        <v>16</v>
      </c>
      <c r="ETC9">
        <v>16</v>
      </c>
      <c r="ETD9">
        <v>16</v>
      </c>
      <c r="ETE9">
        <v>16</v>
      </c>
      <c r="ETF9">
        <v>16</v>
      </c>
      <c r="ETG9">
        <v>16</v>
      </c>
      <c r="ETH9">
        <v>16</v>
      </c>
      <c r="ETI9">
        <v>17</v>
      </c>
      <c r="ETJ9">
        <v>17</v>
      </c>
      <c r="ETK9">
        <v>17</v>
      </c>
      <c r="ETL9">
        <v>17</v>
      </c>
      <c r="ETM9">
        <v>17</v>
      </c>
      <c r="ETN9">
        <v>17</v>
      </c>
      <c r="ETO9">
        <v>17</v>
      </c>
      <c r="ETP9">
        <v>17</v>
      </c>
      <c r="ETQ9">
        <v>17</v>
      </c>
      <c r="ETR9">
        <v>17</v>
      </c>
      <c r="ETS9">
        <v>17</v>
      </c>
      <c r="ETT9">
        <v>18</v>
      </c>
      <c r="ETU9">
        <v>18</v>
      </c>
      <c r="ETV9">
        <v>18</v>
      </c>
      <c r="ETW9">
        <v>18</v>
      </c>
      <c r="ETX9">
        <v>18</v>
      </c>
      <c r="ETY9">
        <v>18</v>
      </c>
      <c r="ETZ9">
        <v>18</v>
      </c>
      <c r="EUA9">
        <v>18</v>
      </c>
      <c r="EUB9">
        <v>18</v>
      </c>
      <c r="EUC9">
        <v>18</v>
      </c>
      <c r="EUD9">
        <v>18</v>
      </c>
      <c r="EUE9">
        <v>19</v>
      </c>
      <c r="EUF9">
        <v>19</v>
      </c>
      <c r="EUG9">
        <v>19</v>
      </c>
      <c r="EUH9">
        <v>19</v>
      </c>
      <c r="EUI9">
        <v>19</v>
      </c>
      <c r="EUJ9">
        <v>19</v>
      </c>
      <c r="EUK9">
        <v>19</v>
      </c>
      <c r="EUL9">
        <v>19</v>
      </c>
      <c r="EUM9">
        <v>19</v>
      </c>
      <c r="EUN9">
        <v>19</v>
      </c>
      <c r="EUO9">
        <v>19</v>
      </c>
      <c r="EUP9">
        <v>20</v>
      </c>
      <c r="EUQ9">
        <v>20</v>
      </c>
      <c r="EUR9">
        <v>20</v>
      </c>
      <c r="EUS9">
        <v>20</v>
      </c>
      <c r="EUT9">
        <v>20</v>
      </c>
      <c r="EUU9">
        <v>20</v>
      </c>
      <c r="EUV9">
        <v>20</v>
      </c>
      <c r="EUW9">
        <v>20</v>
      </c>
      <c r="EUX9">
        <v>20</v>
      </c>
      <c r="EUY9">
        <v>20</v>
      </c>
      <c r="EUZ9">
        <v>20</v>
      </c>
      <c r="EVA9">
        <v>21</v>
      </c>
      <c r="EVB9">
        <v>21</v>
      </c>
      <c r="EVC9">
        <v>21</v>
      </c>
      <c r="EVD9">
        <v>21</v>
      </c>
      <c r="EVE9">
        <v>21</v>
      </c>
      <c r="EVF9">
        <v>21</v>
      </c>
      <c r="EVG9">
        <v>21</v>
      </c>
      <c r="EVH9">
        <v>21</v>
      </c>
      <c r="EVI9">
        <v>21</v>
      </c>
      <c r="EVJ9">
        <v>21</v>
      </c>
      <c r="EVK9">
        <v>21</v>
      </c>
      <c r="EVL9">
        <v>22</v>
      </c>
      <c r="EVM9">
        <v>22</v>
      </c>
      <c r="EVN9">
        <v>22</v>
      </c>
      <c r="EVO9">
        <v>22</v>
      </c>
      <c r="EVP9">
        <v>22</v>
      </c>
      <c r="EVQ9">
        <v>22</v>
      </c>
      <c r="EVR9">
        <v>22</v>
      </c>
      <c r="EVS9">
        <v>22</v>
      </c>
      <c r="EVT9">
        <v>22</v>
      </c>
      <c r="EVU9">
        <v>22</v>
      </c>
      <c r="EVV9">
        <v>22</v>
      </c>
      <c r="EVW9">
        <v>23</v>
      </c>
      <c r="EVX9">
        <v>23</v>
      </c>
      <c r="EVY9">
        <v>23</v>
      </c>
      <c r="EVZ9">
        <v>23</v>
      </c>
      <c r="EWA9">
        <v>23</v>
      </c>
      <c r="EWB9">
        <v>23</v>
      </c>
      <c r="EWC9">
        <v>23</v>
      </c>
      <c r="EWD9">
        <v>23</v>
      </c>
      <c r="EWE9">
        <v>23</v>
      </c>
      <c r="EWF9">
        <v>23</v>
      </c>
      <c r="EWG9">
        <v>23</v>
      </c>
      <c r="EWH9">
        <v>24</v>
      </c>
      <c r="EWI9">
        <v>24</v>
      </c>
      <c r="EWJ9">
        <v>24</v>
      </c>
      <c r="EWK9">
        <v>24</v>
      </c>
      <c r="EWL9">
        <v>24</v>
      </c>
      <c r="EWM9">
        <v>24</v>
      </c>
      <c r="EWN9">
        <v>24</v>
      </c>
      <c r="EWO9">
        <v>24</v>
      </c>
      <c r="EWP9">
        <v>24</v>
      </c>
      <c r="EWQ9">
        <v>24</v>
      </c>
      <c r="EWR9">
        <v>24</v>
      </c>
      <c r="EWS9">
        <v>1</v>
      </c>
      <c r="EWT9">
        <v>1</v>
      </c>
      <c r="EWU9">
        <v>1</v>
      </c>
      <c r="EWV9">
        <v>1</v>
      </c>
      <c r="EWW9">
        <v>1</v>
      </c>
      <c r="EWX9">
        <v>1</v>
      </c>
      <c r="EWY9">
        <v>1</v>
      </c>
      <c r="EWZ9">
        <v>1</v>
      </c>
      <c r="EXA9">
        <v>1</v>
      </c>
      <c r="EXB9">
        <v>1</v>
      </c>
      <c r="EXC9">
        <v>1</v>
      </c>
      <c r="EXD9">
        <v>2</v>
      </c>
      <c r="EXE9">
        <v>2</v>
      </c>
      <c r="EXF9">
        <v>2</v>
      </c>
      <c r="EXG9">
        <v>2</v>
      </c>
      <c r="EXH9">
        <v>2</v>
      </c>
      <c r="EXI9">
        <v>2</v>
      </c>
      <c r="EXJ9">
        <v>2</v>
      </c>
      <c r="EXK9">
        <v>2</v>
      </c>
      <c r="EXL9">
        <v>2</v>
      </c>
      <c r="EXM9">
        <v>2</v>
      </c>
      <c r="EXN9">
        <v>2</v>
      </c>
      <c r="EXO9">
        <v>3</v>
      </c>
      <c r="EXP9">
        <v>3</v>
      </c>
      <c r="EXQ9">
        <v>3</v>
      </c>
      <c r="EXR9">
        <v>3</v>
      </c>
      <c r="EXS9">
        <v>3</v>
      </c>
      <c r="EXT9">
        <v>3</v>
      </c>
      <c r="EXU9">
        <v>3</v>
      </c>
      <c r="EXV9">
        <v>3</v>
      </c>
      <c r="EXW9">
        <v>3</v>
      </c>
      <c r="EXX9">
        <v>3</v>
      </c>
      <c r="EXY9">
        <v>3</v>
      </c>
      <c r="EXZ9">
        <v>4</v>
      </c>
      <c r="EYA9">
        <v>4</v>
      </c>
      <c r="EYB9">
        <v>4</v>
      </c>
      <c r="EYC9">
        <v>4</v>
      </c>
      <c r="EYD9">
        <v>4</v>
      </c>
      <c r="EYE9">
        <v>4</v>
      </c>
      <c r="EYF9">
        <v>4</v>
      </c>
      <c r="EYG9">
        <v>4</v>
      </c>
      <c r="EYH9">
        <v>4</v>
      </c>
      <c r="EYI9">
        <v>4</v>
      </c>
      <c r="EYJ9">
        <v>4</v>
      </c>
      <c r="EYK9">
        <v>1</v>
      </c>
      <c r="EYL9">
        <v>1</v>
      </c>
      <c r="EYM9">
        <v>1</v>
      </c>
      <c r="EYN9">
        <v>1</v>
      </c>
      <c r="EYO9">
        <v>1</v>
      </c>
      <c r="EYP9">
        <v>1</v>
      </c>
      <c r="EYQ9">
        <v>1</v>
      </c>
      <c r="EYR9">
        <v>1</v>
      </c>
      <c r="EYS9">
        <v>1</v>
      </c>
      <c r="EYT9">
        <v>1</v>
      </c>
      <c r="EYU9">
        <v>1</v>
      </c>
      <c r="EYV9">
        <v>2</v>
      </c>
      <c r="EYW9">
        <v>2</v>
      </c>
      <c r="EYX9">
        <v>2</v>
      </c>
      <c r="EYY9">
        <v>2</v>
      </c>
      <c r="EYZ9">
        <v>2</v>
      </c>
      <c r="EZA9">
        <v>2</v>
      </c>
      <c r="EZB9">
        <v>2</v>
      </c>
      <c r="EZC9">
        <v>2</v>
      </c>
      <c r="EZD9">
        <v>2</v>
      </c>
      <c r="EZE9">
        <v>2</v>
      </c>
      <c r="EZF9">
        <v>2</v>
      </c>
      <c r="EZG9">
        <v>3</v>
      </c>
      <c r="EZH9">
        <v>3</v>
      </c>
      <c r="EZI9">
        <v>3</v>
      </c>
      <c r="EZJ9">
        <v>3</v>
      </c>
      <c r="EZK9">
        <v>3</v>
      </c>
      <c r="EZL9">
        <v>3</v>
      </c>
      <c r="EZM9">
        <v>3</v>
      </c>
      <c r="EZN9">
        <v>3</v>
      </c>
      <c r="EZO9">
        <v>3</v>
      </c>
      <c r="EZP9">
        <v>3</v>
      </c>
      <c r="EZQ9">
        <v>3</v>
      </c>
      <c r="EZR9">
        <v>4</v>
      </c>
      <c r="EZS9">
        <v>4</v>
      </c>
      <c r="EZT9">
        <v>4</v>
      </c>
      <c r="EZU9">
        <v>4</v>
      </c>
      <c r="EZV9">
        <v>4</v>
      </c>
      <c r="EZW9">
        <v>4</v>
      </c>
      <c r="EZX9">
        <v>4</v>
      </c>
      <c r="EZY9">
        <v>4</v>
      </c>
      <c r="EZZ9">
        <v>4</v>
      </c>
      <c r="FAA9">
        <v>4</v>
      </c>
      <c r="FAB9">
        <v>4</v>
      </c>
      <c r="FAC9">
        <v>5</v>
      </c>
      <c r="FAD9">
        <v>5</v>
      </c>
      <c r="FAE9">
        <v>5</v>
      </c>
      <c r="FAF9">
        <v>5</v>
      </c>
      <c r="FAG9">
        <v>5</v>
      </c>
      <c r="FAH9">
        <v>5</v>
      </c>
      <c r="FAI9">
        <v>5</v>
      </c>
      <c r="FAJ9">
        <v>5</v>
      </c>
      <c r="FAK9">
        <v>5</v>
      </c>
      <c r="FAL9">
        <v>5</v>
      </c>
      <c r="FAM9">
        <v>5</v>
      </c>
      <c r="FAN9">
        <v>6</v>
      </c>
      <c r="FAO9">
        <v>6</v>
      </c>
      <c r="FAP9">
        <v>6</v>
      </c>
      <c r="FAQ9">
        <v>6</v>
      </c>
      <c r="FAR9">
        <v>6</v>
      </c>
      <c r="FAS9">
        <v>6</v>
      </c>
      <c r="FAT9">
        <v>6</v>
      </c>
      <c r="FAU9">
        <v>6</v>
      </c>
      <c r="FAV9">
        <v>6</v>
      </c>
      <c r="FAW9">
        <v>6</v>
      </c>
      <c r="FAX9">
        <v>6</v>
      </c>
      <c r="FAY9">
        <v>7</v>
      </c>
      <c r="FAZ9">
        <v>7</v>
      </c>
      <c r="FBA9">
        <v>7</v>
      </c>
      <c r="FBB9">
        <v>7</v>
      </c>
      <c r="FBC9">
        <v>7</v>
      </c>
      <c r="FBD9">
        <v>7</v>
      </c>
      <c r="FBE9">
        <v>7</v>
      </c>
      <c r="FBF9">
        <v>7</v>
      </c>
      <c r="FBG9">
        <v>7</v>
      </c>
      <c r="FBH9">
        <v>7</v>
      </c>
      <c r="FBI9">
        <v>7</v>
      </c>
      <c r="FBJ9">
        <v>8</v>
      </c>
      <c r="FBK9">
        <v>8</v>
      </c>
      <c r="FBL9">
        <v>8</v>
      </c>
      <c r="FBM9">
        <v>8</v>
      </c>
      <c r="FBN9">
        <v>8</v>
      </c>
      <c r="FBO9">
        <v>8</v>
      </c>
      <c r="FBP9">
        <v>8</v>
      </c>
      <c r="FBQ9">
        <v>8</v>
      </c>
      <c r="FBR9">
        <v>8</v>
      </c>
      <c r="FBS9">
        <v>8</v>
      </c>
      <c r="FBT9">
        <v>8</v>
      </c>
      <c r="FBU9">
        <v>9</v>
      </c>
      <c r="FBV9">
        <v>9</v>
      </c>
      <c r="FBW9">
        <v>9</v>
      </c>
      <c r="FBX9">
        <v>9</v>
      </c>
      <c r="FBY9">
        <v>9</v>
      </c>
      <c r="FBZ9">
        <v>9</v>
      </c>
      <c r="FCA9">
        <v>9</v>
      </c>
      <c r="FCB9">
        <v>9</v>
      </c>
      <c r="FCC9">
        <v>9</v>
      </c>
      <c r="FCD9">
        <v>9</v>
      </c>
      <c r="FCE9">
        <v>9</v>
      </c>
      <c r="FCF9">
        <v>10</v>
      </c>
      <c r="FCG9">
        <v>10</v>
      </c>
      <c r="FCH9">
        <v>10</v>
      </c>
      <c r="FCI9">
        <v>10</v>
      </c>
      <c r="FCJ9">
        <v>10</v>
      </c>
      <c r="FCK9">
        <v>10</v>
      </c>
      <c r="FCL9">
        <v>10</v>
      </c>
      <c r="FCM9">
        <v>10</v>
      </c>
      <c r="FCN9">
        <v>10</v>
      </c>
      <c r="FCO9">
        <v>10</v>
      </c>
      <c r="FCP9">
        <v>10</v>
      </c>
      <c r="FCQ9">
        <v>11</v>
      </c>
      <c r="FCR9">
        <v>11</v>
      </c>
      <c r="FCS9">
        <v>11</v>
      </c>
      <c r="FCT9">
        <v>11</v>
      </c>
      <c r="FCU9">
        <v>11</v>
      </c>
      <c r="FCV9">
        <v>11</v>
      </c>
      <c r="FCW9">
        <v>11</v>
      </c>
      <c r="FCX9">
        <v>11</v>
      </c>
      <c r="FCY9">
        <v>11</v>
      </c>
      <c r="FCZ9">
        <v>11</v>
      </c>
      <c r="FDA9">
        <v>11</v>
      </c>
      <c r="FDB9">
        <v>12</v>
      </c>
      <c r="FDC9">
        <v>12</v>
      </c>
      <c r="FDD9">
        <v>12</v>
      </c>
      <c r="FDE9">
        <v>12</v>
      </c>
      <c r="FDF9">
        <v>12</v>
      </c>
      <c r="FDG9">
        <v>12</v>
      </c>
      <c r="FDH9">
        <v>12</v>
      </c>
      <c r="FDI9">
        <v>12</v>
      </c>
      <c r="FDJ9">
        <v>12</v>
      </c>
      <c r="FDK9">
        <v>12</v>
      </c>
      <c r="FDL9">
        <v>12</v>
      </c>
      <c r="FDM9">
        <v>13</v>
      </c>
      <c r="FDN9">
        <v>13</v>
      </c>
      <c r="FDO9">
        <v>13</v>
      </c>
      <c r="FDP9">
        <v>13</v>
      </c>
      <c r="FDQ9">
        <v>13</v>
      </c>
      <c r="FDR9">
        <v>13</v>
      </c>
      <c r="FDS9">
        <v>13</v>
      </c>
      <c r="FDT9">
        <v>13</v>
      </c>
      <c r="FDU9">
        <v>13</v>
      </c>
      <c r="FDV9">
        <v>13</v>
      </c>
      <c r="FDW9">
        <v>13</v>
      </c>
      <c r="FDX9">
        <v>14</v>
      </c>
      <c r="FDY9">
        <v>14</v>
      </c>
      <c r="FDZ9">
        <v>14</v>
      </c>
      <c r="FEA9">
        <v>14</v>
      </c>
      <c r="FEB9">
        <v>14</v>
      </c>
      <c r="FEC9">
        <v>14</v>
      </c>
      <c r="FED9">
        <v>14</v>
      </c>
      <c r="FEE9">
        <v>14</v>
      </c>
      <c r="FEF9">
        <v>14</v>
      </c>
      <c r="FEG9">
        <v>14</v>
      </c>
      <c r="FEH9">
        <v>14</v>
      </c>
      <c r="FEI9">
        <v>15</v>
      </c>
      <c r="FEJ9">
        <v>15</v>
      </c>
      <c r="FEK9">
        <v>15</v>
      </c>
      <c r="FEL9">
        <v>15</v>
      </c>
      <c r="FEM9">
        <v>15</v>
      </c>
      <c r="FEN9">
        <v>15</v>
      </c>
      <c r="FEO9">
        <v>15</v>
      </c>
      <c r="FEP9">
        <v>15</v>
      </c>
      <c r="FEQ9">
        <v>15</v>
      </c>
      <c r="FER9">
        <v>15</v>
      </c>
      <c r="FES9">
        <v>15</v>
      </c>
      <c r="FET9">
        <v>16</v>
      </c>
      <c r="FEU9">
        <v>16</v>
      </c>
      <c r="FEV9">
        <v>16</v>
      </c>
      <c r="FEW9">
        <v>16</v>
      </c>
      <c r="FEX9">
        <v>16</v>
      </c>
      <c r="FEY9">
        <v>16</v>
      </c>
      <c r="FEZ9">
        <v>16</v>
      </c>
      <c r="FFA9">
        <v>16</v>
      </c>
      <c r="FFB9">
        <v>16</v>
      </c>
      <c r="FFC9">
        <v>16</v>
      </c>
      <c r="FFD9">
        <v>16</v>
      </c>
      <c r="FFE9">
        <v>17</v>
      </c>
      <c r="FFF9">
        <v>17</v>
      </c>
      <c r="FFG9">
        <v>17</v>
      </c>
      <c r="FFH9">
        <v>17</v>
      </c>
      <c r="FFI9">
        <v>17</v>
      </c>
      <c r="FFJ9">
        <v>17</v>
      </c>
      <c r="FFK9">
        <v>17</v>
      </c>
      <c r="FFL9">
        <v>17</v>
      </c>
      <c r="FFM9">
        <v>17</v>
      </c>
      <c r="FFN9">
        <v>17</v>
      </c>
      <c r="FFO9">
        <v>17</v>
      </c>
      <c r="FFP9">
        <v>18</v>
      </c>
      <c r="FFQ9">
        <v>18</v>
      </c>
      <c r="FFR9">
        <v>18</v>
      </c>
      <c r="FFS9">
        <v>18</v>
      </c>
      <c r="FFT9">
        <v>18</v>
      </c>
      <c r="FFU9">
        <v>18</v>
      </c>
      <c r="FFV9">
        <v>18</v>
      </c>
      <c r="FFW9">
        <v>18</v>
      </c>
      <c r="FFX9">
        <v>18</v>
      </c>
      <c r="FFY9">
        <v>18</v>
      </c>
      <c r="FFZ9">
        <v>18</v>
      </c>
      <c r="FGA9">
        <v>19</v>
      </c>
      <c r="FGB9">
        <v>19</v>
      </c>
      <c r="FGC9">
        <v>19</v>
      </c>
      <c r="FGD9">
        <v>19</v>
      </c>
      <c r="FGE9">
        <v>19</v>
      </c>
      <c r="FGF9">
        <v>19</v>
      </c>
      <c r="FGG9">
        <v>19</v>
      </c>
      <c r="FGH9">
        <v>19</v>
      </c>
      <c r="FGI9">
        <v>19</v>
      </c>
      <c r="FGJ9">
        <v>19</v>
      </c>
      <c r="FGK9">
        <v>19</v>
      </c>
      <c r="FGL9">
        <v>20</v>
      </c>
      <c r="FGM9">
        <v>20</v>
      </c>
      <c r="FGN9">
        <v>20</v>
      </c>
      <c r="FGO9">
        <v>20</v>
      </c>
      <c r="FGP9">
        <v>20</v>
      </c>
      <c r="FGQ9">
        <v>20</v>
      </c>
      <c r="FGR9">
        <v>20</v>
      </c>
      <c r="FGS9">
        <v>20</v>
      </c>
      <c r="FGT9">
        <v>20</v>
      </c>
      <c r="FGU9">
        <v>20</v>
      </c>
      <c r="FGV9">
        <v>20</v>
      </c>
      <c r="FGW9">
        <v>21</v>
      </c>
      <c r="FGX9">
        <v>21</v>
      </c>
      <c r="FGY9">
        <v>21</v>
      </c>
      <c r="FGZ9">
        <v>21</v>
      </c>
      <c r="FHA9">
        <v>21</v>
      </c>
      <c r="FHB9">
        <v>21</v>
      </c>
      <c r="FHC9">
        <v>21</v>
      </c>
      <c r="FHD9">
        <v>21</v>
      </c>
      <c r="FHE9">
        <v>21</v>
      </c>
      <c r="FHF9">
        <v>21</v>
      </c>
      <c r="FHG9">
        <v>21</v>
      </c>
      <c r="FHH9">
        <v>22</v>
      </c>
      <c r="FHI9">
        <v>22</v>
      </c>
      <c r="FHJ9">
        <v>22</v>
      </c>
      <c r="FHK9">
        <v>22</v>
      </c>
      <c r="FHL9">
        <v>22</v>
      </c>
      <c r="FHM9">
        <v>22</v>
      </c>
      <c r="FHN9">
        <v>22</v>
      </c>
      <c r="FHO9">
        <v>22</v>
      </c>
      <c r="FHP9">
        <v>22</v>
      </c>
      <c r="FHQ9">
        <v>22</v>
      </c>
      <c r="FHR9">
        <v>22</v>
      </c>
      <c r="FHS9">
        <v>23</v>
      </c>
      <c r="FHT9">
        <v>23</v>
      </c>
      <c r="FHU9">
        <v>23</v>
      </c>
      <c r="FHV9">
        <v>23</v>
      </c>
      <c r="FHW9">
        <v>23</v>
      </c>
      <c r="FHX9">
        <v>23</v>
      </c>
      <c r="FHY9">
        <v>23</v>
      </c>
      <c r="FHZ9">
        <v>23</v>
      </c>
      <c r="FIA9">
        <v>23</v>
      </c>
      <c r="FIB9">
        <v>23</v>
      </c>
      <c r="FIC9">
        <v>23</v>
      </c>
      <c r="FID9">
        <v>24</v>
      </c>
      <c r="FIE9">
        <v>24</v>
      </c>
      <c r="FIF9">
        <v>24</v>
      </c>
      <c r="FIG9">
        <v>24</v>
      </c>
      <c r="FIH9">
        <v>24</v>
      </c>
      <c r="FII9">
        <v>24</v>
      </c>
      <c r="FIJ9">
        <v>24</v>
      </c>
      <c r="FIK9">
        <v>24</v>
      </c>
      <c r="FIL9">
        <v>24</v>
      </c>
      <c r="FIM9">
        <v>24</v>
      </c>
      <c r="FIN9">
        <v>24</v>
      </c>
      <c r="FIO9">
        <v>25</v>
      </c>
      <c r="FIP9">
        <v>25</v>
      </c>
      <c r="FIQ9">
        <v>25</v>
      </c>
      <c r="FIR9">
        <v>25</v>
      </c>
      <c r="FIS9">
        <v>25</v>
      </c>
      <c r="FIT9">
        <v>25</v>
      </c>
      <c r="FIU9">
        <v>25</v>
      </c>
      <c r="FIV9">
        <v>25</v>
      </c>
      <c r="FIW9">
        <v>25</v>
      </c>
      <c r="FIX9">
        <v>25</v>
      </c>
      <c r="FIY9">
        <v>25</v>
      </c>
      <c r="FIZ9">
        <v>26</v>
      </c>
      <c r="FJA9">
        <v>26</v>
      </c>
      <c r="FJB9">
        <v>26</v>
      </c>
      <c r="FJC9">
        <v>26</v>
      </c>
      <c r="FJD9">
        <v>26</v>
      </c>
      <c r="FJE9">
        <v>26</v>
      </c>
      <c r="FJF9">
        <v>26</v>
      </c>
      <c r="FJG9">
        <v>26</v>
      </c>
      <c r="FJH9">
        <v>26</v>
      </c>
      <c r="FJI9">
        <v>26</v>
      </c>
      <c r="FJJ9">
        <v>26</v>
      </c>
      <c r="FJK9">
        <v>27</v>
      </c>
      <c r="FJL9">
        <v>27</v>
      </c>
      <c r="FJM9">
        <v>27</v>
      </c>
      <c r="FJN9">
        <v>27</v>
      </c>
      <c r="FJO9">
        <v>27</v>
      </c>
      <c r="FJP9">
        <v>27</v>
      </c>
      <c r="FJQ9">
        <v>27</v>
      </c>
      <c r="FJR9">
        <v>27</v>
      </c>
      <c r="FJS9">
        <v>27</v>
      </c>
      <c r="FJT9">
        <v>27</v>
      </c>
      <c r="FJU9">
        <v>27</v>
      </c>
      <c r="FJV9">
        <v>1</v>
      </c>
      <c r="FJW9">
        <v>1</v>
      </c>
      <c r="FJX9">
        <v>1</v>
      </c>
      <c r="FJY9">
        <v>1</v>
      </c>
      <c r="FJZ9">
        <v>1</v>
      </c>
      <c r="FKA9">
        <v>1</v>
      </c>
      <c r="FKB9">
        <v>1</v>
      </c>
      <c r="FKC9">
        <v>1</v>
      </c>
      <c r="FKD9">
        <v>1</v>
      </c>
      <c r="FKE9">
        <v>1</v>
      </c>
      <c r="FKF9">
        <v>1</v>
      </c>
      <c r="FKG9">
        <v>2</v>
      </c>
      <c r="FKH9">
        <v>2</v>
      </c>
      <c r="FKI9">
        <v>2</v>
      </c>
      <c r="FKJ9">
        <v>2</v>
      </c>
      <c r="FKK9">
        <v>2</v>
      </c>
      <c r="FKL9">
        <v>2</v>
      </c>
      <c r="FKM9">
        <v>2</v>
      </c>
      <c r="FKN9">
        <v>2</v>
      </c>
      <c r="FKO9">
        <v>2</v>
      </c>
      <c r="FKP9">
        <v>2</v>
      </c>
      <c r="FKQ9">
        <v>2</v>
      </c>
      <c r="FKR9">
        <v>3</v>
      </c>
      <c r="FKS9">
        <v>3</v>
      </c>
      <c r="FKT9">
        <v>3</v>
      </c>
      <c r="FKU9">
        <v>3</v>
      </c>
      <c r="FKV9">
        <v>3</v>
      </c>
      <c r="FKW9">
        <v>3</v>
      </c>
      <c r="FKX9">
        <v>3</v>
      </c>
      <c r="FKY9">
        <v>3</v>
      </c>
      <c r="FKZ9">
        <v>3</v>
      </c>
      <c r="FLA9">
        <v>3</v>
      </c>
      <c r="FLB9">
        <v>3</v>
      </c>
      <c r="FLC9">
        <v>4</v>
      </c>
      <c r="FLD9">
        <v>4</v>
      </c>
      <c r="FLE9">
        <v>4</v>
      </c>
      <c r="FLF9">
        <v>4</v>
      </c>
      <c r="FLG9">
        <v>4</v>
      </c>
      <c r="FLH9">
        <v>4</v>
      </c>
      <c r="FLI9">
        <v>4</v>
      </c>
      <c r="FLJ9">
        <v>4</v>
      </c>
      <c r="FLK9">
        <v>4</v>
      </c>
      <c r="FLL9">
        <v>4</v>
      </c>
      <c r="FLM9">
        <v>4</v>
      </c>
      <c r="FLN9">
        <v>5</v>
      </c>
      <c r="FLO9">
        <v>5</v>
      </c>
      <c r="FLP9">
        <v>5</v>
      </c>
      <c r="FLQ9">
        <v>5</v>
      </c>
      <c r="FLR9">
        <v>5</v>
      </c>
      <c r="FLS9">
        <v>5</v>
      </c>
      <c r="FLT9">
        <v>5</v>
      </c>
      <c r="FLU9">
        <v>5</v>
      </c>
      <c r="FLV9">
        <v>5</v>
      </c>
      <c r="FLW9">
        <v>5</v>
      </c>
      <c r="FLX9">
        <v>5</v>
      </c>
      <c r="FLY9">
        <v>6</v>
      </c>
      <c r="FLZ9">
        <v>6</v>
      </c>
      <c r="FMA9">
        <v>6</v>
      </c>
      <c r="FMB9">
        <v>6</v>
      </c>
      <c r="FMC9">
        <v>6</v>
      </c>
      <c r="FMD9">
        <v>6</v>
      </c>
      <c r="FME9">
        <v>6</v>
      </c>
      <c r="FMF9">
        <v>6</v>
      </c>
      <c r="FMG9">
        <v>6</v>
      </c>
      <c r="FMH9">
        <v>6</v>
      </c>
      <c r="FMI9">
        <v>6</v>
      </c>
      <c r="FMJ9">
        <v>7</v>
      </c>
      <c r="FMK9">
        <v>7</v>
      </c>
      <c r="FML9">
        <v>7</v>
      </c>
      <c r="FMM9">
        <v>7</v>
      </c>
      <c r="FMN9">
        <v>7</v>
      </c>
      <c r="FMO9">
        <v>7</v>
      </c>
      <c r="FMP9">
        <v>7</v>
      </c>
      <c r="FMQ9">
        <v>7</v>
      </c>
      <c r="FMR9">
        <v>7</v>
      </c>
      <c r="FMS9">
        <v>7</v>
      </c>
      <c r="FMT9">
        <v>7</v>
      </c>
      <c r="FMU9">
        <v>8</v>
      </c>
      <c r="FMV9">
        <v>8</v>
      </c>
      <c r="FMW9">
        <v>8</v>
      </c>
      <c r="FMX9">
        <v>8</v>
      </c>
      <c r="FMY9">
        <v>8</v>
      </c>
      <c r="FMZ9">
        <v>8</v>
      </c>
      <c r="FNA9">
        <v>8</v>
      </c>
      <c r="FNB9">
        <v>8</v>
      </c>
      <c r="FNC9">
        <v>8</v>
      </c>
      <c r="FND9">
        <v>8</v>
      </c>
      <c r="FNE9">
        <v>8</v>
      </c>
      <c r="FNF9">
        <v>9</v>
      </c>
      <c r="FNG9">
        <v>9</v>
      </c>
      <c r="FNH9">
        <v>9</v>
      </c>
      <c r="FNI9">
        <v>9</v>
      </c>
      <c r="FNJ9">
        <v>9</v>
      </c>
      <c r="FNK9">
        <v>9</v>
      </c>
      <c r="FNL9">
        <v>9</v>
      </c>
      <c r="FNM9">
        <v>9</v>
      </c>
      <c r="FNN9">
        <v>9</v>
      </c>
      <c r="FNO9">
        <v>9</v>
      </c>
      <c r="FNP9">
        <v>9</v>
      </c>
      <c r="FNQ9">
        <v>10</v>
      </c>
      <c r="FNR9">
        <v>10</v>
      </c>
      <c r="FNS9">
        <v>10</v>
      </c>
      <c r="FNT9">
        <v>10</v>
      </c>
      <c r="FNU9">
        <v>10</v>
      </c>
      <c r="FNV9">
        <v>10</v>
      </c>
      <c r="FNW9">
        <v>10</v>
      </c>
      <c r="FNX9">
        <v>10</v>
      </c>
      <c r="FNY9">
        <v>10</v>
      </c>
      <c r="FNZ9">
        <v>10</v>
      </c>
      <c r="FOA9">
        <v>10</v>
      </c>
      <c r="FOB9">
        <v>11</v>
      </c>
      <c r="FOC9">
        <v>11</v>
      </c>
      <c r="FOD9">
        <v>11</v>
      </c>
      <c r="FOE9">
        <v>11</v>
      </c>
      <c r="FOF9">
        <v>11</v>
      </c>
      <c r="FOG9">
        <v>11</v>
      </c>
      <c r="FOH9">
        <v>11</v>
      </c>
      <c r="FOI9">
        <v>11</v>
      </c>
      <c r="FOJ9">
        <v>11</v>
      </c>
      <c r="FOK9">
        <v>11</v>
      </c>
      <c r="FOL9">
        <v>11</v>
      </c>
      <c r="FOM9">
        <v>12</v>
      </c>
      <c r="FON9">
        <v>12</v>
      </c>
      <c r="FOO9">
        <v>12</v>
      </c>
      <c r="FOP9">
        <v>12</v>
      </c>
      <c r="FOQ9">
        <v>12</v>
      </c>
      <c r="FOR9">
        <v>12</v>
      </c>
      <c r="FOS9">
        <v>12</v>
      </c>
      <c r="FOT9">
        <v>12</v>
      </c>
      <c r="FOU9">
        <v>12</v>
      </c>
      <c r="FOV9">
        <v>12</v>
      </c>
      <c r="FOW9">
        <v>12</v>
      </c>
      <c r="FOX9">
        <v>13</v>
      </c>
      <c r="FOY9">
        <v>13</v>
      </c>
      <c r="FOZ9">
        <v>13</v>
      </c>
      <c r="FPA9">
        <v>13</v>
      </c>
      <c r="FPB9">
        <v>13</v>
      </c>
      <c r="FPC9">
        <v>13</v>
      </c>
      <c r="FPD9">
        <v>13</v>
      </c>
      <c r="FPE9">
        <v>13</v>
      </c>
      <c r="FPF9">
        <v>13</v>
      </c>
      <c r="FPG9">
        <v>13</v>
      </c>
      <c r="FPH9">
        <v>13</v>
      </c>
      <c r="FPI9">
        <v>1</v>
      </c>
      <c r="FPJ9">
        <v>1</v>
      </c>
      <c r="FPK9">
        <v>1</v>
      </c>
      <c r="FPL9">
        <v>1</v>
      </c>
      <c r="FPM9">
        <v>1</v>
      </c>
      <c r="FPN9">
        <v>1</v>
      </c>
      <c r="FPO9">
        <v>1</v>
      </c>
      <c r="FPP9">
        <v>1</v>
      </c>
      <c r="FPQ9">
        <v>1</v>
      </c>
      <c r="FPR9">
        <v>1</v>
      </c>
      <c r="FPS9">
        <v>1</v>
      </c>
      <c r="FPT9">
        <v>2</v>
      </c>
      <c r="FPU9">
        <v>2</v>
      </c>
      <c r="FPV9">
        <v>2</v>
      </c>
      <c r="FPW9">
        <v>2</v>
      </c>
      <c r="FPX9">
        <v>2</v>
      </c>
      <c r="FPY9">
        <v>2</v>
      </c>
      <c r="FPZ9">
        <v>2</v>
      </c>
      <c r="FQA9">
        <v>2</v>
      </c>
      <c r="FQB9">
        <v>2</v>
      </c>
      <c r="FQC9">
        <v>2</v>
      </c>
      <c r="FQD9">
        <v>2</v>
      </c>
      <c r="FQE9">
        <v>3</v>
      </c>
      <c r="FQF9">
        <v>3</v>
      </c>
      <c r="FQG9">
        <v>3</v>
      </c>
      <c r="FQH9">
        <v>3</v>
      </c>
      <c r="FQI9">
        <v>3</v>
      </c>
      <c r="FQJ9">
        <v>3</v>
      </c>
      <c r="FQK9">
        <v>3</v>
      </c>
      <c r="FQL9">
        <v>3</v>
      </c>
      <c r="FQM9">
        <v>3</v>
      </c>
      <c r="FQN9">
        <v>3</v>
      </c>
      <c r="FQO9">
        <v>3</v>
      </c>
      <c r="FQP9">
        <v>4</v>
      </c>
      <c r="FQQ9">
        <v>4</v>
      </c>
      <c r="FQR9">
        <v>4</v>
      </c>
      <c r="FQS9">
        <v>4</v>
      </c>
      <c r="FQT9">
        <v>4</v>
      </c>
      <c r="FQU9">
        <v>4</v>
      </c>
      <c r="FQV9">
        <v>4</v>
      </c>
      <c r="FQW9">
        <v>4</v>
      </c>
      <c r="FQX9">
        <v>4</v>
      </c>
      <c r="FQY9">
        <v>4</v>
      </c>
      <c r="FQZ9">
        <v>4</v>
      </c>
      <c r="FRA9">
        <v>5</v>
      </c>
      <c r="FRB9">
        <v>5</v>
      </c>
      <c r="FRC9">
        <v>5</v>
      </c>
      <c r="FRD9">
        <v>5</v>
      </c>
      <c r="FRE9">
        <v>5</v>
      </c>
      <c r="FRF9">
        <v>5</v>
      </c>
      <c r="FRG9">
        <v>5</v>
      </c>
      <c r="FRH9">
        <v>5</v>
      </c>
      <c r="FRI9">
        <v>5</v>
      </c>
      <c r="FRJ9">
        <v>5</v>
      </c>
      <c r="FRK9">
        <v>5</v>
      </c>
      <c r="FRL9">
        <v>6</v>
      </c>
      <c r="FRM9">
        <v>6</v>
      </c>
      <c r="FRN9">
        <v>6</v>
      </c>
      <c r="FRO9">
        <v>6</v>
      </c>
      <c r="FRP9">
        <v>6</v>
      </c>
      <c r="FRQ9">
        <v>6</v>
      </c>
      <c r="FRR9">
        <v>6</v>
      </c>
      <c r="FRS9">
        <v>6</v>
      </c>
      <c r="FRT9">
        <v>6</v>
      </c>
      <c r="FRU9">
        <v>6</v>
      </c>
      <c r="FRV9">
        <v>6</v>
      </c>
      <c r="FRW9">
        <v>1</v>
      </c>
      <c r="FRX9">
        <v>1</v>
      </c>
      <c r="FRY9">
        <v>1</v>
      </c>
      <c r="FRZ9">
        <v>1</v>
      </c>
      <c r="FSA9">
        <v>1</v>
      </c>
      <c r="FSB9">
        <v>1</v>
      </c>
      <c r="FSC9">
        <v>1</v>
      </c>
      <c r="FSD9">
        <v>1</v>
      </c>
      <c r="FSE9">
        <v>1</v>
      </c>
      <c r="FSF9">
        <v>1</v>
      </c>
      <c r="FSG9">
        <v>1</v>
      </c>
      <c r="FSH9">
        <v>1</v>
      </c>
      <c r="FSI9">
        <v>1</v>
      </c>
      <c r="FSJ9">
        <v>1</v>
      </c>
      <c r="FSK9">
        <v>1</v>
      </c>
      <c r="FSL9">
        <v>1</v>
      </c>
      <c r="FSM9">
        <v>1</v>
      </c>
      <c r="FSN9">
        <v>1</v>
      </c>
      <c r="FSO9">
        <v>1</v>
      </c>
      <c r="FSP9">
        <v>1</v>
      </c>
      <c r="FSQ9">
        <v>1</v>
      </c>
      <c r="FSR9">
        <v>1</v>
      </c>
      <c r="FSS9">
        <v>2</v>
      </c>
      <c r="FST9">
        <v>2</v>
      </c>
      <c r="FSU9">
        <v>2</v>
      </c>
      <c r="FSV9">
        <v>2</v>
      </c>
      <c r="FSW9">
        <v>2</v>
      </c>
      <c r="FSX9">
        <v>2</v>
      </c>
      <c r="FSY9">
        <v>2</v>
      </c>
      <c r="FSZ9">
        <v>2</v>
      </c>
      <c r="FTA9">
        <v>2</v>
      </c>
      <c r="FTB9">
        <v>2</v>
      </c>
      <c r="FTC9">
        <v>2</v>
      </c>
      <c r="FTD9">
        <v>1</v>
      </c>
      <c r="FTE9">
        <v>1</v>
      </c>
      <c r="FTF9">
        <v>1</v>
      </c>
      <c r="FTG9">
        <v>1</v>
      </c>
      <c r="FTH9">
        <v>1</v>
      </c>
      <c r="FTI9">
        <v>1</v>
      </c>
      <c r="FTJ9">
        <v>1</v>
      </c>
      <c r="FTK9">
        <v>1</v>
      </c>
      <c r="FTL9">
        <v>1</v>
      </c>
      <c r="FTM9">
        <v>1</v>
      </c>
      <c r="FTN9">
        <v>1</v>
      </c>
      <c r="FTO9">
        <v>2</v>
      </c>
      <c r="FTP9">
        <v>2</v>
      </c>
      <c r="FTQ9">
        <v>2</v>
      </c>
      <c r="FTR9">
        <v>2</v>
      </c>
      <c r="FTS9">
        <v>2</v>
      </c>
      <c r="FTT9">
        <v>2</v>
      </c>
      <c r="FTU9">
        <v>2</v>
      </c>
      <c r="FTV9">
        <v>2</v>
      </c>
      <c r="FTW9">
        <v>2</v>
      </c>
      <c r="FTX9">
        <v>2</v>
      </c>
      <c r="FTY9">
        <v>2</v>
      </c>
      <c r="FTZ9">
        <v>1</v>
      </c>
      <c r="FUA9">
        <v>1</v>
      </c>
      <c r="FUB9">
        <v>1</v>
      </c>
      <c r="FUC9">
        <v>1</v>
      </c>
      <c r="FUD9">
        <v>1</v>
      </c>
      <c r="FUE9">
        <v>1</v>
      </c>
      <c r="FUF9">
        <v>1</v>
      </c>
      <c r="FUG9">
        <v>1</v>
      </c>
      <c r="FUH9">
        <v>1</v>
      </c>
      <c r="FUI9">
        <v>1</v>
      </c>
      <c r="FUJ9">
        <v>1</v>
      </c>
      <c r="FUK9">
        <v>2</v>
      </c>
      <c r="FUL9">
        <v>2</v>
      </c>
      <c r="FUM9">
        <v>2</v>
      </c>
      <c r="FUN9">
        <v>2</v>
      </c>
      <c r="FUO9">
        <v>2</v>
      </c>
      <c r="FUP9">
        <v>2</v>
      </c>
      <c r="FUQ9">
        <v>2</v>
      </c>
      <c r="FUR9">
        <v>2</v>
      </c>
      <c r="FUS9">
        <v>2</v>
      </c>
      <c r="FUT9">
        <v>2</v>
      </c>
      <c r="FUU9">
        <v>2</v>
      </c>
      <c r="FUV9">
        <v>1</v>
      </c>
      <c r="FUW9">
        <v>1</v>
      </c>
      <c r="FUX9">
        <v>1</v>
      </c>
      <c r="FUY9">
        <v>1</v>
      </c>
      <c r="FUZ9">
        <v>1</v>
      </c>
      <c r="FVA9">
        <v>1</v>
      </c>
      <c r="FVB9">
        <v>1</v>
      </c>
      <c r="FVC9">
        <v>1</v>
      </c>
      <c r="FVD9">
        <v>1</v>
      </c>
      <c r="FVE9">
        <v>1</v>
      </c>
      <c r="FVF9">
        <v>1</v>
      </c>
      <c r="FVG9">
        <v>2</v>
      </c>
      <c r="FVH9">
        <v>2</v>
      </c>
      <c r="FVI9">
        <v>2</v>
      </c>
      <c r="FVJ9">
        <v>2</v>
      </c>
      <c r="FVK9">
        <v>2</v>
      </c>
      <c r="FVL9">
        <v>2</v>
      </c>
      <c r="FVM9">
        <v>2</v>
      </c>
      <c r="FVN9">
        <v>2</v>
      </c>
      <c r="FVO9">
        <v>2</v>
      </c>
      <c r="FVP9">
        <v>2</v>
      </c>
      <c r="FVQ9">
        <v>2</v>
      </c>
      <c r="FVR9">
        <v>3</v>
      </c>
      <c r="FVS9">
        <v>3</v>
      </c>
      <c r="FVT9">
        <v>3</v>
      </c>
      <c r="FVU9">
        <v>3</v>
      </c>
      <c r="FVV9">
        <v>3</v>
      </c>
      <c r="FVW9">
        <v>3</v>
      </c>
      <c r="FVX9">
        <v>3</v>
      </c>
      <c r="FVY9">
        <v>3</v>
      </c>
      <c r="FVZ9">
        <v>3</v>
      </c>
      <c r="FWA9">
        <v>3</v>
      </c>
      <c r="FWB9">
        <v>3</v>
      </c>
      <c r="FWC9">
        <v>4</v>
      </c>
      <c r="FWD9">
        <v>4</v>
      </c>
      <c r="FWE9">
        <v>4</v>
      </c>
      <c r="FWF9">
        <v>4</v>
      </c>
      <c r="FWG9">
        <v>4</v>
      </c>
      <c r="FWH9">
        <v>4</v>
      </c>
      <c r="FWI9">
        <v>4</v>
      </c>
      <c r="FWJ9">
        <v>4</v>
      </c>
      <c r="FWK9">
        <v>4</v>
      </c>
      <c r="FWL9">
        <v>4</v>
      </c>
      <c r="FWM9">
        <v>4</v>
      </c>
      <c r="FWN9">
        <v>5</v>
      </c>
      <c r="FWO9">
        <v>5</v>
      </c>
      <c r="FWP9">
        <v>5</v>
      </c>
      <c r="FWQ9">
        <v>5</v>
      </c>
      <c r="FWR9">
        <v>5</v>
      </c>
      <c r="FWS9">
        <v>5</v>
      </c>
      <c r="FWT9">
        <v>5</v>
      </c>
      <c r="FWU9">
        <v>5</v>
      </c>
      <c r="FWV9">
        <v>5</v>
      </c>
      <c r="FWW9">
        <v>5</v>
      </c>
      <c r="FWX9">
        <v>5</v>
      </c>
      <c r="FWY9">
        <v>6</v>
      </c>
      <c r="FWZ9">
        <v>6</v>
      </c>
      <c r="FXA9">
        <v>6</v>
      </c>
      <c r="FXB9">
        <v>6</v>
      </c>
      <c r="FXC9">
        <v>6</v>
      </c>
      <c r="FXD9">
        <v>6</v>
      </c>
      <c r="FXE9">
        <v>6</v>
      </c>
      <c r="FXF9">
        <v>6</v>
      </c>
      <c r="FXG9">
        <v>6</v>
      </c>
      <c r="FXH9">
        <v>6</v>
      </c>
      <c r="FXI9">
        <v>6</v>
      </c>
      <c r="FXJ9">
        <v>7</v>
      </c>
      <c r="FXK9">
        <v>7</v>
      </c>
      <c r="FXL9">
        <v>7</v>
      </c>
      <c r="FXM9">
        <v>7</v>
      </c>
      <c r="FXN9">
        <v>7</v>
      </c>
      <c r="FXO9">
        <v>7</v>
      </c>
      <c r="FXP9">
        <v>7</v>
      </c>
      <c r="FXQ9">
        <v>7</v>
      </c>
      <c r="FXR9">
        <v>7</v>
      </c>
      <c r="FXS9">
        <v>7</v>
      </c>
      <c r="FXT9">
        <v>7</v>
      </c>
      <c r="FXU9">
        <v>8</v>
      </c>
      <c r="FXV9">
        <v>8</v>
      </c>
      <c r="FXW9">
        <v>8</v>
      </c>
      <c r="FXX9">
        <v>8</v>
      </c>
      <c r="FXY9">
        <v>8</v>
      </c>
      <c r="FXZ9">
        <v>8</v>
      </c>
      <c r="FYA9">
        <v>8</v>
      </c>
      <c r="FYB9">
        <v>8</v>
      </c>
      <c r="FYC9">
        <v>8</v>
      </c>
      <c r="FYD9">
        <v>8</v>
      </c>
      <c r="FYE9">
        <v>8</v>
      </c>
      <c r="FYF9">
        <v>9</v>
      </c>
      <c r="FYG9">
        <v>9</v>
      </c>
      <c r="FYH9">
        <v>9</v>
      </c>
      <c r="FYI9">
        <v>9</v>
      </c>
      <c r="FYJ9">
        <v>9</v>
      </c>
      <c r="FYK9">
        <v>9</v>
      </c>
      <c r="FYL9">
        <v>9</v>
      </c>
      <c r="FYM9">
        <v>9</v>
      </c>
      <c r="FYN9">
        <v>9</v>
      </c>
      <c r="FYO9">
        <v>9</v>
      </c>
      <c r="FYP9">
        <v>9</v>
      </c>
      <c r="FYQ9">
        <v>10</v>
      </c>
      <c r="FYR9">
        <v>10</v>
      </c>
      <c r="FYS9">
        <v>10</v>
      </c>
      <c r="FYT9">
        <v>10</v>
      </c>
      <c r="FYU9">
        <v>10</v>
      </c>
      <c r="FYV9">
        <v>10</v>
      </c>
      <c r="FYW9">
        <v>10</v>
      </c>
      <c r="FYX9">
        <v>10</v>
      </c>
      <c r="FYY9">
        <v>10</v>
      </c>
      <c r="FYZ9">
        <v>10</v>
      </c>
      <c r="FZA9">
        <v>10</v>
      </c>
      <c r="FZB9">
        <v>11</v>
      </c>
      <c r="FZC9">
        <v>11</v>
      </c>
      <c r="FZD9">
        <v>11</v>
      </c>
      <c r="FZE9">
        <v>11</v>
      </c>
      <c r="FZF9">
        <v>11</v>
      </c>
      <c r="FZG9">
        <v>11</v>
      </c>
      <c r="FZH9">
        <v>11</v>
      </c>
      <c r="FZI9">
        <v>11</v>
      </c>
      <c r="FZJ9">
        <v>11</v>
      </c>
      <c r="FZK9">
        <v>11</v>
      </c>
      <c r="FZL9">
        <v>11</v>
      </c>
      <c r="FZM9">
        <v>12</v>
      </c>
      <c r="FZN9">
        <v>12</v>
      </c>
      <c r="FZO9">
        <v>12</v>
      </c>
      <c r="FZP9">
        <v>12</v>
      </c>
      <c r="FZQ9">
        <v>12</v>
      </c>
      <c r="FZR9">
        <v>12</v>
      </c>
      <c r="FZS9">
        <v>12</v>
      </c>
      <c r="FZT9">
        <v>12</v>
      </c>
      <c r="FZU9">
        <v>12</v>
      </c>
      <c r="FZV9">
        <v>12</v>
      </c>
      <c r="FZW9">
        <v>12</v>
      </c>
      <c r="FZX9">
        <v>13</v>
      </c>
      <c r="FZY9">
        <v>13</v>
      </c>
      <c r="FZZ9">
        <v>13</v>
      </c>
      <c r="GAA9">
        <v>13</v>
      </c>
      <c r="GAB9">
        <v>13</v>
      </c>
      <c r="GAC9">
        <v>13</v>
      </c>
      <c r="GAD9">
        <v>13</v>
      </c>
      <c r="GAE9">
        <v>13</v>
      </c>
      <c r="GAF9">
        <v>13</v>
      </c>
      <c r="GAG9">
        <v>13</v>
      </c>
      <c r="GAH9">
        <v>13</v>
      </c>
      <c r="GAI9">
        <v>14</v>
      </c>
      <c r="GAJ9">
        <v>14</v>
      </c>
      <c r="GAK9">
        <v>14</v>
      </c>
      <c r="GAL9">
        <v>14</v>
      </c>
      <c r="GAM9">
        <v>14</v>
      </c>
      <c r="GAN9">
        <v>14</v>
      </c>
      <c r="GAO9">
        <v>14</v>
      </c>
      <c r="GAP9">
        <v>14</v>
      </c>
      <c r="GAQ9">
        <v>14</v>
      </c>
      <c r="GAR9">
        <v>14</v>
      </c>
      <c r="GAS9">
        <v>14</v>
      </c>
      <c r="GAT9">
        <v>15</v>
      </c>
      <c r="GAU9">
        <v>15</v>
      </c>
      <c r="GAV9">
        <v>15</v>
      </c>
      <c r="GAW9">
        <v>15</v>
      </c>
      <c r="GAX9">
        <v>15</v>
      </c>
      <c r="GAY9">
        <v>15</v>
      </c>
      <c r="GAZ9">
        <v>15</v>
      </c>
      <c r="GBA9">
        <v>15</v>
      </c>
      <c r="GBB9">
        <v>15</v>
      </c>
      <c r="GBC9">
        <v>15</v>
      </c>
      <c r="GBD9">
        <v>15</v>
      </c>
      <c r="GBE9">
        <v>16</v>
      </c>
      <c r="GBF9">
        <v>16</v>
      </c>
      <c r="GBG9">
        <v>16</v>
      </c>
      <c r="GBH9">
        <v>16</v>
      </c>
      <c r="GBI9">
        <v>16</v>
      </c>
      <c r="GBJ9">
        <v>16</v>
      </c>
      <c r="GBK9">
        <v>16</v>
      </c>
      <c r="GBL9">
        <v>16</v>
      </c>
      <c r="GBM9">
        <v>16</v>
      </c>
      <c r="GBN9">
        <v>16</v>
      </c>
      <c r="GBO9">
        <v>16</v>
      </c>
      <c r="GBP9">
        <v>17</v>
      </c>
      <c r="GBQ9">
        <v>17</v>
      </c>
      <c r="GBR9">
        <v>17</v>
      </c>
      <c r="GBS9">
        <v>17</v>
      </c>
      <c r="GBT9">
        <v>17</v>
      </c>
      <c r="GBU9">
        <v>17</v>
      </c>
      <c r="GBV9">
        <v>17</v>
      </c>
      <c r="GBW9">
        <v>17</v>
      </c>
      <c r="GBX9">
        <v>17</v>
      </c>
      <c r="GBY9">
        <v>17</v>
      </c>
      <c r="GBZ9">
        <v>17</v>
      </c>
      <c r="GCA9">
        <v>18</v>
      </c>
      <c r="GCB9">
        <v>18</v>
      </c>
      <c r="GCC9">
        <v>18</v>
      </c>
      <c r="GCD9">
        <v>18</v>
      </c>
      <c r="GCE9">
        <v>18</v>
      </c>
      <c r="GCF9">
        <v>18</v>
      </c>
      <c r="GCG9">
        <v>18</v>
      </c>
      <c r="GCH9">
        <v>18</v>
      </c>
      <c r="GCI9">
        <v>18</v>
      </c>
      <c r="GCJ9">
        <v>18</v>
      </c>
      <c r="GCK9">
        <v>18</v>
      </c>
      <c r="GCL9">
        <v>1</v>
      </c>
      <c r="GCM9">
        <v>1</v>
      </c>
      <c r="GCN9">
        <v>1</v>
      </c>
      <c r="GCO9">
        <v>1</v>
      </c>
      <c r="GCP9">
        <v>1</v>
      </c>
      <c r="GCQ9">
        <v>1</v>
      </c>
      <c r="GCR9">
        <v>1</v>
      </c>
      <c r="GCS9">
        <v>1</v>
      </c>
      <c r="GCT9">
        <v>1</v>
      </c>
      <c r="GCU9">
        <v>1</v>
      </c>
      <c r="GCV9">
        <v>1</v>
      </c>
      <c r="GCW9">
        <v>2</v>
      </c>
      <c r="GCX9">
        <v>2</v>
      </c>
      <c r="GCY9">
        <v>2</v>
      </c>
      <c r="GCZ9">
        <v>2</v>
      </c>
      <c r="GDA9">
        <v>2</v>
      </c>
      <c r="GDB9">
        <v>2</v>
      </c>
      <c r="GDC9">
        <v>2</v>
      </c>
      <c r="GDD9">
        <v>2</v>
      </c>
      <c r="GDE9">
        <v>2</v>
      </c>
      <c r="GDF9">
        <v>2</v>
      </c>
      <c r="GDG9">
        <v>2</v>
      </c>
      <c r="GDH9">
        <v>3</v>
      </c>
      <c r="GDI9">
        <v>3</v>
      </c>
      <c r="GDJ9">
        <v>3</v>
      </c>
      <c r="GDK9">
        <v>3</v>
      </c>
      <c r="GDL9">
        <v>3</v>
      </c>
      <c r="GDM9">
        <v>3</v>
      </c>
      <c r="GDN9">
        <v>3</v>
      </c>
      <c r="GDO9">
        <v>3</v>
      </c>
      <c r="GDP9">
        <v>3</v>
      </c>
      <c r="GDQ9">
        <v>3</v>
      </c>
      <c r="GDR9">
        <v>3</v>
      </c>
      <c r="GDS9">
        <v>4</v>
      </c>
      <c r="GDT9">
        <v>4</v>
      </c>
      <c r="GDU9">
        <v>4</v>
      </c>
      <c r="GDV9">
        <v>4</v>
      </c>
      <c r="GDW9">
        <v>4</v>
      </c>
      <c r="GDX9">
        <v>4</v>
      </c>
      <c r="GDY9">
        <v>4</v>
      </c>
      <c r="GDZ9">
        <v>4</v>
      </c>
      <c r="GEA9">
        <v>4</v>
      </c>
      <c r="GEB9">
        <v>4</v>
      </c>
      <c r="GEC9">
        <v>4</v>
      </c>
      <c r="GED9">
        <v>5</v>
      </c>
      <c r="GEE9">
        <v>5</v>
      </c>
      <c r="GEF9">
        <v>5</v>
      </c>
      <c r="GEG9">
        <v>5</v>
      </c>
      <c r="GEH9">
        <v>5</v>
      </c>
      <c r="GEI9">
        <v>5</v>
      </c>
      <c r="GEJ9">
        <v>5</v>
      </c>
      <c r="GEK9">
        <v>5</v>
      </c>
      <c r="GEL9">
        <v>5</v>
      </c>
      <c r="GEM9">
        <v>5</v>
      </c>
      <c r="GEN9">
        <v>5</v>
      </c>
      <c r="GEO9">
        <v>6</v>
      </c>
      <c r="GEP9">
        <v>6</v>
      </c>
      <c r="GEQ9">
        <v>6</v>
      </c>
      <c r="GER9">
        <v>6</v>
      </c>
      <c r="GES9">
        <v>6</v>
      </c>
      <c r="GET9">
        <v>6</v>
      </c>
      <c r="GEU9">
        <v>6</v>
      </c>
      <c r="GEV9">
        <v>6</v>
      </c>
      <c r="GEW9">
        <v>6</v>
      </c>
      <c r="GEX9">
        <v>6</v>
      </c>
      <c r="GEY9">
        <v>6</v>
      </c>
      <c r="GEZ9">
        <v>7</v>
      </c>
      <c r="GFA9">
        <v>7</v>
      </c>
      <c r="GFB9">
        <v>7</v>
      </c>
      <c r="GFC9">
        <v>7</v>
      </c>
      <c r="GFD9">
        <v>7</v>
      </c>
      <c r="GFE9">
        <v>7</v>
      </c>
      <c r="GFF9">
        <v>7</v>
      </c>
      <c r="GFG9">
        <v>7</v>
      </c>
      <c r="GFH9">
        <v>7</v>
      </c>
      <c r="GFI9">
        <v>7</v>
      </c>
      <c r="GFJ9">
        <v>7</v>
      </c>
      <c r="GFK9">
        <v>8</v>
      </c>
      <c r="GFL9">
        <v>8</v>
      </c>
      <c r="GFM9">
        <v>8</v>
      </c>
      <c r="GFN9">
        <v>8</v>
      </c>
      <c r="GFO9">
        <v>8</v>
      </c>
      <c r="GFP9">
        <v>8</v>
      </c>
      <c r="GFQ9">
        <v>8</v>
      </c>
      <c r="GFR9">
        <v>8</v>
      </c>
      <c r="GFS9">
        <v>8</v>
      </c>
      <c r="GFT9">
        <v>8</v>
      </c>
      <c r="GFU9">
        <v>8</v>
      </c>
      <c r="GFV9">
        <v>9</v>
      </c>
      <c r="GFW9">
        <v>9</v>
      </c>
      <c r="GFX9">
        <v>9</v>
      </c>
      <c r="GFY9">
        <v>9</v>
      </c>
      <c r="GFZ9">
        <v>9</v>
      </c>
      <c r="GGA9">
        <v>9</v>
      </c>
      <c r="GGB9">
        <v>9</v>
      </c>
      <c r="GGC9">
        <v>9</v>
      </c>
      <c r="GGD9">
        <v>9</v>
      </c>
      <c r="GGE9">
        <v>9</v>
      </c>
      <c r="GGF9">
        <v>9</v>
      </c>
      <c r="GGG9">
        <v>10</v>
      </c>
      <c r="GGH9">
        <v>10</v>
      </c>
      <c r="GGI9">
        <v>10</v>
      </c>
      <c r="GGJ9">
        <v>10</v>
      </c>
      <c r="GGK9">
        <v>10</v>
      </c>
      <c r="GGL9">
        <v>10</v>
      </c>
      <c r="GGM9">
        <v>10</v>
      </c>
      <c r="GGN9">
        <v>10</v>
      </c>
      <c r="GGO9">
        <v>10</v>
      </c>
      <c r="GGP9">
        <v>10</v>
      </c>
      <c r="GGQ9">
        <v>10</v>
      </c>
      <c r="GGR9">
        <v>11</v>
      </c>
      <c r="GGS9">
        <v>11</v>
      </c>
      <c r="GGT9">
        <v>11</v>
      </c>
      <c r="GGU9">
        <v>11</v>
      </c>
      <c r="GGV9">
        <v>11</v>
      </c>
      <c r="GGW9">
        <v>11</v>
      </c>
      <c r="GGX9">
        <v>11</v>
      </c>
      <c r="GGY9">
        <v>11</v>
      </c>
      <c r="GGZ9">
        <v>11</v>
      </c>
      <c r="GHA9">
        <v>11</v>
      </c>
      <c r="GHB9">
        <v>11</v>
      </c>
      <c r="GHC9">
        <v>12</v>
      </c>
      <c r="GHD9">
        <v>12</v>
      </c>
      <c r="GHE9">
        <v>12</v>
      </c>
      <c r="GHF9">
        <v>12</v>
      </c>
      <c r="GHG9">
        <v>12</v>
      </c>
      <c r="GHH9">
        <v>12</v>
      </c>
      <c r="GHI9">
        <v>12</v>
      </c>
      <c r="GHJ9">
        <v>12</v>
      </c>
      <c r="GHK9">
        <v>12</v>
      </c>
      <c r="GHL9">
        <v>12</v>
      </c>
      <c r="GHM9">
        <v>12</v>
      </c>
      <c r="GHN9">
        <v>13</v>
      </c>
      <c r="GHO9">
        <v>13</v>
      </c>
      <c r="GHP9">
        <v>13</v>
      </c>
      <c r="GHQ9">
        <v>13</v>
      </c>
      <c r="GHR9">
        <v>13</v>
      </c>
      <c r="GHS9">
        <v>13</v>
      </c>
      <c r="GHT9">
        <v>13</v>
      </c>
      <c r="GHU9">
        <v>13</v>
      </c>
      <c r="GHV9">
        <v>13</v>
      </c>
      <c r="GHW9">
        <v>13</v>
      </c>
      <c r="GHX9">
        <v>13</v>
      </c>
      <c r="GHY9">
        <v>14</v>
      </c>
      <c r="GHZ9">
        <v>14</v>
      </c>
      <c r="GIA9">
        <v>14</v>
      </c>
      <c r="GIB9">
        <v>14</v>
      </c>
      <c r="GIC9">
        <v>14</v>
      </c>
      <c r="GID9">
        <v>14</v>
      </c>
      <c r="GIE9">
        <v>14</v>
      </c>
      <c r="GIF9">
        <v>14</v>
      </c>
      <c r="GIG9">
        <v>14</v>
      </c>
      <c r="GIH9">
        <v>14</v>
      </c>
      <c r="GII9">
        <v>14</v>
      </c>
      <c r="GIJ9">
        <v>15</v>
      </c>
      <c r="GIK9">
        <v>15</v>
      </c>
      <c r="GIL9">
        <v>15</v>
      </c>
      <c r="GIM9">
        <v>15</v>
      </c>
      <c r="GIN9">
        <v>15</v>
      </c>
      <c r="GIO9">
        <v>15</v>
      </c>
      <c r="GIP9">
        <v>15</v>
      </c>
      <c r="GIQ9">
        <v>15</v>
      </c>
      <c r="GIR9">
        <v>15</v>
      </c>
      <c r="GIS9">
        <v>15</v>
      </c>
      <c r="GIT9">
        <v>15</v>
      </c>
      <c r="GIU9">
        <v>16</v>
      </c>
      <c r="GIV9">
        <v>16</v>
      </c>
      <c r="GIW9">
        <v>16</v>
      </c>
      <c r="GIX9">
        <v>16</v>
      </c>
      <c r="GIY9">
        <v>16</v>
      </c>
      <c r="GIZ9">
        <v>16</v>
      </c>
      <c r="GJA9">
        <v>16</v>
      </c>
      <c r="GJB9">
        <v>16</v>
      </c>
      <c r="GJC9">
        <v>16</v>
      </c>
      <c r="GJD9">
        <v>16</v>
      </c>
      <c r="GJE9">
        <v>16</v>
      </c>
      <c r="GJF9">
        <v>17</v>
      </c>
      <c r="GJG9">
        <v>17</v>
      </c>
      <c r="GJH9">
        <v>17</v>
      </c>
      <c r="GJI9">
        <v>17</v>
      </c>
      <c r="GJJ9">
        <v>17</v>
      </c>
      <c r="GJK9">
        <v>17</v>
      </c>
      <c r="GJL9">
        <v>17</v>
      </c>
      <c r="GJM9">
        <v>17</v>
      </c>
      <c r="GJN9">
        <v>17</v>
      </c>
      <c r="GJO9">
        <v>17</v>
      </c>
      <c r="GJP9">
        <v>17</v>
      </c>
      <c r="GJQ9">
        <v>1</v>
      </c>
      <c r="GJR9">
        <v>1</v>
      </c>
      <c r="GJS9">
        <v>1</v>
      </c>
      <c r="GJT9">
        <v>1</v>
      </c>
      <c r="GJU9">
        <v>1</v>
      </c>
      <c r="GJV9">
        <v>1</v>
      </c>
      <c r="GJW9">
        <v>1</v>
      </c>
      <c r="GJX9">
        <v>1</v>
      </c>
      <c r="GJY9">
        <v>1</v>
      </c>
      <c r="GJZ9">
        <v>1</v>
      </c>
      <c r="GKA9">
        <v>1</v>
      </c>
      <c r="GKB9">
        <v>2</v>
      </c>
      <c r="GKC9">
        <v>2</v>
      </c>
      <c r="GKD9">
        <v>2</v>
      </c>
      <c r="GKE9">
        <v>2</v>
      </c>
      <c r="GKF9">
        <v>2</v>
      </c>
      <c r="GKG9">
        <v>2</v>
      </c>
      <c r="GKH9">
        <v>2</v>
      </c>
      <c r="GKI9">
        <v>2</v>
      </c>
      <c r="GKJ9">
        <v>2</v>
      </c>
      <c r="GKK9">
        <v>2</v>
      </c>
      <c r="GKL9">
        <v>2</v>
      </c>
      <c r="GKM9">
        <v>3</v>
      </c>
      <c r="GKN9">
        <v>3</v>
      </c>
      <c r="GKO9">
        <v>3</v>
      </c>
      <c r="GKP9">
        <v>3</v>
      </c>
      <c r="GKQ9">
        <v>3</v>
      </c>
      <c r="GKR9">
        <v>3</v>
      </c>
      <c r="GKS9">
        <v>3</v>
      </c>
      <c r="GKT9">
        <v>3</v>
      </c>
      <c r="GKU9">
        <v>3</v>
      </c>
      <c r="GKV9">
        <v>3</v>
      </c>
      <c r="GKW9">
        <v>3</v>
      </c>
      <c r="GKX9">
        <v>4</v>
      </c>
      <c r="GKY9">
        <v>4</v>
      </c>
      <c r="GKZ9">
        <v>4</v>
      </c>
      <c r="GLA9">
        <v>4</v>
      </c>
      <c r="GLB9">
        <v>4</v>
      </c>
      <c r="GLC9">
        <v>4</v>
      </c>
      <c r="GLD9">
        <v>4</v>
      </c>
      <c r="GLE9">
        <v>4</v>
      </c>
      <c r="GLF9">
        <v>4</v>
      </c>
      <c r="GLG9">
        <v>4</v>
      </c>
      <c r="GLH9">
        <v>4</v>
      </c>
      <c r="GLI9">
        <v>5</v>
      </c>
      <c r="GLJ9">
        <v>5</v>
      </c>
      <c r="GLK9">
        <v>5</v>
      </c>
      <c r="GLL9">
        <v>5</v>
      </c>
      <c r="GLM9">
        <v>5</v>
      </c>
      <c r="GLN9">
        <v>5</v>
      </c>
      <c r="GLO9">
        <v>5</v>
      </c>
      <c r="GLP9">
        <v>5</v>
      </c>
      <c r="GLQ9">
        <v>5</v>
      </c>
      <c r="GLR9">
        <v>5</v>
      </c>
      <c r="GLS9">
        <v>5</v>
      </c>
      <c r="GLT9">
        <v>6</v>
      </c>
      <c r="GLU9">
        <v>6</v>
      </c>
      <c r="GLV9">
        <v>6</v>
      </c>
      <c r="GLW9">
        <v>6</v>
      </c>
      <c r="GLX9">
        <v>6</v>
      </c>
      <c r="GLY9">
        <v>6</v>
      </c>
      <c r="GLZ9">
        <v>6</v>
      </c>
      <c r="GMA9">
        <v>6</v>
      </c>
      <c r="GMB9">
        <v>6</v>
      </c>
      <c r="GMC9">
        <v>6</v>
      </c>
      <c r="GMD9">
        <v>6</v>
      </c>
      <c r="GME9">
        <v>7</v>
      </c>
      <c r="GMF9">
        <v>7</v>
      </c>
      <c r="GMG9">
        <v>7</v>
      </c>
      <c r="GMH9">
        <v>7</v>
      </c>
      <c r="GMI9">
        <v>7</v>
      </c>
      <c r="GMJ9">
        <v>7</v>
      </c>
      <c r="GMK9">
        <v>7</v>
      </c>
      <c r="GML9">
        <v>7</v>
      </c>
      <c r="GMM9">
        <v>7</v>
      </c>
      <c r="GMN9">
        <v>7</v>
      </c>
      <c r="GMO9">
        <v>7</v>
      </c>
      <c r="GMP9">
        <v>8</v>
      </c>
      <c r="GMQ9">
        <v>8</v>
      </c>
      <c r="GMR9">
        <v>8</v>
      </c>
      <c r="GMS9">
        <v>8</v>
      </c>
      <c r="GMT9">
        <v>8</v>
      </c>
      <c r="GMU9">
        <v>8</v>
      </c>
      <c r="GMV9">
        <v>8</v>
      </c>
      <c r="GMW9">
        <v>8</v>
      </c>
      <c r="GMX9">
        <v>8</v>
      </c>
      <c r="GMY9">
        <v>8</v>
      </c>
      <c r="GMZ9">
        <v>8</v>
      </c>
      <c r="GNA9">
        <v>9</v>
      </c>
      <c r="GNB9">
        <v>9</v>
      </c>
      <c r="GNC9">
        <v>9</v>
      </c>
      <c r="GND9">
        <v>9</v>
      </c>
      <c r="GNE9">
        <v>9</v>
      </c>
      <c r="GNF9">
        <v>9</v>
      </c>
      <c r="GNG9">
        <v>9</v>
      </c>
      <c r="GNH9">
        <v>9</v>
      </c>
      <c r="GNI9">
        <v>9</v>
      </c>
      <c r="GNJ9">
        <v>9</v>
      </c>
      <c r="GNK9">
        <v>9</v>
      </c>
      <c r="GNL9">
        <v>10</v>
      </c>
      <c r="GNM9">
        <v>10</v>
      </c>
      <c r="GNN9">
        <v>10</v>
      </c>
      <c r="GNO9">
        <v>10</v>
      </c>
      <c r="GNP9">
        <v>10</v>
      </c>
      <c r="GNQ9">
        <v>10</v>
      </c>
      <c r="GNR9">
        <v>10</v>
      </c>
      <c r="GNS9">
        <v>10</v>
      </c>
      <c r="GNT9">
        <v>10</v>
      </c>
      <c r="GNU9">
        <v>10</v>
      </c>
      <c r="GNV9">
        <v>10</v>
      </c>
      <c r="GNW9">
        <v>11</v>
      </c>
      <c r="GNX9">
        <v>11</v>
      </c>
      <c r="GNY9">
        <v>11</v>
      </c>
      <c r="GNZ9">
        <v>11</v>
      </c>
      <c r="GOA9">
        <v>11</v>
      </c>
      <c r="GOB9">
        <v>11</v>
      </c>
      <c r="GOC9">
        <v>11</v>
      </c>
      <c r="GOD9">
        <v>11</v>
      </c>
      <c r="GOE9">
        <v>11</v>
      </c>
      <c r="GOF9">
        <v>11</v>
      </c>
      <c r="GOG9">
        <v>11</v>
      </c>
      <c r="GOH9">
        <v>12</v>
      </c>
      <c r="GOI9">
        <v>12</v>
      </c>
      <c r="GOJ9">
        <v>12</v>
      </c>
      <c r="GOK9">
        <v>12</v>
      </c>
      <c r="GOL9">
        <v>12</v>
      </c>
      <c r="GOM9">
        <v>12</v>
      </c>
      <c r="GON9">
        <v>12</v>
      </c>
      <c r="GOO9">
        <v>12</v>
      </c>
      <c r="GOP9">
        <v>12</v>
      </c>
      <c r="GOQ9">
        <v>12</v>
      </c>
      <c r="GOR9">
        <v>12</v>
      </c>
      <c r="GOS9">
        <v>13</v>
      </c>
      <c r="GOT9">
        <v>13</v>
      </c>
      <c r="GOU9">
        <v>13</v>
      </c>
      <c r="GOV9">
        <v>13</v>
      </c>
      <c r="GOW9">
        <v>13</v>
      </c>
      <c r="GOX9">
        <v>13</v>
      </c>
      <c r="GOY9">
        <v>13</v>
      </c>
      <c r="GOZ9">
        <v>13</v>
      </c>
      <c r="GPA9">
        <v>13</v>
      </c>
      <c r="GPB9">
        <v>13</v>
      </c>
      <c r="GPC9">
        <v>13</v>
      </c>
      <c r="GPD9">
        <v>14</v>
      </c>
      <c r="GPE9">
        <v>14</v>
      </c>
      <c r="GPF9">
        <v>14</v>
      </c>
      <c r="GPG9">
        <v>14</v>
      </c>
      <c r="GPH9">
        <v>14</v>
      </c>
      <c r="GPI9">
        <v>14</v>
      </c>
      <c r="GPJ9">
        <v>14</v>
      </c>
      <c r="GPK9">
        <v>14</v>
      </c>
      <c r="GPL9">
        <v>14</v>
      </c>
      <c r="GPM9">
        <v>14</v>
      </c>
      <c r="GPN9">
        <v>14</v>
      </c>
      <c r="GPO9">
        <v>15</v>
      </c>
      <c r="GPP9">
        <v>15</v>
      </c>
      <c r="GPQ9">
        <v>15</v>
      </c>
      <c r="GPR9">
        <v>15</v>
      </c>
      <c r="GPS9">
        <v>15</v>
      </c>
      <c r="GPT9">
        <v>15</v>
      </c>
      <c r="GPU9">
        <v>15</v>
      </c>
      <c r="GPV9">
        <v>15</v>
      </c>
      <c r="GPW9">
        <v>15</v>
      </c>
      <c r="GPX9">
        <v>15</v>
      </c>
      <c r="GPY9">
        <v>15</v>
      </c>
      <c r="GPZ9">
        <v>16</v>
      </c>
      <c r="GQA9">
        <v>16</v>
      </c>
      <c r="GQB9">
        <v>16</v>
      </c>
      <c r="GQC9">
        <v>16</v>
      </c>
      <c r="GQD9">
        <v>16</v>
      </c>
      <c r="GQE9">
        <v>16</v>
      </c>
      <c r="GQF9">
        <v>16</v>
      </c>
      <c r="GQG9">
        <v>16</v>
      </c>
      <c r="GQH9">
        <v>16</v>
      </c>
      <c r="GQI9">
        <v>16</v>
      </c>
      <c r="GQJ9">
        <v>16</v>
      </c>
      <c r="GQK9">
        <v>17</v>
      </c>
      <c r="GQL9">
        <v>17</v>
      </c>
      <c r="GQM9">
        <v>17</v>
      </c>
      <c r="GQN9">
        <v>17</v>
      </c>
      <c r="GQO9">
        <v>17</v>
      </c>
      <c r="GQP9">
        <v>17</v>
      </c>
      <c r="GQQ9">
        <v>17</v>
      </c>
      <c r="GQR9">
        <v>17</v>
      </c>
      <c r="GQS9">
        <v>17</v>
      </c>
      <c r="GQT9">
        <v>17</v>
      </c>
      <c r="GQU9">
        <v>17</v>
      </c>
      <c r="GQV9">
        <v>18</v>
      </c>
      <c r="GQW9">
        <v>18</v>
      </c>
      <c r="GQX9">
        <v>18</v>
      </c>
      <c r="GQY9">
        <v>18</v>
      </c>
      <c r="GQZ9">
        <v>18</v>
      </c>
      <c r="GRA9">
        <v>18</v>
      </c>
      <c r="GRB9">
        <v>18</v>
      </c>
      <c r="GRC9">
        <v>18</v>
      </c>
      <c r="GRD9">
        <v>18</v>
      </c>
      <c r="GRE9">
        <v>18</v>
      </c>
      <c r="GRF9">
        <v>18</v>
      </c>
      <c r="GRG9">
        <v>19</v>
      </c>
      <c r="GRH9">
        <v>19</v>
      </c>
      <c r="GRI9">
        <v>19</v>
      </c>
      <c r="GRJ9">
        <v>19</v>
      </c>
      <c r="GRK9">
        <v>19</v>
      </c>
      <c r="GRL9">
        <v>19</v>
      </c>
      <c r="GRM9">
        <v>19</v>
      </c>
      <c r="GRN9">
        <v>19</v>
      </c>
      <c r="GRO9">
        <v>19</v>
      </c>
      <c r="GRP9">
        <v>19</v>
      </c>
      <c r="GRQ9">
        <v>19</v>
      </c>
      <c r="GRR9">
        <v>20</v>
      </c>
      <c r="GRS9">
        <v>20</v>
      </c>
      <c r="GRT9">
        <v>20</v>
      </c>
      <c r="GRU9">
        <v>20</v>
      </c>
      <c r="GRV9">
        <v>20</v>
      </c>
      <c r="GRW9">
        <v>20</v>
      </c>
      <c r="GRX9">
        <v>20</v>
      </c>
      <c r="GRY9">
        <v>20</v>
      </c>
      <c r="GRZ9">
        <v>20</v>
      </c>
      <c r="GSA9">
        <v>20</v>
      </c>
      <c r="GSB9">
        <v>20</v>
      </c>
      <c r="GSC9">
        <v>21</v>
      </c>
      <c r="GSD9">
        <v>21</v>
      </c>
      <c r="GSE9">
        <v>21</v>
      </c>
      <c r="GSF9">
        <v>21</v>
      </c>
      <c r="GSG9">
        <v>21</v>
      </c>
      <c r="GSH9">
        <v>21</v>
      </c>
      <c r="GSI9">
        <v>21</v>
      </c>
      <c r="GSJ9">
        <v>21</v>
      </c>
      <c r="GSK9">
        <v>21</v>
      </c>
      <c r="GSL9">
        <v>21</v>
      </c>
      <c r="GSM9">
        <v>21</v>
      </c>
      <c r="GSN9">
        <v>22</v>
      </c>
      <c r="GSO9">
        <v>22</v>
      </c>
      <c r="GSP9">
        <v>22</v>
      </c>
      <c r="GSQ9">
        <v>22</v>
      </c>
      <c r="GSR9">
        <v>22</v>
      </c>
      <c r="GSS9">
        <v>22</v>
      </c>
      <c r="GST9">
        <v>22</v>
      </c>
      <c r="GSU9">
        <v>22</v>
      </c>
      <c r="GSV9">
        <v>22</v>
      </c>
      <c r="GSW9">
        <v>22</v>
      </c>
      <c r="GSX9">
        <v>22</v>
      </c>
      <c r="GSY9">
        <v>23</v>
      </c>
      <c r="GSZ9">
        <v>23</v>
      </c>
      <c r="GTA9">
        <v>23</v>
      </c>
      <c r="GTB9">
        <v>23</v>
      </c>
      <c r="GTC9">
        <v>23</v>
      </c>
      <c r="GTD9">
        <v>23</v>
      </c>
      <c r="GTE9">
        <v>23</v>
      </c>
      <c r="GTF9">
        <v>23</v>
      </c>
      <c r="GTG9">
        <v>23</v>
      </c>
      <c r="GTH9">
        <v>23</v>
      </c>
      <c r="GTI9">
        <v>23</v>
      </c>
      <c r="GTJ9">
        <v>24</v>
      </c>
      <c r="GTK9">
        <v>24</v>
      </c>
      <c r="GTL9">
        <v>24</v>
      </c>
      <c r="GTM9">
        <v>24</v>
      </c>
      <c r="GTN9">
        <v>24</v>
      </c>
      <c r="GTO9">
        <v>24</v>
      </c>
      <c r="GTP9">
        <v>24</v>
      </c>
      <c r="GTQ9">
        <v>24</v>
      </c>
      <c r="GTR9">
        <v>24</v>
      </c>
      <c r="GTS9">
        <v>24</v>
      </c>
      <c r="GTT9">
        <v>24</v>
      </c>
      <c r="GTU9">
        <v>25</v>
      </c>
      <c r="GTV9">
        <v>25</v>
      </c>
      <c r="GTW9">
        <v>25</v>
      </c>
      <c r="GTX9">
        <v>25</v>
      </c>
      <c r="GTY9">
        <v>25</v>
      </c>
      <c r="GTZ9">
        <v>25</v>
      </c>
      <c r="GUA9">
        <v>25</v>
      </c>
      <c r="GUB9">
        <v>25</v>
      </c>
      <c r="GUC9">
        <v>25</v>
      </c>
      <c r="GUD9">
        <v>25</v>
      </c>
      <c r="GUE9">
        <v>25</v>
      </c>
      <c r="GUF9">
        <v>26</v>
      </c>
      <c r="GUG9">
        <v>26</v>
      </c>
      <c r="GUH9">
        <v>26</v>
      </c>
      <c r="GUI9">
        <v>26</v>
      </c>
      <c r="GUJ9">
        <v>26</v>
      </c>
      <c r="GUK9">
        <v>26</v>
      </c>
      <c r="GUL9">
        <v>26</v>
      </c>
      <c r="GUM9">
        <v>26</v>
      </c>
      <c r="GUN9">
        <v>26</v>
      </c>
      <c r="GUO9">
        <v>26</v>
      </c>
      <c r="GUP9">
        <v>26</v>
      </c>
      <c r="GUQ9">
        <v>27</v>
      </c>
      <c r="GUR9">
        <v>27</v>
      </c>
      <c r="GUS9">
        <v>27</v>
      </c>
      <c r="GUT9">
        <v>27</v>
      </c>
      <c r="GUU9">
        <v>27</v>
      </c>
      <c r="GUV9">
        <v>27</v>
      </c>
      <c r="GUW9">
        <v>27</v>
      </c>
      <c r="GUX9">
        <v>27</v>
      </c>
      <c r="GUY9">
        <v>27</v>
      </c>
      <c r="GUZ9">
        <v>27</v>
      </c>
      <c r="GVA9">
        <v>27</v>
      </c>
      <c r="GVB9">
        <v>28</v>
      </c>
      <c r="GVC9">
        <v>28</v>
      </c>
      <c r="GVD9">
        <v>28</v>
      </c>
      <c r="GVE9">
        <v>28</v>
      </c>
      <c r="GVF9">
        <v>28</v>
      </c>
      <c r="GVG9">
        <v>28</v>
      </c>
      <c r="GVH9">
        <v>28</v>
      </c>
      <c r="GVI9">
        <v>28</v>
      </c>
      <c r="GVJ9">
        <v>28</v>
      </c>
      <c r="GVK9">
        <v>28</v>
      </c>
      <c r="GVL9">
        <v>28</v>
      </c>
      <c r="GVM9">
        <v>29</v>
      </c>
      <c r="GVN9">
        <v>29</v>
      </c>
      <c r="GVO9">
        <v>29</v>
      </c>
      <c r="GVP9">
        <v>29</v>
      </c>
      <c r="GVQ9">
        <v>29</v>
      </c>
      <c r="GVR9">
        <v>29</v>
      </c>
      <c r="GVS9">
        <v>29</v>
      </c>
      <c r="GVT9">
        <v>29</v>
      </c>
      <c r="GVU9">
        <v>29</v>
      </c>
      <c r="GVV9">
        <v>29</v>
      </c>
      <c r="GVW9">
        <v>29</v>
      </c>
      <c r="GVX9">
        <v>30</v>
      </c>
      <c r="GVY9">
        <v>30</v>
      </c>
      <c r="GVZ9">
        <v>30</v>
      </c>
      <c r="GWA9">
        <v>30</v>
      </c>
      <c r="GWB9">
        <v>30</v>
      </c>
      <c r="GWC9">
        <v>30</v>
      </c>
      <c r="GWD9">
        <v>30</v>
      </c>
      <c r="GWE9">
        <v>30</v>
      </c>
      <c r="GWF9">
        <v>30</v>
      </c>
      <c r="GWG9">
        <v>30</v>
      </c>
      <c r="GWH9">
        <v>30</v>
      </c>
      <c r="GWI9">
        <v>1</v>
      </c>
      <c r="GWJ9">
        <v>1</v>
      </c>
      <c r="GWK9">
        <v>1</v>
      </c>
      <c r="GWL9">
        <v>1</v>
      </c>
      <c r="GWM9">
        <v>1</v>
      </c>
      <c r="GWN9">
        <v>1</v>
      </c>
      <c r="GWO9">
        <v>1</v>
      </c>
      <c r="GWP9">
        <v>1</v>
      </c>
      <c r="GWQ9">
        <v>1</v>
      </c>
      <c r="GWR9">
        <v>1</v>
      </c>
      <c r="GWS9">
        <v>1</v>
      </c>
      <c r="GWT9">
        <v>2</v>
      </c>
      <c r="GWU9">
        <v>2</v>
      </c>
      <c r="GWV9">
        <v>2</v>
      </c>
      <c r="GWW9">
        <v>2</v>
      </c>
      <c r="GWX9">
        <v>2</v>
      </c>
      <c r="GWY9">
        <v>2</v>
      </c>
      <c r="GWZ9">
        <v>2</v>
      </c>
      <c r="GXA9">
        <v>2</v>
      </c>
      <c r="GXB9">
        <v>2</v>
      </c>
      <c r="GXC9">
        <v>2</v>
      </c>
      <c r="GXD9">
        <v>2</v>
      </c>
      <c r="GXE9">
        <v>3</v>
      </c>
      <c r="GXF9">
        <v>3</v>
      </c>
      <c r="GXG9">
        <v>3</v>
      </c>
      <c r="GXH9">
        <v>3</v>
      </c>
      <c r="GXI9">
        <v>3</v>
      </c>
      <c r="GXJ9">
        <v>3</v>
      </c>
      <c r="GXK9">
        <v>3</v>
      </c>
      <c r="GXL9">
        <v>3</v>
      </c>
      <c r="GXM9">
        <v>3</v>
      </c>
      <c r="GXN9">
        <v>3</v>
      </c>
      <c r="GXO9">
        <v>3</v>
      </c>
      <c r="GXP9">
        <v>4</v>
      </c>
      <c r="GXQ9">
        <v>4</v>
      </c>
      <c r="GXR9">
        <v>4</v>
      </c>
      <c r="GXS9">
        <v>4</v>
      </c>
      <c r="GXT9">
        <v>4</v>
      </c>
      <c r="GXU9">
        <v>4</v>
      </c>
      <c r="GXV9">
        <v>4</v>
      </c>
      <c r="GXW9">
        <v>4</v>
      </c>
      <c r="GXX9">
        <v>4</v>
      </c>
      <c r="GXY9">
        <v>4</v>
      </c>
      <c r="GXZ9">
        <v>4</v>
      </c>
      <c r="GYA9">
        <v>5</v>
      </c>
      <c r="GYB9">
        <v>5</v>
      </c>
      <c r="GYC9">
        <v>5</v>
      </c>
      <c r="GYD9">
        <v>5</v>
      </c>
      <c r="GYE9">
        <v>5</v>
      </c>
      <c r="GYF9">
        <v>5</v>
      </c>
      <c r="GYG9">
        <v>5</v>
      </c>
      <c r="GYH9">
        <v>5</v>
      </c>
      <c r="GYI9">
        <v>5</v>
      </c>
      <c r="GYJ9">
        <v>5</v>
      </c>
      <c r="GYK9">
        <v>5</v>
      </c>
      <c r="GYL9">
        <v>6</v>
      </c>
      <c r="GYM9">
        <v>6</v>
      </c>
      <c r="GYN9">
        <v>6</v>
      </c>
      <c r="GYO9">
        <v>6</v>
      </c>
      <c r="GYP9">
        <v>6</v>
      </c>
      <c r="GYQ9">
        <v>6</v>
      </c>
      <c r="GYR9">
        <v>6</v>
      </c>
      <c r="GYS9">
        <v>6</v>
      </c>
      <c r="GYT9">
        <v>6</v>
      </c>
      <c r="GYU9">
        <v>6</v>
      </c>
      <c r="GYV9">
        <v>6</v>
      </c>
      <c r="GYW9">
        <v>7</v>
      </c>
      <c r="GYX9">
        <v>7</v>
      </c>
      <c r="GYY9">
        <v>7</v>
      </c>
      <c r="GYZ9">
        <v>7</v>
      </c>
      <c r="GZA9">
        <v>7</v>
      </c>
      <c r="GZB9">
        <v>7</v>
      </c>
      <c r="GZC9">
        <v>7</v>
      </c>
      <c r="GZD9">
        <v>7</v>
      </c>
      <c r="GZE9">
        <v>7</v>
      </c>
      <c r="GZF9">
        <v>7</v>
      </c>
      <c r="GZG9">
        <v>7</v>
      </c>
      <c r="GZH9">
        <v>8</v>
      </c>
      <c r="GZI9">
        <v>8</v>
      </c>
      <c r="GZJ9">
        <v>8</v>
      </c>
      <c r="GZK9">
        <v>8</v>
      </c>
      <c r="GZL9">
        <v>8</v>
      </c>
      <c r="GZM9">
        <v>8</v>
      </c>
      <c r="GZN9">
        <v>8</v>
      </c>
      <c r="GZO9">
        <v>8</v>
      </c>
      <c r="GZP9">
        <v>8</v>
      </c>
      <c r="GZQ9">
        <v>8</v>
      </c>
      <c r="GZR9">
        <v>8</v>
      </c>
      <c r="GZS9">
        <v>9</v>
      </c>
      <c r="GZT9">
        <v>9</v>
      </c>
      <c r="GZU9">
        <v>9</v>
      </c>
      <c r="GZV9">
        <v>9</v>
      </c>
      <c r="GZW9">
        <v>9</v>
      </c>
      <c r="GZX9">
        <v>9</v>
      </c>
      <c r="GZY9">
        <v>9</v>
      </c>
      <c r="GZZ9">
        <v>9</v>
      </c>
      <c r="HAA9">
        <v>9</v>
      </c>
      <c r="HAB9">
        <v>9</v>
      </c>
      <c r="HAC9">
        <v>9</v>
      </c>
      <c r="HAD9">
        <v>10</v>
      </c>
      <c r="HAE9">
        <v>10</v>
      </c>
      <c r="HAF9">
        <v>10</v>
      </c>
      <c r="HAG9">
        <v>10</v>
      </c>
      <c r="HAH9">
        <v>10</v>
      </c>
      <c r="HAI9">
        <v>10</v>
      </c>
      <c r="HAJ9">
        <v>10</v>
      </c>
      <c r="HAK9">
        <v>10</v>
      </c>
      <c r="HAL9">
        <v>10</v>
      </c>
      <c r="HAM9">
        <v>10</v>
      </c>
      <c r="HAN9">
        <v>10</v>
      </c>
      <c r="HAO9">
        <v>11</v>
      </c>
      <c r="HAP9">
        <v>11</v>
      </c>
      <c r="HAQ9">
        <v>11</v>
      </c>
      <c r="HAR9">
        <v>11</v>
      </c>
      <c r="HAS9">
        <v>11</v>
      </c>
      <c r="HAT9">
        <v>11</v>
      </c>
      <c r="HAU9">
        <v>11</v>
      </c>
      <c r="HAV9">
        <v>11</v>
      </c>
      <c r="HAW9">
        <v>11</v>
      </c>
      <c r="HAX9">
        <v>11</v>
      </c>
      <c r="HAY9">
        <v>11</v>
      </c>
      <c r="HAZ9">
        <v>12</v>
      </c>
      <c r="HBA9">
        <v>12</v>
      </c>
      <c r="HBB9">
        <v>12</v>
      </c>
      <c r="HBC9">
        <v>12</v>
      </c>
      <c r="HBD9">
        <v>12</v>
      </c>
      <c r="HBE9">
        <v>12</v>
      </c>
      <c r="HBF9">
        <v>12</v>
      </c>
      <c r="HBG9">
        <v>12</v>
      </c>
      <c r="HBH9">
        <v>12</v>
      </c>
      <c r="HBI9">
        <v>12</v>
      </c>
      <c r="HBJ9">
        <v>12</v>
      </c>
      <c r="HBK9">
        <v>13</v>
      </c>
      <c r="HBL9">
        <v>13</v>
      </c>
      <c r="HBM9">
        <v>13</v>
      </c>
      <c r="HBN9">
        <v>13</v>
      </c>
      <c r="HBO9">
        <v>13</v>
      </c>
      <c r="HBP9">
        <v>13</v>
      </c>
      <c r="HBQ9">
        <v>13</v>
      </c>
      <c r="HBR9">
        <v>13</v>
      </c>
      <c r="HBS9">
        <v>13</v>
      </c>
      <c r="HBT9">
        <v>13</v>
      </c>
      <c r="HBU9">
        <v>13</v>
      </c>
      <c r="HBV9">
        <v>14</v>
      </c>
      <c r="HBW9">
        <v>14</v>
      </c>
      <c r="HBX9">
        <v>14</v>
      </c>
      <c r="HBY9">
        <v>14</v>
      </c>
      <c r="HBZ9">
        <v>14</v>
      </c>
      <c r="HCA9">
        <v>14</v>
      </c>
      <c r="HCB9">
        <v>14</v>
      </c>
      <c r="HCC9">
        <v>14</v>
      </c>
      <c r="HCD9">
        <v>14</v>
      </c>
      <c r="HCE9">
        <v>14</v>
      </c>
      <c r="HCF9">
        <v>14</v>
      </c>
      <c r="HCG9">
        <v>1</v>
      </c>
      <c r="HCH9">
        <v>1</v>
      </c>
      <c r="HCI9">
        <v>1</v>
      </c>
      <c r="HCJ9">
        <v>1</v>
      </c>
      <c r="HCK9">
        <v>1</v>
      </c>
      <c r="HCL9">
        <v>1</v>
      </c>
      <c r="HCM9">
        <v>1</v>
      </c>
      <c r="HCN9">
        <v>1</v>
      </c>
      <c r="HCO9">
        <v>1</v>
      </c>
      <c r="HCP9">
        <v>1</v>
      </c>
      <c r="HCQ9">
        <v>1</v>
      </c>
      <c r="HCR9">
        <v>2</v>
      </c>
      <c r="HCS9">
        <v>2</v>
      </c>
      <c r="HCT9">
        <v>2</v>
      </c>
      <c r="HCU9">
        <v>2</v>
      </c>
      <c r="HCV9">
        <v>2</v>
      </c>
      <c r="HCW9">
        <v>2</v>
      </c>
      <c r="HCX9">
        <v>2</v>
      </c>
      <c r="HCY9">
        <v>2</v>
      </c>
      <c r="HCZ9">
        <v>2</v>
      </c>
      <c r="HDA9">
        <v>2</v>
      </c>
      <c r="HDB9">
        <v>2</v>
      </c>
      <c r="HDC9">
        <v>3</v>
      </c>
      <c r="HDD9">
        <v>3</v>
      </c>
      <c r="HDE9">
        <v>3</v>
      </c>
      <c r="HDF9">
        <v>3</v>
      </c>
      <c r="HDG9">
        <v>3</v>
      </c>
      <c r="HDH9">
        <v>3</v>
      </c>
      <c r="HDI9">
        <v>3</v>
      </c>
      <c r="HDJ9">
        <v>3</v>
      </c>
      <c r="HDK9">
        <v>3</v>
      </c>
      <c r="HDL9">
        <v>3</v>
      </c>
      <c r="HDM9">
        <v>3</v>
      </c>
      <c r="HDN9">
        <v>4</v>
      </c>
      <c r="HDO9">
        <v>4</v>
      </c>
      <c r="HDP9">
        <v>4</v>
      </c>
      <c r="HDQ9">
        <v>4</v>
      </c>
      <c r="HDR9">
        <v>4</v>
      </c>
      <c r="HDS9">
        <v>4</v>
      </c>
      <c r="HDT9">
        <v>4</v>
      </c>
      <c r="HDU9">
        <v>4</v>
      </c>
      <c r="HDV9">
        <v>4</v>
      </c>
      <c r="HDW9">
        <v>4</v>
      </c>
      <c r="HDX9">
        <v>4</v>
      </c>
      <c r="HDY9">
        <v>5</v>
      </c>
      <c r="HDZ9">
        <v>5</v>
      </c>
      <c r="HEA9">
        <v>5</v>
      </c>
      <c r="HEB9">
        <v>5</v>
      </c>
      <c r="HEC9">
        <v>5</v>
      </c>
      <c r="HED9">
        <v>5</v>
      </c>
      <c r="HEE9">
        <v>5</v>
      </c>
      <c r="HEF9">
        <v>5</v>
      </c>
      <c r="HEG9">
        <v>5</v>
      </c>
      <c r="HEH9">
        <v>5</v>
      </c>
      <c r="HEI9">
        <v>5</v>
      </c>
      <c r="HEJ9">
        <v>6</v>
      </c>
      <c r="HEK9">
        <v>6</v>
      </c>
      <c r="HEL9">
        <v>6</v>
      </c>
      <c r="HEM9">
        <v>6</v>
      </c>
      <c r="HEN9">
        <v>6</v>
      </c>
      <c r="HEO9">
        <v>6</v>
      </c>
      <c r="HEP9">
        <v>6</v>
      </c>
      <c r="HEQ9">
        <v>6</v>
      </c>
      <c r="HER9">
        <v>6</v>
      </c>
      <c r="HES9">
        <v>6</v>
      </c>
      <c r="HET9">
        <v>6</v>
      </c>
      <c r="HEU9">
        <v>7</v>
      </c>
      <c r="HEV9">
        <v>7</v>
      </c>
      <c r="HEW9">
        <v>7</v>
      </c>
      <c r="HEX9">
        <v>7</v>
      </c>
      <c r="HEY9">
        <v>7</v>
      </c>
      <c r="HEZ9">
        <v>7</v>
      </c>
      <c r="HFA9">
        <v>7</v>
      </c>
      <c r="HFB9">
        <v>7</v>
      </c>
      <c r="HFC9">
        <v>7</v>
      </c>
      <c r="HFD9">
        <v>7</v>
      </c>
      <c r="HFE9">
        <v>7</v>
      </c>
      <c r="HFF9">
        <v>8</v>
      </c>
      <c r="HFG9">
        <v>8</v>
      </c>
      <c r="HFH9">
        <v>8</v>
      </c>
      <c r="HFI9">
        <v>8</v>
      </c>
      <c r="HFJ9">
        <v>8</v>
      </c>
      <c r="HFK9">
        <v>8</v>
      </c>
      <c r="HFL9">
        <v>8</v>
      </c>
      <c r="HFM9">
        <v>8</v>
      </c>
      <c r="HFN9">
        <v>8</v>
      </c>
      <c r="HFO9">
        <v>8</v>
      </c>
      <c r="HFP9">
        <v>8</v>
      </c>
      <c r="HFQ9">
        <v>1</v>
      </c>
      <c r="HFR9">
        <v>1</v>
      </c>
      <c r="HFS9">
        <v>1</v>
      </c>
      <c r="HFT9">
        <v>1</v>
      </c>
      <c r="HFU9">
        <v>1</v>
      </c>
      <c r="HFV9">
        <v>1</v>
      </c>
      <c r="HFW9">
        <v>1</v>
      </c>
      <c r="HFX9">
        <v>1</v>
      </c>
      <c r="HFY9">
        <v>1</v>
      </c>
      <c r="HFZ9">
        <v>1</v>
      </c>
      <c r="HGA9">
        <v>1</v>
      </c>
      <c r="HGB9">
        <v>2</v>
      </c>
      <c r="HGC9">
        <v>2</v>
      </c>
      <c r="HGD9">
        <v>2</v>
      </c>
      <c r="HGE9">
        <v>2</v>
      </c>
      <c r="HGF9">
        <v>2</v>
      </c>
      <c r="HGG9">
        <v>2</v>
      </c>
      <c r="HGH9">
        <v>2</v>
      </c>
      <c r="HGI9">
        <v>2</v>
      </c>
      <c r="HGJ9">
        <v>2</v>
      </c>
      <c r="HGK9">
        <v>2</v>
      </c>
      <c r="HGL9">
        <v>2</v>
      </c>
      <c r="HGM9">
        <v>3</v>
      </c>
      <c r="HGN9">
        <v>3</v>
      </c>
      <c r="HGO9">
        <v>3</v>
      </c>
      <c r="HGP9">
        <v>3</v>
      </c>
      <c r="HGQ9">
        <v>3</v>
      </c>
      <c r="HGR9">
        <v>3</v>
      </c>
      <c r="HGS9">
        <v>3</v>
      </c>
      <c r="HGT9">
        <v>3</v>
      </c>
      <c r="HGU9">
        <v>3</v>
      </c>
      <c r="HGV9">
        <v>3</v>
      </c>
      <c r="HGW9">
        <v>3</v>
      </c>
      <c r="HGX9">
        <v>4</v>
      </c>
      <c r="HGY9">
        <v>4</v>
      </c>
      <c r="HGZ9">
        <v>4</v>
      </c>
      <c r="HHA9">
        <v>4</v>
      </c>
      <c r="HHB9">
        <v>4</v>
      </c>
      <c r="HHC9">
        <v>4</v>
      </c>
      <c r="HHD9">
        <v>4</v>
      </c>
      <c r="HHE9">
        <v>4</v>
      </c>
      <c r="HHF9">
        <v>4</v>
      </c>
      <c r="HHG9">
        <v>4</v>
      </c>
      <c r="HHH9">
        <v>4</v>
      </c>
      <c r="HHI9">
        <v>5</v>
      </c>
      <c r="HHJ9">
        <v>5</v>
      </c>
      <c r="HHK9">
        <v>5</v>
      </c>
      <c r="HHL9">
        <v>5</v>
      </c>
      <c r="HHM9">
        <v>5</v>
      </c>
      <c r="HHN9">
        <v>5</v>
      </c>
      <c r="HHO9">
        <v>5</v>
      </c>
      <c r="HHP9">
        <v>5</v>
      </c>
      <c r="HHQ9">
        <v>5</v>
      </c>
      <c r="HHR9">
        <v>5</v>
      </c>
      <c r="HHS9">
        <v>5</v>
      </c>
      <c r="HHT9">
        <v>6</v>
      </c>
      <c r="HHU9">
        <v>6</v>
      </c>
      <c r="HHV9">
        <v>6</v>
      </c>
      <c r="HHW9">
        <v>6</v>
      </c>
      <c r="HHX9">
        <v>6</v>
      </c>
      <c r="HHY9">
        <v>6</v>
      </c>
      <c r="HHZ9">
        <v>6</v>
      </c>
      <c r="HIA9">
        <v>6</v>
      </c>
      <c r="HIB9">
        <v>6</v>
      </c>
      <c r="HIC9">
        <v>6</v>
      </c>
      <c r="HID9">
        <v>6</v>
      </c>
      <c r="HIE9">
        <v>1</v>
      </c>
      <c r="HIF9">
        <v>1</v>
      </c>
      <c r="HIG9">
        <v>1</v>
      </c>
      <c r="HIH9">
        <v>1</v>
      </c>
      <c r="HII9">
        <v>1</v>
      </c>
      <c r="HIJ9">
        <v>1</v>
      </c>
      <c r="HIK9">
        <v>1</v>
      </c>
      <c r="HIL9">
        <v>1</v>
      </c>
      <c r="HIM9">
        <v>1</v>
      </c>
      <c r="HIN9">
        <v>1</v>
      </c>
      <c r="HIO9">
        <v>1</v>
      </c>
      <c r="HIP9">
        <v>2</v>
      </c>
      <c r="HIQ9">
        <v>2</v>
      </c>
      <c r="HIR9">
        <v>2</v>
      </c>
      <c r="HIS9">
        <v>2</v>
      </c>
      <c r="HIT9">
        <v>2</v>
      </c>
      <c r="HIU9">
        <v>2</v>
      </c>
      <c r="HIV9">
        <v>2</v>
      </c>
      <c r="HIW9">
        <v>2</v>
      </c>
      <c r="HIX9">
        <v>2</v>
      </c>
      <c r="HIY9">
        <v>2</v>
      </c>
      <c r="HIZ9">
        <v>2</v>
      </c>
      <c r="HJA9">
        <v>3</v>
      </c>
      <c r="HJB9">
        <v>3</v>
      </c>
      <c r="HJC9">
        <v>3</v>
      </c>
      <c r="HJD9">
        <v>3</v>
      </c>
      <c r="HJE9">
        <v>3</v>
      </c>
      <c r="HJF9">
        <v>3</v>
      </c>
      <c r="HJG9">
        <v>3</v>
      </c>
      <c r="HJH9">
        <v>3</v>
      </c>
      <c r="HJI9">
        <v>3</v>
      </c>
      <c r="HJJ9">
        <v>3</v>
      </c>
      <c r="HJK9">
        <v>3</v>
      </c>
      <c r="HJL9">
        <v>4</v>
      </c>
      <c r="HJM9">
        <v>4</v>
      </c>
      <c r="HJN9">
        <v>4</v>
      </c>
      <c r="HJO9">
        <v>4</v>
      </c>
      <c r="HJP9">
        <v>4</v>
      </c>
      <c r="HJQ9">
        <v>4</v>
      </c>
      <c r="HJR9">
        <v>4</v>
      </c>
      <c r="HJS9">
        <v>4</v>
      </c>
      <c r="HJT9">
        <v>4</v>
      </c>
      <c r="HJU9">
        <v>4</v>
      </c>
      <c r="HJV9">
        <v>4</v>
      </c>
      <c r="HJW9">
        <v>5</v>
      </c>
      <c r="HJX9">
        <v>5</v>
      </c>
      <c r="HJY9">
        <v>5</v>
      </c>
      <c r="HJZ9">
        <v>5</v>
      </c>
      <c r="HKA9">
        <v>5</v>
      </c>
      <c r="HKB9">
        <v>5</v>
      </c>
      <c r="HKC9">
        <v>5</v>
      </c>
      <c r="HKD9">
        <v>5</v>
      </c>
      <c r="HKE9">
        <v>5</v>
      </c>
      <c r="HKF9">
        <v>5</v>
      </c>
      <c r="HKG9">
        <v>5</v>
      </c>
      <c r="HKH9">
        <v>6</v>
      </c>
      <c r="HKI9">
        <v>6</v>
      </c>
      <c r="HKJ9">
        <v>6</v>
      </c>
      <c r="HKK9">
        <v>6</v>
      </c>
      <c r="HKL9">
        <v>6</v>
      </c>
      <c r="HKM9">
        <v>6</v>
      </c>
      <c r="HKN9">
        <v>6</v>
      </c>
      <c r="HKO9">
        <v>6</v>
      </c>
      <c r="HKP9">
        <v>6</v>
      </c>
      <c r="HKQ9">
        <v>6</v>
      </c>
      <c r="HKR9">
        <v>6</v>
      </c>
      <c r="HKS9">
        <v>7</v>
      </c>
      <c r="HKT9">
        <v>7</v>
      </c>
      <c r="HKU9">
        <v>7</v>
      </c>
      <c r="HKV9">
        <v>7</v>
      </c>
      <c r="HKW9">
        <v>7</v>
      </c>
      <c r="HKX9">
        <v>7</v>
      </c>
      <c r="HKY9">
        <v>7</v>
      </c>
      <c r="HKZ9">
        <v>7</v>
      </c>
      <c r="HLA9">
        <v>7</v>
      </c>
      <c r="HLB9">
        <v>7</v>
      </c>
      <c r="HLC9">
        <v>7</v>
      </c>
      <c r="HLD9">
        <v>8</v>
      </c>
      <c r="HLE9">
        <v>8</v>
      </c>
      <c r="HLF9">
        <v>8</v>
      </c>
      <c r="HLG9">
        <v>8</v>
      </c>
      <c r="HLH9">
        <v>8</v>
      </c>
      <c r="HLI9">
        <v>8</v>
      </c>
      <c r="HLJ9">
        <v>8</v>
      </c>
      <c r="HLK9">
        <v>8</v>
      </c>
      <c r="HLL9">
        <v>8</v>
      </c>
      <c r="HLM9">
        <v>8</v>
      </c>
      <c r="HLN9">
        <v>8</v>
      </c>
      <c r="HLO9">
        <v>9</v>
      </c>
      <c r="HLP9">
        <v>9</v>
      </c>
      <c r="HLQ9">
        <v>9</v>
      </c>
      <c r="HLR9">
        <v>9</v>
      </c>
      <c r="HLS9">
        <v>9</v>
      </c>
      <c r="HLT9">
        <v>9</v>
      </c>
      <c r="HLU9">
        <v>9</v>
      </c>
      <c r="HLV9">
        <v>9</v>
      </c>
      <c r="HLW9">
        <v>9</v>
      </c>
      <c r="HLX9">
        <v>9</v>
      </c>
      <c r="HLY9">
        <v>9</v>
      </c>
      <c r="HLZ9">
        <v>10</v>
      </c>
      <c r="HMA9">
        <v>10</v>
      </c>
      <c r="HMB9">
        <v>10</v>
      </c>
      <c r="HMC9">
        <v>10</v>
      </c>
      <c r="HMD9">
        <v>10</v>
      </c>
      <c r="HME9">
        <v>10</v>
      </c>
      <c r="HMF9">
        <v>10</v>
      </c>
      <c r="HMG9">
        <v>10</v>
      </c>
      <c r="HMH9">
        <v>10</v>
      </c>
      <c r="HMI9">
        <v>10</v>
      </c>
      <c r="HMJ9">
        <v>10</v>
      </c>
      <c r="HMK9">
        <v>11</v>
      </c>
      <c r="HML9">
        <v>11</v>
      </c>
      <c r="HMM9">
        <v>11</v>
      </c>
      <c r="HMN9">
        <v>11</v>
      </c>
      <c r="HMO9">
        <v>11</v>
      </c>
      <c r="HMP9">
        <v>11</v>
      </c>
      <c r="HMQ9">
        <v>11</v>
      </c>
      <c r="HMR9">
        <v>11</v>
      </c>
      <c r="HMS9">
        <v>11</v>
      </c>
      <c r="HMT9">
        <v>11</v>
      </c>
      <c r="HMU9">
        <v>11</v>
      </c>
      <c r="HMV9">
        <v>12</v>
      </c>
      <c r="HMW9">
        <v>12</v>
      </c>
      <c r="HMX9">
        <v>12</v>
      </c>
      <c r="HMY9">
        <v>12</v>
      </c>
      <c r="HMZ9">
        <v>12</v>
      </c>
      <c r="HNA9">
        <v>12</v>
      </c>
      <c r="HNB9">
        <v>12</v>
      </c>
      <c r="HNC9">
        <v>12</v>
      </c>
      <c r="HND9">
        <v>12</v>
      </c>
      <c r="HNE9">
        <v>12</v>
      </c>
      <c r="HNF9">
        <v>12</v>
      </c>
      <c r="HNG9">
        <v>13</v>
      </c>
      <c r="HNH9">
        <v>13</v>
      </c>
      <c r="HNI9">
        <v>13</v>
      </c>
      <c r="HNJ9">
        <v>13</v>
      </c>
      <c r="HNK9">
        <v>13</v>
      </c>
      <c r="HNL9">
        <v>13</v>
      </c>
      <c r="HNM9">
        <v>13</v>
      </c>
      <c r="HNN9">
        <v>13</v>
      </c>
      <c r="HNO9">
        <v>13</v>
      </c>
      <c r="HNP9">
        <v>13</v>
      </c>
      <c r="HNQ9">
        <v>13</v>
      </c>
      <c r="HNR9">
        <v>14</v>
      </c>
      <c r="HNS9">
        <v>14</v>
      </c>
      <c r="HNT9">
        <v>14</v>
      </c>
      <c r="HNU9">
        <v>14</v>
      </c>
      <c r="HNV9">
        <v>14</v>
      </c>
      <c r="HNW9">
        <v>14</v>
      </c>
      <c r="HNX9">
        <v>14</v>
      </c>
      <c r="HNY9">
        <v>14</v>
      </c>
      <c r="HNZ9">
        <v>14</v>
      </c>
      <c r="HOA9">
        <v>14</v>
      </c>
      <c r="HOB9">
        <v>14</v>
      </c>
      <c r="HOC9">
        <v>15</v>
      </c>
      <c r="HOD9">
        <v>15</v>
      </c>
      <c r="HOE9">
        <v>15</v>
      </c>
      <c r="HOF9">
        <v>15</v>
      </c>
      <c r="HOG9">
        <v>15</v>
      </c>
      <c r="HOH9">
        <v>15</v>
      </c>
      <c r="HOI9">
        <v>15</v>
      </c>
      <c r="HOJ9">
        <v>15</v>
      </c>
      <c r="HOK9">
        <v>15</v>
      </c>
      <c r="HOL9">
        <v>15</v>
      </c>
      <c r="HOM9">
        <v>15</v>
      </c>
      <c r="HON9">
        <v>1</v>
      </c>
      <c r="HOO9">
        <v>1</v>
      </c>
      <c r="HOP9">
        <v>1</v>
      </c>
      <c r="HOQ9">
        <v>1</v>
      </c>
      <c r="HOR9">
        <v>1</v>
      </c>
      <c r="HOS9">
        <v>1</v>
      </c>
      <c r="HOT9">
        <v>1</v>
      </c>
      <c r="HOU9">
        <v>1</v>
      </c>
      <c r="HOV9">
        <v>1</v>
      </c>
      <c r="HOW9">
        <v>1</v>
      </c>
      <c r="HOX9">
        <v>1</v>
      </c>
      <c r="HOY9">
        <v>2</v>
      </c>
      <c r="HOZ9">
        <v>2</v>
      </c>
      <c r="HPA9">
        <v>2</v>
      </c>
      <c r="HPB9">
        <v>2</v>
      </c>
      <c r="HPC9">
        <v>2</v>
      </c>
      <c r="HPD9">
        <v>2</v>
      </c>
      <c r="HPE9">
        <v>2</v>
      </c>
      <c r="HPF9">
        <v>2</v>
      </c>
      <c r="HPG9">
        <v>2</v>
      </c>
      <c r="HPH9">
        <v>2</v>
      </c>
      <c r="HPI9">
        <v>2</v>
      </c>
      <c r="HPJ9">
        <v>3</v>
      </c>
      <c r="HPK9">
        <v>3</v>
      </c>
      <c r="HPL9">
        <v>3</v>
      </c>
      <c r="HPM9">
        <v>3</v>
      </c>
      <c r="HPN9">
        <v>3</v>
      </c>
      <c r="HPO9">
        <v>3</v>
      </c>
      <c r="HPP9">
        <v>3</v>
      </c>
      <c r="HPQ9">
        <v>3</v>
      </c>
      <c r="HPR9">
        <v>3</v>
      </c>
      <c r="HPS9">
        <v>3</v>
      </c>
      <c r="HPT9">
        <v>3</v>
      </c>
      <c r="HPU9">
        <v>4</v>
      </c>
      <c r="HPV9">
        <v>4</v>
      </c>
      <c r="HPW9">
        <v>4</v>
      </c>
      <c r="HPX9">
        <v>4</v>
      </c>
      <c r="HPY9">
        <v>4</v>
      </c>
      <c r="HPZ9">
        <v>4</v>
      </c>
      <c r="HQA9">
        <v>4</v>
      </c>
      <c r="HQB9">
        <v>4</v>
      </c>
      <c r="HQC9">
        <v>4</v>
      </c>
      <c r="HQD9">
        <v>4</v>
      </c>
      <c r="HQE9">
        <v>4</v>
      </c>
      <c r="HQF9">
        <v>5</v>
      </c>
      <c r="HQG9">
        <v>5</v>
      </c>
      <c r="HQH9">
        <v>5</v>
      </c>
      <c r="HQI9">
        <v>5</v>
      </c>
      <c r="HQJ9">
        <v>5</v>
      </c>
      <c r="HQK9">
        <v>5</v>
      </c>
      <c r="HQL9">
        <v>5</v>
      </c>
      <c r="HQM9">
        <v>5</v>
      </c>
      <c r="HQN9">
        <v>5</v>
      </c>
      <c r="HQO9">
        <v>5</v>
      </c>
      <c r="HQP9">
        <v>5</v>
      </c>
      <c r="HQQ9">
        <v>6</v>
      </c>
      <c r="HQR9">
        <v>6</v>
      </c>
      <c r="HQS9">
        <v>6</v>
      </c>
      <c r="HQT9">
        <v>6</v>
      </c>
      <c r="HQU9">
        <v>6</v>
      </c>
      <c r="HQV9">
        <v>6</v>
      </c>
      <c r="HQW9">
        <v>6</v>
      </c>
      <c r="HQX9">
        <v>6</v>
      </c>
      <c r="HQY9">
        <v>6</v>
      </c>
      <c r="HQZ9">
        <v>6</v>
      </c>
      <c r="HRA9">
        <v>6</v>
      </c>
      <c r="HRB9">
        <v>7</v>
      </c>
      <c r="HRC9">
        <v>7</v>
      </c>
      <c r="HRD9">
        <v>7</v>
      </c>
      <c r="HRE9">
        <v>7</v>
      </c>
      <c r="HRF9">
        <v>7</v>
      </c>
      <c r="HRG9">
        <v>7</v>
      </c>
      <c r="HRH9">
        <v>7</v>
      </c>
      <c r="HRI9">
        <v>7</v>
      </c>
      <c r="HRJ9">
        <v>7</v>
      </c>
      <c r="HRK9">
        <v>7</v>
      </c>
      <c r="HRL9">
        <v>7</v>
      </c>
      <c r="HRM9">
        <v>8</v>
      </c>
      <c r="HRN9">
        <v>8</v>
      </c>
      <c r="HRO9">
        <v>8</v>
      </c>
      <c r="HRP9">
        <v>8</v>
      </c>
      <c r="HRQ9">
        <v>8</v>
      </c>
      <c r="HRR9">
        <v>8</v>
      </c>
      <c r="HRS9">
        <v>8</v>
      </c>
      <c r="HRT9">
        <v>8</v>
      </c>
      <c r="HRU9">
        <v>8</v>
      </c>
      <c r="HRV9">
        <v>8</v>
      </c>
      <c r="HRW9">
        <v>8</v>
      </c>
      <c r="HRX9">
        <v>9</v>
      </c>
      <c r="HRY9">
        <v>9</v>
      </c>
      <c r="HRZ9">
        <v>9</v>
      </c>
      <c r="HSA9">
        <v>9</v>
      </c>
      <c r="HSB9">
        <v>9</v>
      </c>
      <c r="HSC9">
        <v>9</v>
      </c>
      <c r="HSD9">
        <v>9</v>
      </c>
      <c r="HSE9">
        <v>9</v>
      </c>
      <c r="HSF9">
        <v>9</v>
      </c>
      <c r="HSG9">
        <v>9</v>
      </c>
      <c r="HSH9">
        <v>9</v>
      </c>
      <c r="HSI9">
        <v>10</v>
      </c>
      <c r="HSJ9">
        <v>10</v>
      </c>
      <c r="HSK9">
        <v>10</v>
      </c>
      <c r="HSL9">
        <v>10</v>
      </c>
      <c r="HSM9">
        <v>10</v>
      </c>
      <c r="HSN9">
        <v>10</v>
      </c>
      <c r="HSO9">
        <v>10</v>
      </c>
      <c r="HSP9">
        <v>10</v>
      </c>
      <c r="HSQ9">
        <v>10</v>
      </c>
      <c r="HSR9">
        <v>10</v>
      </c>
      <c r="HSS9">
        <v>10</v>
      </c>
      <c r="HST9">
        <v>11</v>
      </c>
      <c r="HSU9">
        <v>11</v>
      </c>
      <c r="HSV9">
        <v>11</v>
      </c>
      <c r="HSW9">
        <v>11</v>
      </c>
      <c r="HSX9">
        <v>11</v>
      </c>
      <c r="HSY9">
        <v>11</v>
      </c>
      <c r="HSZ9">
        <v>11</v>
      </c>
      <c r="HTA9">
        <v>11</v>
      </c>
      <c r="HTB9">
        <v>11</v>
      </c>
      <c r="HTC9">
        <v>11</v>
      </c>
      <c r="HTD9">
        <v>11</v>
      </c>
      <c r="HTE9">
        <v>12</v>
      </c>
      <c r="HTF9">
        <v>12</v>
      </c>
      <c r="HTG9">
        <v>12</v>
      </c>
      <c r="HTH9">
        <v>12</v>
      </c>
      <c r="HTI9">
        <v>12</v>
      </c>
      <c r="HTJ9">
        <v>12</v>
      </c>
      <c r="HTK9">
        <v>12</v>
      </c>
      <c r="HTL9">
        <v>12</v>
      </c>
      <c r="HTM9">
        <v>12</v>
      </c>
      <c r="HTN9">
        <v>12</v>
      </c>
      <c r="HTO9">
        <v>12</v>
      </c>
      <c r="HTP9">
        <v>13</v>
      </c>
      <c r="HTQ9">
        <v>13</v>
      </c>
      <c r="HTR9">
        <v>13</v>
      </c>
      <c r="HTS9">
        <v>13</v>
      </c>
      <c r="HTT9">
        <v>13</v>
      </c>
      <c r="HTU9">
        <v>13</v>
      </c>
      <c r="HTV9">
        <v>13</v>
      </c>
      <c r="HTW9">
        <v>13</v>
      </c>
      <c r="HTX9">
        <v>13</v>
      </c>
      <c r="HTY9">
        <v>13</v>
      </c>
      <c r="HTZ9">
        <v>13</v>
      </c>
      <c r="HUA9">
        <v>14</v>
      </c>
      <c r="HUB9">
        <v>14</v>
      </c>
      <c r="HUC9">
        <v>14</v>
      </c>
      <c r="HUD9">
        <v>14</v>
      </c>
      <c r="HUE9">
        <v>14</v>
      </c>
      <c r="HUF9">
        <v>14</v>
      </c>
      <c r="HUG9">
        <v>14</v>
      </c>
      <c r="HUH9">
        <v>14</v>
      </c>
      <c r="HUI9">
        <v>14</v>
      </c>
      <c r="HUJ9">
        <v>14</v>
      </c>
      <c r="HUK9">
        <v>14</v>
      </c>
      <c r="HUL9">
        <v>15</v>
      </c>
      <c r="HUM9">
        <v>15</v>
      </c>
      <c r="HUN9">
        <v>15</v>
      </c>
      <c r="HUO9">
        <v>15</v>
      </c>
      <c r="HUP9">
        <v>15</v>
      </c>
      <c r="HUQ9">
        <v>15</v>
      </c>
      <c r="HUR9">
        <v>15</v>
      </c>
      <c r="HUS9">
        <v>15</v>
      </c>
      <c r="HUT9">
        <v>15</v>
      </c>
      <c r="HUU9">
        <v>15</v>
      </c>
      <c r="HUV9">
        <v>15</v>
      </c>
      <c r="HUW9">
        <v>16</v>
      </c>
      <c r="HUX9">
        <v>16</v>
      </c>
      <c r="HUY9">
        <v>16</v>
      </c>
      <c r="HUZ9">
        <v>16</v>
      </c>
      <c r="HVA9">
        <v>16</v>
      </c>
      <c r="HVB9">
        <v>16</v>
      </c>
      <c r="HVC9">
        <v>16</v>
      </c>
      <c r="HVD9">
        <v>16</v>
      </c>
      <c r="HVE9">
        <v>16</v>
      </c>
      <c r="HVF9">
        <v>16</v>
      </c>
      <c r="HVG9">
        <v>16</v>
      </c>
      <c r="HVH9">
        <v>17</v>
      </c>
      <c r="HVI9">
        <v>17</v>
      </c>
      <c r="HVJ9">
        <v>17</v>
      </c>
      <c r="HVK9">
        <v>17</v>
      </c>
      <c r="HVL9">
        <v>17</v>
      </c>
      <c r="HVM9">
        <v>17</v>
      </c>
      <c r="HVN9">
        <v>17</v>
      </c>
      <c r="HVO9">
        <v>17</v>
      </c>
      <c r="HVP9">
        <v>17</v>
      </c>
      <c r="HVQ9">
        <v>17</v>
      </c>
      <c r="HVR9">
        <v>17</v>
      </c>
      <c r="HVS9">
        <v>18</v>
      </c>
      <c r="HVT9">
        <v>18</v>
      </c>
      <c r="HVU9">
        <v>18</v>
      </c>
      <c r="HVV9">
        <v>18</v>
      </c>
      <c r="HVW9">
        <v>18</v>
      </c>
      <c r="HVX9">
        <v>18</v>
      </c>
      <c r="HVY9">
        <v>18</v>
      </c>
      <c r="HVZ9">
        <v>18</v>
      </c>
      <c r="HWA9">
        <v>18</v>
      </c>
      <c r="HWB9">
        <v>18</v>
      </c>
      <c r="HWC9">
        <v>18</v>
      </c>
      <c r="HWD9">
        <v>19</v>
      </c>
      <c r="HWE9">
        <v>19</v>
      </c>
      <c r="HWF9">
        <v>19</v>
      </c>
      <c r="HWG9">
        <v>19</v>
      </c>
      <c r="HWH9">
        <v>19</v>
      </c>
      <c r="HWI9">
        <v>19</v>
      </c>
      <c r="HWJ9">
        <v>19</v>
      </c>
      <c r="HWK9">
        <v>19</v>
      </c>
      <c r="HWL9">
        <v>19</v>
      </c>
      <c r="HWM9">
        <v>19</v>
      </c>
      <c r="HWN9">
        <v>19</v>
      </c>
      <c r="HWO9">
        <v>20</v>
      </c>
      <c r="HWP9">
        <v>20</v>
      </c>
      <c r="HWQ9">
        <v>20</v>
      </c>
      <c r="HWR9">
        <v>20</v>
      </c>
      <c r="HWS9">
        <v>20</v>
      </c>
      <c r="HWT9">
        <v>20</v>
      </c>
      <c r="HWU9">
        <v>20</v>
      </c>
      <c r="HWV9">
        <v>20</v>
      </c>
      <c r="HWW9">
        <v>20</v>
      </c>
      <c r="HWX9">
        <v>20</v>
      </c>
      <c r="HWY9">
        <v>20</v>
      </c>
      <c r="HWZ9">
        <v>21</v>
      </c>
      <c r="HXA9">
        <v>21</v>
      </c>
      <c r="HXB9">
        <v>21</v>
      </c>
      <c r="HXC9">
        <v>21</v>
      </c>
      <c r="HXD9">
        <v>21</v>
      </c>
      <c r="HXE9">
        <v>21</v>
      </c>
      <c r="HXF9">
        <v>21</v>
      </c>
      <c r="HXG9">
        <v>21</v>
      </c>
      <c r="HXH9">
        <v>21</v>
      </c>
      <c r="HXI9">
        <v>21</v>
      </c>
      <c r="HXJ9">
        <v>21</v>
      </c>
      <c r="HXK9">
        <v>22</v>
      </c>
      <c r="HXL9">
        <v>22</v>
      </c>
      <c r="HXM9">
        <v>22</v>
      </c>
      <c r="HXN9">
        <v>22</v>
      </c>
      <c r="HXO9">
        <v>22</v>
      </c>
      <c r="HXP9">
        <v>22</v>
      </c>
      <c r="HXQ9">
        <v>22</v>
      </c>
      <c r="HXR9">
        <v>22</v>
      </c>
      <c r="HXS9">
        <v>22</v>
      </c>
      <c r="HXT9">
        <v>22</v>
      </c>
      <c r="HXU9">
        <v>22</v>
      </c>
      <c r="HXV9">
        <v>23</v>
      </c>
      <c r="HXW9">
        <v>23</v>
      </c>
      <c r="HXX9">
        <v>23</v>
      </c>
      <c r="HXY9">
        <v>23</v>
      </c>
      <c r="HXZ9">
        <v>23</v>
      </c>
      <c r="HYA9">
        <v>23</v>
      </c>
      <c r="HYB9">
        <v>23</v>
      </c>
      <c r="HYC9">
        <v>23</v>
      </c>
      <c r="HYD9">
        <v>23</v>
      </c>
      <c r="HYE9">
        <v>23</v>
      </c>
      <c r="HYF9">
        <v>23</v>
      </c>
      <c r="HYG9">
        <v>24</v>
      </c>
      <c r="HYH9">
        <v>24</v>
      </c>
      <c r="HYI9">
        <v>24</v>
      </c>
      <c r="HYJ9">
        <v>24</v>
      </c>
      <c r="HYK9">
        <v>24</v>
      </c>
      <c r="HYL9">
        <v>24</v>
      </c>
      <c r="HYM9">
        <v>24</v>
      </c>
      <c r="HYN9">
        <v>24</v>
      </c>
      <c r="HYO9">
        <v>24</v>
      </c>
      <c r="HYP9">
        <v>24</v>
      </c>
      <c r="HYQ9">
        <v>24</v>
      </c>
      <c r="HYR9">
        <v>1</v>
      </c>
      <c r="HYS9">
        <v>1</v>
      </c>
      <c r="HYT9">
        <v>1</v>
      </c>
      <c r="HYU9">
        <v>1</v>
      </c>
      <c r="HYV9">
        <v>1</v>
      </c>
      <c r="HYW9">
        <v>1</v>
      </c>
      <c r="HYX9">
        <v>1</v>
      </c>
      <c r="HYY9">
        <v>1</v>
      </c>
      <c r="HYZ9">
        <v>1</v>
      </c>
      <c r="HZA9">
        <v>1</v>
      </c>
      <c r="HZB9">
        <v>1</v>
      </c>
      <c r="HZC9">
        <v>2</v>
      </c>
      <c r="HZD9">
        <v>2</v>
      </c>
      <c r="HZE9">
        <v>2</v>
      </c>
      <c r="HZF9">
        <v>2</v>
      </c>
      <c r="HZG9">
        <v>2</v>
      </c>
      <c r="HZH9">
        <v>2</v>
      </c>
      <c r="HZI9">
        <v>2</v>
      </c>
      <c r="HZJ9">
        <v>2</v>
      </c>
      <c r="HZK9">
        <v>2</v>
      </c>
      <c r="HZL9">
        <v>2</v>
      </c>
      <c r="HZM9">
        <v>2</v>
      </c>
      <c r="HZN9">
        <v>3</v>
      </c>
      <c r="HZO9">
        <v>3</v>
      </c>
      <c r="HZP9">
        <v>3</v>
      </c>
      <c r="HZQ9">
        <v>3</v>
      </c>
      <c r="HZR9">
        <v>3</v>
      </c>
      <c r="HZS9">
        <v>3</v>
      </c>
      <c r="HZT9">
        <v>3</v>
      </c>
      <c r="HZU9">
        <v>3</v>
      </c>
      <c r="HZV9">
        <v>3</v>
      </c>
      <c r="HZW9">
        <v>3</v>
      </c>
      <c r="HZX9">
        <v>3</v>
      </c>
      <c r="HZY9">
        <v>4</v>
      </c>
      <c r="HZZ9">
        <v>4</v>
      </c>
      <c r="IAA9">
        <v>4</v>
      </c>
      <c r="IAB9">
        <v>4</v>
      </c>
      <c r="IAC9">
        <v>4</v>
      </c>
      <c r="IAD9">
        <v>4</v>
      </c>
      <c r="IAE9">
        <v>4</v>
      </c>
      <c r="IAF9">
        <v>4</v>
      </c>
      <c r="IAG9">
        <v>4</v>
      </c>
      <c r="IAH9">
        <v>4</v>
      </c>
      <c r="IAI9">
        <v>4</v>
      </c>
      <c r="IAJ9">
        <v>5</v>
      </c>
      <c r="IAK9">
        <v>5</v>
      </c>
      <c r="IAL9">
        <v>5</v>
      </c>
      <c r="IAM9">
        <v>5</v>
      </c>
      <c r="IAN9">
        <v>5</v>
      </c>
      <c r="IAO9">
        <v>5</v>
      </c>
      <c r="IAP9">
        <v>5</v>
      </c>
      <c r="IAQ9">
        <v>5</v>
      </c>
      <c r="IAR9">
        <v>5</v>
      </c>
      <c r="IAS9">
        <v>5</v>
      </c>
      <c r="IAT9">
        <v>5</v>
      </c>
      <c r="IAU9">
        <v>6</v>
      </c>
      <c r="IAV9">
        <v>6</v>
      </c>
      <c r="IAW9">
        <v>6</v>
      </c>
      <c r="IAX9">
        <v>6</v>
      </c>
      <c r="IAY9">
        <v>6</v>
      </c>
      <c r="IAZ9">
        <v>6</v>
      </c>
      <c r="IBA9">
        <v>6</v>
      </c>
      <c r="IBB9">
        <v>6</v>
      </c>
      <c r="IBC9">
        <v>6</v>
      </c>
      <c r="IBD9">
        <v>6</v>
      </c>
      <c r="IBE9">
        <v>6</v>
      </c>
      <c r="IBF9">
        <v>7</v>
      </c>
      <c r="IBG9">
        <v>7</v>
      </c>
      <c r="IBH9">
        <v>7</v>
      </c>
      <c r="IBI9">
        <v>7</v>
      </c>
      <c r="IBJ9">
        <v>7</v>
      </c>
      <c r="IBK9">
        <v>7</v>
      </c>
      <c r="IBL9">
        <v>7</v>
      </c>
      <c r="IBM9">
        <v>7</v>
      </c>
      <c r="IBN9">
        <v>7</v>
      </c>
      <c r="IBO9">
        <v>7</v>
      </c>
      <c r="IBP9">
        <v>7</v>
      </c>
      <c r="IBQ9">
        <v>8</v>
      </c>
      <c r="IBR9">
        <v>8</v>
      </c>
      <c r="IBS9">
        <v>8</v>
      </c>
      <c r="IBT9">
        <v>8</v>
      </c>
      <c r="IBU9">
        <v>8</v>
      </c>
      <c r="IBV9">
        <v>8</v>
      </c>
      <c r="IBW9">
        <v>8</v>
      </c>
      <c r="IBX9">
        <v>8</v>
      </c>
      <c r="IBY9">
        <v>8</v>
      </c>
      <c r="IBZ9">
        <v>8</v>
      </c>
      <c r="ICA9">
        <v>8</v>
      </c>
      <c r="ICB9">
        <v>9</v>
      </c>
      <c r="ICC9">
        <v>9</v>
      </c>
      <c r="ICD9">
        <v>9</v>
      </c>
      <c r="ICE9">
        <v>9</v>
      </c>
      <c r="ICF9">
        <v>9</v>
      </c>
      <c r="ICG9">
        <v>9</v>
      </c>
      <c r="ICH9">
        <v>9</v>
      </c>
      <c r="ICI9">
        <v>9</v>
      </c>
      <c r="ICJ9">
        <v>9</v>
      </c>
      <c r="ICK9">
        <v>9</v>
      </c>
      <c r="ICL9">
        <v>9</v>
      </c>
      <c r="ICM9">
        <v>10</v>
      </c>
      <c r="ICN9">
        <v>10</v>
      </c>
      <c r="ICO9">
        <v>10</v>
      </c>
      <c r="ICP9">
        <v>10</v>
      </c>
      <c r="ICQ9">
        <v>10</v>
      </c>
      <c r="ICR9">
        <v>10</v>
      </c>
      <c r="ICS9">
        <v>10</v>
      </c>
      <c r="ICT9">
        <v>10</v>
      </c>
      <c r="ICU9">
        <v>10</v>
      </c>
      <c r="ICV9">
        <v>10</v>
      </c>
      <c r="ICW9">
        <v>10</v>
      </c>
      <c r="ICX9">
        <v>11</v>
      </c>
      <c r="ICY9">
        <v>11</v>
      </c>
      <c r="ICZ9">
        <v>11</v>
      </c>
      <c r="IDA9">
        <v>11</v>
      </c>
      <c r="IDB9">
        <v>11</v>
      </c>
      <c r="IDC9">
        <v>11</v>
      </c>
      <c r="IDD9">
        <v>11</v>
      </c>
      <c r="IDE9">
        <v>11</v>
      </c>
      <c r="IDF9">
        <v>11</v>
      </c>
      <c r="IDG9">
        <v>11</v>
      </c>
      <c r="IDH9">
        <v>11</v>
      </c>
      <c r="IDI9">
        <v>12</v>
      </c>
      <c r="IDJ9">
        <v>12</v>
      </c>
      <c r="IDK9">
        <v>12</v>
      </c>
      <c r="IDL9">
        <v>12</v>
      </c>
      <c r="IDM9">
        <v>12</v>
      </c>
      <c r="IDN9">
        <v>12</v>
      </c>
      <c r="IDO9">
        <v>12</v>
      </c>
      <c r="IDP9">
        <v>12</v>
      </c>
      <c r="IDQ9">
        <v>12</v>
      </c>
      <c r="IDR9">
        <v>12</v>
      </c>
      <c r="IDS9">
        <v>12</v>
      </c>
      <c r="IDT9">
        <v>13</v>
      </c>
      <c r="IDU9">
        <v>13</v>
      </c>
      <c r="IDV9">
        <v>13</v>
      </c>
      <c r="IDW9">
        <v>13</v>
      </c>
      <c r="IDX9">
        <v>13</v>
      </c>
      <c r="IDY9">
        <v>13</v>
      </c>
      <c r="IDZ9">
        <v>13</v>
      </c>
      <c r="IEA9">
        <v>13</v>
      </c>
      <c r="IEB9">
        <v>13</v>
      </c>
      <c r="IEC9">
        <v>13</v>
      </c>
      <c r="IED9">
        <v>13</v>
      </c>
      <c r="IEE9">
        <v>14</v>
      </c>
      <c r="IEF9">
        <v>14</v>
      </c>
      <c r="IEG9">
        <v>14</v>
      </c>
      <c r="IEH9">
        <v>14</v>
      </c>
      <c r="IEI9">
        <v>14</v>
      </c>
      <c r="IEJ9">
        <v>14</v>
      </c>
      <c r="IEK9">
        <v>14</v>
      </c>
      <c r="IEL9">
        <v>14</v>
      </c>
      <c r="IEM9">
        <v>14</v>
      </c>
      <c r="IEN9">
        <v>14</v>
      </c>
      <c r="IEO9">
        <v>14</v>
      </c>
      <c r="IEP9">
        <v>15</v>
      </c>
      <c r="IEQ9">
        <v>15</v>
      </c>
      <c r="IER9">
        <v>15</v>
      </c>
      <c r="IES9">
        <v>15</v>
      </c>
      <c r="IET9">
        <v>15</v>
      </c>
      <c r="IEU9">
        <v>15</v>
      </c>
      <c r="IEV9">
        <v>15</v>
      </c>
      <c r="IEW9">
        <v>15</v>
      </c>
      <c r="IEX9">
        <v>15</v>
      </c>
      <c r="IEY9">
        <v>15</v>
      </c>
      <c r="IEZ9">
        <v>15</v>
      </c>
      <c r="IFA9">
        <v>16</v>
      </c>
      <c r="IFB9">
        <v>16</v>
      </c>
      <c r="IFC9">
        <v>16</v>
      </c>
      <c r="IFD9">
        <v>16</v>
      </c>
      <c r="IFE9">
        <v>16</v>
      </c>
      <c r="IFF9">
        <v>16</v>
      </c>
      <c r="IFG9">
        <v>16</v>
      </c>
      <c r="IFH9">
        <v>16</v>
      </c>
      <c r="IFI9">
        <v>16</v>
      </c>
      <c r="IFJ9">
        <v>16</v>
      </c>
      <c r="IFK9">
        <v>16</v>
      </c>
      <c r="IFL9">
        <v>17</v>
      </c>
      <c r="IFM9">
        <v>17</v>
      </c>
      <c r="IFN9">
        <v>17</v>
      </c>
      <c r="IFO9">
        <v>17</v>
      </c>
      <c r="IFP9">
        <v>17</v>
      </c>
      <c r="IFQ9">
        <v>17</v>
      </c>
      <c r="IFR9">
        <v>17</v>
      </c>
      <c r="IFS9">
        <v>17</v>
      </c>
      <c r="IFT9">
        <v>17</v>
      </c>
      <c r="IFU9">
        <v>17</v>
      </c>
      <c r="IFV9">
        <v>17</v>
      </c>
      <c r="IFW9">
        <v>18</v>
      </c>
      <c r="IFX9">
        <v>18</v>
      </c>
      <c r="IFY9">
        <v>18</v>
      </c>
      <c r="IFZ9">
        <v>18</v>
      </c>
      <c r="IGA9">
        <v>18</v>
      </c>
      <c r="IGB9">
        <v>18</v>
      </c>
      <c r="IGC9">
        <v>18</v>
      </c>
      <c r="IGD9">
        <v>18</v>
      </c>
      <c r="IGE9">
        <v>18</v>
      </c>
      <c r="IGF9">
        <v>18</v>
      </c>
      <c r="IGG9">
        <v>18</v>
      </c>
      <c r="IGH9">
        <v>19</v>
      </c>
      <c r="IGI9">
        <v>19</v>
      </c>
      <c r="IGJ9">
        <v>19</v>
      </c>
      <c r="IGK9">
        <v>19</v>
      </c>
      <c r="IGL9">
        <v>19</v>
      </c>
      <c r="IGM9">
        <v>19</v>
      </c>
      <c r="IGN9">
        <v>19</v>
      </c>
      <c r="IGO9">
        <v>19</v>
      </c>
      <c r="IGP9">
        <v>19</v>
      </c>
      <c r="IGQ9">
        <v>19</v>
      </c>
      <c r="IGR9">
        <v>19</v>
      </c>
      <c r="IGS9">
        <v>20</v>
      </c>
      <c r="IGT9">
        <v>20</v>
      </c>
      <c r="IGU9">
        <v>20</v>
      </c>
      <c r="IGV9">
        <v>20</v>
      </c>
      <c r="IGW9">
        <v>20</v>
      </c>
      <c r="IGX9">
        <v>20</v>
      </c>
      <c r="IGY9">
        <v>20</v>
      </c>
      <c r="IGZ9">
        <v>20</v>
      </c>
      <c r="IHA9">
        <v>20</v>
      </c>
      <c r="IHB9">
        <v>20</v>
      </c>
      <c r="IHC9">
        <v>20</v>
      </c>
      <c r="IHD9">
        <v>21</v>
      </c>
      <c r="IHE9">
        <v>21</v>
      </c>
      <c r="IHF9">
        <v>21</v>
      </c>
      <c r="IHG9">
        <v>21</v>
      </c>
      <c r="IHH9">
        <v>21</v>
      </c>
      <c r="IHI9">
        <v>21</v>
      </c>
      <c r="IHJ9">
        <v>21</v>
      </c>
      <c r="IHK9">
        <v>21</v>
      </c>
      <c r="IHL9">
        <v>21</v>
      </c>
      <c r="IHM9">
        <v>21</v>
      </c>
      <c r="IHN9">
        <v>21</v>
      </c>
      <c r="IHO9">
        <v>22</v>
      </c>
      <c r="IHP9">
        <v>22</v>
      </c>
      <c r="IHQ9">
        <v>22</v>
      </c>
      <c r="IHR9">
        <v>22</v>
      </c>
      <c r="IHS9">
        <v>22</v>
      </c>
      <c r="IHT9">
        <v>22</v>
      </c>
      <c r="IHU9">
        <v>22</v>
      </c>
      <c r="IHV9">
        <v>22</v>
      </c>
      <c r="IHW9">
        <v>22</v>
      </c>
      <c r="IHX9">
        <v>22</v>
      </c>
      <c r="IHY9">
        <v>22</v>
      </c>
      <c r="IHZ9">
        <v>23</v>
      </c>
      <c r="IIA9">
        <v>23</v>
      </c>
      <c r="IIB9">
        <v>23</v>
      </c>
      <c r="IIC9">
        <v>23</v>
      </c>
      <c r="IID9">
        <v>23</v>
      </c>
      <c r="IIE9">
        <v>23</v>
      </c>
      <c r="IIF9">
        <v>23</v>
      </c>
      <c r="IIG9">
        <v>23</v>
      </c>
      <c r="IIH9">
        <v>23</v>
      </c>
      <c r="III9">
        <v>23</v>
      </c>
      <c r="IIJ9">
        <v>23</v>
      </c>
      <c r="IIK9">
        <v>24</v>
      </c>
      <c r="IIL9">
        <v>24</v>
      </c>
      <c r="IIM9">
        <v>24</v>
      </c>
      <c r="IIN9">
        <v>24</v>
      </c>
      <c r="IIO9">
        <v>24</v>
      </c>
      <c r="IIP9">
        <v>24</v>
      </c>
      <c r="IIQ9">
        <v>24</v>
      </c>
      <c r="IIR9">
        <v>24</v>
      </c>
      <c r="IIS9">
        <v>24</v>
      </c>
      <c r="IIT9">
        <v>24</v>
      </c>
      <c r="IIU9">
        <v>24</v>
      </c>
      <c r="IIV9">
        <v>25</v>
      </c>
      <c r="IIW9">
        <v>25</v>
      </c>
      <c r="IIX9">
        <v>25</v>
      </c>
      <c r="IIY9">
        <v>25</v>
      </c>
      <c r="IIZ9">
        <v>25</v>
      </c>
      <c r="IJA9">
        <v>25</v>
      </c>
      <c r="IJB9">
        <v>25</v>
      </c>
      <c r="IJC9">
        <v>25</v>
      </c>
      <c r="IJD9">
        <v>25</v>
      </c>
      <c r="IJE9">
        <v>25</v>
      </c>
      <c r="IJF9">
        <v>25</v>
      </c>
      <c r="IJG9">
        <v>26</v>
      </c>
      <c r="IJH9">
        <v>26</v>
      </c>
      <c r="IJI9">
        <v>26</v>
      </c>
      <c r="IJJ9">
        <v>26</v>
      </c>
      <c r="IJK9">
        <v>26</v>
      </c>
      <c r="IJL9">
        <v>26</v>
      </c>
      <c r="IJM9">
        <v>26</v>
      </c>
      <c r="IJN9">
        <v>26</v>
      </c>
      <c r="IJO9">
        <v>26</v>
      </c>
      <c r="IJP9">
        <v>26</v>
      </c>
      <c r="IJQ9">
        <v>26</v>
      </c>
      <c r="IJR9">
        <v>27</v>
      </c>
      <c r="IJS9">
        <v>27</v>
      </c>
      <c r="IJT9">
        <v>27</v>
      </c>
      <c r="IJU9">
        <v>27</v>
      </c>
      <c r="IJV9">
        <v>27</v>
      </c>
      <c r="IJW9">
        <v>27</v>
      </c>
      <c r="IJX9">
        <v>27</v>
      </c>
      <c r="IJY9">
        <v>27</v>
      </c>
      <c r="IJZ9">
        <v>27</v>
      </c>
      <c r="IKA9">
        <v>27</v>
      </c>
      <c r="IKB9">
        <v>27</v>
      </c>
      <c r="IKC9">
        <v>1</v>
      </c>
      <c r="IKD9">
        <v>1</v>
      </c>
      <c r="IKE9">
        <v>1</v>
      </c>
      <c r="IKF9">
        <v>1</v>
      </c>
      <c r="IKG9">
        <v>1</v>
      </c>
      <c r="IKH9">
        <v>1</v>
      </c>
      <c r="IKI9">
        <v>1</v>
      </c>
      <c r="IKJ9">
        <v>1</v>
      </c>
      <c r="IKK9">
        <v>1</v>
      </c>
      <c r="IKL9">
        <v>1</v>
      </c>
      <c r="IKM9">
        <v>1</v>
      </c>
      <c r="IKN9">
        <v>2</v>
      </c>
      <c r="IKO9">
        <v>2</v>
      </c>
      <c r="IKP9">
        <v>2</v>
      </c>
      <c r="IKQ9">
        <v>2</v>
      </c>
      <c r="IKR9">
        <v>2</v>
      </c>
      <c r="IKS9">
        <v>2</v>
      </c>
      <c r="IKT9">
        <v>2</v>
      </c>
      <c r="IKU9">
        <v>2</v>
      </c>
      <c r="IKV9">
        <v>2</v>
      </c>
      <c r="IKW9">
        <v>2</v>
      </c>
      <c r="IKX9">
        <v>2</v>
      </c>
      <c r="IKY9">
        <v>3</v>
      </c>
      <c r="IKZ9">
        <v>3</v>
      </c>
      <c r="ILA9">
        <v>3</v>
      </c>
      <c r="ILB9">
        <v>3</v>
      </c>
      <c r="ILC9">
        <v>3</v>
      </c>
      <c r="ILD9">
        <v>3</v>
      </c>
      <c r="ILE9">
        <v>3</v>
      </c>
      <c r="ILF9">
        <v>3</v>
      </c>
      <c r="ILG9">
        <v>3</v>
      </c>
      <c r="ILH9">
        <v>3</v>
      </c>
      <c r="ILI9">
        <v>3</v>
      </c>
      <c r="ILJ9">
        <v>4</v>
      </c>
      <c r="ILK9">
        <v>4</v>
      </c>
      <c r="ILL9">
        <v>4</v>
      </c>
      <c r="ILM9">
        <v>4</v>
      </c>
      <c r="ILN9">
        <v>4</v>
      </c>
      <c r="ILO9">
        <v>4</v>
      </c>
      <c r="ILP9">
        <v>4</v>
      </c>
      <c r="ILQ9">
        <v>4</v>
      </c>
      <c r="ILR9">
        <v>4</v>
      </c>
      <c r="ILS9">
        <v>4</v>
      </c>
      <c r="ILT9">
        <v>4</v>
      </c>
      <c r="ILU9">
        <v>5</v>
      </c>
      <c r="ILV9">
        <v>5</v>
      </c>
      <c r="ILW9">
        <v>5</v>
      </c>
      <c r="ILX9">
        <v>5</v>
      </c>
      <c r="ILY9">
        <v>5</v>
      </c>
      <c r="ILZ9">
        <v>5</v>
      </c>
      <c r="IMA9">
        <v>5</v>
      </c>
      <c r="IMB9">
        <v>5</v>
      </c>
      <c r="IMC9">
        <v>5</v>
      </c>
      <c r="IMD9">
        <v>5</v>
      </c>
      <c r="IME9">
        <v>5</v>
      </c>
      <c r="IMF9">
        <v>6</v>
      </c>
      <c r="IMG9">
        <v>6</v>
      </c>
      <c r="IMH9">
        <v>6</v>
      </c>
      <c r="IMI9">
        <v>6</v>
      </c>
      <c r="IMJ9">
        <v>6</v>
      </c>
      <c r="IMK9">
        <v>6</v>
      </c>
      <c r="IML9">
        <v>6</v>
      </c>
      <c r="IMM9">
        <v>6</v>
      </c>
      <c r="IMN9">
        <v>6</v>
      </c>
      <c r="IMO9">
        <v>6</v>
      </c>
      <c r="IMP9">
        <v>6</v>
      </c>
      <c r="IMQ9">
        <v>7</v>
      </c>
      <c r="IMR9">
        <v>7</v>
      </c>
      <c r="IMS9">
        <v>7</v>
      </c>
      <c r="IMT9">
        <v>7</v>
      </c>
      <c r="IMU9">
        <v>7</v>
      </c>
      <c r="IMV9">
        <v>7</v>
      </c>
      <c r="IMW9">
        <v>7</v>
      </c>
      <c r="IMX9">
        <v>7</v>
      </c>
      <c r="IMY9">
        <v>7</v>
      </c>
      <c r="IMZ9">
        <v>7</v>
      </c>
      <c r="INA9">
        <v>7</v>
      </c>
      <c r="INB9">
        <v>8</v>
      </c>
      <c r="INC9">
        <v>8</v>
      </c>
      <c r="IND9">
        <v>8</v>
      </c>
      <c r="INE9">
        <v>8</v>
      </c>
      <c r="INF9">
        <v>8</v>
      </c>
      <c r="ING9">
        <v>8</v>
      </c>
      <c r="INH9">
        <v>8</v>
      </c>
      <c r="INI9">
        <v>8</v>
      </c>
      <c r="INJ9">
        <v>8</v>
      </c>
      <c r="INK9">
        <v>8</v>
      </c>
      <c r="INL9">
        <v>8</v>
      </c>
      <c r="INM9">
        <v>9</v>
      </c>
      <c r="INN9">
        <v>9</v>
      </c>
      <c r="INO9">
        <v>9</v>
      </c>
      <c r="INP9">
        <v>9</v>
      </c>
      <c r="INQ9">
        <v>9</v>
      </c>
      <c r="INR9">
        <v>9</v>
      </c>
      <c r="INS9">
        <v>9</v>
      </c>
      <c r="INT9">
        <v>9</v>
      </c>
      <c r="INU9">
        <v>9</v>
      </c>
      <c r="INV9">
        <v>9</v>
      </c>
      <c r="INW9">
        <v>9</v>
      </c>
      <c r="INX9">
        <v>10</v>
      </c>
      <c r="INY9">
        <v>10</v>
      </c>
      <c r="INZ9">
        <v>10</v>
      </c>
      <c r="IOA9">
        <v>10</v>
      </c>
      <c r="IOB9">
        <v>10</v>
      </c>
      <c r="IOC9">
        <v>10</v>
      </c>
      <c r="IOD9">
        <v>10</v>
      </c>
      <c r="IOE9">
        <v>10</v>
      </c>
      <c r="IOF9">
        <v>10</v>
      </c>
      <c r="IOG9">
        <v>10</v>
      </c>
      <c r="IOH9">
        <v>10</v>
      </c>
      <c r="IOI9">
        <v>11</v>
      </c>
      <c r="IOJ9">
        <v>11</v>
      </c>
      <c r="IOK9">
        <v>11</v>
      </c>
      <c r="IOL9">
        <v>11</v>
      </c>
      <c r="IOM9">
        <v>11</v>
      </c>
      <c r="ION9">
        <v>11</v>
      </c>
      <c r="IOO9">
        <v>11</v>
      </c>
      <c r="IOP9">
        <v>11</v>
      </c>
      <c r="IOQ9">
        <v>11</v>
      </c>
      <c r="IOR9">
        <v>11</v>
      </c>
      <c r="IOS9">
        <v>11</v>
      </c>
      <c r="IOT9">
        <v>12</v>
      </c>
      <c r="IOU9">
        <v>12</v>
      </c>
      <c r="IOV9">
        <v>12</v>
      </c>
      <c r="IOW9">
        <v>12</v>
      </c>
      <c r="IOX9">
        <v>12</v>
      </c>
      <c r="IOY9">
        <v>12</v>
      </c>
      <c r="IOZ9">
        <v>12</v>
      </c>
      <c r="IPA9">
        <v>12</v>
      </c>
      <c r="IPB9">
        <v>12</v>
      </c>
      <c r="IPC9">
        <v>12</v>
      </c>
      <c r="IPD9">
        <v>12</v>
      </c>
      <c r="IPE9">
        <v>13</v>
      </c>
      <c r="IPF9">
        <v>13</v>
      </c>
      <c r="IPG9">
        <v>13</v>
      </c>
      <c r="IPH9">
        <v>13</v>
      </c>
      <c r="IPI9">
        <v>13</v>
      </c>
      <c r="IPJ9">
        <v>13</v>
      </c>
      <c r="IPK9">
        <v>13</v>
      </c>
      <c r="IPL9">
        <v>13</v>
      </c>
      <c r="IPM9">
        <v>13</v>
      </c>
      <c r="IPN9">
        <v>13</v>
      </c>
      <c r="IPO9">
        <v>13</v>
      </c>
      <c r="IPP9">
        <v>14</v>
      </c>
      <c r="IPQ9">
        <v>14</v>
      </c>
      <c r="IPR9">
        <v>14</v>
      </c>
      <c r="IPS9">
        <v>14</v>
      </c>
      <c r="IPT9">
        <v>14</v>
      </c>
      <c r="IPU9">
        <v>14</v>
      </c>
      <c r="IPV9">
        <v>14</v>
      </c>
      <c r="IPW9">
        <v>14</v>
      </c>
      <c r="IPX9">
        <v>14</v>
      </c>
      <c r="IPY9">
        <v>14</v>
      </c>
      <c r="IPZ9">
        <v>14</v>
      </c>
      <c r="IQA9">
        <v>15</v>
      </c>
      <c r="IQB9">
        <v>15</v>
      </c>
      <c r="IQC9">
        <v>15</v>
      </c>
      <c r="IQD9">
        <v>15</v>
      </c>
      <c r="IQE9">
        <v>15</v>
      </c>
      <c r="IQF9">
        <v>15</v>
      </c>
      <c r="IQG9">
        <v>15</v>
      </c>
      <c r="IQH9">
        <v>15</v>
      </c>
      <c r="IQI9">
        <v>15</v>
      </c>
      <c r="IQJ9">
        <v>15</v>
      </c>
      <c r="IQK9">
        <v>15</v>
      </c>
      <c r="IQL9">
        <v>16</v>
      </c>
      <c r="IQM9">
        <v>16</v>
      </c>
      <c r="IQN9">
        <v>16</v>
      </c>
      <c r="IQO9">
        <v>16</v>
      </c>
      <c r="IQP9">
        <v>16</v>
      </c>
      <c r="IQQ9">
        <v>16</v>
      </c>
      <c r="IQR9">
        <v>16</v>
      </c>
      <c r="IQS9">
        <v>16</v>
      </c>
      <c r="IQT9">
        <v>16</v>
      </c>
      <c r="IQU9">
        <v>16</v>
      </c>
      <c r="IQV9">
        <v>16</v>
      </c>
      <c r="IQW9">
        <v>17</v>
      </c>
      <c r="IQX9">
        <v>17</v>
      </c>
      <c r="IQY9">
        <v>17</v>
      </c>
      <c r="IQZ9">
        <v>17</v>
      </c>
      <c r="IRA9">
        <v>17</v>
      </c>
      <c r="IRB9">
        <v>17</v>
      </c>
      <c r="IRC9">
        <v>17</v>
      </c>
      <c r="IRD9">
        <v>17</v>
      </c>
      <c r="IRE9">
        <v>17</v>
      </c>
      <c r="IRF9">
        <v>17</v>
      </c>
      <c r="IRG9">
        <v>17</v>
      </c>
      <c r="IRH9">
        <v>18</v>
      </c>
      <c r="IRI9">
        <v>18</v>
      </c>
      <c r="IRJ9">
        <v>18</v>
      </c>
      <c r="IRK9">
        <v>18</v>
      </c>
      <c r="IRL9">
        <v>18</v>
      </c>
      <c r="IRM9">
        <v>18</v>
      </c>
      <c r="IRN9">
        <v>18</v>
      </c>
      <c r="IRO9">
        <v>18</v>
      </c>
      <c r="IRP9">
        <v>18</v>
      </c>
      <c r="IRQ9">
        <v>18</v>
      </c>
      <c r="IRR9">
        <v>18</v>
      </c>
      <c r="IRS9">
        <v>19</v>
      </c>
      <c r="IRT9">
        <v>19</v>
      </c>
      <c r="IRU9">
        <v>19</v>
      </c>
      <c r="IRV9">
        <v>19</v>
      </c>
      <c r="IRW9">
        <v>19</v>
      </c>
      <c r="IRX9">
        <v>19</v>
      </c>
      <c r="IRY9">
        <v>19</v>
      </c>
      <c r="IRZ9">
        <v>19</v>
      </c>
      <c r="ISA9">
        <v>19</v>
      </c>
      <c r="ISB9">
        <v>19</v>
      </c>
      <c r="ISC9">
        <v>19</v>
      </c>
      <c r="ISD9">
        <v>20</v>
      </c>
      <c r="ISE9">
        <v>20</v>
      </c>
      <c r="ISF9">
        <v>20</v>
      </c>
      <c r="ISG9">
        <v>20</v>
      </c>
      <c r="ISH9">
        <v>20</v>
      </c>
      <c r="ISI9">
        <v>20</v>
      </c>
      <c r="ISJ9">
        <v>20</v>
      </c>
      <c r="ISK9">
        <v>20</v>
      </c>
      <c r="ISL9">
        <v>20</v>
      </c>
      <c r="ISM9">
        <v>20</v>
      </c>
      <c r="ISN9">
        <v>20</v>
      </c>
      <c r="ISO9">
        <v>21</v>
      </c>
      <c r="ISP9">
        <v>21</v>
      </c>
      <c r="ISQ9">
        <v>21</v>
      </c>
      <c r="ISR9">
        <v>21</v>
      </c>
      <c r="ISS9">
        <v>21</v>
      </c>
      <c r="IST9">
        <v>21</v>
      </c>
      <c r="ISU9">
        <v>21</v>
      </c>
      <c r="ISV9">
        <v>21</v>
      </c>
      <c r="ISW9">
        <v>21</v>
      </c>
      <c r="ISX9">
        <v>21</v>
      </c>
      <c r="ISY9">
        <v>21</v>
      </c>
      <c r="ISZ9">
        <v>22</v>
      </c>
      <c r="ITA9">
        <v>22</v>
      </c>
      <c r="ITB9">
        <v>22</v>
      </c>
      <c r="ITC9">
        <v>22</v>
      </c>
      <c r="ITD9">
        <v>22</v>
      </c>
      <c r="ITE9">
        <v>22</v>
      </c>
      <c r="ITF9">
        <v>22</v>
      </c>
      <c r="ITG9">
        <v>22</v>
      </c>
      <c r="ITH9">
        <v>22</v>
      </c>
      <c r="ITI9">
        <v>22</v>
      </c>
      <c r="ITJ9">
        <v>22</v>
      </c>
      <c r="ITK9">
        <v>23</v>
      </c>
      <c r="ITL9">
        <v>23</v>
      </c>
      <c r="ITM9">
        <v>23</v>
      </c>
      <c r="ITN9">
        <v>23</v>
      </c>
      <c r="ITO9">
        <v>23</v>
      </c>
      <c r="ITP9">
        <v>23</v>
      </c>
      <c r="ITQ9">
        <v>23</v>
      </c>
      <c r="ITR9">
        <v>23</v>
      </c>
      <c r="ITS9">
        <v>23</v>
      </c>
      <c r="ITT9">
        <v>23</v>
      </c>
      <c r="ITU9">
        <v>23</v>
      </c>
      <c r="ITV9">
        <v>24</v>
      </c>
      <c r="ITW9">
        <v>24</v>
      </c>
      <c r="ITX9">
        <v>24</v>
      </c>
      <c r="ITY9">
        <v>24</v>
      </c>
      <c r="ITZ9">
        <v>24</v>
      </c>
      <c r="IUA9">
        <v>24</v>
      </c>
      <c r="IUB9">
        <v>24</v>
      </c>
      <c r="IUC9">
        <v>24</v>
      </c>
      <c r="IUD9">
        <v>24</v>
      </c>
      <c r="IUE9">
        <v>24</v>
      </c>
      <c r="IUF9">
        <v>24</v>
      </c>
      <c r="IUG9">
        <v>25</v>
      </c>
      <c r="IUH9">
        <v>25</v>
      </c>
      <c r="IUI9">
        <v>25</v>
      </c>
      <c r="IUJ9">
        <v>25</v>
      </c>
      <c r="IUK9">
        <v>25</v>
      </c>
      <c r="IUL9">
        <v>25</v>
      </c>
      <c r="IUM9">
        <v>25</v>
      </c>
      <c r="IUN9">
        <v>25</v>
      </c>
      <c r="IUO9">
        <v>25</v>
      </c>
      <c r="IUP9">
        <v>25</v>
      </c>
      <c r="IUQ9">
        <v>25</v>
      </c>
      <c r="IUR9">
        <v>26</v>
      </c>
      <c r="IUS9">
        <v>26</v>
      </c>
      <c r="IUT9">
        <v>26</v>
      </c>
      <c r="IUU9">
        <v>26</v>
      </c>
      <c r="IUV9">
        <v>26</v>
      </c>
      <c r="IUW9">
        <v>26</v>
      </c>
      <c r="IUX9">
        <v>26</v>
      </c>
      <c r="IUY9">
        <v>26</v>
      </c>
      <c r="IUZ9">
        <v>26</v>
      </c>
      <c r="IVA9">
        <v>26</v>
      </c>
      <c r="IVB9">
        <v>26</v>
      </c>
      <c r="IVC9">
        <v>27</v>
      </c>
      <c r="IVD9">
        <v>27</v>
      </c>
      <c r="IVE9">
        <v>27</v>
      </c>
      <c r="IVF9">
        <v>27</v>
      </c>
      <c r="IVG9">
        <v>27</v>
      </c>
      <c r="IVH9">
        <v>27</v>
      </c>
      <c r="IVI9">
        <v>27</v>
      </c>
      <c r="IVJ9">
        <v>27</v>
      </c>
      <c r="IVK9">
        <v>27</v>
      </c>
      <c r="IVL9">
        <v>27</v>
      </c>
      <c r="IVM9">
        <v>27</v>
      </c>
      <c r="IVN9">
        <v>28</v>
      </c>
      <c r="IVO9">
        <v>28</v>
      </c>
      <c r="IVP9">
        <v>28</v>
      </c>
      <c r="IVQ9">
        <v>28</v>
      </c>
      <c r="IVR9">
        <v>28</v>
      </c>
      <c r="IVS9">
        <v>28</v>
      </c>
      <c r="IVT9">
        <v>28</v>
      </c>
      <c r="IVU9">
        <v>28</v>
      </c>
      <c r="IVV9">
        <v>28</v>
      </c>
      <c r="IVW9">
        <v>28</v>
      </c>
      <c r="IVX9">
        <v>28</v>
      </c>
      <c r="IVY9">
        <v>29</v>
      </c>
      <c r="IVZ9">
        <v>29</v>
      </c>
      <c r="IWA9">
        <v>29</v>
      </c>
      <c r="IWB9">
        <v>29</v>
      </c>
      <c r="IWC9">
        <v>29</v>
      </c>
      <c r="IWD9">
        <v>29</v>
      </c>
      <c r="IWE9">
        <v>29</v>
      </c>
      <c r="IWF9">
        <v>29</v>
      </c>
      <c r="IWG9">
        <v>29</v>
      </c>
      <c r="IWH9">
        <v>29</v>
      </c>
      <c r="IWI9">
        <v>29</v>
      </c>
      <c r="IWJ9">
        <v>30</v>
      </c>
      <c r="IWK9">
        <v>30</v>
      </c>
      <c r="IWL9">
        <v>30</v>
      </c>
      <c r="IWM9">
        <v>30</v>
      </c>
      <c r="IWN9">
        <v>30</v>
      </c>
      <c r="IWO9">
        <v>30</v>
      </c>
      <c r="IWP9">
        <v>30</v>
      </c>
      <c r="IWQ9">
        <v>30</v>
      </c>
      <c r="IWR9">
        <v>30</v>
      </c>
      <c r="IWS9">
        <v>30</v>
      </c>
      <c r="IWT9">
        <v>30</v>
      </c>
      <c r="IWU9">
        <v>31</v>
      </c>
      <c r="IWV9">
        <v>31</v>
      </c>
      <c r="IWW9">
        <v>31</v>
      </c>
      <c r="IWX9">
        <v>31</v>
      </c>
      <c r="IWY9">
        <v>31</v>
      </c>
      <c r="IWZ9">
        <v>31</v>
      </c>
      <c r="IXA9">
        <v>31</v>
      </c>
      <c r="IXB9">
        <v>31</v>
      </c>
      <c r="IXC9">
        <v>31</v>
      </c>
      <c r="IXD9">
        <v>31</v>
      </c>
      <c r="IXE9">
        <v>31</v>
      </c>
      <c r="IXF9">
        <v>32</v>
      </c>
      <c r="IXG9">
        <v>32</v>
      </c>
      <c r="IXH9">
        <v>32</v>
      </c>
      <c r="IXI9">
        <v>32</v>
      </c>
      <c r="IXJ9">
        <v>32</v>
      </c>
      <c r="IXK9">
        <v>32</v>
      </c>
      <c r="IXL9">
        <v>32</v>
      </c>
      <c r="IXM9">
        <v>32</v>
      </c>
      <c r="IXN9">
        <v>32</v>
      </c>
      <c r="IXO9">
        <v>32</v>
      </c>
      <c r="IXP9">
        <v>32</v>
      </c>
      <c r="IXQ9">
        <v>33</v>
      </c>
      <c r="IXR9">
        <v>33</v>
      </c>
      <c r="IXS9">
        <v>33</v>
      </c>
      <c r="IXT9">
        <v>33</v>
      </c>
      <c r="IXU9">
        <v>33</v>
      </c>
      <c r="IXV9">
        <v>33</v>
      </c>
      <c r="IXW9">
        <v>33</v>
      </c>
      <c r="IXX9">
        <v>33</v>
      </c>
      <c r="IXY9">
        <v>33</v>
      </c>
      <c r="IXZ9">
        <v>33</v>
      </c>
      <c r="IYA9">
        <v>33</v>
      </c>
      <c r="IYB9">
        <v>34</v>
      </c>
      <c r="IYC9">
        <v>34</v>
      </c>
      <c r="IYD9">
        <v>34</v>
      </c>
      <c r="IYE9">
        <v>34</v>
      </c>
      <c r="IYF9">
        <v>34</v>
      </c>
      <c r="IYG9">
        <v>34</v>
      </c>
      <c r="IYH9">
        <v>34</v>
      </c>
      <c r="IYI9">
        <v>34</v>
      </c>
      <c r="IYJ9">
        <v>34</v>
      </c>
      <c r="IYK9">
        <v>34</v>
      </c>
      <c r="IYL9">
        <v>34</v>
      </c>
      <c r="IYM9">
        <v>35</v>
      </c>
      <c r="IYN9">
        <v>35</v>
      </c>
      <c r="IYO9">
        <v>35</v>
      </c>
      <c r="IYP9">
        <v>35</v>
      </c>
      <c r="IYQ9">
        <v>35</v>
      </c>
      <c r="IYR9">
        <v>35</v>
      </c>
      <c r="IYS9">
        <v>35</v>
      </c>
      <c r="IYT9">
        <v>35</v>
      </c>
      <c r="IYU9">
        <v>35</v>
      </c>
      <c r="IYV9">
        <v>35</v>
      </c>
      <c r="IYW9">
        <v>35</v>
      </c>
      <c r="IYX9">
        <v>36</v>
      </c>
      <c r="IYY9">
        <v>36</v>
      </c>
      <c r="IYZ9">
        <v>36</v>
      </c>
      <c r="IZA9">
        <v>36</v>
      </c>
      <c r="IZB9">
        <v>36</v>
      </c>
      <c r="IZC9">
        <v>36</v>
      </c>
      <c r="IZD9">
        <v>36</v>
      </c>
      <c r="IZE9">
        <v>36</v>
      </c>
      <c r="IZF9">
        <v>36</v>
      </c>
      <c r="IZG9">
        <v>36</v>
      </c>
      <c r="IZH9">
        <v>36</v>
      </c>
      <c r="IZI9">
        <v>37</v>
      </c>
      <c r="IZJ9">
        <v>37</v>
      </c>
      <c r="IZK9">
        <v>37</v>
      </c>
      <c r="IZL9">
        <v>37</v>
      </c>
      <c r="IZM9">
        <v>37</v>
      </c>
      <c r="IZN9">
        <v>37</v>
      </c>
      <c r="IZO9">
        <v>37</v>
      </c>
      <c r="IZP9">
        <v>37</v>
      </c>
      <c r="IZQ9">
        <v>37</v>
      </c>
      <c r="IZR9">
        <v>37</v>
      </c>
      <c r="IZS9">
        <v>37</v>
      </c>
      <c r="IZT9">
        <v>38</v>
      </c>
      <c r="IZU9">
        <v>38</v>
      </c>
      <c r="IZV9">
        <v>38</v>
      </c>
      <c r="IZW9">
        <v>38</v>
      </c>
      <c r="IZX9">
        <v>38</v>
      </c>
      <c r="IZY9">
        <v>38</v>
      </c>
      <c r="IZZ9">
        <v>38</v>
      </c>
      <c r="JAA9">
        <v>38</v>
      </c>
      <c r="JAB9">
        <v>38</v>
      </c>
      <c r="JAC9">
        <v>38</v>
      </c>
      <c r="JAD9">
        <v>38</v>
      </c>
      <c r="JAE9">
        <v>39</v>
      </c>
      <c r="JAF9">
        <v>39</v>
      </c>
      <c r="JAG9">
        <v>39</v>
      </c>
      <c r="JAH9">
        <v>39</v>
      </c>
      <c r="JAI9">
        <v>39</v>
      </c>
      <c r="JAJ9">
        <v>39</v>
      </c>
      <c r="JAK9">
        <v>39</v>
      </c>
      <c r="JAL9">
        <v>39</v>
      </c>
      <c r="JAM9">
        <v>39</v>
      </c>
      <c r="JAN9">
        <v>39</v>
      </c>
      <c r="JAO9">
        <v>39</v>
      </c>
      <c r="JAP9">
        <v>40</v>
      </c>
      <c r="JAQ9">
        <v>40</v>
      </c>
      <c r="JAR9">
        <v>40</v>
      </c>
      <c r="JAS9">
        <v>40</v>
      </c>
      <c r="JAT9">
        <v>40</v>
      </c>
      <c r="JAU9">
        <v>40</v>
      </c>
      <c r="JAV9">
        <v>40</v>
      </c>
      <c r="JAW9">
        <v>40</v>
      </c>
      <c r="JAX9">
        <v>40</v>
      </c>
      <c r="JAY9">
        <v>40</v>
      </c>
      <c r="JAZ9">
        <v>40</v>
      </c>
      <c r="JBA9">
        <v>41</v>
      </c>
      <c r="JBB9">
        <v>41</v>
      </c>
      <c r="JBC9">
        <v>41</v>
      </c>
      <c r="JBD9">
        <v>41</v>
      </c>
      <c r="JBE9">
        <v>41</v>
      </c>
      <c r="JBF9">
        <v>41</v>
      </c>
      <c r="JBG9">
        <v>41</v>
      </c>
      <c r="JBH9">
        <v>41</v>
      </c>
      <c r="JBI9">
        <v>41</v>
      </c>
      <c r="JBJ9">
        <v>41</v>
      </c>
      <c r="JBK9">
        <v>41</v>
      </c>
      <c r="JBL9">
        <v>42</v>
      </c>
      <c r="JBM9">
        <v>42</v>
      </c>
      <c r="JBN9">
        <v>42</v>
      </c>
      <c r="JBO9">
        <v>42</v>
      </c>
      <c r="JBP9">
        <v>42</v>
      </c>
      <c r="JBQ9">
        <v>42</v>
      </c>
      <c r="JBR9">
        <v>42</v>
      </c>
      <c r="JBS9">
        <v>42</v>
      </c>
      <c r="JBT9">
        <v>42</v>
      </c>
      <c r="JBU9">
        <v>42</v>
      </c>
      <c r="JBV9">
        <v>42</v>
      </c>
      <c r="JBW9">
        <v>43</v>
      </c>
      <c r="JBX9">
        <v>43</v>
      </c>
      <c r="JBY9">
        <v>43</v>
      </c>
      <c r="JBZ9">
        <v>43</v>
      </c>
      <c r="JCA9">
        <v>43</v>
      </c>
      <c r="JCB9">
        <v>43</v>
      </c>
      <c r="JCC9">
        <v>43</v>
      </c>
      <c r="JCD9">
        <v>43</v>
      </c>
      <c r="JCE9">
        <v>43</v>
      </c>
      <c r="JCF9">
        <v>43</v>
      </c>
      <c r="JCG9">
        <v>43</v>
      </c>
      <c r="JCH9">
        <v>44</v>
      </c>
      <c r="JCI9">
        <v>44</v>
      </c>
      <c r="JCJ9">
        <v>44</v>
      </c>
      <c r="JCK9">
        <v>44</v>
      </c>
      <c r="JCL9">
        <v>44</v>
      </c>
      <c r="JCM9">
        <v>44</v>
      </c>
      <c r="JCN9">
        <v>44</v>
      </c>
      <c r="JCO9">
        <v>44</v>
      </c>
      <c r="JCP9">
        <v>44</v>
      </c>
      <c r="JCQ9">
        <v>44</v>
      </c>
      <c r="JCR9">
        <v>44</v>
      </c>
      <c r="JCS9">
        <v>45</v>
      </c>
      <c r="JCT9">
        <v>45</v>
      </c>
      <c r="JCU9">
        <v>45</v>
      </c>
      <c r="JCV9">
        <v>45</v>
      </c>
      <c r="JCW9">
        <v>45</v>
      </c>
      <c r="JCX9">
        <v>45</v>
      </c>
      <c r="JCY9">
        <v>45</v>
      </c>
      <c r="JCZ9">
        <v>45</v>
      </c>
      <c r="JDA9">
        <v>45</v>
      </c>
      <c r="JDB9">
        <v>45</v>
      </c>
      <c r="JDC9">
        <v>45</v>
      </c>
      <c r="JDD9">
        <v>46</v>
      </c>
      <c r="JDE9">
        <v>46</v>
      </c>
      <c r="JDF9">
        <v>46</v>
      </c>
      <c r="JDG9">
        <v>46</v>
      </c>
      <c r="JDH9">
        <v>46</v>
      </c>
      <c r="JDI9">
        <v>46</v>
      </c>
      <c r="JDJ9">
        <v>46</v>
      </c>
      <c r="JDK9">
        <v>46</v>
      </c>
      <c r="JDL9">
        <v>46</v>
      </c>
      <c r="JDM9">
        <v>46</v>
      </c>
      <c r="JDN9">
        <v>46</v>
      </c>
      <c r="JDO9">
        <v>47</v>
      </c>
      <c r="JDP9">
        <v>47</v>
      </c>
      <c r="JDQ9">
        <v>47</v>
      </c>
      <c r="JDR9">
        <v>47</v>
      </c>
      <c r="JDS9">
        <v>47</v>
      </c>
      <c r="JDT9">
        <v>47</v>
      </c>
      <c r="JDU9">
        <v>47</v>
      </c>
      <c r="JDV9">
        <v>47</v>
      </c>
      <c r="JDW9">
        <v>47</v>
      </c>
      <c r="JDX9">
        <v>47</v>
      </c>
      <c r="JDY9">
        <v>47</v>
      </c>
      <c r="JDZ9">
        <v>48</v>
      </c>
      <c r="JEA9">
        <v>48</v>
      </c>
      <c r="JEB9">
        <v>48</v>
      </c>
      <c r="JEC9">
        <v>48</v>
      </c>
      <c r="JED9">
        <v>48</v>
      </c>
      <c r="JEE9">
        <v>48</v>
      </c>
      <c r="JEF9">
        <v>48</v>
      </c>
      <c r="JEG9">
        <v>48</v>
      </c>
      <c r="JEH9">
        <v>48</v>
      </c>
      <c r="JEI9">
        <v>48</v>
      </c>
      <c r="JEJ9">
        <v>48</v>
      </c>
      <c r="JEK9">
        <v>49</v>
      </c>
      <c r="JEL9">
        <v>49</v>
      </c>
      <c r="JEM9">
        <v>49</v>
      </c>
      <c r="JEN9">
        <v>49</v>
      </c>
      <c r="JEO9">
        <v>49</v>
      </c>
      <c r="JEP9">
        <v>49</v>
      </c>
      <c r="JEQ9">
        <v>49</v>
      </c>
      <c r="JER9">
        <v>49</v>
      </c>
      <c r="JES9">
        <v>49</v>
      </c>
      <c r="JET9">
        <v>49</v>
      </c>
      <c r="JEU9">
        <v>49</v>
      </c>
      <c r="JEV9">
        <v>50</v>
      </c>
      <c r="JEW9">
        <v>50</v>
      </c>
      <c r="JEX9">
        <v>50</v>
      </c>
      <c r="JEY9">
        <v>50</v>
      </c>
      <c r="JEZ9">
        <v>50</v>
      </c>
      <c r="JFA9">
        <v>50</v>
      </c>
      <c r="JFB9">
        <v>50</v>
      </c>
      <c r="JFC9">
        <v>50</v>
      </c>
      <c r="JFD9">
        <v>50</v>
      </c>
      <c r="JFE9">
        <v>50</v>
      </c>
      <c r="JFF9">
        <v>50</v>
      </c>
      <c r="JFG9">
        <v>51</v>
      </c>
      <c r="JFH9">
        <v>51</v>
      </c>
      <c r="JFI9">
        <v>51</v>
      </c>
      <c r="JFJ9">
        <v>51</v>
      </c>
      <c r="JFK9">
        <v>51</v>
      </c>
      <c r="JFL9">
        <v>51</v>
      </c>
      <c r="JFM9">
        <v>51</v>
      </c>
      <c r="JFN9">
        <v>51</v>
      </c>
      <c r="JFO9">
        <v>51</v>
      </c>
      <c r="JFP9">
        <v>51</v>
      </c>
      <c r="JFQ9">
        <v>51</v>
      </c>
      <c r="JFR9">
        <v>52</v>
      </c>
      <c r="JFS9">
        <v>52</v>
      </c>
      <c r="JFT9">
        <v>52</v>
      </c>
      <c r="JFU9">
        <v>52</v>
      </c>
      <c r="JFV9">
        <v>52</v>
      </c>
      <c r="JFW9">
        <v>52</v>
      </c>
      <c r="JFX9">
        <v>52</v>
      </c>
      <c r="JFY9">
        <v>52</v>
      </c>
      <c r="JFZ9">
        <v>52</v>
      </c>
      <c r="JGA9">
        <v>52</v>
      </c>
      <c r="JGB9">
        <v>52</v>
      </c>
      <c r="JGC9">
        <v>53</v>
      </c>
      <c r="JGD9">
        <v>53</v>
      </c>
      <c r="JGE9">
        <v>53</v>
      </c>
      <c r="JGF9">
        <v>53</v>
      </c>
      <c r="JGG9">
        <v>53</v>
      </c>
      <c r="JGH9">
        <v>53</v>
      </c>
      <c r="JGI9">
        <v>53</v>
      </c>
      <c r="JGJ9">
        <v>53</v>
      </c>
      <c r="JGK9">
        <v>53</v>
      </c>
      <c r="JGL9">
        <v>53</v>
      </c>
      <c r="JGM9">
        <v>53</v>
      </c>
      <c r="JGN9">
        <v>54</v>
      </c>
      <c r="JGO9">
        <v>54</v>
      </c>
      <c r="JGP9">
        <v>54</v>
      </c>
      <c r="JGQ9">
        <v>54</v>
      </c>
      <c r="JGR9">
        <v>54</v>
      </c>
      <c r="JGS9">
        <v>54</v>
      </c>
      <c r="JGT9">
        <v>54</v>
      </c>
      <c r="JGU9">
        <v>54</v>
      </c>
      <c r="JGV9">
        <v>54</v>
      </c>
      <c r="JGW9">
        <v>54</v>
      </c>
      <c r="JGX9">
        <v>54</v>
      </c>
      <c r="JGY9">
        <v>55</v>
      </c>
      <c r="JGZ9">
        <v>55</v>
      </c>
      <c r="JHA9">
        <v>55</v>
      </c>
      <c r="JHB9">
        <v>55</v>
      </c>
      <c r="JHC9">
        <v>55</v>
      </c>
      <c r="JHD9">
        <v>55</v>
      </c>
      <c r="JHE9">
        <v>55</v>
      </c>
      <c r="JHF9">
        <v>55</v>
      </c>
      <c r="JHG9">
        <v>55</v>
      </c>
      <c r="JHH9">
        <v>55</v>
      </c>
      <c r="JHI9">
        <v>55</v>
      </c>
      <c r="JHJ9">
        <v>56</v>
      </c>
      <c r="JHK9">
        <v>56</v>
      </c>
      <c r="JHL9">
        <v>56</v>
      </c>
      <c r="JHM9">
        <v>56</v>
      </c>
      <c r="JHN9">
        <v>56</v>
      </c>
      <c r="JHO9">
        <v>56</v>
      </c>
      <c r="JHP9">
        <v>56</v>
      </c>
      <c r="JHQ9">
        <v>56</v>
      </c>
      <c r="JHR9">
        <v>56</v>
      </c>
      <c r="JHS9">
        <v>56</v>
      </c>
      <c r="JHT9">
        <v>56</v>
      </c>
      <c r="JHU9">
        <v>57</v>
      </c>
      <c r="JHV9">
        <v>57</v>
      </c>
      <c r="JHW9">
        <v>57</v>
      </c>
      <c r="JHX9">
        <v>57</v>
      </c>
      <c r="JHY9">
        <v>57</v>
      </c>
      <c r="JHZ9">
        <v>57</v>
      </c>
      <c r="JIA9">
        <v>57</v>
      </c>
      <c r="JIB9">
        <v>57</v>
      </c>
      <c r="JIC9">
        <v>57</v>
      </c>
      <c r="JID9">
        <v>57</v>
      </c>
      <c r="JIE9">
        <v>57</v>
      </c>
      <c r="JIF9">
        <v>58</v>
      </c>
      <c r="JIG9">
        <v>58</v>
      </c>
      <c r="JIH9">
        <v>58</v>
      </c>
      <c r="JII9">
        <v>58</v>
      </c>
      <c r="JIJ9">
        <v>58</v>
      </c>
      <c r="JIK9">
        <v>58</v>
      </c>
      <c r="JIL9">
        <v>58</v>
      </c>
      <c r="JIM9">
        <v>58</v>
      </c>
      <c r="JIN9">
        <v>58</v>
      </c>
      <c r="JIO9">
        <v>58</v>
      </c>
      <c r="JIP9">
        <v>58</v>
      </c>
      <c r="JIQ9">
        <v>59</v>
      </c>
      <c r="JIR9">
        <v>59</v>
      </c>
      <c r="JIS9">
        <v>59</v>
      </c>
      <c r="JIT9">
        <v>59</v>
      </c>
      <c r="JIU9">
        <v>59</v>
      </c>
      <c r="JIV9">
        <v>59</v>
      </c>
      <c r="JIW9">
        <v>59</v>
      </c>
      <c r="JIX9">
        <v>59</v>
      </c>
      <c r="JIY9">
        <v>59</v>
      </c>
      <c r="JIZ9">
        <v>59</v>
      </c>
      <c r="JJA9">
        <v>59</v>
      </c>
      <c r="JJB9">
        <v>60</v>
      </c>
      <c r="JJC9">
        <v>60</v>
      </c>
      <c r="JJD9">
        <v>60</v>
      </c>
      <c r="JJE9">
        <v>60</v>
      </c>
      <c r="JJF9">
        <v>60</v>
      </c>
      <c r="JJG9">
        <v>60</v>
      </c>
      <c r="JJH9">
        <v>60</v>
      </c>
      <c r="JJI9">
        <v>60</v>
      </c>
      <c r="JJJ9">
        <v>60</v>
      </c>
      <c r="JJK9">
        <v>60</v>
      </c>
      <c r="JJL9">
        <v>60</v>
      </c>
      <c r="JJM9">
        <v>61</v>
      </c>
      <c r="JJN9">
        <v>61</v>
      </c>
      <c r="JJO9">
        <v>61</v>
      </c>
      <c r="JJP9">
        <v>61</v>
      </c>
      <c r="JJQ9">
        <v>61</v>
      </c>
      <c r="JJR9">
        <v>61</v>
      </c>
      <c r="JJS9">
        <v>61</v>
      </c>
      <c r="JJT9">
        <v>61</v>
      </c>
      <c r="JJU9">
        <v>61</v>
      </c>
      <c r="JJV9">
        <v>61</v>
      </c>
      <c r="JJW9">
        <v>61</v>
      </c>
      <c r="JJX9">
        <v>62</v>
      </c>
      <c r="JJY9">
        <v>62</v>
      </c>
      <c r="JJZ9">
        <v>62</v>
      </c>
      <c r="JKA9">
        <v>62</v>
      </c>
      <c r="JKB9">
        <v>62</v>
      </c>
      <c r="JKC9">
        <v>62</v>
      </c>
      <c r="JKD9">
        <v>62</v>
      </c>
      <c r="JKE9">
        <v>62</v>
      </c>
      <c r="JKF9">
        <v>62</v>
      </c>
      <c r="JKG9">
        <v>62</v>
      </c>
      <c r="JKH9">
        <v>62</v>
      </c>
      <c r="JKI9">
        <v>63</v>
      </c>
      <c r="JKJ9">
        <v>63</v>
      </c>
      <c r="JKK9">
        <v>63</v>
      </c>
      <c r="JKL9">
        <v>63</v>
      </c>
      <c r="JKM9">
        <v>63</v>
      </c>
      <c r="JKN9">
        <v>63</v>
      </c>
      <c r="JKO9">
        <v>63</v>
      </c>
      <c r="JKP9">
        <v>63</v>
      </c>
      <c r="JKQ9">
        <v>63</v>
      </c>
      <c r="JKR9">
        <v>63</v>
      </c>
      <c r="JKS9">
        <v>63</v>
      </c>
      <c r="JKT9">
        <v>64</v>
      </c>
      <c r="JKU9">
        <v>64</v>
      </c>
      <c r="JKV9">
        <v>64</v>
      </c>
      <c r="JKW9">
        <v>64</v>
      </c>
      <c r="JKX9">
        <v>64</v>
      </c>
      <c r="JKY9">
        <v>64</v>
      </c>
      <c r="JKZ9">
        <v>64</v>
      </c>
      <c r="JLA9">
        <v>64</v>
      </c>
      <c r="JLB9">
        <v>64</v>
      </c>
      <c r="JLC9">
        <v>64</v>
      </c>
      <c r="JLD9">
        <v>64</v>
      </c>
      <c r="JLE9">
        <v>65</v>
      </c>
      <c r="JLF9">
        <v>65</v>
      </c>
      <c r="JLG9">
        <v>65</v>
      </c>
      <c r="JLH9">
        <v>65</v>
      </c>
      <c r="JLI9">
        <v>65</v>
      </c>
      <c r="JLJ9">
        <v>65</v>
      </c>
      <c r="JLK9">
        <v>65</v>
      </c>
      <c r="JLL9">
        <v>65</v>
      </c>
      <c r="JLM9">
        <v>65</v>
      </c>
      <c r="JLN9">
        <v>65</v>
      </c>
      <c r="JLO9">
        <v>65</v>
      </c>
      <c r="JLP9">
        <v>1</v>
      </c>
      <c r="JLQ9">
        <v>1</v>
      </c>
      <c r="JLR9">
        <v>1</v>
      </c>
      <c r="JLS9">
        <v>1</v>
      </c>
      <c r="JLT9">
        <v>1</v>
      </c>
      <c r="JLU9">
        <v>1</v>
      </c>
      <c r="JLV9">
        <v>1</v>
      </c>
      <c r="JLW9">
        <v>1</v>
      </c>
      <c r="JLX9">
        <v>1</v>
      </c>
      <c r="JLY9">
        <v>1</v>
      </c>
      <c r="JLZ9">
        <v>1</v>
      </c>
      <c r="JMA9">
        <v>2</v>
      </c>
      <c r="JMB9">
        <v>2</v>
      </c>
      <c r="JMC9">
        <v>2</v>
      </c>
      <c r="JMD9">
        <v>2</v>
      </c>
      <c r="JME9">
        <v>2</v>
      </c>
      <c r="JMF9">
        <v>2</v>
      </c>
      <c r="JMG9">
        <v>2</v>
      </c>
      <c r="JMH9">
        <v>2</v>
      </c>
      <c r="JMI9">
        <v>2</v>
      </c>
      <c r="JMJ9">
        <v>2</v>
      </c>
      <c r="JMK9">
        <v>2</v>
      </c>
      <c r="JML9">
        <v>3</v>
      </c>
      <c r="JMM9">
        <v>3</v>
      </c>
      <c r="JMN9">
        <v>3</v>
      </c>
      <c r="JMO9">
        <v>3</v>
      </c>
      <c r="JMP9">
        <v>3</v>
      </c>
      <c r="JMQ9">
        <v>3</v>
      </c>
      <c r="JMR9">
        <v>3</v>
      </c>
      <c r="JMS9">
        <v>3</v>
      </c>
      <c r="JMT9">
        <v>3</v>
      </c>
      <c r="JMU9">
        <v>3</v>
      </c>
      <c r="JMV9">
        <v>3</v>
      </c>
      <c r="JMW9">
        <v>1</v>
      </c>
      <c r="JMX9">
        <v>1</v>
      </c>
      <c r="JMY9">
        <v>1</v>
      </c>
      <c r="JMZ9">
        <v>1</v>
      </c>
      <c r="JNA9">
        <v>1</v>
      </c>
      <c r="JNB9">
        <v>1</v>
      </c>
      <c r="JNC9">
        <v>1</v>
      </c>
      <c r="JND9">
        <v>1</v>
      </c>
      <c r="JNE9">
        <v>1</v>
      </c>
      <c r="JNF9">
        <v>1</v>
      </c>
      <c r="JNG9">
        <v>1</v>
      </c>
      <c r="JNH9">
        <v>2</v>
      </c>
      <c r="JNI9">
        <v>2</v>
      </c>
      <c r="JNJ9">
        <v>2</v>
      </c>
      <c r="JNK9">
        <v>2</v>
      </c>
      <c r="JNL9">
        <v>2</v>
      </c>
      <c r="JNM9">
        <v>2</v>
      </c>
      <c r="JNN9">
        <v>2</v>
      </c>
      <c r="JNO9">
        <v>2</v>
      </c>
      <c r="JNP9">
        <v>2</v>
      </c>
      <c r="JNQ9">
        <v>2</v>
      </c>
      <c r="JNR9">
        <v>2</v>
      </c>
      <c r="JNS9">
        <v>3</v>
      </c>
      <c r="JNT9">
        <v>3</v>
      </c>
      <c r="JNU9">
        <v>3</v>
      </c>
      <c r="JNV9">
        <v>3</v>
      </c>
      <c r="JNW9">
        <v>3</v>
      </c>
      <c r="JNX9">
        <v>3</v>
      </c>
      <c r="JNY9">
        <v>3</v>
      </c>
      <c r="JNZ9">
        <v>3</v>
      </c>
      <c r="JOA9">
        <v>3</v>
      </c>
      <c r="JOB9">
        <v>3</v>
      </c>
      <c r="JOC9">
        <v>3</v>
      </c>
      <c r="JOD9">
        <v>4</v>
      </c>
      <c r="JOE9">
        <v>4</v>
      </c>
      <c r="JOF9">
        <v>4</v>
      </c>
      <c r="JOG9">
        <v>4</v>
      </c>
      <c r="JOH9">
        <v>4</v>
      </c>
      <c r="JOI9">
        <v>4</v>
      </c>
      <c r="JOJ9">
        <v>4</v>
      </c>
      <c r="JOK9">
        <v>4</v>
      </c>
      <c r="JOL9">
        <v>4</v>
      </c>
      <c r="JOM9">
        <v>4</v>
      </c>
      <c r="JON9">
        <v>4</v>
      </c>
      <c r="JOO9">
        <v>5</v>
      </c>
      <c r="JOP9">
        <v>5</v>
      </c>
      <c r="JOQ9">
        <v>5</v>
      </c>
      <c r="JOR9">
        <v>5</v>
      </c>
      <c r="JOS9">
        <v>5</v>
      </c>
      <c r="JOT9">
        <v>5</v>
      </c>
      <c r="JOU9">
        <v>5</v>
      </c>
      <c r="JOV9">
        <v>5</v>
      </c>
      <c r="JOW9">
        <v>5</v>
      </c>
      <c r="JOX9">
        <v>5</v>
      </c>
      <c r="JOY9">
        <v>5</v>
      </c>
      <c r="JOZ9">
        <v>6</v>
      </c>
      <c r="JPA9">
        <v>6</v>
      </c>
      <c r="JPB9">
        <v>6</v>
      </c>
      <c r="JPC9">
        <v>6</v>
      </c>
      <c r="JPD9">
        <v>6</v>
      </c>
      <c r="JPE9">
        <v>6</v>
      </c>
      <c r="JPF9">
        <v>6</v>
      </c>
      <c r="JPG9">
        <v>6</v>
      </c>
      <c r="JPH9">
        <v>6</v>
      </c>
      <c r="JPI9">
        <v>6</v>
      </c>
      <c r="JPJ9">
        <v>6</v>
      </c>
      <c r="JPK9">
        <v>7</v>
      </c>
      <c r="JPL9">
        <v>7</v>
      </c>
      <c r="JPM9">
        <v>7</v>
      </c>
      <c r="JPN9">
        <v>7</v>
      </c>
      <c r="JPO9">
        <v>7</v>
      </c>
      <c r="JPP9">
        <v>7</v>
      </c>
      <c r="JPQ9">
        <v>7</v>
      </c>
      <c r="JPR9">
        <v>7</v>
      </c>
      <c r="JPS9">
        <v>7</v>
      </c>
      <c r="JPT9">
        <v>7</v>
      </c>
      <c r="JPU9">
        <v>7</v>
      </c>
      <c r="JPV9">
        <v>8</v>
      </c>
      <c r="JPW9">
        <v>8</v>
      </c>
      <c r="JPX9">
        <v>8</v>
      </c>
      <c r="JPY9">
        <v>8</v>
      </c>
      <c r="JPZ9">
        <v>8</v>
      </c>
      <c r="JQA9">
        <v>8</v>
      </c>
      <c r="JQB9">
        <v>8</v>
      </c>
      <c r="JQC9">
        <v>8</v>
      </c>
      <c r="JQD9">
        <v>8</v>
      </c>
      <c r="JQE9">
        <v>8</v>
      </c>
      <c r="JQF9">
        <v>8</v>
      </c>
      <c r="JQG9">
        <v>9</v>
      </c>
      <c r="JQH9">
        <v>9</v>
      </c>
      <c r="JQI9">
        <v>9</v>
      </c>
      <c r="JQJ9">
        <v>9</v>
      </c>
      <c r="JQK9">
        <v>9</v>
      </c>
      <c r="JQL9">
        <v>9</v>
      </c>
      <c r="JQM9">
        <v>9</v>
      </c>
      <c r="JQN9">
        <v>9</v>
      </c>
      <c r="JQO9">
        <v>9</v>
      </c>
      <c r="JQP9">
        <v>9</v>
      </c>
      <c r="JQQ9">
        <v>9</v>
      </c>
      <c r="JQR9">
        <v>1</v>
      </c>
      <c r="JQS9">
        <v>1</v>
      </c>
      <c r="JQT9">
        <v>1</v>
      </c>
      <c r="JQU9">
        <v>1</v>
      </c>
      <c r="JQV9">
        <v>1</v>
      </c>
      <c r="JQW9">
        <v>1</v>
      </c>
      <c r="JQX9">
        <v>1</v>
      </c>
      <c r="JQY9">
        <v>1</v>
      </c>
      <c r="JQZ9">
        <v>1</v>
      </c>
      <c r="JRA9">
        <v>1</v>
      </c>
      <c r="JRB9">
        <v>1</v>
      </c>
      <c r="JRC9">
        <v>2</v>
      </c>
      <c r="JRD9">
        <v>2</v>
      </c>
      <c r="JRE9">
        <v>2</v>
      </c>
      <c r="JRF9">
        <v>2</v>
      </c>
      <c r="JRG9">
        <v>2</v>
      </c>
      <c r="JRH9">
        <v>2</v>
      </c>
      <c r="JRI9">
        <v>2</v>
      </c>
      <c r="JRJ9">
        <v>2</v>
      </c>
      <c r="JRK9">
        <v>2</v>
      </c>
      <c r="JRL9">
        <v>2</v>
      </c>
      <c r="JRM9">
        <v>2</v>
      </c>
      <c r="JRN9">
        <v>3</v>
      </c>
      <c r="JRO9">
        <v>3</v>
      </c>
      <c r="JRP9">
        <v>3</v>
      </c>
      <c r="JRQ9">
        <v>3</v>
      </c>
      <c r="JRR9">
        <v>3</v>
      </c>
      <c r="JRS9">
        <v>3</v>
      </c>
      <c r="JRT9">
        <v>3</v>
      </c>
      <c r="JRU9">
        <v>3</v>
      </c>
      <c r="JRV9">
        <v>3</v>
      </c>
      <c r="JRW9">
        <v>3</v>
      </c>
      <c r="JRX9">
        <v>3</v>
      </c>
      <c r="JRY9">
        <v>4</v>
      </c>
      <c r="JRZ9">
        <v>4</v>
      </c>
      <c r="JSA9">
        <v>4</v>
      </c>
      <c r="JSB9">
        <v>4</v>
      </c>
      <c r="JSC9">
        <v>4</v>
      </c>
      <c r="JSD9">
        <v>4</v>
      </c>
      <c r="JSE9">
        <v>4</v>
      </c>
      <c r="JSF9">
        <v>4</v>
      </c>
      <c r="JSG9">
        <v>4</v>
      </c>
      <c r="JSH9">
        <v>4</v>
      </c>
      <c r="JSI9">
        <v>4</v>
      </c>
      <c r="JSJ9">
        <v>5</v>
      </c>
      <c r="JSK9">
        <v>5</v>
      </c>
      <c r="JSL9">
        <v>5</v>
      </c>
      <c r="JSM9">
        <v>5</v>
      </c>
      <c r="JSN9">
        <v>5</v>
      </c>
      <c r="JSO9">
        <v>5</v>
      </c>
      <c r="JSP9">
        <v>5</v>
      </c>
      <c r="JSQ9">
        <v>5</v>
      </c>
      <c r="JSR9">
        <v>5</v>
      </c>
      <c r="JSS9">
        <v>5</v>
      </c>
      <c r="JST9">
        <v>5</v>
      </c>
      <c r="JSU9">
        <v>6</v>
      </c>
      <c r="JSV9">
        <v>6</v>
      </c>
      <c r="JSW9">
        <v>6</v>
      </c>
      <c r="JSX9">
        <v>6</v>
      </c>
      <c r="JSY9">
        <v>6</v>
      </c>
      <c r="JSZ9">
        <v>6</v>
      </c>
      <c r="JTA9">
        <v>6</v>
      </c>
      <c r="JTB9">
        <v>6</v>
      </c>
      <c r="JTC9">
        <v>6</v>
      </c>
      <c r="JTD9">
        <v>6</v>
      </c>
      <c r="JTE9">
        <v>6</v>
      </c>
      <c r="JTF9">
        <v>7</v>
      </c>
      <c r="JTG9">
        <v>7</v>
      </c>
      <c r="JTH9">
        <v>7</v>
      </c>
      <c r="JTI9">
        <v>7</v>
      </c>
      <c r="JTJ9">
        <v>7</v>
      </c>
      <c r="JTK9">
        <v>7</v>
      </c>
      <c r="JTL9">
        <v>7</v>
      </c>
      <c r="JTM9">
        <v>7</v>
      </c>
      <c r="JTN9">
        <v>7</v>
      </c>
      <c r="JTO9">
        <v>7</v>
      </c>
      <c r="JTP9">
        <v>7</v>
      </c>
      <c r="JTQ9">
        <v>8</v>
      </c>
      <c r="JTR9">
        <v>8</v>
      </c>
      <c r="JTS9">
        <v>8</v>
      </c>
      <c r="JTT9">
        <v>8</v>
      </c>
      <c r="JTU9">
        <v>8</v>
      </c>
      <c r="JTV9">
        <v>8</v>
      </c>
      <c r="JTW9">
        <v>8</v>
      </c>
      <c r="JTX9">
        <v>8</v>
      </c>
      <c r="JTY9">
        <v>8</v>
      </c>
      <c r="JTZ9">
        <v>8</v>
      </c>
      <c r="JUA9">
        <v>8</v>
      </c>
      <c r="JUB9">
        <v>9</v>
      </c>
      <c r="JUC9">
        <v>9</v>
      </c>
      <c r="JUD9">
        <v>9</v>
      </c>
      <c r="JUE9">
        <v>9</v>
      </c>
      <c r="JUF9">
        <v>9</v>
      </c>
      <c r="JUG9">
        <v>9</v>
      </c>
      <c r="JUH9">
        <v>9</v>
      </c>
      <c r="JUI9">
        <v>9</v>
      </c>
      <c r="JUJ9">
        <v>9</v>
      </c>
      <c r="JUK9">
        <v>9</v>
      </c>
      <c r="JUL9">
        <v>9</v>
      </c>
      <c r="JUM9">
        <v>10</v>
      </c>
      <c r="JUN9">
        <v>10</v>
      </c>
      <c r="JUO9">
        <v>10</v>
      </c>
      <c r="JUP9">
        <v>10</v>
      </c>
      <c r="JUQ9">
        <v>10</v>
      </c>
      <c r="JUR9">
        <v>10</v>
      </c>
      <c r="JUS9">
        <v>10</v>
      </c>
      <c r="JUT9">
        <v>10</v>
      </c>
      <c r="JUU9">
        <v>10</v>
      </c>
      <c r="JUV9">
        <v>10</v>
      </c>
      <c r="JUW9">
        <v>10</v>
      </c>
      <c r="JUX9">
        <v>11</v>
      </c>
      <c r="JUY9">
        <v>11</v>
      </c>
      <c r="JUZ9">
        <v>11</v>
      </c>
      <c r="JVA9">
        <v>11</v>
      </c>
      <c r="JVB9">
        <v>11</v>
      </c>
      <c r="JVC9">
        <v>11</v>
      </c>
      <c r="JVD9">
        <v>11</v>
      </c>
      <c r="JVE9">
        <v>11</v>
      </c>
      <c r="JVF9">
        <v>11</v>
      </c>
      <c r="JVG9">
        <v>11</v>
      </c>
      <c r="JVH9">
        <v>11</v>
      </c>
      <c r="JVI9">
        <v>12</v>
      </c>
      <c r="JVJ9">
        <v>12</v>
      </c>
      <c r="JVK9">
        <v>12</v>
      </c>
      <c r="JVL9">
        <v>12</v>
      </c>
      <c r="JVM9">
        <v>12</v>
      </c>
      <c r="JVN9">
        <v>12</v>
      </c>
      <c r="JVO9">
        <v>12</v>
      </c>
      <c r="JVP9">
        <v>12</v>
      </c>
      <c r="JVQ9">
        <v>12</v>
      </c>
      <c r="JVR9">
        <v>12</v>
      </c>
      <c r="JVS9">
        <v>12</v>
      </c>
      <c r="JVT9">
        <v>13</v>
      </c>
      <c r="JVU9">
        <v>13</v>
      </c>
      <c r="JVV9">
        <v>13</v>
      </c>
      <c r="JVW9">
        <v>13</v>
      </c>
      <c r="JVX9">
        <v>13</v>
      </c>
      <c r="JVY9">
        <v>13</v>
      </c>
      <c r="JVZ9">
        <v>13</v>
      </c>
      <c r="JWA9">
        <v>13</v>
      </c>
      <c r="JWB9">
        <v>13</v>
      </c>
      <c r="JWC9">
        <v>13</v>
      </c>
      <c r="JWD9">
        <v>13</v>
      </c>
      <c r="JWE9">
        <v>14</v>
      </c>
      <c r="JWF9">
        <v>14</v>
      </c>
      <c r="JWG9">
        <v>14</v>
      </c>
      <c r="JWH9">
        <v>14</v>
      </c>
      <c r="JWI9">
        <v>14</v>
      </c>
      <c r="JWJ9">
        <v>14</v>
      </c>
      <c r="JWK9">
        <v>14</v>
      </c>
      <c r="JWL9">
        <v>14</v>
      </c>
      <c r="JWM9">
        <v>14</v>
      </c>
      <c r="JWN9">
        <v>14</v>
      </c>
      <c r="JWO9">
        <v>14</v>
      </c>
      <c r="JWP9">
        <v>15</v>
      </c>
      <c r="JWQ9">
        <v>15</v>
      </c>
      <c r="JWR9">
        <v>15</v>
      </c>
      <c r="JWS9">
        <v>15</v>
      </c>
      <c r="JWT9">
        <v>15</v>
      </c>
      <c r="JWU9">
        <v>15</v>
      </c>
      <c r="JWV9">
        <v>15</v>
      </c>
      <c r="JWW9">
        <v>15</v>
      </c>
      <c r="JWX9">
        <v>15</v>
      </c>
      <c r="JWY9">
        <v>15</v>
      </c>
      <c r="JWZ9">
        <v>15</v>
      </c>
      <c r="JXA9">
        <v>16</v>
      </c>
      <c r="JXB9">
        <v>16</v>
      </c>
      <c r="JXC9">
        <v>16</v>
      </c>
      <c r="JXD9">
        <v>16</v>
      </c>
      <c r="JXE9">
        <v>16</v>
      </c>
      <c r="JXF9">
        <v>16</v>
      </c>
      <c r="JXG9">
        <v>16</v>
      </c>
      <c r="JXH9">
        <v>16</v>
      </c>
      <c r="JXI9">
        <v>16</v>
      </c>
      <c r="JXJ9">
        <v>16</v>
      </c>
      <c r="JXK9">
        <v>16</v>
      </c>
      <c r="JXL9">
        <v>17</v>
      </c>
      <c r="JXM9">
        <v>17</v>
      </c>
      <c r="JXN9">
        <v>17</v>
      </c>
      <c r="JXO9">
        <v>17</v>
      </c>
      <c r="JXP9">
        <v>17</v>
      </c>
      <c r="JXQ9">
        <v>17</v>
      </c>
      <c r="JXR9">
        <v>17</v>
      </c>
      <c r="JXS9">
        <v>17</v>
      </c>
      <c r="JXT9">
        <v>17</v>
      </c>
      <c r="JXU9">
        <v>17</v>
      </c>
      <c r="JXV9">
        <v>17</v>
      </c>
      <c r="JXW9">
        <v>18</v>
      </c>
      <c r="JXX9">
        <v>18</v>
      </c>
      <c r="JXY9">
        <v>18</v>
      </c>
      <c r="JXZ9">
        <v>18</v>
      </c>
      <c r="JYA9">
        <v>18</v>
      </c>
      <c r="JYB9">
        <v>18</v>
      </c>
      <c r="JYC9">
        <v>18</v>
      </c>
      <c r="JYD9">
        <v>18</v>
      </c>
      <c r="JYE9">
        <v>18</v>
      </c>
      <c r="JYF9">
        <v>18</v>
      </c>
      <c r="JYG9">
        <v>18</v>
      </c>
      <c r="JYH9">
        <v>1</v>
      </c>
      <c r="JYI9">
        <v>1</v>
      </c>
      <c r="JYJ9">
        <v>1</v>
      </c>
      <c r="JYK9">
        <v>1</v>
      </c>
      <c r="JYL9">
        <v>1</v>
      </c>
      <c r="JYM9">
        <v>1</v>
      </c>
      <c r="JYN9">
        <v>1</v>
      </c>
      <c r="JYO9">
        <v>1</v>
      </c>
      <c r="JYP9">
        <v>1</v>
      </c>
      <c r="JYQ9">
        <v>1</v>
      </c>
      <c r="JYR9">
        <v>1</v>
      </c>
      <c r="JYS9">
        <v>2</v>
      </c>
      <c r="JYT9">
        <v>2</v>
      </c>
      <c r="JYU9">
        <v>2</v>
      </c>
      <c r="JYV9">
        <v>2</v>
      </c>
      <c r="JYW9">
        <v>2</v>
      </c>
      <c r="JYX9">
        <v>2</v>
      </c>
      <c r="JYY9">
        <v>2</v>
      </c>
      <c r="JYZ9">
        <v>2</v>
      </c>
      <c r="JZA9">
        <v>2</v>
      </c>
      <c r="JZB9">
        <v>2</v>
      </c>
      <c r="JZC9">
        <v>2</v>
      </c>
      <c r="JZD9">
        <v>3</v>
      </c>
      <c r="JZE9">
        <v>3</v>
      </c>
      <c r="JZF9">
        <v>3</v>
      </c>
      <c r="JZG9">
        <v>3</v>
      </c>
      <c r="JZH9">
        <v>3</v>
      </c>
      <c r="JZI9">
        <v>3</v>
      </c>
      <c r="JZJ9">
        <v>3</v>
      </c>
      <c r="JZK9">
        <v>3</v>
      </c>
      <c r="JZL9">
        <v>3</v>
      </c>
      <c r="JZM9">
        <v>3</v>
      </c>
      <c r="JZN9">
        <v>3</v>
      </c>
      <c r="JZO9">
        <v>4</v>
      </c>
      <c r="JZP9">
        <v>4</v>
      </c>
      <c r="JZQ9">
        <v>4</v>
      </c>
      <c r="JZR9">
        <v>4</v>
      </c>
      <c r="JZS9">
        <v>4</v>
      </c>
      <c r="JZT9">
        <v>4</v>
      </c>
      <c r="JZU9">
        <v>4</v>
      </c>
      <c r="JZV9">
        <v>4</v>
      </c>
      <c r="JZW9">
        <v>4</v>
      </c>
      <c r="JZX9">
        <v>4</v>
      </c>
      <c r="JZY9">
        <v>4</v>
      </c>
      <c r="JZZ9">
        <v>5</v>
      </c>
      <c r="KAA9">
        <v>5</v>
      </c>
      <c r="KAB9">
        <v>5</v>
      </c>
      <c r="KAC9">
        <v>5</v>
      </c>
      <c r="KAD9">
        <v>5</v>
      </c>
      <c r="KAE9">
        <v>5</v>
      </c>
      <c r="KAF9">
        <v>5</v>
      </c>
      <c r="KAG9">
        <v>5</v>
      </c>
      <c r="KAH9">
        <v>5</v>
      </c>
      <c r="KAI9">
        <v>5</v>
      </c>
      <c r="KAJ9">
        <v>5</v>
      </c>
      <c r="KAK9">
        <v>6</v>
      </c>
      <c r="KAL9">
        <v>6</v>
      </c>
      <c r="KAM9">
        <v>6</v>
      </c>
      <c r="KAN9">
        <v>6</v>
      </c>
      <c r="KAO9">
        <v>6</v>
      </c>
      <c r="KAP9">
        <v>6</v>
      </c>
      <c r="KAQ9">
        <v>6</v>
      </c>
      <c r="KAR9">
        <v>6</v>
      </c>
      <c r="KAS9">
        <v>6</v>
      </c>
      <c r="KAT9">
        <v>6</v>
      </c>
      <c r="KAU9">
        <v>6</v>
      </c>
      <c r="KAV9">
        <v>7</v>
      </c>
      <c r="KAW9">
        <v>7</v>
      </c>
      <c r="KAX9">
        <v>7</v>
      </c>
      <c r="KAY9">
        <v>7</v>
      </c>
      <c r="KAZ9">
        <v>7</v>
      </c>
      <c r="KBA9">
        <v>7</v>
      </c>
      <c r="KBB9">
        <v>7</v>
      </c>
      <c r="KBC9">
        <v>7</v>
      </c>
      <c r="KBD9">
        <v>7</v>
      </c>
      <c r="KBE9">
        <v>7</v>
      </c>
      <c r="KBF9">
        <v>7</v>
      </c>
      <c r="KBG9">
        <v>8</v>
      </c>
      <c r="KBH9">
        <v>8</v>
      </c>
      <c r="KBI9">
        <v>8</v>
      </c>
      <c r="KBJ9">
        <v>8</v>
      </c>
      <c r="KBK9">
        <v>8</v>
      </c>
      <c r="KBL9">
        <v>8</v>
      </c>
      <c r="KBM9">
        <v>8</v>
      </c>
      <c r="KBN9">
        <v>8</v>
      </c>
      <c r="KBO9">
        <v>8</v>
      </c>
      <c r="KBP9">
        <v>8</v>
      </c>
      <c r="KBQ9">
        <v>8</v>
      </c>
      <c r="KBR9">
        <v>9</v>
      </c>
      <c r="KBS9">
        <v>9</v>
      </c>
      <c r="KBT9">
        <v>9</v>
      </c>
      <c r="KBU9">
        <v>9</v>
      </c>
      <c r="KBV9">
        <v>9</v>
      </c>
      <c r="KBW9">
        <v>9</v>
      </c>
      <c r="KBX9">
        <v>9</v>
      </c>
      <c r="KBY9">
        <v>9</v>
      </c>
      <c r="KBZ9">
        <v>9</v>
      </c>
      <c r="KCA9">
        <v>9</v>
      </c>
      <c r="KCB9">
        <v>9</v>
      </c>
      <c r="KCC9">
        <v>10</v>
      </c>
      <c r="KCD9">
        <v>10</v>
      </c>
      <c r="KCE9">
        <v>10</v>
      </c>
      <c r="KCF9">
        <v>10</v>
      </c>
      <c r="KCG9">
        <v>10</v>
      </c>
      <c r="KCH9">
        <v>10</v>
      </c>
      <c r="KCI9">
        <v>10</v>
      </c>
      <c r="KCJ9">
        <v>10</v>
      </c>
      <c r="KCK9">
        <v>10</v>
      </c>
      <c r="KCL9">
        <v>10</v>
      </c>
      <c r="KCM9">
        <v>10</v>
      </c>
      <c r="KCN9">
        <v>11</v>
      </c>
      <c r="KCO9">
        <v>11</v>
      </c>
      <c r="KCP9">
        <v>11</v>
      </c>
      <c r="KCQ9">
        <v>11</v>
      </c>
      <c r="KCR9">
        <v>11</v>
      </c>
      <c r="KCS9">
        <v>11</v>
      </c>
      <c r="KCT9">
        <v>11</v>
      </c>
      <c r="KCU9">
        <v>11</v>
      </c>
      <c r="KCV9">
        <v>11</v>
      </c>
      <c r="KCW9">
        <v>11</v>
      </c>
      <c r="KCX9">
        <v>11</v>
      </c>
      <c r="KCY9">
        <v>12</v>
      </c>
      <c r="KCZ9">
        <v>12</v>
      </c>
      <c r="KDA9">
        <v>12</v>
      </c>
      <c r="KDB9">
        <v>12</v>
      </c>
      <c r="KDC9">
        <v>12</v>
      </c>
      <c r="KDD9">
        <v>12</v>
      </c>
      <c r="KDE9">
        <v>12</v>
      </c>
      <c r="KDF9">
        <v>12</v>
      </c>
      <c r="KDG9">
        <v>12</v>
      </c>
      <c r="KDH9">
        <v>12</v>
      </c>
      <c r="KDI9">
        <v>12</v>
      </c>
      <c r="KDJ9">
        <v>13</v>
      </c>
      <c r="KDK9">
        <v>13</v>
      </c>
      <c r="KDL9">
        <v>13</v>
      </c>
      <c r="KDM9">
        <v>13</v>
      </c>
      <c r="KDN9">
        <v>13</v>
      </c>
      <c r="KDO9">
        <v>13</v>
      </c>
      <c r="KDP9">
        <v>13</v>
      </c>
      <c r="KDQ9">
        <v>13</v>
      </c>
      <c r="KDR9">
        <v>13</v>
      </c>
      <c r="KDS9">
        <v>13</v>
      </c>
      <c r="KDT9">
        <v>13</v>
      </c>
      <c r="KDU9">
        <v>14</v>
      </c>
      <c r="KDV9">
        <v>14</v>
      </c>
      <c r="KDW9">
        <v>14</v>
      </c>
      <c r="KDX9">
        <v>14</v>
      </c>
      <c r="KDY9">
        <v>14</v>
      </c>
      <c r="KDZ9">
        <v>14</v>
      </c>
      <c r="KEA9">
        <v>14</v>
      </c>
      <c r="KEB9">
        <v>14</v>
      </c>
      <c r="KEC9">
        <v>14</v>
      </c>
      <c r="KED9">
        <v>14</v>
      </c>
      <c r="KEE9">
        <v>14</v>
      </c>
      <c r="KEF9">
        <v>15</v>
      </c>
      <c r="KEG9">
        <v>15</v>
      </c>
      <c r="KEH9">
        <v>15</v>
      </c>
      <c r="KEI9">
        <v>15</v>
      </c>
      <c r="KEJ9">
        <v>15</v>
      </c>
      <c r="KEK9">
        <v>15</v>
      </c>
      <c r="KEL9">
        <v>15</v>
      </c>
      <c r="KEM9">
        <v>15</v>
      </c>
      <c r="KEN9">
        <v>15</v>
      </c>
      <c r="KEO9">
        <v>15</v>
      </c>
      <c r="KEP9">
        <v>15</v>
      </c>
      <c r="KEQ9">
        <v>16</v>
      </c>
      <c r="KER9">
        <v>16</v>
      </c>
      <c r="KES9">
        <v>16</v>
      </c>
      <c r="KET9">
        <v>16</v>
      </c>
      <c r="KEU9">
        <v>16</v>
      </c>
      <c r="KEV9">
        <v>16</v>
      </c>
      <c r="KEW9">
        <v>16</v>
      </c>
      <c r="KEX9">
        <v>16</v>
      </c>
      <c r="KEY9">
        <v>16</v>
      </c>
      <c r="KEZ9">
        <v>16</v>
      </c>
      <c r="KFA9">
        <v>16</v>
      </c>
      <c r="KFB9">
        <v>17</v>
      </c>
      <c r="KFC9">
        <v>17</v>
      </c>
      <c r="KFD9">
        <v>17</v>
      </c>
      <c r="KFE9">
        <v>17</v>
      </c>
      <c r="KFF9">
        <v>17</v>
      </c>
      <c r="KFG9">
        <v>17</v>
      </c>
      <c r="KFH9">
        <v>17</v>
      </c>
      <c r="KFI9">
        <v>17</v>
      </c>
      <c r="KFJ9">
        <v>17</v>
      </c>
      <c r="KFK9">
        <v>17</v>
      </c>
      <c r="KFL9">
        <v>17</v>
      </c>
      <c r="KFM9">
        <v>18</v>
      </c>
      <c r="KFN9">
        <v>18</v>
      </c>
      <c r="KFO9">
        <v>18</v>
      </c>
      <c r="KFP9">
        <v>18</v>
      </c>
      <c r="KFQ9">
        <v>18</v>
      </c>
      <c r="KFR9">
        <v>18</v>
      </c>
      <c r="KFS9">
        <v>18</v>
      </c>
      <c r="KFT9">
        <v>18</v>
      </c>
      <c r="KFU9">
        <v>18</v>
      </c>
      <c r="KFV9">
        <v>18</v>
      </c>
      <c r="KFW9">
        <v>18</v>
      </c>
      <c r="KFX9">
        <v>19</v>
      </c>
      <c r="KFY9">
        <v>19</v>
      </c>
      <c r="KFZ9">
        <v>19</v>
      </c>
      <c r="KGA9">
        <v>19</v>
      </c>
      <c r="KGB9">
        <v>19</v>
      </c>
      <c r="KGC9">
        <v>19</v>
      </c>
      <c r="KGD9">
        <v>19</v>
      </c>
      <c r="KGE9">
        <v>19</v>
      </c>
      <c r="KGF9">
        <v>19</v>
      </c>
      <c r="KGG9">
        <v>19</v>
      </c>
      <c r="KGH9">
        <v>19</v>
      </c>
      <c r="KGI9">
        <v>20</v>
      </c>
      <c r="KGJ9">
        <v>20</v>
      </c>
      <c r="KGK9">
        <v>20</v>
      </c>
      <c r="KGL9">
        <v>20</v>
      </c>
      <c r="KGM9">
        <v>20</v>
      </c>
      <c r="KGN9">
        <v>20</v>
      </c>
      <c r="KGO9">
        <v>20</v>
      </c>
      <c r="KGP9">
        <v>20</v>
      </c>
      <c r="KGQ9">
        <v>20</v>
      </c>
      <c r="KGR9">
        <v>20</v>
      </c>
      <c r="KGS9">
        <v>20</v>
      </c>
      <c r="KGT9">
        <v>21</v>
      </c>
      <c r="KGU9">
        <v>21</v>
      </c>
      <c r="KGV9">
        <v>21</v>
      </c>
      <c r="KGW9">
        <v>21</v>
      </c>
      <c r="KGX9">
        <v>21</v>
      </c>
      <c r="KGY9">
        <v>21</v>
      </c>
      <c r="KGZ9">
        <v>21</v>
      </c>
      <c r="KHA9">
        <v>21</v>
      </c>
      <c r="KHB9">
        <v>21</v>
      </c>
      <c r="KHC9">
        <v>21</v>
      </c>
      <c r="KHD9">
        <v>21</v>
      </c>
      <c r="KHE9">
        <v>22</v>
      </c>
      <c r="KHF9">
        <v>22</v>
      </c>
      <c r="KHG9">
        <v>22</v>
      </c>
      <c r="KHH9">
        <v>22</v>
      </c>
      <c r="KHI9">
        <v>22</v>
      </c>
      <c r="KHJ9">
        <v>22</v>
      </c>
      <c r="KHK9">
        <v>22</v>
      </c>
      <c r="KHL9">
        <v>22</v>
      </c>
      <c r="KHM9">
        <v>22</v>
      </c>
      <c r="KHN9">
        <v>22</v>
      </c>
      <c r="KHO9">
        <v>22</v>
      </c>
      <c r="KHP9">
        <v>23</v>
      </c>
      <c r="KHQ9">
        <v>23</v>
      </c>
      <c r="KHR9">
        <v>23</v>
      </c>
      <c r="KHS9">
        <v>23</v>
      </c>
      <c r="KHT9">
        <v>23</v>
      </c>
      <c r="KHU9">
        <v>23</v>
      </c>
      <c r="KHV9">
        <v>23</v>
      </c>
      <c r="KHW9">
        <v>23</v>
      </c>
      <c r="KHX9">
        <v>23</v>
      </c>
      <c r="KHY9">
        <v>23</v>
      </c>
      <c r="KHZ9">
        <v>23</v>
      </c>
      <c r="KIA9">
        <v>24</v>
      </c>
      <c r="KIB9">
        <v>24</v>
      </c>
      <c r="KIC9">
        <v>24</v>
      </c>
      <c r="KID9">
        <v>24</v>
      </c>
      <c r="KIE9">
        <v>24</v>
      </c>
      <c r="KIF9">
        <v>24</v>
      </c>
      <c r="KIG9">
        <v>24</v>
      </c>
      <c r="KIH9">
        <v>24</v>
      </c>
      <c r="KII9">
        <v>24</v>
      </c>
      <c r="KIJ9">
        <v>24</v>
      </c>
      <c r="KIK9">
        <v>24</v>
      </c>
      <c r="KIL9">
        <v>25</v>
      </c>
      <c r="KIM9">
        <v>25</v>
      </c>
      <c r="KIN9">
        <v>25</v>
      </c>
      <c r="KIO9">
        <v>25</v>
      </c>
      <c r="KIP9">
        <v>25</v>
      </c>
      <c r="KIQ9">
        <v>25</v>
      </c>
      <c r="KIR9">
        <v>25</v>
      </c>
      <c r="KIS9">
        <v>25</v>
      </c>
      <c r="KIT9">
        <v>25</v>
      </c>
      <c r="KIU9">
        <v>25</v>
      </c>
      <c r="KIV9">
        <v>25</v>
      </c>
      <c r="KIW9">
        <v>26</v>
      </c>
      <c r="KIX9">
        <v>26</v>
      </c>
      <c r="KIY9">
        <v>26</v>
      </c>
      <c r="KIZ9">
        <v>26</v>
      </c>
      <c r="KJA9">
        <v>26</v>
      </c>
      <c r="KJB9">
        <v>26</v>
      </c>
      <c r="KJC9">
        <v>26</v>
      </c>
      <c r="KJD9">
        <v>26</v>
      </c>
      <c r="KJE9">
        <v>26</v>
      </c>
      <c r="KJF9">
        <v>26</v>
      </c>
      <c r="KJG9">
        <v>26</v>
      </c>
      <c r="KJH9">
        <v>27</v>
      </c>
      <c r="KJI9">
        <v>27</v>
      </c>
      <c r="KJJ9">
        <v>27</v>
      </c>
      <c r="KJK9">
        <v>27</v>
      </c>
      <c r="KJL9">
        <v>27</v>
      </c>
      <c r="KJM9">
        <v>27</v>
      </c>
      <c r="KJN9">
        <v>27</v>
      </c>
      <c r="KJO9">
        <v>27</v>
      </c>
      <c r="KJP9">
        <v>27</v>
      </c>
      <c r="KJQ9">
        <v>27</v>
      </c>
      <c r="KJR9">
        <v>27</v>
      </c>
      <c r="KJS9">
        <v>28</v>
      </c>
      <c r="KJT9">
        <v>28</v>
      </c>
      <c r="KJU9">
        <v>28</v>
      </c>
      <c r="KJV9">
        <v>28</v>
      </c>
      <c r="KJW9">
        <v>28</v>
      </c>
      <c r="KJX9">
        <v>28</v>
      </c>
      <c r="KJY9">
        <v>28</v>
      </c>
      <c r="KJZ9">
        <v>28</v>
      </c>
      <c r="KKA9">
        <v>28</v>
      </c>
      <c r="KKB9">
        <v>28</v>
      </c>
      <c r="KKC9">
        <v>28</v>
      </c>
      <c r="KKD9">
        <v>29</v>
      </c>
      <c r="KKE9">
        <v>29</v>
      </c>
      <c r="KKF9">
        <v>29</v>
      </c>
      <c r="KKG9">
        <v>29</v>
      </c>
      <c r="KKH9">
        <v>29</v>
      </c>
      <c r="KKI9">
        <v>29</v>
      </c>
      <c r="KKJ9">
        <v>29</v>
      </c>
      <c r="KKK9">
        <v>29</v>
      </c>
      <c r="KKL9">
        <v>29</v>
      </c>
      <c r="KKM9">
        <v>29</v>
      </c>
      <c r="KKN9">
        <v>29</v>
      </c>
      <c r="KKO9">
        <v>30</v>
      </c>
      <c r="KKP9">
        <v>30</v>
      </c>
      <c r="KKQ9">
        <v>30</v>
      </c>
      <c r="KKR9">
        <v>30</v>
      </c>
      <c r="KKS9">
        <v>30</v>
      </c>
      <c r="KKT9">
        <v>30</v>
      </c>
      <c r="KKU9">
        <v>30</v>
      </c>
      <c r="KKV9">
        <v>30</v>
      </c>
      <c r="KKW9">
        <v>30</v>
      </c>
      <c r="KKX9">
        <v>30</v>
      </c>
      <c r="KKY9">
        <v>30</v>
      </c>
      <c r="KKZ9">
        <v>31</v>
      </c>
      <c r="KLA9">
        <v>31</v>
      </c>
      <c r="KLB9">
        <v>31</v>
      </c>
      <c r="KLC9">
        <v>31</v>
      </c>
      <c r="KLD9">
        <v>31</v>
      </c>
      <c r="KLE9">
        <v>31</v>
      </c>
      <c r="KLF9">
        <v>31</v>
      </c>
      <c r="KLG9">
        <v>31</v>
      </c>
      <c r="KLH9">
        <v>31</v>
      </c>
      <c r="KLI9">
        <v>31</v>
      </c>
      <c r="KLJ9">
        <v>31</v>
      </c>
      <c r="KLK9">
        <v>1</v>
      </c>
      <c r="KLL9">
        <v>1</v>
      </c>
      <c r="KLM9">
        <v>1</v>
      </c>
      <c r="KLN9">
        <v>1</v>
      </c>
      <c r="KLO9">
        <v>1</v>
      </c>
      <c r="KLP9">
        <v>1</v>
      </c>
      <c r="KLQ9">
        <v>1</v>
      </c>
      <c r="KLR9">
        <v>1</v>
      </c>
      <c r="KLS9">
        <v>1</v>
      </c>
      <c r="KLT9">
        <v>1</v>
      </c>
      <c r="KLU9">
        <v>1</v>
      </c>
      <c r="KLV9">
        <v>2</v>
      </c>
      <c r="KLW9">
        <v>2</v>
      </c>
      <c r="KLX9">
        <v>2</v>
      </c>
      <c r="KLY9">
        <v>2</v>
      </c>
      <c r="KLZ9">
        <v>2</v>
      </c>
      <c r="KMA9">
        <v>2</v>
      </c>
      <c r="KMB9">
        <v>2</v>
      </c>
      <c r="KMC9">
        <v>2</v>
      </c>
      <c r="KMD9">
        <v>2</v>
      </c>
      <c r="KME9">
        <v>2</v>
      </c>
      <c r="KMF9">
        <v>2</v>
      </c>
      <c r="KMG9">
        <v>3</v>
      </c>
      <c r="KMH9">
        <v>3</v>
      </c>
      <c r="KMI9">
        <v>3</v>
      </c>
      <c r="KMJ9">
        <v>3</v>
      </c>
      <c r="KMK9">
        <v>3</v>
      </c>
      <c r="KML9">
        <v>3</v>
      </c>
      <c r="KMM9">
        <v>3</v>
      </c>
      <c r="KMN9">
        <v>3</v>
      </c>
      <c r="KMO9">
        <v>3</v>
      </c>
      <c r="KMP9">
        <v>3</v>
      </c>
      <c r="KMQ9">
        <v>3</v>
      </c>
      <c r="KMR9">
        <v>4</v>
      </c>
      <c r="KMS9">
        <v>4</v>
      </c>
      <c r="KMT9">
        <v>4</v>
      </c>
      <c r="KMU9">
        <v>4</v>
      </c>
      <c r="KMV9">
        <v>4</v>
      </c>
      <c r="KMW9">
        <v>4</v>
      </c>
      <c r="KMX9">
        <v>4</v>
      </c>
      <c r="KMY9">
        <v>4</v>
      </c>
      <c r="KMZ9">
        <v>4</v>
      </c>
      <c r="KNA9">
        <v>4</v>
      </c>
      <c r="KNB9">
        <v>4</v>
      </c>
      <c r="KNC9">
        <v>5</v>
      </c>
      <c r="KND9">
        <v>5</v>
      </c>
      <c r="KNE9">
        <v>5</v>
      </c>
      <c r="KNF9">
        <v>5</v>
      </c>
      <c r="KNG9">
        <v>5</v>
      </c>
      <c r="KNH9">
        <v>5</v>
      </c>
      <c r="KNI9">
        <v>5</v>
      </c>
      <c r="KNJ9">
        <v>5</v>
      </c>
      <c r="KNK9">
        <v>5</v>
      </c>
      <c r="KNL9">
        <v>5</v>
      </c>
      <c r="KNM9">
        <v>5</v>
      </c>
      <c r="KNN9">
        <v>6</v>
      </c>
      <c r="KNO9">
        <v>6</v>
      </c>
      <c r="KNP9">
        <v>6</v>
      </c>
      <c r="KNQ9">
        <v>6</v>
      </c>
      <c r="KNR9">
        <v>6</v>
      </c>
      <c r="KNS9">
        <v>6</v>
      </c>
      <c r="KNT9">
        <v>6</v>
      </c>
      <c r="KNU9">
        <v>6</v>
      </c>
      <c r="KNV9">
        <v>6</v>
      </c>
      <c r="KNW9">
        <v>6</v>
      </c>
      <c r="KNX9">
        <v>6</v>
      </c>
      <c r="KNY9">
        <v>1</v>
      </c>
      <c r="KNZ9">
        <v>1</v>
      </c>
      <c r="KOA9">
        <v>1</v>
      </c>
      <c r="KOB9">
        <v>1</v>
      </c>
      <c r="KOC9">
        <v>1</v>
      </c>
      <c r="KOD9">
        <v>1</v>
      </c>
      <c r="KOE9">
        <v>1</v>
      </c>
      <c r="KOF9">
        <v>1</v>
      </c>
      <c r="KOG9">
        <v>1</v>
      </c>
      <c r="KOH9">
        <v>1</v>
      </c>
      <c r="KOI9">
        <v>1</v>
      </c>
      <c r="KOJ9">
        <v>2</v>
      </c>
      <c r="KOK9">
        <v>2</v>
      </c>
      <c r="KOL9">
        <v>2</v>
      </c>
      <c r="KOM9">
        <v>2</v>
      </c>
      <c r="KON9">
        <v>2</v>
      </c>
      <c r="KOO9">
        <v>2</v>
      </c>
      <c r="KOP9">
        <v>2</v>
      </c>
      <c r="KOQ9">
        <v>2</v>
      </c>
      <c r="KOR9">
        <v>2</v>
      </c>
      <c r="KOS9">
        <v>2</v>
      </c>
      <c r="KOT9">
        <v>2</v>
      </c>
      <c r="KOU9">
        <v>3</v>
      </c>
      <c r="KOV9">
        <v>3</v>
      </c>
      <c r="KOW9">
        <v>3</v>
      </c>
      <c r="KOX9">
        <v>3</v>
      </c>
      <c r="KOY9">
        <v>3</v>
      </c>
      <c r="KOZ9">
        <v>3</v>
      </c>
      <c r="KPA9">
        <v>3</v>
      </c>
      <c r="KPB9">
        <v>3</v>
      </c>
      <c r="KPC9">
        <v>3</v>
      </c>
      <c r="KPD9">
        <v>3</v>
      </c>
      <c r="KPE9">
        <v>3</v>
      </c>
      <c r="KPF9">
        <v>4</v>
      </c>
      <c r="KPG9">
        <v>4</v>
      </c>
      <c r="KPH9">
        <v>4</v>
      </c>
      <c r="KPI9">
        <v>4</v>
      </c>
      <c r="KPJ9">
        <v>4</v>
      </c>
      <c r="KPK9">
        <v>4</v>
      </c>
      <c r="KPL9">
        <v>4</v>
      </c>
      <c r="KPM9">
        <v>4</v>
      </c>
      <c r="KPN9">
        <v>4</v>
      </c>
      <c r="KPO9">
        <v>4</v>
      </c>
      <c r="KPP9">
        <v>4</v>
      </c>
      <c r="KPQ9">
        <v>5</v>
      </c>
      <c r="KPR9">
        <v>5</v>
      </c>
      <c r="KPS9">
        <v>5</v>
      </c>
      <c r="KPT9">
        <v>5</v>
      </c>
      <c r="KPU9">
        <v>5</v>
      </c>
      <c r="KPV9">
        <v>5</v>
      </c>
      <c r="KPW9">
        <v>5</v>
      </c>
      <c r="KPX9">
        <v>5</v>
      </c>
      <c r="KPY9">
        <v>5</v>
      </c>
      <c r="KPZ9">
        <v>5</v>
      </c>
      <c r="KQA9">
        <v>5</v>
      </c>
      <c r="KQB9">
        <v>6</v>
      </c>
      <c r="KQC9">
        <v>6</v>
      </c>
      <c r="KQD9">
        <v>6</v>
      </c>
      <c r="KQE9">
        <v>6</v>
      </c>
      <c r="KQF9">
        <v>6</v>
      </c>
      <c r="KQG9">
        <v>6</v>
      </c>
      <c r="KQH9">
        <v>6</v>
      </c>
      <c r="KQI9">
        <v>6</v>
      </c>
      <c r="KQJ9">
        <v>6</v>
      </c>
      <c r="KQK9">
        <v>6</v>
      </c>
      <c r="KQL9">
        <v>6</v>
      </c>
      <c r="KQM9">
        <v>7</v>
      </c>
      <c r="KQN9">
        <v>7</v>
      </c>
      <c r="KQO9">
        <v>7</v>
      </c>
      <c r="KQP9">
        <v>7</v>
      </c>
      <c r="KQQ9">
        <v>7</v>
      </c>
      <c r="KQR9">
        <v>7</v>
      </c>
      <c r="KQS9">
        <v>7</v>
      </c>
      <c r="KQT9">
        <v>7</v>
      </c>
      <c r="KQU9">
        <v>7</v>
      </c>
      <c r="KQV9">
        <v>7</v>
      </c>
      <c r="KQW9">
        <v>7</v>
      </c>
      <c r="KQX9">
        <v>8</v>
      </c>
      <c r="KQY9">
        <v>8</v>
      </c>
      <c r="KQZ9">
        <v>8</v>
      </c>
      <c r="KRA9">
        <v>8</v>
      </c>
      <c r="KRB9">
        <v>8</v>
      </c>
      <c r="KRC9">
        <v>8</v>
      </c>
      <c r="KRD9">
        <v>8</v>
      </c>
      <c r="KRE9">
        <v>8</v>
      </c>
      <c r="KRF9">
        <v>8</v>
      </c>
      <c r="KRG9">
        <v>8</v>
      </c>
      <c r="KRH9">
        <v>8</v>
      </c>
      <c r="KRI9">
        <v>9</v>
      </c>
      <c r="KRJ9">
        <v>9</v>
      </c>
      <c r="KRK9">
        <v>9</v>
      </c>
      <c r="KRL9">
        <v>9</v>
      </c>
      <c r="KRM9">
        <v>9</v>
      </c>
      <c r="KRN9">
        <v>9</v>
      </c>
      <c r="KRO9">
        <v>9</v>
      </c>
      <c r="KRP9">
        <v>9</v>
      </c>
      <c r="KRQ9">
        <v>9</v>
      </c>
      <c r="KRR9">
        <v>9</v>
      </c>
      <c r="KRS9">
        <v>9</v>
      </c>
      <c r="KRT9">
        <v>10</v>
      </c>
      <c r="KRU9">
        <v>10</v>
      </c>
      <c r="KRV9">
        <v>10</v>
      </c>
      <c r="KRW9">
        <v>10</v>
      </c>
      <c r="KRX9">
        <v>10</v>
      </c>
      <c r="KRY9">
        <v>10</v>
      </c>
      <c r="KRZ9">
        <v>10</v>
      </c>
      <c r="KSA9">
        <v>10</v>
      </c>
      <c r="KSB9">
        <v>10</v>
      </c>
      <c r="KSC9">
        <v>10</v>
      </c>
      <c r="KSD9">
        <v>10</v>
      </c>
      <c r="KSE9">
        <v>11</v>
      </c>
      <c r="KSF9">
        <v>11</v>
      </c>
      <c r="KSG9">
        <v>11</v>
      </c>
      <c r="KSH9">
        <v>11</v>
      </c>
      <c r="KSI9">
        <v>11</v>
      </c>
      <c r="KSJ9">
        <v>11</v>
      </c>
      <c r="KSK9">
        <v>11</v>
      </c>
      <c r="KSL9">
        <v>11</v>
      </c>
      <c r="KSM9">
        <v>11</v>
      </c>
      <c r="KSN9">
        <v>11</v>
      </c>
      <c r="KSO9">
        <v>11</v>
      </c>
      <c r="KSP9">
        <v>12</v>
      </c>
      <c r="KSQ9">
        <v>12</v>
      </c>
      <c r="KSR9">
        <v>12</v>
      </c>
      <c r="KSS9">
        <v>12</v>
      </c>
      <c r="KST9">
        <v>12</v>
      </c>
      <c r="KSU9">
        <v>12</v>
      </c>
      <c r="KSV9">
        <v>12</v>
      </c>
      <c r="KSW9">
        <v>12</v>
      </c>
      <c r="KSX9">
        <v>12</v>
      </c>
      <c r="KSY9">
        <v>12</v>
      </c>
      <c r="KSZ9">
        <v>12</v>
      </c>
      <c r="KTA9">
        <v>13</v>
      </c>
      <c r="KTB9">
        <v>13</v>
      </c>
      <c r="KTC9">
        <v>13</v>
      </c>
      <c r="KTD9">
        <v>13</v>
      </c>
      <c r="KTE9">
        <v>13</v>
      </c>
      <c r="KTF9">
        <v>13</v>
      </c>
      <c r="KTG9">
        <v>13</v>
      </c>
      <c r="KTH9">
        <v>13</v>
      </c>
      <c r="KTI9">
        <v>13</v>
      </c>
      <c r="KTJ9">
        <v>13</v>
      </c>
      <c r="KTK9">
        <v>13</v>
      </c>
      <c r="KTL9">
        <v>14</v>
      </c>
      <c r="KTM9">
        <v>14</v>
      </c>
      <c r="KTN9">
        <v>14</v>
      </c>
      <c r="KTO9">
        <v>14</v>
      </c>
      <c r="KTP9">
        <v>14</v>
      </c>
      <c r="KTQ9">
        <v>14</v>
      </c>
      <c r="KTR9">
        <v>14</v>
      </c>
      <c r="KTS9">
        <v>14</v>
      </c>
      <c r="KTT9">
        <v>14</v>
      </c>
      <c r="KTU9">
        <v>14</v>
      </c>
      <c r="KTV9">
        <v>14</v>
      </c>
      <c r="KTW9">
        <v>15</v>
      </c>
      <c r="KTX9">
        <v>15</v>
      </c>
      <c r="KTY9">
        <v>15</v>
      </c>
      <c r="KTZ9">
        <v>15</v>
      </c>
      <c r="KUA9">
        <v>15</v>
      </c>
      <c r="KUB9">
        <v>15</v>
      </c>
      <c r="KUC9">
        <v>15</v>
      </c>
      <c r="KUD9">
        <v>15</v>
      </c>
      <c r="KUE9">
        <v>15</v>
      </c>
      <c r="KUF9">
        <v>15</v>
      </c>
      <c r="KUG9">
        <v>15</v>
      </c>
      <c r="KUH9">
        <v>16</v>
      </c>
      <c r="KUI9">
        <v>16</v>
      </c>
      <c r="KUJ9">
        <v>16</v>
      </c>
      <c r="KUK9">
        <v>16</v>
      </c>
      <c r="KUL9">
        <v>16</v>
      </c>
      <c r="KUM9">
        <v>16</v>
      </c>
      <c r="KUN9">
        <v>16</v>
      </c>
      <c r="KUO9">
        <v>16</v>
      </c>
      <c r="KUP9">
        <v>16</v>
      </c>
      <c r="KUQ9">
        <v>16</v>
      </c>
      <c r="KUR9">
        <v>16</v>
      </c>
      <c r="KUS9">
        <v>17</v>
      </c>
      <c r="KUT9">
        <v>17</v>
      </c>
      <c r="KUU9">
        <v>17</v>
      </c>
      <c r="KUV9">
        <v>17</v>
      </c>
      <c r="KUW9">
        <v>17</v>
      </c>
      <c r="KUX9">
        <v>17</v>
      </c>
      <c r="KUY9">
        <v>17</v>
      </c>
      <c r="KUZ9">
        <v>17</v>
      </c>
      <c r="KVA9">
        <v>17</v>
      </c>
      <c r="KVB9">
        <v>17</v>
      </c>
      <c r="KVC9">
        <v>17</v>
      </c>
      <c r="KVD9">
        <v>18</v>
      </c>
      <c r="KVE9">
        <v>18</v>
      </c>
      <c r="KVF9">
        <v>18</v>
      </c>
      <c r="KVG9">
        <v>18</v>
      </c>
      <c r="KVH9">
        <v>18</v>
      </c>
      <c r="KVI9">
        <v>18</v>
      </c>
      <c r="KVJ9">
        <v>18</v>
      </c>
      <c r="KVK9">
        <v>18</v>
      </c>
      <c r="KVL9">
        <v>18</v>
      </c>
      <c r="KVM9">
        <v>18</v>
      </c>
      <c r="KVN9">
        <v>18</v>
      </c>
      <c r="KVO9">
        <v>19</v>
      </c>
      <c r="KVP9">
        <v>19</v>
      </c>
      <c r="KVQ9">
        <v>19</v>
      </c>
      <c r="KVR9">
        <v>19</v>
      </c>
      <c r="KVS9">
        <v>19</v>
      </c>
      <c r="KVT9">
        <v>19</v>
      </c>
      <c r="KVU9">
        <v>19</v>
      </c>
      <c r="KVV9">
        <v>19</v>
      </c>
      <c r="KVW9">
        <v>19</v>
      </c>
      <c r="KVX9">
        <v>19</v>
      </c>
      <c r="KVY9">
        <v>19</v>
      </c>
      <c r="KVZ9">
        <v>20</v>
      </c>
      <c r="KWA9">
        <v>20</v>
      </c>
      <c r="KWB9">
        <v>20</v>
      </c>
      <c r="KWC9">
        <v>20</v>
      </c>
      <c r="KWD9">
        <v>20</v>
      </c>
      <c r="KWE9">
        <v>20</v>
      </c>
      <c r="KWF9">
        <v>20</v>
      </c>
      <c r="KWG9">
        <v>20</v>
      </c>
      <c r="KWH9">
        <v>20</v>
      </c>
      <c r="KWI9">
        <v>20</v>
      </c>
      <c r="KWJ9">
        <v>20</v>
      </c>
      <c r="KWK9">
        <v>21</v>
      </c>
      <c r="KWL9">
        <v>21</v>
      </c>
      <c r="KWM9">
        <v>21</v>
      </c>
      <c r="KWN9">
        <v>21</v>
      </c>
      <c r="KWO9">
        <v>21</v>
      </c>
      <c r="KWP9">
        <v>21</v>
      </c>
      <c r="KWQ9">
        <v>21</v>
      </c>
      <c r="KWR9">
        <v>21</v>
      </c>
      <c r="KWS9">
        <v>21</v>
      </c>
      <c r="KWT9">
        <v>21</v>
      </c>
      <c r="KWU9">
        <v>21</v>
      </c>
      <c r="KWV9">
        <v>22</v>
      </c>
      <c r="KWW9">
        <v>22</v>
      </c>
      <c r="KWX9">
        <v>22</v>
      </c>
      <c r="KWY9">
        <v>22</v>
      </c>
      <c r="KWZ9">
        <v>22</v>
      </c>
      <c r="KXA9">
        <v>22</v>
      </c>
      <c r="KXB9">
        <v>22</v>
      </c>
      <c r="KXC9">
        <v>22</v>
      </c>
      <c r="KXD9">
        <v>22</v>
      </c>
      <c r="KXE9">
        <v>22</v>
      </c>
      <c r="KXF9">
        <v>22</v>
      </c>
      <c r="KXG9">
        <v>23</v>
      </c>
      <c r="KXH9">
        <v>23</v>
      </c>
      <c r="KXI9">
        <v>23</v>
      </c>
      <c r="KXJ9">
        <v>23</v>
      </c>
      <c r="KXK9">
        <v>23</v>
      </c>
      <c r="KXL9">
        <v>23</v>
      </c>
      <c r="KXM9">
        <v>23</v>
      </c>
      <c r="KXN9">
        <v>23</v>
      </c>
      <c r="KXO9">
        <v>23</v>
      </c>
      <c r="KXP9">
        <v>23</v>
      </c>
      <c r="KXQ9">
        <v>23</v>
      </c>
      <c r="KXR9">
        <v>24</v>
      </c>
      <c r="KXS9">
        <v>24</v>
      </c>
      <c r="KXT9">
        <v>24</v>
      </c>
      <c r="KXU9">
        <v>24</v>
      </c>
      <c r="KXV9">
        <v>24</v>
      </c>
      <c r="KXW9">
        <v>24</v>
      </c>
      <c r="KXX9">
        <v>24</v>
      </c>
      <c r="KXY9">
        <v>24</v>
      </c>
      <c r="KXZ9">
        <v>24</v>
      </c>
      <c r="KYA9">
        <v>24</v>
      </c>
      <c r="KYB9">
        <v>24</v>
      </c>
      <c r="KYC9">
        <v>25</v>
      </c>
      <c r="KYD9">
        <v>25</v>
      </c>
      <c r="KYE9">
        <v>25</v>
      </c>
      <c r="KYF9">
        <v>25</v>
      </c>
      <c r="KYG9">
        <v>25</v>
      </c>
      <c r="KYH9">
        <v>25</v>
      </c>
      <c r="KYI9">
        <v>25</v>
      </c>
      <c r="KYJ9">
        <v>25</v>
      </c>
      <c r="KYK9">
        <v>25</v>
      </c>
      <c r="KYL9">
        <v>25</v>
      </c>
      <c r="KYM9">
        <v>25</v>
      </c>
      <c r="KYN9">
        <v>26</v>
      </c>
      <c r="KYO9">
        <v>26</v>
      </c>
      <c r="KYP9">
        <v>26</v>
      </c>
      <c r="KYQ9">
        <v>26</v>
      </c>
      <c r="KYR9">
        <v>26</v>
      </c>
      <c r="KYS9">
        <v>26</v>
      </c>
      <c r="KYT9">
        <v>26</v>
      </c>
      <c r="KYU9">
        <v>26</v>
      </c>
      <c r="KYV9">
        <v>26</v>
      </c>
      <c r="KYW9">
        <v>26</v>
      </c>
      <c r="KYX9">
        <v>26</v>
      </c>
      <c r="KYY9">
        <v>27</v>
      </c>
      <c r="KYZ9">
        <v>27</v>
      </c>
      <c r="KZA9">
        <v>27</v>
      </c>
      <c r="KZB9">
        <v>27</v>
      </c>
      <c r="KZC9">
        <v>27</v>
      </c>
      <c r="KZD9">
        <v>27</v>
      </c>
      <c r="KZE9">
        <v>27</v>
      </c>
      <c r="KZF9">
        <v>27</v>
      </c>
      <c r="KZG9">
        <v>27</v>
      </c>
      <c r="KZH9">
        <v>27</v>
      </c>
      <c r="KZI9">
        <v>27</v>
      </c>
      <c r="KZJ9">
        <v>28</v>
      </c>
      <c r="KZK9">
        <v>28</v>
      </c>
      <c r="KZL9">
        <v>28</v>
      </c>
      <c r="KZM9">
        <v>28</v>
      </c>
      <c r="KZN9">
        <v>28</v>
      </c>
      <c r="KZO9">
        <v>28</v>
      </c>
      <c r="KZP9">
        <v>28</v>
      </c>
      <c r="KZQ9">
        <v>28</v>
      </c>
      <c r="KZR9">
        <v>28</v>
      </c>
      <c r="KZS9">
        <v>28</v>
      </c>
      <c r="KZT9">
        <v>28</v>
      </c>
      <c r="KZU9">
        <v>29</v>
      </c>
      <c r="KZV9">
        <v>29</v>
      </c>
      <c r="KZW9">
        <v>29</v>
      </c>
      <c r="KZX9">
        <v>29</v>
      </c>
      <c r="KZY9">
        <v>29</v>
      </c>
      <c r="KZZ9">
        <v>29</v>
      </c>
      <c r="LAA9">
        <v>29</v>
      </c>
      <c r="LAB9">
        <v>29</v>
      </c>
      <c r="LAC9">
        <v>29</v>
      </c>
      <c r="LAD9">
        <v>29</v>
      </c>
      <c r="LAE9">
        <v>29</v>
      </c>
      <c r="LAF9">
        <v>30</v>
      </c>
      <c r="LAG9">
        <v>30</v>
      </c>
      <c r="LAH9">
        <v>30</v>
      </c>
      <c r="LAI9">
        <v>30</v>
      </c>
      <c r="LAJ9">
        <v>30</v>
      </c>
      <c r="LAK9">
        <v>30</v>
      </c>
      <c r="LAL9">
        <v>30</v>
      </c>
      <c r="LAM9">
        <v>30</v>
      </c>
      <c r="LAN9">
        <v>30</v>
      </c>
      <c r="LAO9">
        <v>30</v>
      </c>
      <c r="LAP9">
        <v>30</v>
      </c>
      <c r="LAQ9">
        <v>31</v>
      </c>
      <c r="LAR9">
        <v>31</v>
      </c>
      <c r="LAS9">
        <v>31</v>
      </c>
      <c r="LAT9">
        <v>31</v>
      </c>
      <c r="LAU9">
        <v>31</v>
      </c>
      <c r="LAV9">
        <v>31</v>
      </c>
      <c r="LAW9">
        <v>31</v>
      </c>
      <c r="LAX9">
        <v>31</v>
      </c>
      <c r="LAY9">
        <v>31</v>
      </c>
      <c r="LAZ9">
        <v>31</v>
      </c>
      <c r="LBA9">
        <v>31</v>
      </c>
      <c r="LBB9">
        <v>32</v>
      </c>
      <c r="LBC9">
        <v>32</v>
      </c>
      <c r="LBD9">
        <v>32</v>
      </c>
      <c r="LBE9">
        <v>32</v>
      </c>
      <c r="LBF9">
        <v>32</v>
      </c>
      <c r="LBG9">
        <v>32</v>
      </c>
      <c r="LBH9">
        <v>32</v>
      </c>
      <c r="LBI9">
        <v>32</v>
      </c>
      <c r="LBJ9">
        <v>32</v>
      </c>
      <c r="LBK9">
        <v>32</v>
      </c>
      <c r="LBL9">
        <v>32</v>
      </c>
      <c r="LBM9">
        <v>33</v>
      </c>
      <c r="LBN9">
        <v>33</v>
      </c>
      <c r="LBO9">
        <v>33</v>
      </c>
      <c r="LBP9">
        <v>33</v>
      </c>
      <c r="LBQ9">
        <v>33</v>
      </c>
      <c r="LBR9">
        <v>33</v>
      </c>
      <c r="LBS9">
        <v>33</v>
      </c>
      <c r="LBT9">
        <v>33</v>
      </c>
      <c r="LBU9">
        <v>33</v>
      </c>
      <c r="LBV9">
        <v>33</v>
      </c>
      <c r="LBW9">
        <v>33</v>
      </c>
      <c r="LBX9">
        <v>34</v>
      </c>
      <c r="LBY9">
        <v>34</v>
      </c>
      <c r="LBZ9">
        <v>34</v>
      </c>
      <c r="LCA9">
        <v>34</v>
      </c>
      <c r="LCB9">
        <v>34</v>
      </c>
      <c r="LCC9">
        <v>34</v>
      </c>
      <c r="LCD9">
        <v>34</v>
      </c>
      <c r="LCE9">
        <v>34</v>
      </c>
      <c r="LCF9">
        <v>34</v>
      </c>
      <c r="LCG9">
        <v>34</v>
      </c>
      <c r="LCH9">
        <v>34</v>
      </c>
      <c r="LCI9">
        <v>35</v>
      </c>
      <c r="LCJ9">
        <v>35</v>
      </c>
      <c r="LCK9">
        <v>35</v>
      </c>
      <c r="LCL9">
        <v>35</v>
      </c>
      <c r="LCM9">
        <v>35</v>
      </c>
      <c r="LCN9">
        <v>35</v>
      </c>
      <c r="LCO9">
        <v>35</v>
      </c>
      <c r="LCP9">
        <v>35</v>
      </c>
      <c r="LCQ9">
        <v>35</v>
      </c>
      <c r="LCR9">
        <v>35</v>
      </c>
      <c r="LCS9">
        <v>35</v>
      </c>
      <c r="LCT9">
        <v>36</v>
      </c>
      <c r="LCU9">
        <v>36</v>
      </c>
      <c r="LCV9">
        <v>36</v>
      </c>
      <c r="LCW9">
        <v>36</v>
      </c>
      <c r="LCX9">
        <v>36</v>
      </c>
      <c r="LCY9">
        <v>36</v>
      </c>
      <c r="LCZ9">
        <v>36</v>
      </c>
      <c r="LDA9">
        <v>36</v>
      </c>
      <c r="LDB9">
        <v>36</v>
      </c>
      <c r="LDC9">
        <v>36</v>
      </c>
      <c r="LDD9">
        <v>36</v>
      </c>
      <c r="LDE9">
        <v>37</v>
      </c>
      <c r="LDF9">
        <v>37</v>
      </c>
      <c r="LDG9">
        <v>37</v>
      </c>
      <c r="LDH9">
        <v>37</v>
      </c>
      <c r="LDI9">
        <v>37</v>
      </c>
      <c r="LDJ9">
        <v>37</v>
      </c>
      <c r="LDK9">
        <v>37</v>
      </c>
      <c r="LDL9">
        <v>37</v>
      </c>
      <c r="LDM9">
        <v>37</v>
      </c>
      <c r="LDN9">
        <v>37</v>
      </c>
      <c r="LDO9">
        <v>37</v>
      </c>
      <c r="LDP9">
        <v>38</v>
      </c>
      <c r="LDQ9">
        <v>38</v>
      </c>
      <c r="LDR9">
        <v>38</v>
      </c>
      <c r="LDS9">
        <v>38</v>
      </c>
      <c r="LDT9">
        <v>38</v>
      </c>
      <c r="LDU9">
        <v>38</v>
      </c>
      <c r="LDV9">
        <v>38</v>
      </c>
      <c r="LDW9">
        <v>38</v>
      </c>
      <c r="LDX9">
        <v>38</v>
      </c>
      <c r="LDY9">
        <v>38</v>
      </c>
      <c r="LDZ9">
        <v>38</v>
      </c>
      <c r="LEA9">
        <v>39</v>
      </c>
      <c r="LEB9">
        <v>39</v>
      </c>
      <c r="LEC9">
        <v>39</v>
      </c>
      <c r="LED9">
        <v>39</v>
      </c>
      <c r="LEE9">
        <v>39</v>
      </c>
      <c r="LEF9">
        <v>39</v>
      </c>
      <c r="LEG9">
        <v>39</v>
      </c>
      <c r="LEH9">
        <v>39</v>
      </c>
      <c r="LEI9">
        <v>39</v>
      </c>
      <c r="LEJ9">
        <v>39</v>
      </c>
      <c r="LEK9">
        <v>39</v>
      </c>
      <c r="LEL9">
        <v>40</v>
      </c>
      <c r="LEM9">
        <v>40</v>
      </c>
      <c r="LEN9">
        <v>40</v>
      </c>
      <c r="LEO9">
        <v>40</v>
      </c>
      <c r="LEP9">
        <v>40</v>
      </c>
      <c r="LEQ9">
        <v>40</v>
      </c>
      <c r="LER9">
        <v>40</v>
      </c>
      <c r="LES9">
        <v>40</v>
      </c>
      <c r="LET9">
        <v>40</v>
      </c>
      <c r="LEU9">
        <v>40</v>
      </c>
      <c r="LEV9">
        <v>40</v>
      </c>
      <c r="LEW9">
        <v>41</v>
      </c>
      <c r="LEX9">
        <v>41</v>
      </c>
      <c r="LEY9">
        <v>41</v>
      </c>
      <c r="LEZ9">
        <v>41</v>
      </c>
      <c r="LFA9">
        <v>41</v>
      </c>
      <c r="LFB9">
        <v>41</v>
      </c>
      <c r="LFC9">
        <v>41</v>
      </c>
      <c r="LFD9">
        <v>41</v>
      </c>
      <c r="LFE9">
        <v>41</v>
      </c>
      <c r="LFF9">
        <v>41</v>
      </c>
      <c r="LFG9">
        <v>41</v>
      </c>
      <c r="LFH9">
        <v>42</v>
      </c>
      <c r="LFI9">
        <v>42</v>
      </c>
      <c r="LFJ9">
        <v>42</v>
      </c>
      <c r="LFK9">
        <v>42</v>
      </c>
      <c r="LFL9">
        <v>42</v>
      </c>
      <c r="LFM9">
        <v>42</v>
      </c>
      <c r="LFN9">
        <v>42</v>
      </c>
      <c r="LFO9">
        <v>42</v>
      </c>
      <c r="LFP9">
        <v>42</v>
      </c>
      <c r="LFQ9">
        <v>42</v>
      </c>
      <c r="LFR9">
        <v>42</v>
      </c>
      <c r="LFS9">
        <v>43</v>
      </c>
      <c r="LFT9">
        <v>43</v>
      </c>
      <c r="LFU9">
        <v>43</v>
      </c>
      <c r="LFV9">
        <v>43</v>
      </c>
      <c r="LFW9">
        <v>43</v>
      </c>
      <c r="LFX9">
        <v>43</v>
      </c>
      <c r="LFY9">
        <v>43</v>
      </c>
      <c r="LFZ9">
        <v>43</v>
      </c>
      <c r="LGA9">
        <v>43</v>
      </c>
      <c r="LGB9">
        <v>43</v>
      </c>
      <c r="LGC9">
        <v>43</v>
      </c>
      <c r="LGD9">
        <v>44</v>
      </c>
      <c r="LGE9">
        <v>44</v>
      </c>
      <c r="LGF9">
        <v>44</v>
      </c>
      <c r="LGG9">
        <v>44</v>
      </c>
      <c r="LGH9">
        <v>44</v>
      </c>
      <c r="LGI9">
        <v>44</v>
      </c>
      <c r="LGJ9">
        <v>44</v>
      </c>
      <c r="LGK9">
        <v>44</v>
      </c>
      <c r="LGL9">
        <v>44</v>
      </c>
      <c r="LGM9">
        <v>44</v>
      </c>
      <c r="LGN9">
        <v>44</v>
      </c>
      <c r="LGO9">
        <v>45</v>
      </c>
      <c r="LGP9">
        <v>45</v>
      </c>
      <c r="LGQ9">
        <v>45</v>
      </c>
      <c r="LGR9">
        <v>45</v>
      </c>
      <c r="LGS9">
        <v>45</v>
      </c>
      <c r="LGT9">
        <v>45</v>
      </c>
      <c r="LGU9">
        <v>45</v>
      </c>
      <c r="LGV9">
        <v>45</v>
      </c>
      <c r="LGW9">
        <v>45</v>
      </c>
      <c r="LGX9">
        <v>45</v>
      </c>
      <c r="LGY9">
        <v>45</v>
      </c>
      <c r="LGZ9">
        <v>46</v>
      </c>
      <c r="LHA9">
        <v>46</v>
      </c>
      <c r="LHB9">
        <v>46</v>
      </c>
      <c r="LHC9">
        <v>46</v>
      </c>
      <c r="LHD9">
        <v>46</v>
      </c>
      <c r="LHE9">
        <v>46</v>
      </c>
      <c r="LHF9">
        <v>46</v>
      </c>
      <c r="LHG9">
        <v>46</v>
      </c>
      <c r="LHH9">
        <v>46</v>
      </c>
      <c r="LHI9">
        <v>46</v>
      </c>
      <c r="LHJ9">
        <v>46</v>
      </c>
      <c r="LHK9">
        <v>1</v>
      </c>
      <c r="LHL9">
        <v>1</v>
      </c>
      <c r="LHM9">
        <v>1</v>
      </c>
      <c r="LHN9">
        <v>1</v>
      </c>
      <c r="LHO9">
        <v>1</v>
      </c>
      <c r="LHP9">
        <v>1</v>
      </c>
      <c r="LHQ9">
        <v>1</v>
      </c>
      <c r="LHR9">
        <v>1</v>
      </c>
      <c r="LHS9">
        <v>1</v>
      </c>
      <c r="LHT9">
        <v>1</v>
      </c>
      <c r="LHU9">
        <v>1</v>
      </c>
      <c r="LHV9">
        <v>2</v>
      </c>
      <c r="LHW9">
        <v>2</v>
      </c>
      <c r="LHX9">
        <v>2</v>
      </c>
      <c r="LHY9">
        <v>2</v>
      </c>
      <c r="LHZ9">
        <v>2</v>
      </c>
      <c r="LIA9">
        <v>2</v>
      </c>
      <c r="LIB9">
        <v>2</v>
      </c>
      <c r="LIC9">
        <v>2</v>
      </c>
      <c r="LID9">
        <v>2</v>
      </c>
      <c r="LIE9">
        <v>2</v>
      </c>
      <c r="LIF9">
        <v>2</v>
      </c>
      <c r="LIG9">
        <v>1</v>
      </c>
      <c r="LIH9">
        <v>1</v>
      </c>
      <c r="LII9">
        <v>1</v>
      </c>
      <c r="LIJ9">
        <v>1</v>
      </c>
      <c r="LIK9">
        <v>1</v>
      </c>
      <c r="LIL9">
        <v>1</v>
      </c>
      <c r="LIM9">
        <v>1</v>
      </c>
      <c r="LIN9">
        <v>1</v>
      </c>
      <c r="LIO9">
        <v>1</v>
      </c>
      <c r="LIP9">
        <v>1</v>
      </c>
      <c r="LIQ9">
        <v>1</v>
      </c>
      <c r="LIR9">
        <v>2</v>
      </c>
      <c r="LIS9">
        <v>2</v>
      </c>
      <c r="LIT9">
        <v>2</v>
      </c>
      <c r="LIU9">
        <v>2</v>
      </c>
      <c r="LIV9">
        <v>2</v>
      </c>
      <c r="LIW9">
        <v>2</v>
      </c>
      <c r="LIX9">
        <v>2</v>
      </c>
      <c r="LIY9">
        <v>2</v>
      </c>
      <c r="LIZ9">
        <v>2</v>
      </c>
      <c r="LJA9">
        <v>2</v>
      </c>
      <c r="LJB9">
        <v>2</v>
      </c>
      <c r="LJC9">
        <v>3</v>
      </c>
      <c r="LJD9">
        <v>3</v>
      </c>
      <c r="LJE9">
        <v>3</v>
      </c>
      <c r="LJF9">
        <v>3</v>
      </c>
      <c r="LJG9">
        <v>3</v>
      </c>
      <c r="LJH9">
        <v>3</v>
      </c>
      <c r="LJI9">
        <v>3</v>
      </c>
      <c r="LJJ9">
        <v>3</v>
      </c>
      <c r="LJK9">
        <v>3</v>
      </c>
      <c r="LJL9">
        <v>3</v>
      </c>
      <c r="LJM9">
        <v>3</v>
      </c>
      <c r="LJN9">
        <v>4</v>
      </c>
      <c r="LJO9">
        <v>4</v>
      </c>
      <c r="LJP9">
        <v>4</v>
      </c>
      <c r="LJQ9">
        <v>4</v>
      </c>
      <c r="LJR9">
        <v>4</v>
      </c>
      <c r="LJS9">
        <v>4</v>
      </c>
      <c r="LJT9">
        <v>4</v>
      </c>
      <c r="LJU9">
        <v>4</v>
      </c>
      <c r="LJV9">
        <v>4</v>
      </c>
      <c r="LJW9">
        <v>4</v>
      </c>
      <c r="LJX9">
        <v>4</v>
      </c>
      <c r="LJY9">
        <v>5</v>
      </c>
      <c r="LJZ9">
        <v>5</v>
      </c>
      <c r="LKA9">
        <v>5</v>
      </c>
      <c r="LKB9">
        <v>5</v>
      </c>
      <c r="LKC9">
        <v>5</v>
      </c>
      <c r="LKD9">
        <v>5</v>
      </c>
      <c r="LKE9">
        <v>5</v>
      </c>
      <c r="LKF9">
        <v>5</v>
      </c>
      <c r="LKG9">
        <v>5</v>
      </c>
      <c r="LKH9">
        <v>5</v>
      </c>
      <c r="LKI9">
        <v>5</v>
      </c>
      <c r="LKJ9">
        <v>6</v>
      </c>
      <c r="LKK9">
        <v>6</v>
      </c>
      <c r="LKL9">
        <v>6</v>
      </c>
      <c r="LKM9">
        <v>6</v>
      </c>
      <c r="LKN9">
        <v>6</v>
      </c>
      <c r="LKO9">
        <v>6</v>
      </c>
      <c r="LKP9">
        <v>6</v>
      </c>
      <c r="LKQ9">
        <v>6</v>
      </c>
      <c r="LKR9">
        <v>6</v>
      </c>
      <c r="LKS9">
        <v>6</v>
      </c>
      <c r="LKT9">
        <v>6</v>
      </c>
      <c r="LKU9">
        <v>7</v>
      </c>
      <c r="LKV9">
        <v>7</v>
      </c>
      <c r="LKW9">
        <v>7</v>
      </c>
      <c r="LKX9">
        <v>7</v>
      </c>
      <c r="LKY9">
        <v>7</v>
      </c>
      <c r="LKZ9">
        <v>7</v>
      </c>
      <c r="LLA9">
        <v>7</v>
      </c>
      <c r="LLB9">
        <v>7</v>
      </c>
      <c r="LLC9">
        <v>7</v>
      </c>
      <c r="LLD9">
        <v>7</v>
      </c>
      <c r="LLE9">
        <v>7</v>
      </c>
      <c r="LLF9">
        <v>8</v>
      </c>
      <c r="LLG9">
        <v>8</v>
      </c>
      <c r="LLH9">
        <v>8</v>
      </c>
      <c r="LLI9">
        <v>8</v>
      </c>
      <c r="LLJ9">
        <v>8</v>
      </c>
      <c r="LLK9">
        <v>8</v>
      </c>
      <c r="LLL9">
        <v>8</v>
      </c>
      <c r="LLM9">
        <v>8</v>
      </c>
      <c r="LLN9">
        <v>8</v>
      </c>
      <c r="LLO9">
        <v>8</v>
      </c>
      <c r="LLP9">
        <v>8</v>
      </c>
      <c r="LLQ9">
        <v>9</v>
      </c>
      <c r="LLR9">
        <v>9</v>
      </c>
      <c r="LLS9">
        <v>9</v>
      </c>
      <c r="LLT9">
        <v>9</v>
      </c>
      <c r="LLU9">
        <v>9</v>
      </c>
      <c r="LLV9">
        <v>9</v>
      </c>
      <c r="LLW9">
        <v>9</v>
      </c>
      <c r="LLX9">
        <v>9</v>
      </c>
      <c r="LLY9">
        <v>9</v>
      </c>
      <c r="LLZ9">
        <v>9</v>
      </c>
      <c r="LMA9">
        <v>9</v>
      </c>
      <c r="LMB9">
        <v>10</v>
      </c>
      <c r="LMC9">
        <v>10</v>
      </c>
      <c r="LMD9">
        <v>10</v>
      </c>
      <c r="LME9">
        <v>10</v>
      </c>
      <c r="LMF9">
        <v>10</v>
      </c>
      <c r="LMG9">
        <v>10</v>
      </c>
      <c r="LMH9">
        <v>10</v>
      </c>
      <c r="LMI9">
        <v>10</v>
      </c>
      <c r="LMJ9">
        <v>10</v>
      </c>
      <c r="LMK9">
        <v>10</v>
      </c>
      <c r="LML9">
        <v>10</v>
      </c>
      <c r="LMM9" s="1178"/>
      <c r="LMN9" s="134" t="s">
        <v>3</v>
      </c>
      <c r="LMO9" s="134" t="s">
        <v>3</v>
      </c>
      <c r="LMP9" s="134" t="s">
        <v>3</v>
      </c>
      <c r="LMQ9" s="134" t="s">
        <v>3</v>
      </c>
      <c r="LMR9" s="134" t="s">
        <v>3</v>
      </c>
      <c r="LMS9" s="134" t="s">
        <v>3</v>
      </c>
      <c r="LMT9" s="134" t="s">
        <v>3</v>
      </c>
      <c r="LMU9" s="134" t="s">
        <v>3</v>
      </c>
      <c r="LMV9" s="134" t="s">
        <v>3</v>
      </c>
      <c r="LMW9" s="134" t="s">
        <v>3</v>
      </c>
      <c r="LMX9" s="134" t="s">
        <v>3</v>
      </c>
      <c r="LMY9" s="134" t="s">
        <v>3</v>
      </c>
      <c r="LMZ9" s="134" t="s">
        <v>3</v>
      </c>
      <c r="LNA9" s="134" t="s">
        <v>3</v>
      </c>
      <c r="LNB9" s="134" t="s">
        <v>3</v>
      </c>
      <c r="LNC9" s="134" t="s">
        <v>3</v>
      </c>
      <c r="LND9" s="134" t="s">
        <v>3</v>
      </c>
      <c r="LNE9" s="134" t="s">
        <v>3</v>
      </c>
      <c r="LNF9" s="134" t="s">
        <v>3</v>
      </c>
      <c r="LNG9" s="134" t="s">
        <v>3</v>
      </c>
      <c r="LNH9" s="134" t="s">
        <v>3</v>
      </c>
      <c r="LNI9" s="134" t="s">
        <v>3</v>
      </c>
      <c r="LNJ9" s="134" t="s">
        <v>3</v>
      </c>
      <c r="LNK9" s="134" t="s">
        <v>3</v>
      </c>
      <c r="LNL9" s="134" t="s">
        <v>3</v>
      </c>
      <c r="LNM9" s="134" t="s">
        <v>3</v>
      </c>
      <c r="LNN9" s="134" t="s">
        <v>3</v>
      </c>
      <c r="LNO9" s="134" t="s">
        <v>3</v>
      </c>
      <c r="LNP9" s="134" t="s">
        <v>3</v>
      </c>
      <c r="LNQ9" s="134" t="s">
        <v>3</v>
      </c>
      <c r="LNR9" s="134" t="s">
        <v>3</v>
      </c>
      <c r="LNS9" s="134" t="s">
        <v>3</v>
      </c>
      <c r="LNT9" s="134" t="s">
        <v>3</v>
      </c>
      <c r="LNU9" s="134" t="s">
        <v>3</v>
      </c>
      <c r="LNV9" s="134" t="s">
        <v>3</v>
      </c>
      <c r="LNW9" s="134" t="s">
        <v>3</v>
      </c>
      <c r="LNX9" s="134" t="s">
        <v>3</v>
      </c>
      <c r="LNY9" s="134" t="s">
        <v>3</v>
      </c>
      <c r="LNZ9" s="134" t="s">
        <v>3</v>
      </c>
      <c r="LOA9" s="134" t="s">
        <v>3</v>
      </c>
      <c r="LOB9" s="134" t="s">
        <v>3</v>
      </c>
      <c r="LOC9" s="134" t="s">
        <v>3</v>
      </c>
      <c r="LOD9" s="134" t="s">
        <v>3</v>
      </c>
      <c r="LOE9" s="134" t="s">
        <v>3</v>
      </c>
      <c r="LOF9" s="134" t="s">
        <v>3</v>
      </c>
      <c r="LOG9" s="134" t="s">
        <v>3</v>
      </c>
      <c r="LOH9" s="134" t="s">
        <v>3</v>
      </c>
      <c r="LOI9" s="134" t="s">
        <v>3</v>
      </c>
    </row>
    <row r="10" spans="1:8511" x14ac:dyDescent="0.25">
      <c r="C10" s="1179"/>
      <c r="D10" t="s">
        <v>37</v>
      </c>
      <c r="E10" t="s">
        <v>37</v>
      </c>
      <c r="F10" t="s">
        <v>37</v>
      </c>
      <c r="G10" t="s">
        <v>37</v>
      </c>
      <c r="H10" t="s">
        <v>37</v>
      </c>
      <c r="I10" t="s">
        <v>37</v>
      </c>
      <c r="J10" t="s">
        <v>37</v>
      </c>
      <c r="K10" t="s">
        <v>37</v>
      </c>
      <c r="L10" t="s">
        <v>37</v>
      </c>
      <c r="M10" t="s">
        <v>37</v>
      </c>
      <c r="N10" t="s">
        <v>37</v>
      </c>
      <c r="O10" t="s">
        <v>37</v>
      </c>
      <c r="P10" t="s">
        <v>37</v>
      </c>
      <c r="Q10" t="s">
        <v>37</v>
      </c>
      <c r="R10" t="s">
        <v>37</v>
      </c>
      <c r="S10" t="s">
        <v>37</v>
      </c>
      <c r="T10" t="s">
        <v>37</v>
      </c>
      <c r="U10" t="s">
        <v>37</v>
      </c>
      <c r="V10" t="s">
        <v>37</v>
      </c>
      <c r="W10" t="s">
        <v>37</v>
      </c>
      <c r="X10" t="s">
        <v>37</v>
      </c>
      <c r="Y10" t="s">
        <v>37</v>
      </c>
      <c r="Z10" t="s">
        <v>37</v>
      </c>
      <c r="AA10" t="s">
        <v>37</v>
      </c>
      <c r="AB10" t="s">
        <v>37</v>
      </c>
      <c r="AC10" t="s">
        <v>37</v>
      </c>
      <c r="AD10" t="s">
        <v>37</v>
      </c>
      <c r="AE10" t="s">
        <v>37</v>
      </c>
      <c r="AF10" t="s">
        <v>37</v>
      </c>
      <c r="AG10" t="s">
        <v>37</v>
      </c>
      <c r="AH10" t="s">
        <v>37</v>
      </c>
      <c r="AI10" t="s">
        <v>37</v>
      </c>
      <c r="AJ10" t="s">
        <v>37</v>
      </c>
      <c r="AK10" t="s">
        <v>37</v>
      </c>
      <c r="AL10" t="s">
        <v>37</v>
      </c>
      <c r="AM10" t="s">
        <v>37</v>
      </c>
      <c r="AN10" t="s">
        <v>37</v>
      </c>
      <c r="AO10" t="s">
        <v>37</v>
      </c>
      <c r="AP10" t="s">
        <v>37</v>
      </c>
      <c r="AQ10" t="s">
        <v>37</v>
      </c>
      <c r="AR10" t="s">
        <v>37</v>
      </c>
      <c r="AS10" t="s">
        <v>37</v>
      </c>
      <c r="AT10" t="s">
        <v>37</v>
      </c>
      <c r="AU10" t="s">
        <v>37</v>
      </c>
      <c r="AV10" t="s">
        <v>37</v>
      </c>
      <c r="AW10" t="s">
        <v>37</v>
      </c>
      <c r="AX10" t="s">
        <v>37</v>
      </c>
      <c r="AY10" t="s">
        <v>37</v>
      </c>
      <c r="AZ10" t="s">
        <v>37</v>
      </c>
      <c r="BA10" t="s">
        <v>37</v>
      </c>
      <c r="BB10" t="s">
        <v>37</v>
      </c>
      <c r="BC10" t="s">
        <v>37</v>
      </c>
      <c r="BD10" t="s">
        <v>37</v>
      </c>
      <c r="BE10" t="s">
        <v>37</v>
      </c>
      <c r="BF10" t="s">
        <v>37</v>
      </c>
      <c r="BG10" t="s">
        <v>37</v>
      </c>
      <c r="BH10" t="s">
        <v>37</v>
      </c>
      <c r="BI10" t="s">
        <v>37</v>
      </c>
      <c r="BJ10" t="s">
        <v>37</v>
      </c>
      <c r="BK10" t="s">
        <v>37</v>
      </c>
      <c r="BL10" t="s">
        <v>37</v>
      </c>
      <c r="BM10" t="s">
        <v>37</v>
      </c>
      <c r="BN10" t="s">
        <v>37</v>
      </c>
      <c r="BO10" t="s">
        <v>37</v>
      </c>
      <c r="BP10" t="s">
        <v>37</v>
      </c>
      <c r="BQ10" t="s">
        <v>37</v>
      </c>
      <c r="BR10" t="s">
        <v>37</v>
      </c>
      <c r="BS10" t="s">
        <v>37</v>
      </c>
      <c r="BT10" t="s">
        <v>37</v>
      </c>
      <c r="BU10" t="s">
        <v>37</v>
      </c>
      <c r="BV10" t="s">
        <v>37</v>
      </c>
      <c r="BW10" t="s">
        <v>37</v>
      </c>
      <c r="BX10" t="s">
        <v>37</v>
      </c>
      <c r="BY10" t="s">
        <v>37</v>
      </c>
      <c r="BZ10" t="s">
        <v>37</v>
      </c>
      <c r="CA10" t="s">
        <v>37</v>
      </c>
      <c r="CB10" t="s">
        <v>37</v>
      </c>
      <c r="CC10" t="s">
        <v>37</v>
      </c>
      <c r="CD10" t="s">
        <v>37</v>
      </c>
      <c r="CE10" t="s">
        <v>37</v>
      </c>
      <c r="CF10" t="s">
        <v>37</v>
      </c>
      <c r="CG10" t="s">
        <v>37</v>
      </c>
      <c r="CH10" t="s">
        <v>37</v>
      </c>
      <c r="CI10" t="s">
        <v>37</v>
      </c>
      <c r="CJ10" t="s">
        <v>37</v>
      </c>
      <c r="CK10" t="s">
        <v>37</v>
      </c>
      <c r="CL10" t="s">
        <v>37</v>
      </c>
      <c r="CM10" t="s">
        <v>37</v>
      </c>
      <c r="CN10" t="s">
        <v>37</v>
      </c>
      <c r="CO10" t="s">
        <v>37</v>
      </c>
      <c r="CP10" t="s">
        <v>37</v>
      </c>
      <c r="CQ10" t="s">
        <v>37</v>
      </c>
      <c r="CR10" t="s">
        <v>37</v>
      </c>
      <c r="CS10" t="s">
        <v>37</v>
      </c>
      <c r="CT10" t="s">
        <v>37</v>
      </c>
      <c r="CU10" t="s">
        <v>37</v>
      </c>
      <c r="CV10" t="s">
        <v>37</v>
      </c>
      <c r="CW10" t="s">
        <v>37</v>
      </c>
      <c r="CX10" t="s">
        <v>37</v>
      </c>
      <c r="CY10" t="s">
        <v>37</v>
      </c>
      <c r="CZ10" t="s">
        <v>37</v>
      </c>
      <c r="DA10" t="s">
        <v>37</v>
      </c>
      <c r="DB10" t="s">
        <v>37</v>
      </c>
      <c r="DC10" t="s">
        <v>37</v>
      </c>
      <c r="DD10" t="s">
        <v>37</v>
      </c>
      <c r="DE10" t="s">
        <v>37</v>
      </c>
      <c r="DF10" t="s">
        <v>37</v>
      </c>
      <c r="DG10" t="s">
        <v>37</v>
      </c>
      <c r="DH10" t="s">
        <v>37</v>
      </c>
      <c r="DI10" t="s">
        <v>37</v>
      </c>
      <c r="DJ10" t="s">
        <v>37</v>
      </c>
      <c r="DK10" t="s">
        <v>37</v>
      </c>
      <c r="DL10" t="s">
        <v>37</v>
      </c>
      <c r="DM10" t="s">
        <v>37</v>
      </c>
      <c r="DN10" t="s">
        <v>37</v>
      </c>
      <c r="DO10" t="s">
        <v>37</v>
      </c>
      <c r="DP10" t="s">
        <v>37</v>
      </c>
      <c r="DQ10" t="s">
        <v>37</v>
      </c>
      <c r="DR10" t="s">
        <v>37</v>
      </c>
      <c r="DS10" t="s">
        <v>37</v>
      </c>
      <c r="DT10" t="s">
        <v>37</v>
      </c>
      <c r="DU10" t="s">
        <v>37</v>
      </c>
      <c r="DV10" t="s">
        <v>37</v>
      </c>
      <c r="DW10" t="s">
        <v>37</v>
      </c>
      <c r="DX10" t="s">
        <v>37</v>
      </c>
      <c r="DY10" t="s">
        <v>37</v>
      </c>
      <c r="DZ10" t="s">
        <v>37</v>
      </c>
      <c r="EA10" t="s">
        <v>37</v>
      </c>
      <c r="EB10" t="s">
        <v>37</v>
      </c>
      <c r="EC10" t="s">
        <v>37</v>
      </c>
      <c r="ED10" t="s">
        <v>37</v>
      </c>
      <c r="EE10" t="s">
        <v>37</v>
      </c>
      <c r="EF10" t="s">
        <v>37</v>
      </c>
      <c r="EG10" t="s">
        <v>37</v>
      </c>
      <c r="EH10" t="s">
        <v>37</v>
      </c>
      <c r="EI10" t="s">
        <v>37</v>
      </c>
      <c r="EJ10" t="s">
        <v>37</v>
      </c>
      <c r="EK10" t="s">
        <v>37</v>
      </c>
      <c r="EL10" t="s">
        <v>37</v>
      </c>
      <c r="EM10" t="s">
        <v>37</v>
      </c>
      <c r="EN10" t="s">
        <v>37</v>
      </c>
      <c r="EO10" t="s">
        <v>37</v>
      </c>
      <c r="EP10" t="s">
        <v>37</v>
      </c>
      <c r="EQ10" t="s">
        <v>37</v>
      </c>
      <c r="ER10" t="s">
        <v>37</v>
      </c>
      <c r="ES10" t="s">
        <v>37</v>
      </c>
      <c r="ET10" t="s">
        <v>37</v>
      </c>
      <c r="EU10" t="s">
        <v>37</v>
      </c>
      <c r="EV10" t="s">
        <v>37</v>
      </c>
      <c r="EW10" t="s">
        <v>37</v>
      </c>
      <c r="EX10" t="s">
        <v>37</v>
      </c>
      <c r="EY10" t="s">
        <v>37</v>
      </c>
      <c r="EZ10" t="s">
        <v>37</v>
      </c>
      <c r="FA10" t="s">
        <v>37</v>
      </c>
      <c r="FB10" t="s">
        <v>37</v>
      </c>
      <c r="FC10" t="s">
        <v>37</v>
      </c>
      <c r="FD10" t="s">
        <v>37</v>
      </c>
      <c r="FE10" t="s">
        <v>37</v>
      </c>
      <c r="FF10" t="s">
        <v>37</v>
      </c>
      <c r="FG10" t="s">
        <v>37</v>
      </c>
      <c r="FH10" t="s">
        <v>37</v>
      </c>
      <c r="FI10" t="s">
        <v>37</v>
      </c>
      <c r="FJ10" t="s">
        <v>37</v>
      </c>
      <c r="FK10" t="s">
        <v>37</v>
      </c>
      <c r="FL10" t="s">
        <v>37</v>
      </c>
      <c r="FM10" t="s">
        <v>37</v>
      </c>
      <c r="FN10" t="s">
        <v>37</v>
      </c>
      <c r="FO10" t="s">
        <v>37</v>
      </c>
      <c r="FP10" t="s">
        <v>37</v>
      </c>
      <c r="FQ10" t="s">
        <v>37</v>
      </c>
      <c r="FR10" t="s">
        <v>37</v>
      </c>
      <c r="FS10" t="s">
        <v>37</v>
      </c>
      <c r="FT10" t="s">
        <v>37</v>
      </c>
      <c r="FU10" t="s">
        <v>37</v>
      </c>
      <c r="FV10" t="s">
        <v>37</v>
      </c>
      <c r="FW10" t="s">
        <v>37</v>
      </c>
      <c r="FX10" t="s">
        <v>37</v>
      </c>
      <c r="FY10" t="s">
        <v>37</v>
      </c>
      <c r="FZ10" t="s">
        <v>37</v>
      </c>
      <c r="GA10" t="s">
        <v>37</v>
      </c>
      <c r="GB10" t="s">
        <v>37</v>
      </c>
      <c r="GC10" t="s">
        <v>37</v>
      </c>
      <c r="GD10" t="s">
        <v>37</v>
      </c>
      <c r="GE10" t="s">
        <v>37</v>
      </c>
      <c r="GF10" t="s">
        <v>37</v>
      </c>
      <c r="GG10" t="s">
        <v>37</v>
      </c>
      <c r="GH10" t="s">
        <v>37</v>
      </c>
      <c r="GI10" t="s">
        <v>37</v>
      </c>
      <c r="GJ10" t="s">
        <v>37</v>
      </c>
      <c r="GK10" t="s">
        <v>37</v>
      </c>
      <c r="GL10" t="s">
        <v>37</v>
      </c>
      <c r="GM10" t="s">
        <v>37</v>
      </c>
      <c r="GN10" t="s">
        <v>37</v>
      </c>
      <c r="GO10" t="s">
        <v>37</v>
      </c>
      <c r="GP10" t="s">
        <v>37</v>
      </c>
      <c r="GQ10" t="s">
        <v>37</v>
      </c>
      <c r="GR10" t="s">
        <v>37</v>
      </c>
      <c r="GS10" t="s">
        <v>37</v>
      </c>
      <c r="GT10" t="s">
        <v>38</v>
      </c>
      <c r="GU10" t="s">
        <v>38</v>
      </c>
      <c r="GV10" t="s">
        <v>38</v>
      </c>
      <c r="GW10" t="s">
        <v>38</v>
      </c>
      <c r="GX10" t="s">
        <v>38</v>
      </c>
      <c r="GY10" t="s">
        <v>38</v>
      </c>
      <c r="GZ10" t="s">
        <v>38</v>
      </c>
      <c r="HA10" t="s">
        <v>38</v>
      </c>
      <c r="HB10" t="s">
        <v>38</v>
      </c>
      <c r="HC10" t="s">
        <v>38</v>
      </c>
      <c r="HD10" t="s">
        <v>38</v>
      </c>
      <c r="HE10" t="s">
        <v>38</v>
      </c>
      <c r="HF10" t="s">
        <v>38</v>
      </c>
      <c r="HG10" t="s">
        <v>38</v>
      </c>
      <c r="HH10" t="s">
        <v>38</v>
      </c>
      <c r="HI10" t="s">
        <v>38</v>
      </c>
      <c r="HJ10" t="s">
        <v>38</v>
      </c>
      <c r="HK10" t="s">
        <v>38</v>
      </c>
      <c r="HL10" t="s">
        <v>38</v>
      </c>
      <c r="HM10" t="s">
        <v>38</v>
      </c>
      <c r="HN10" t="s">
        <v>38</v>
      </c>
      <c r="HO10" t="s">
        <v>38</v>
      </c>
      <c r="HP10" t="s">
        <v>38</v>
      </c>
      <c r="HQ10" t="s">
        <v>38</v>
      </c>
      <c r="HR10" t="s">
        <v>38</v>
      </c>
      <c r="HS10" t="s">
        <v>38</v>
      </c>
      <c r="HT10" t="s">
        <v>38</v>
      </c>
      <c r="HU10" t="s">
        <v>38</v>
      </c>
      <c r="HV10" t="s">
        <v>38</v>
      </c>
      <c r="HW10" t="s">
        <v>38</v>
      </c>
      <c r="HX10" t="s">
        <v>38</v>
      </c>
      <c r="HY10" t="s">
        <v>38</v>
      </c>
      <c r="HZ10" t="s">
        <v>38</v>
      </c>
      <c r="IA10" t="s">
        <v>38</v>
      </c>
      <c r="IB10" t="s">
        <v>38</v>
      </c>
      <c r="IC10" t="s">
        <v>38</v>
      </c>
      <c r="ID10" t="s">
        <v>38</v>
      </c>
      <c r="IE10" t="s">
        <v>38</v>
      </c>
      <c r="IF10" t="s">
        <v>38</v>
      </c>
      <c r="IG10" t="s">
        <v>38</v>
      </c>
      <c r="IH10" t="s">
        <v>38</v>
      </c>
      <c r="II10" t="s">
        <v>38</v>
      </c>
      <c r="IJ10" t="s">
        <v>38</v>
      </c>
      <c r="IK10" t="s">
        <v>38</v>
      </c>
      <c r="IL10" t="s">
        <v>38</v>
      </c>
      <c r="IM10" t="s">
        <v>38</v>
      </c>
      <c r="IN10" t="s">
        <v>38</v>
      </c>
      <c r="IO10" t="s">
        <v>38</v>
      </c>
      <c r="IP10" t="s">
        <v>38</v>
      </c>
      <c r="IQ10" t="s">
        <v>38</v>
      </c>
      <c r="IR10" t="s">
        <v>38</v>
      </c>
      <c r="IS10" t="s">
        <v>38</v>
      </c>
      <c r="IT10" t="s">
        <v>38</v>
      </c>
      <c r="IU10" t="s">
        <v>38</v>
      </c>
      <c r="IV10" t="s">
        <v>38</v>
      </c>
      <c r="IW10" t="s">
        <v>38</v>
      </c>
      <c r="IX10" t="s">
        <v>38</v>
      </c>
      <c r="IY10" t="s">
        <v>38</v>
      </c>
      <c r="IZ10" t="s">
        <v>38</v>
      </c>
      <c r="JA10" t="s">
        <v>38</v>
      </c>
      <c r="JB10" t="s">
        <v>38</v>
      </c>
      <c r="JC10" t="s">
        <v>38</v>
      </c>
      <c r="JD10" t="s">
        <v>38</v>
      </c>
      <c r="JE10" t="s">
        <v>38</v>
      </c>
      <c r="JF10" t="s">
        <v>38</v>
      </c>
      <c r="JG10" t="s">
        <v>38</v>
      </c>
      <c r="JH10" t="s">
        <v>38</v>
      </c>
      <c r="JI10" t="s">
        <v>38</v>
      </c>
      <c r="JJ10" t="s">
        <v>38</v>
      </c>
      <c r="JK10" t="s">
        <v>38</v>
      </c>
      <c r="JL10" t="s">
        <v>38</v>
      </c>
      <c r="JM10" t="s">
        <v>38</v>
      </c>
      <c r="JN10" t="s">
        <v>38</v>
      </c>
      <c r="JO10" t="s">
        <v>38</v>
      </c>
      <c r="JP10" t="s">
        <v>38</v>
      </c>
      <c r="JQ10" t="s">
        <v>38</v>
      </c>
      <c r="JR10" t="s">
        <v>38</v>
      </c>
      <c r="JS10" t="s">
        <v>38</v>
      </c>
      <c r="JT10" t="s">
        <v>38</v>
      </c>
      <c r="JU10" t="s">
        <v>38</v>
      </c>
      <c r="JV10" t="s">
        <v>38</v>
      </c>
      <c r="JW10" t="s">
        <v>38</v>
      </c>
      <c r="JX10" t="s">
        <v>38</v>
      </c>
      <c r="JY10" t="s">
        <v>38</v>
      </c>
      <c r="JZ10" t="s">
        <v>38</v>
      </c>
      <c r="KA10" t="s">
        <v>38</v>
      </c>
      <c r="KB10" t="s">
        <v>38</v>
      </c>
      <c r="KC10" t="s">
        <v>38</v>
      </c>
      <c r="KD10" t="s">
        <v>38</v>
      </c>
      <c r="KE10" t="s">
        <v>38</v>
      </c>
      <c r="KF10" t="s">
        <v>38</v>
      </c>
      <c r="KG10" t="s">
        <v>38</v>
      </c>
      <c r="KH10" t="s">
        <v>38</v>
      </c>
      <c r="KI10" t="s">
        <v>38</v>
      </c>
      <c r="KJ10" t="s">
        <v>38</v>
      </c>
      <c r="KK10" t="s">
        <v>38</v>
      </c>
      <c r="KL10" t="s">
        <v>38</v>
      </c>
      <c r="KM10" t="s">
        <v>38</v>
      </c>
      <c r="KN10" t="s">
        <v>38</v>
      </c>
      <c r="KO10" t="s">
        <v>38</v>
      </c>
      <c r="KP10" t="s">
        <v>38</v>
      </c>
      <c r="KQ10" t="s">
        <v>38</v>
      </c>
      <c r="KR10" t="s">
        <v>38</v>
      </c>
      <c r="KS10" t="s">
        <v>38</v>
      </c>
      <c r="KT10" t="s">
        <v>38</v>
      </c>
      <c r="KU10" t="s">
        <v>38</v>
      </c>
      <c r="KV10" t="s">
        <v>38</v>
      </c>
      <c r="KW10" t="s">
        <v>38</v>
      </c>
      <c r="KX10" t="s">
        <v>38</v>
      </c>
      <c r="KY10" t="s">
        <v>38</v>
      </c>
      <c r="KZ10" t="s">
        <v>38</v>
      </c>
      <c r="LA10" t="s">
        <v>38</v>
      </c>
      <c r="LB10" t="s">
        <v>38</v>
      </c>
      <c r="LC10" t="s">
        <v>38</v>
      </c>
      <c r="LD10" t="s">
        <v>38</v>
      </c>
      <c r="LE10" t="s">
        <v>38</v>
      </c>
      <c r="LF10" t="s">
        <v>38</v>
      </c>
      <c r="LG10" t="s">
        <v>38</v>
      </c>
      <c r="LH10" t="s">
        <v>38</v>
      </c>
      <c r="LI10" t="s">
        <v>38</v>
      </c>
      <c r="LJ10" t="s">
        <v>38</v>
      </c>
      <c r="LK10" t="s">
        <v>38</v>
      </c>
      <c r="LL10" t="s">
        <v>38</v>
      </c>
      <c r="LM10" t="s">
        <v>38</v>
      </c>
      <c r="LN10" t="s">
        <v>38</v>
      </c>
      <c r="LO10" t="s">
        <v>38</v>
      </c>
      <c r="LP10" t="s">
        <v>38</v>
      </c>
      <c r="LQ10" t="s">
        <v>38</v>
      </c>
      <c r="LR10" t="s">
        <v>38</v>
      </c>
      <c r="LS10" t="s">
        <v>38</v>
      </c>
      <c r="LT10" t="s">
        <v>38</v>
      </c>
      <c r="LU10" t="s">
        <v>38</v>
      </c>
      <c r="LV10" t="s">
        <v>38</v>
      </c>
      <c r="LW10" t="s">
        <v>38</v>
      </c>
      <c r="LX10" t="s">
        <v>38</v>
      </c>
      <c r="LY10" t="s">
        <v>38</v>
      </c>
      <c r="LZ10" t="s">
        <v>38</v>
      </c>
      <c r="MA10" t="s">
        <v>38</v>
      </c>
      <c r="MB10" t="s">
        <v>38</v>
      </c>
      <c r="MC10" t="s">
        <v>38</v>
      </c>
      <c r="MD10" t="s">
        <v>38</v>
      </c>
      <c r="ME10" t="s">
        <v>38</v>
      </c>
      <c r="MF10" t="s">
        <v>38</v>
      </c>
      <c r="MG10" t="s">
        <v>38</v>
      </c>
      <c r="MH10" t="s">
        <v>38</v>
      </c>
      <c r="MI10" t="s">
        <v>38</v>
      </c>
      <c r="MJ10" t="s">
        <v>38</v>
      </c>
      <c r="MK10" t="s">
        <v>38</v>
      </c>
      <c r="ML10" t="s">
        <v>38</v>
      </c>
      <c r="MM10" t="s">
        <v>38</v>
      </c>
      <c r="MN10" t="s">
        <v>38</v>
      </c>
      <c r="MO10" t="s">
        <v>38</v>
      </c>
      <c r="MP10" t="s">
        <v>38</v>
      </c>
      <c r="MQ10" t="s">
        <v>38</v>
      </c>
      <c r="MR10" t="s">
        <v>38</v>
      </c>
      <c r="MS10" t="s">
        <v>38</v>
      </c>
      <c r="MT10" t="s">
        <v>38</v>
      </c>
      <c r="MU10" t="s">
        <v>38</v>
      </c>
      <c r="MV10" t="s">
        <v>38</v>
      </c>
      <c r="MW10" t="s">
        <v>38</v>
      </c>
      <c r="MX10" t="s">
        <v>38</v>
      </c>
      <c r="MY10" t="s">
        <v>38</v>
      </c>
      <c r="MZ10" t="s">
        <v>38</v>
      </c>
      <c r="NA10" t="s">
        <v>38</v>
      </c>
      <c r="NB10" t="s">
        <v>38</v>
      </c>
      <c r="NC10" t="s">
        <v>38</v>
      </c>
      <c r="ND10" t="s">
        <v>38</v>
      </c>
      <c r="NE10" t="s">
        <v>38</v>
      </c>
      <c r="NF10" t="s">
        <v>38</v>
      </c>
      <c r="NG10" t="s">
        <v>38</v>
      </c>
      <c r="NH10" t="s">
        <v>38</v>
      </c>
      <c r="NI10" t="s">
        <v>38</v>
      </c>
      <c r="NJ10" t="s">
        <v>38</v>
      </c>
      <c r="NK10" t="s">
        <v>38</v>
      </c>
      <c r="NL10" t="s">
        <v>38</v>
      </c>
      <c r="NM10" t="s">
        <v>38</v>
      </c>
      <c r="NN10" t="s">
        <v>38</v>
      </c>
      <c r="NO10" t="s">
        <v>38</v>
      </c>
      <c r="NP10" t="s">
        <v>38</v>
      </c>
      <c r="NQ10" t="s">
        <v>38</v>
      </c>
      <c r="NR10" t="s">
        <v>38</v>
      </c>
      <c r="NS10" t="s">
        <v>38</v>
      </c>
      <c r="NT10" t="s">
        <v>38</v>
      </c>
      <c r="NU10" t="s">
        <v>38</v>
      </c>
      <c r="NV10" t="s">
        <v>38</v>
      </c>
      <c r="NW10" t="s">
        <v>38</v>
      </c>
      <c r="NX10" t="s">
        <v>38</v>
      </c>
      <c r="NY10" t="s">
        <v>38</v>
      </c>
      <c r="NZ10" t="s">
        <v>38</v>
      </c>
      <c r="OA10" t="s">
        <v>38</v>
      </c>
      <c r="OB10" t="s">
        <v>38</v>
      </c>
      <c r="OC10" t="s">
        <v>38</v>
      </c>
      <c r="OD10" t="s">
        <v>38</v>
      </c>
      <c r="OE10" t="s">
        <v>38</v>
      </c>
      <c r="OF10" t="s">
        <v>38</v>
      </c>
      <c r="OG10" t="s">
        <v>38</v>
      </c>
      <c r="OH10" t="s">
        <v>38</v>
      </c>
      <c r="OI10" t="s">
        <v>38</v>
      </c>
      <c r="OJ10" t="s">
        <v>38</v>
      </c>
      <c r="OK10" t="s">
        <v>38</v>
      </c>
      <c r="OL10" t="s">
        <v>38</v>
      </c>
      <c r="OM10" t="s">
        <v>38</v>
      </c>
      <c r="ON10" t="s">
        <v>38</v>
      </c>
      <c r="OO10" t="s">
        <v>38</v>
      </c>
      <c r="OP10" t="s">
        <v>38</v>
      </c>
      <c r="OQ10" t="s">
        <v>38</v>
      </c>
      <c r="OR10" t="s">
        <v>38</v>
      </c>
      <c r="OS10" t="s">
        <v>38</v>
      </c>
      <c r="OT10" t="s">
        <v>38</v>
      </c>
      <c r="OU10" t="s">
        <v>38</v>
      </c>
      <c r="OV10" t="s">
        <v>38</v>
      </c>
      <c r="OW10" t="s">
        <v>38</v>
      </c>
      <c r="OX10" t="s">
        <v>38</v>
      </c>
      <c r="OY10" t="s">
        <v>38</v>
      </c>
      <c r="OZ10" t="s">
        <v>38</v>
      </c>
      <c r="PA10" t="s">
        <v>38</v>
      </c>
      <c r="PB10" t="s">
        <v>38</v>
      </c>
      <c r="PC10" t="s">
        <v>38</v>
      </c>
      <c r="PD10" t="s">
        <v>38</v>
      </c>
      <c r="PE10" t="s">
        <v>38</v>
      </c>
      <c r="PF10" t="s">
        <v>38</v>
      </c>
      <c r="PG10" t="s">
        <v>38</v>
      </c>
      <c r="PH10" t="s">
        <v>38</v>
      </c>
      <c r="PI10" t="s">
        <v>38</v>
      </c>
      <c r="PJ10" t="s">
        <v>38</v>
      </c>
      <c r="PK10" t="s">
        <v>38</v>
      </c>
      <c r="PL10" t="s">
        <v>38</v>
      </c>
      <c r="PM10" t="s">
        <v>38</v>
      </c>
      <c r="PN10" t="s">
        <v>38</v>
      </c>
      <c r="PO10" t="s">
        <v>38</v>
      </c>
      <c r="PP10" t="s">
        <v>38</v>
      </c>
      <c r="PQ10" t="s">
        <v>38</v>
      </c>
      <c r="PR10" t="s">
        <v>38</v>
      </c>
      <c r="PS10" t="s">
        <v>38</v>
      </c>
      <c r="PT10" t="s">
        <v>38</v>
      </c>
      <c r="PU10" t="s">
        <v>38</v>
      </c>
      <c r="PV10" t="s">
        <v>38</v>
      </c>
      <c r="PW10" t="s">
        <v>38</v>
      </c>
      <c r="PX10" t="s">
        <v>38</v>
      </c>
      <c r="PY10" t="s">
        <v>38</v>
      </c>
      <c r="PZ10" t="s">
        <v>38</v>
      </c>
      <c r="QA10" t="s">
        <v>38</v>
      </c>
      <c r="QB10" t="s">
        <v>38</v>
      </c>
      <c r="QC10" t="s">
        <v>38</v>
      </c>
      <c r="QD10" t="s">
        <v>38</v>
      </c>
      <c r="QE10" t="s">
        <v>38</v>
      </c>
      <c r="QF10" t="s">
        <v>38</v>
      </c>
      <c r="QG10" t="s">
        <v>38</v>
      </c>
      <c r="QH10" t="s">
        <v>38</v>
      </c>
      <c r="QI10" t="s">
        <v>38</v>
      </c>
      <c r="QJ10" t="s">
        <v>38</v>
      </c>
      <c r="QK10" t="s">
        <v>38</v>
      </c>
      <c r="QL10" t="s">
        <v>38</v>
      </c>
      <c r="QM10" t="s">
        <v>38</v>
      </c>
      <c r="QN10" t="s">
        <v>38</v>
      </c>
      <c r="QO10" t="s">
        <v>38</v>
      </c>
      <c r="QP10" t="s">
        <v>38</v>
      </c>
      <c r="QQ10" t="s">
        <v>38</v>
      </c>
      <c r="QR10" t="s">
        <v>38</v>
      </c>
      <c r="QS10" t="s">
        <v>38</v>
      </c>
      <c r="QT10" t="s">
        <v>38</v>
      </c>
      <c r="QU10" t="s">
        <v>38</v>
      </c>
      <c r="QV10" t="s">
        <v>38</v>
      </c>
      <c r="QW10" t="s">
        <v>38</v>
      </c>
      <c r="QX10" t="s">
        <v>39</v>
      </c>
      <c r="QY10" t="s">
        <v>39</v>
      </c>
      <c r="QZ10" t="s">
        <v>39</v>
      </c>
      <c r="RA10" t="s">
        <v>39</v>
      </c>
      <c r="RB10" t="s">
        <v>39</v>
      </c>
      <c r="RC10" t="s">
        <v>39</v>
      </c>
      <c r="RD10" t="s">
        <v>39</v>
      </c>
      <c r="RE10" t="s">
        <v>39</v>
      </c>
      <c r="RF10" t="s">
        <v>39</v>
      </c>
      <c r="RG10" t="s">
        <v>39</v>
      </c>
      <c r="RH10" t="s">
        <v>39</v>
      </c>
      <c r="RI10" t="s">
        <v>39</v>
      </c>
      <c r="RJ10" t="s">
        <v>39</v>
      </c>
      <c r="RK10" t="s">
        <v>39</v>
      </c>
      <c r="RL10" t="s">
        <v>39</v>
      </c>
      <c r="RM10" t="s">
        <v>39</v>
      </c>
      <c r="RN10" t="s">
        <v>39</v>
      </c>
      <c r="RO10" t="s">
        <v>39</v>
      </c>
      <c r="RP10" t="s">
        <v>39</v>
      </c>
      <c r="RQ10" t="s">
        <v>39</v>
      </c>
      <c r="RR10" t="s">
        <v>39</v>
      </c>
      <c r="RS10" t="s">
        <v>39</v>
      </c>
      <c r="RT10" t="s">
        <v>39</v>
      </c>
      <c r="RU10" t="s">
        <v>39</v>
      </c>
      <c r="RV10" t="s">
        <v>39</v>
      </c>
      <c r="RW10" t="s">
        <v>39</v>
      </c>
      <c r="RX10" t="s">
        <v>39</v>
      </c>
      <c r="RY10" t="s">
        <v>39</v>
      </c>
      <c r="RZ10" t="s">
        <v>39</v>
      </c>
      <c r="SA10" t="s">
        <v>39</v>
      </c>
      <c r="SB10" t="s">
        <v>39</v>
      </c>
      <c r="SC10" t="s">
        <v>39</v>
      </c>
      <c r="SD10" t="s">
        <v>39</v>
      </c>
      <c r="SE10" t="s">
        <v>39</v>
      </c>
      <c r="SF10" t="s">
        <v>39</v>
      </c>
      <c r="SG10" t="s">
        <v>39</v>
      </c>
      <c r="SH10" t="s">
        <v>39</v>
      </c>
      <c r="SI10" t="s">
        <v>39</v>
      </c>
      <c r="SJ10" t="s">
        <v>39</v>
      </c>
      <c r="SK10" t="s">
        <v>39</v>
      </c>
      <c r="SL10" t="s">
        <v>39</v>
      </c>
      <c r="SM10" t="s">
        <v>39</v>
      </c>
      <c r="SN10" t="s">
        <v>39</v>
      </c>
      <c r="SO10" t="s">
        <v>39</v>
      </c>
      <c r="SP10" t="s">
        <v>39</v>
      </c>
      <c r="SQ10" t="s">
        <v>39</v>
      </c>
      <c r="SR10" t="s">
        <v>39</v>
      </c>
      <c r="SS10" t="s">
        <v>39</v>
      </c>
      <c r="ST10" t="s">
        <v>39</v>
      </c>
      <c r="SU10" t="s">
        <v>39</v>
      </c>
      <c r="SV10" t="s">
        <v>39</v>
      </c>
      <c r="SW10" t="s">
        <v>39</v>
      </c>
      <c r="SX10" t="s">
        <v>39</v>
      </c>
      <c r="SY10" t="s">
        <v>39</v>
      </c>
      <c r="SZ10" t="s">
        <v>39</v>
      </c>
      <c r="TA10" t="s">
        <v>39</v>
      </c>
      <c r="TB10" t="s">
        <v>39</v>
      </c>
      <c r="TC10" t="s">
        <v>39</v>
      </c>
      <c r="TD10" t="s">
        <v>39</v>
      </c>
      <c r="TE10" t="s">
        <v>39</v>
      </c>
      <c r="TF10" t="s">
        <v>39</v>
      </c>
      <c r="TG10" t="s">
        <v>39</v>
      </c>
      <c r="TH10" t="s">
        <v>39</v>
      </c>
      <c r="TI10" t="s">
        <v>39</v>
      </c>
      <c r="TJ10" t="s">
        <v>39</v>
      </c>
      <c r="TK10" t="s">
        <v>39</v>
      </c>
      <c r="TL10" t="s">
        <v>39</v>
      </c>
      <c r="TM10" t="s">
        <v>39</v>
      </c>
      <c r="TN10" t="s">
        <v>39</v>
      </c>
      <c r="TO10" t="s">
        <v>39</v>
      </c>
      <c r="TP10" t="s">
        <v>39</v>
      </c>
      <c r="TQ10" t="s">
        <v>39</v>
      </c>
      <c r="TR10" t="s">
        <v>39</v>
      </c>
      <c r="TS10" t="s">
        <v>39</v>
      </c>
      <c r="TT10" t="s">
        <v>39</v>
      </c>
      <c r="TU10" t="s">
        <v>39</v>
      </c>
      <c r="TV10" t="s">
        <v>39</v>
      </c>
      <c r="TW10" t="s">
        <v>39</v>
      </c>
      <c r="TX10" t="s">
        <v>39</v>
      </c>
      <c r="TY10" t="s">
        <v>39</v>
      </c>
      <c r="TZ10" t="s">
        <v>39</v>
      </c>
      <c r="UA10" t="s">
        <v>39</v>
      </c>
      <c r="UB10" t="s">
        <v>39</v>
      </c>
      <c r="UC10" t="s">
        <v>39</v>
      </c>
      <c r="UD10" t="s">
        <v>39</v>
      </c>
      <c r="UE10" t="s">
        <v>39</v>
      </c>
      <c r="UF10" t="s">
        <v>39</v>
      </c>
      <c r="UG10" t="s">
        <v>39</v>
      </c>
      <c r="UH10" t="s">
        <v>39</v>
      </c>
      <c r="UI10" t="s">
        <v>39</v>
      </c>
      <c r="UJ10" t="s">
        <v>39</v>
      </c>
      <c r="UK10" t="s">
        <v>39</v>
      </c>
      <c r="UL10" t="s">
        <v>39</v>
      </c>
      <c r="UM10" t="s">
        <v>39</v>
      </c>
      <c r="UN10" t="s">
        <v>39</v>
      </c>
      <c r="UO10" t="s">
        <v>39</v>
      </c>
      <c r="UP10" t="s">
        <v>39</v>
      </c>
      <c r="UQ10" t="s">
        <v>39</v>
      </c>
      <c r="UR10" t="s">
        <v>39</v>
      </c>
      <c r="US10" t="s">
        <v>39</v>
      </c>
      <c r="UT10" t="s">
        <v>39</v>
      </c>
      <c r="UU10" t="s">
        <v>39</v>
      </c>
      <c r="UV10" t="s">
        <v>39</v>
      </c>
      <c r="UW10" t="s">
        <v>39</v>
      </c>
      <c r="UX10" t="s">
        <v>39</v>
      </c>
      <c r="UY10" t="s">
        <v>39</v>
      </c>
      <c r="UZ10" t="s">
        <v>39</v>
      </c>
      <c r="VA10" t="s">
        <v>39</v>
      </c>
      <c r="VB10" t="s">
        <v>39</v>
      </c>
      <c r="VC10" t="s">
        <v>39</v>
      </c>
      <c r="VD10" t="s">
        <v>39</v>
      </c>
      <c r="VE10" t="s">
        <v>39</v>
      </c>
      <c r="VF10" t="s">
        <v>39</v>
      </c>
      <c r="VG10" t="s">
        <v>39</v>
      </c>
      <c r="VH10" t="s">
        <v>39</v>
      </c>
      <c r="VI10" t="s">
        <v>39</v>
      </c>
      <c r="VJ10" t="s">
        <v>39</v>
      </c>
      <c r="VK10" t="s">
        <v>39</v>
      </c>
      <c r="VL10" t="s">
        <v>39</v>
      </c>
      <c r="VM10" t="s">
        <v>39</v>
      </c>
      <c r="VN10" t="s">
        <v>39</v>
      </c>
      <c r="VO10" t="s">
        <v>39</v>
      </c>
      <c r="VP10" t="s">
        <v>39</v>
      </c>
      <c r="VQ10" t="s">
        <v>39</v>
      </c>
      <c r="VR10" t="s">
        <v>39</v>
      </c>
      <c r="VS10" t="s">
        <v>39</v>
      </c>
      <c r="VT10" t="s">
        <v>39</v>
      </c>
      <c r="VU10" t="s">
        <v>39</v>
      </c>
      <c r="VV10" t="s">
        <v>39</v>
      </c>
      <c r="VW10" t="s">
        <v>39</v>
      </c>
      <c r="VX10" t="s">
        <v>39</v>
      </c>
      <c r="VY10" t="s">
        <v>39</v>
      </c>
      <c r="VZ10" t="s">
        <v>39</v>
      </c>
      <c r="WA10" t="s">
        <v>39</v>
      </c>
      <c r="WB10" t="s">
        <v>39</v>
      </c>
      <c r="WC10" t="s">
        <v>39</v>
      </c>
      <c r="WD10" t="s">
        <v>39</v>
      </c>
      <c r="WE10" t="s">
        <v>39</v>
      </c>
      <c r="WF10" t="s">
        <v>39</v>
      </c>
      <c r="WG10" t="s">
        <v>39</v>
      </c>
      <c r="WH10" t="s">
        <v>39</v>
      </c>
      <c r="WI10" t="s">
        <v>39</v>
      </c>
      <c r="WJ10" t="s">
        <v>39</v>
      </c>
      <c r="WK10" t="s">
        <v>39</v>
      </c>
      <c r="WL10" t="s">
        <v>39</v>
      </c>
      <c r="WM10" t="s">
        <v>39</v>
      </c>
      <c r="WN10" t="s">
        <v>39</v>
      </c>
      <c r="WO10" t="s">
        <v>39</v>
      </c>
      <c r="WP10" t="s">
        <v>39</v>
      </c>
      <c r="WQ10" t="s">
        <v>39</v>
      </c>
      <c r="WR10" t="s">
        <v>39</v>
      </c>
      <c r="WS10" t="s">
        <v>39</v>
      </c>
      <c r="WT10" t="s">
        <v>39</v>
      </c>
      <c r="WU10" t="s">
        <v>39</v>
      </c>
      <c r="WV10" t="s">
        <v>39</v>
      </c>
      <c r="WW10" t="s">
        <v>39</v>
      </c>
      <c r="WX10" t="s">
        <v>39</v>
      </c>
      <c r="WY10" t="s">
        <v>39</v>
      </c>
      <c r="WZ10" t="s">
        <v>39</v>
      </c>
      <c r="XA10" t="s">
        <v>39</v>
      </c>
      <c r="XB10" t="s">
        <v>39</v>
      </c>
      <c r="XC10" t="s">
        <v>39</v>
      </c>
      <c r="XD10" t="s">
        <v>39</v>
      </c>
      <c r="XE10" t="s">
        <v>39</v>
      </c>
      <c r="XF10" t="s">
        <v>39</v>
      </c>
      <c r="XG10" t="s">
        <v>39</v>
      </c>
      <c r="XH10" t="s">
        <v>39</v>
      </c>
      <c r="XI10" t="s">
        <v>39</v>
      </c>
      <c r="XJ10" t="s">
        <v>39</v>
      </c>
      <c r="XK10" t="s">
        <v>39</v>
      </c>
      <c r="XL10" t="s">
        <v>39</v>
      </c>
      <c r="XM10" t="s">
        <v>39</v>
      </c>
      <c r="XN10" t="s">
        <v>39</v>
      </c>
      <c r="XO10" t="s">
        <v>39</v>
      </c>
      <c r="XP10" t="s">
        <v>39</v>
      </c>
      <c r="XQ10" t="s">
        <v>39</v>
      </c>
      <c r="XR10" t="s">
        <v>39</v>
      </c>
      <c r="XS10" t="s">
        <v>39</v>
      </c>
      <c r="XT10" t="s">
        <v>39</v>
      </c>
      <c r="XU10" t="s">
        <v>39</v>
      </c>
      <c r="XV10" t="s">
        <v>39</v>
      </c>
      <c r="XW10" t="s">
        <v>39</v>
      </c>
      <c r="XX10" t="s">
        <v>39</v>
      </c>
      <c r="XY10" t="s">
        <v>39</v>
      </c>
      <c r="XZ10" t="s">
        <v>39</v>
      </c>
      <c r="YA10" t="s">
        <v>39</v>
      </c>
      <c r="YB10" t="s">
        <v>39</v>
      </c>
      <c r="YC10" t="s">
        <v>39</v>
      </c>
      <c r="YD10" t="s">
        <v>39</v>
      </c>
      <c r="YE10" t="s">
        <v>39</v>
      </c>
      <c r="YF10" t="s">
        <v>39</v>
      </c>
      <c r="YG10" t="s">
        <v>39</v>
      </c>
      <c r="YH10" t="s">
        <v>39</v>
      </c>
      <c r="YI10" t="s">
        <v>39</v>
      </c>
      <c r="YJ10" t="s">
        <v>39</v>
      </c>
      <c r="YK10" t="s">
        <v>39</v>
      </c>
      <c r="YL10" t="s">
        <v>39</v>
      </c>
      <c r="YM10" t="s">
        <v>39</v>
      </c>
      <c r="YN10" t="s">
        <v>39</v>
      </c>
      <c r="YO10" t="s">
        <v>39</v>
      </c>
      <c r="YP10" t="s">
        <v>39</v>
      </c>
      <c r="YQ10" t="s">
        <v>39</v>
      </c>
      <c r="YR10" t="s">
        <v>39</v>
      </c>
      <c r="YS10" t="s">
        <v>39</v>
      </c>
      <c r="YT10" t="s">
        <v>39</v>
      </c>
      <c r="YU10" t="s">
        <v>39</v>
      </c>
      <c r="YV10" t="s">
        <v>39</v>
      </c>
      <c r="YW10" t="s">
        <v>39</v>
      </c>
      <c r="YX10" t="s">
        <v>39</v>
      </c>
      <c r="YY10" t="s">
        <v>39</v>
      </c>
      <c r="YZ10" t="s">
        <v>39</v>
      </c>
      <c r="ZA10" t="s">
        <v>39</v>
      </c>
      <c r="ZB10" t="s">
        <v>39</v>
      </c>
      <c r="ZC10" t="s">
        <v>39</v>
      </c>
      <c r="ZD10" t="s">
        <v>39</v>
      </c>
      <c r="ZE10" t="s">
        <v>39</v>
      </c>
      <c r="ZF10" t="s">
        <v>39</v>
      </c>
      <c r="ZG10" t="s">
        <v>39</v>
      </c>
      <c r="ZH10" t="s">
        <v>39</v>
      </c>
      <c r="ZI10" t="s">
        <v>39</v>
      </c>
      <c r="ZJ10" t="s">
        <v>39</v>
      </c>
      <c r="ZK10" t="s">
        <v>39</v>
      </c>
      <c r="ZL10" t="s">
        <v>39</v>
      </c>
      <c r="ZM10" t="s">
        <v>39</v>
      </c>
      <c r="ZN10" t="s">
        <v>39</v>
      </c>
      <c r="ZO10" t="s">
        <v>39</v>
      </c>
      <c r="ZP10" t="s">
        <v>39</v>
      </c>
      <c r="ZQ10" t="s">
        <v>39</v>
      </c>
      <c r="ZR10" t="s">
        <v>39</v>
      </c>
      <c r="ZS10" t="s">
        <v>39</v>
      </c>
      <c r="ZT10" t="s">
        <v>39</v>
      </c>
      <c r="ZU10" t="s">
        <v>39</v>
      </c>
      <c r="ZV10" t="s">
        <v>39</v>
      </c>
      <c r="ZW10" t="s">
        <v>39</v>
      </c>
      <c r="ZX10" t="s">
        <v>39</v>
      </c>
      <c r="ZY10" t="s">
        <v>39</v>
      </c>
      <c r="ZZ10" t="s">
        <v>39</v>
      </c>
      <c r="AAA10" t="s">
        <v>39</v>
      </c>
      <c r="AAB10" t="s">
        <v>39</v>
      </c>
      <c r="AAC10" t="s">
        <v>39</v>
      </c>
      <c r="AAD10" t="s">
        <v>39</v>
      </c>
      <c r="AAE10" t="s">
        <v>39</v>
      </c>
      <c r="AAF10" t="s">
        <v>39</v>
      </c>
      <c r="AAG10" t="s">
        <v>39</v>
      </c>
      <c r="AAH10" t="s">
        <v>39</v>
      </c>
      <c r="AAI10" t="s">
        <v>39</v>
      </c>
      <c r="AAJ10" t="s">
        <v>39</v>
      </c>
      <c r="AAK10" t="s">
        <v>39</v>
      </c>
      <c r="AAL10" t="s">
        <v>39</v>
      </c>
      <c r="AAM10" t="s">
        <v>39</v>
      </c>
      <c r="AAN10" t="s">
        <v>39</v>
      </c>
      <c r="AAO10" t="s">
        <v>39</v>
      </c>
      <c r="AAP10" t="s">
        <v>39</v>
      </c>
      <c r="AAQ10" t="s">
        <v>39</v>
      </c>
      <c r="AAR10" t="s">
        <v>39</v>
      </c>
      <c r="AAS10" t="s">
        <v>39</v>
      </c>
      <c r="AAT10" t="s">
        <v>39</v>
      </c>
      <c r="AAU10" t="s">
        <v>39</v>
      </c>
      <c r="AAV10" t="s">
        <v>39</v>
      </c>
      <c r="AAW10" t="s">
        <v>39</v>
      </c>
      <c r="AAX10" t="s">
        <v>39</v>
      </c>
      <c r="AAY10" t="s">
        <v>39</v>
      </c>
      <c r="AAZ10" t="s">
        <v>39</v>
      </c>
      <c r="ABA10" t="s">
        <v>39</v>
      </c>
      <c r="ABB10" t="s">
        <v>39</v>
      </c>
      <c r="ABC10" t="s">
        <v>39</v>
      </c>
      <c r="ABD10" t="s">
        <v>39</v>
      </c>
      <c r="ABE10" t="s">
        <v>39</v>
      </c>
      <c r="ABF10" t="s">
        <v>39</v>
      </c>
      <c r="ABG10" t="s">
        <v>39</v>
      </c>
      <c r="ABH10" t="s">
        <v>39</v>
      </c>
      <c r="ABI10" t="s">
        <v>39</v>
      </c>
      <c r="ABJ10" t="s">
        <v>39</v>
      </c>
      <c r="ABK10" t="s">
        <v>39</v>
      </c>
      <c r="ABL10" t="s">
        <v>39</v>
      </c>
      <c r="ABM10" t="s">
        <v>39</v>
      </c>
      <c r="ABN10" t="s">
        <v>39</v>
      </c>
      <c r="ABO10" t="s">
        <v>39</v>
      </c>
      <c r="ABP10" t="s">
        <v>39</v>
      </c>
      <c r="ABQ10" t="s">
        <v>39</v>
      </c>
      <c r="ABR10" t="s">
        <v>39</v>
      </c>
      <c r="ABS10" t="s">
        <v>39</v>
      </c>
      <c r="ABT10" t="s">
        <v>39</v>
      </c>
      <c r="ABU10" t="s">
        <v>39</v>
      </c>
      <c r="ABV10" t="s">
        <v>39</v>
      </c>
      <c r="ABW10" t="s">
        <v>39</v>
      </c>
      <c r="ABX10" t="s">
        <v>40</v>
      </c>
      <c r="ABY10" t="s">
        <v>40</v>
      </c>
      <c r="ABZ10" t="s">
        <v>40</v>
      </c>
      <c r="ACA10" t="s">
        <v>40</v>
      </c>
      <c r="ACB10" t="s">
        <v>40</v>
      </c>
      <c r="ACC10" t="s">
        <v>40</v>
      </c>
      <c r="ACD10" t="s">
        <v>40</v>
      </c>
      <c r="ACE10" t="s">
        <v>40</v>
      </c>
      <c r="ACF10" t="s">
        <v>40</v>
      </c>
      <c r="ACG10" t="s">
        <v>40</v>
      </c>
      <c r="ACH10" t="s">
        <v>40</v>
      </c>
      <c r="ACI10" t="s">
        <v>40</v>
      </c>
      <c r="ACJ10" t="s">
        <v>40</v>
      </c>
      <c r="ACK10" t="s">
        <v>40</v>
      </c>
      <c r="ACL10" t="s">
        <v>40</v>
      </c>
      <c r="ACM10" t="s">
        <v>40</v>
      </c>
      <c r="ACN10" t="s">
        <v>40</v>
      </c>
      <c r="ACO10" t="s">
        <v>40</v>
      </c>
      <c r="ACP10" t="s">
        <v>40</v>
      </c>
      <c r="ACQ10" t="s">
        <v>40</v>
      </c>
      <c r="ACR10" t="s">
        <v>40</v>
      </c>
      <c r="ACS10" t="s">
        <v>40</v>
      </c>
      <c r="ACT10" t="s">
        <v>40</v>
      </c>
      <c r="ACU10" t="s">
        <v>40</v>
      </c>
      <c r="ACV10" t="s">
        <v>40</v>
      </c>
      <c r="ACW10" t="s">
        <v>40</v>
      </c>
      <c r="ACX10" t="s">
        <v>40</v>
      </c>
      <c r="ACY10" t="s">
        <v>40</v>
      </c>
      <c r="ACZ10" t="s">
        <v>40</v>
      </c>
      <c r="ADA10" t="s">
        <v>40</v>
      </c>
      <c r="ADB10" t="s">
        <v>40</v>
      </c>
      <c r="ADC10" t="s">
        <v>40</v>
      </c>
      <c r="ADD10" t="s">
        <v>40</v>
      </c>
      <c r="ADE10" t="s">
        <v>40</v>
      </c>
      <c r="ADF10" t="s">
        <v>40</v>
      </c>
      <c r="ADG10" t="s">
        <v>40</v>
      </c>
      <c r="ADH10" t="s">
        <v>40</v>
      </c>
      <c r="ADI10" t="s">
        <v>40</v>
      </c>
      <c r="ADJ10" t="s">
        <v>40</v>
      </c>
      <c r="ADK10" t="s">
        <v>40</v>
      </c>
      <c r="ADL10" t="s">
        <v>40</v>
      </c>
      <c r="ADM10" t="s">
        <v>40</v>
      </c>
      <c r="ADN10" t="s">
        <v>40</v>
      </c>
      <c r="ADO10" t="s">
        <v>40</v>
      </c>
      <c r="ADP10" t="s">
        <v>40</v>
      </c>
      <c r="ADQ10" t="s">
        <v>40</v>
      </c>
      <c r="ADR10" t="s">
        <v>40</v>
      </c>
      <c r="ADS10" t="s">
        <v>40</v>
      </c>
      <c r="ADT10" t="s">
        <v>40</v>
      </c>
      <c r="ADU10" t="s">
        <v>40</v>
      </c>
      <c r="ADV10" t="s">
        <v>40</v>
      </c>
      <c r="ADW10" t="s">
        <v>40</v>
      </c>
      <c r="ADX10" t="s">
        <v>40</v>
      </c>
      <c r="ADY10" t="s">
        <v>40</v>
      </c>
      <c r="ADZ10" t="s">
        <v>40</v>
      </c>
      <c r="AEA10" t="s">
        <v>40</v>
      </c>
      <c r="AEB10" t="s">
        <v>40</v>
      </c>
      <c r="AEC10" t="s">
        <v>40</v>
      </c>
      <c r="AED10" t="s">
        <v>40</v>
      </c>
      <c r="AEE10" t="s">
        <v>40</v>
      </c>
      <c r="AEF10" t="s">
        <v>40</v>
      </c>
      <c r="AEG10" t="s">
        <v>40</v>
      </c>
      <c r="AEH10" t="s">
        <v>40</v>
      </c>
      <c r="AEI10" t="s">
        <v>40</v>
      </c>
      <c r="AEJ10" t="s">
        <v>40</v>
      </c>
      <c r="AEK10" t="s">
        <v>40</v>
      </c>
      <c r="AEL10" t="s">
        <v>40</v>
      </c>
      <c r="AEM10" t="s">
        <v>40</v>
      </c>
      <c r="AEN10" t="s">
        <v>40</v>
      </c>
      <c r="AEO10" t="s">
        <v>40</v>
      </c>
      <c r="AEP10" t="s">
        <v>40</v>
      </c>
      <c r="AEQ10" t="s">
        <v>40</v>
      </c>
      <c r="AER10" t="s">
        <v>40</v>
      </c>
      <c r="AES10" t="s">
        <v>40</v>
      </c>
      <c r="AET10" t="s">
        <v>40</v>
      </c>
      <c r="AEU10" t="s">
        <v>40</v>
      </c>
      <c r="AEV10" t="s">
        <v>40</v>
      </c>
      <c r="AEW10" t="s">
        <v>40</v>
      </c>
      <c r="AEX10" t="s">
        <v>40</v>
      </c>
      <c r="AEY10" t="s">
        <v>40</v>
      </c>
      <c r="AEZ10" t="s">
        <v>40</v>
      </c>
      <c r="AFA10" t="s">
        <v>40</v>
      </c>
      <c r="AFB10" t="s">
        <v>40</v>
      </c>
      <c r="AFC10" t="s">
        <v>40</v>
      </c>
      <c r="AFD10" t="s">
        <v>40</v>
      </c>
      <c r="AFE10" t="s">
        <v>40</v>
      </c>
      <c r="AFF10" t="s">
        <v>40</v>
      </c>
      <c r="AFG10" t="s">
        <v>40</v>
      </c>
      <c r="AFH10" t="s">
        <v>40</v>
      </c>
      <c r="AFI10" t="s">
        <v>40</v>
      </c>
      <c r="AFJ10" t="s">
        <v>40</v>
      </c>
      <c r="AFK10" t="s">
        <v>40</v>
      </c>
      <c r="AFL10" t="s">
        <v>40</v>
      </c>
      <c r="AFM10" t="s">
        <v>40</v>
      </c>
      <c r="AFN10" t="s">
        <v>40</v>
      </c>
      <c r="AFO10" t="s">
        <v>40</v>
      </c>
      <c r="AFP10" t="s">
        <v>40</v>
      </c>
      <c r="AFQ10" t="s">
        <v>40</v>
      </c>
      <c r="AFR10" t="s">
        <v>40</v>
      </c>
      <c r="AFS10" t="s">
        <v>40</v>
      </c>
      <c r="AFT10" t="s">
        <v>40</v>
      </c>
      <c r="AFU10" t="s">
        <v>40</v>
      </c>
      <c r="AFV10" t="s">
        <v>40</v>
      </c>
      <c r="AFW10" t="s">
        <v>40</v>
      </c>
      <c r="AFX10" t="s">
        <v>40</v>
      </c>
      <c r="AFY10" t="s">
        <v>40</v>
      </c>
      <c r="AFZ10" t="s">
        <v>40</v>
      </c>
      <c r="AGA10" t="s">
        <v>40</v>
      </c>
      <c r="AGB10" t="s">
        <v>40</v>
      </c>
      <c r="AGC10" t="s">
        <v>40</v>
      </c>
      <c r="AGD10" t="s">
        <v>40</v>
      </c>
      <c r="AGE10" t="s">
        <v>40</v>
      </c>
      <c r="AGF10" t="s">
        <v>40</v>
      </c>
      <c r="AGG10" t="s">
        <v>40</v>
      </c>
      <c r="AGH10" t="s">
        <v>40</v>
      </c>
      <c r="AGI10" t="s">
        <v>40</v>
      </c>
      <c r="AGJ10" t="s">
        <v>40</v>
      </c>
      <c r="AGK10" t="s">
        <v>40</v>
      </c>
      <c r="AGL10" t="s">
        <v>40</v>
      </c>
      <c r="AGM10" t="s">
        <v>40</v>
      </c>
      <c r="AGN10" t="s">
        <v>40</v>
      </c>
      <c r="AGO10" t="s">
        <v>40</v>
      </c>
      <c r="AGP10" t="s">
        <v>40</v>
      </c>
      <c r="AGQ10" t="s">
        <v>40</v>
      </c>
      <c r="AGR10" t="s">
        <v>40</v>
      </c>
      <c r="AGS10" t="s">
        <v>40</v>
      </c>
      <c r="AGT10" t="s">
        <v>40</v>
      </c>
      <c r="AGU10" t="s">
        <v>40</v>
      </c>
      <c r="AGV10" t="s">
        <v>40</v>
      </c>
      <c r="AGW10" t="s">
        <v>40</v>
      </c>
      <c r="AGX10" t="s">
        <v>40</v>
      </c>
      <c r="AGY10" t="s">
        <v>40</v>
      </c>
      <c r="AGZ10" t="s">
        <v>40</v>
      </c>
      <c r="AHA10" t="s">
        <v>40</v>
      </c>
      <c r="AHB10" t="s">
        <v>40</v>
      </c>
      <c r="AHC10" t="s">
        <v>40</v>
      </c>
      <c r="AHD10" t="s">
        <v>40</v>
      </c>
      <c r="AHE10" t="s">
        <v>40</v>
      </c>
      <c r="AHF10" t="s">
        <v>40</v>
      </c>
      <c r="AHG10" t="s">
        <v>40</v>
      </c>
      <c r="AHH10" t="s">
        <v>40</v>
      </c>
      <c r="AHI10" t="s">
        <v>40</v>
      </c>
      <c r="AHJ10" t="s">
        <v>40</v>
      </c>
      <c r="AHK10" t="s">
        <v>40</v>
      </c>
      <c r="AHL10" t="s">
        <v>40</v>
      </c>
      <c r="AHM10" t="s">
        <v>40</v>
      </c>
      <c r="AHN10" t="s">
        <v>40</v>
      </c>
      <c r="AHO10" t="s">
        <v>40</v>
      </c>
      <c r="AHP10" t="s">
        <v>40</v>
      </c>
      <c r="AHQ10" t="s">
        <v>40</v>
      </c>
      <c r="AHR10" t="s">
        <v>40</v>
      </c>
      <c r="AHS10" t="s">
        <v>40</v>
      </c>
      <c r="AHT10" t="s">
        <v>40</v>
      </c>
      <c r="AHU10" t="s">
        <v>40</v>
      </c>
      <c r="AHV10" t="s">
        <v>40</v>
      </c>
      <c r="AHW10" t="s">
        <v>40</v>
      </c>
      <c r="AHX10" t="s">
        <v>40</v>
      </c>
      <c r="AHY10" t="s">
        <v>40</v>
      </c>
      <c r="AHZ10" t="s">
        <v>40</v>
      </c>
      <c r="AIA10" t="s">
        <v>40</v>
      </c>
      <c r="AIB10" t="s">
        <v>40</v>
      </c>
      <c r="AIC10" t="s">
        <v>40</v>
      </c>
      <c r="AID10" t="s">
        <v>40</v>
      </c>
      <c r="AIE10" t="s">
        <v>40</v>
      </c>
      <c r="AIF10" t="s">
        <v>40</v>
      </c>
      <c r="AIG10" t="s">
        <v>40</v>
      </c>
      <c r="AIH10" t="s">
        <v>40</v>
      </c>
      <c r="AII10" t="s">
        <v>40</v>
      </c>
      <c r="AIJ10" t="s">
        <v>40</v>
      </c>
      <c r="AIK10" t="s">
        <v>40</v>
      </c>
      <c r="AIL10" t="s">
        <v>40</v>
      </c>
      <c r="AIM10" t="s">
        <v>40</v>
      </c>
      <c r="AIN10" t="s">
        <v>40</v>
      </c>
      <c r="AIO10" t="s">
        <v>40</v>
      </c>
      <c r="AIP10" t="s">
        <v>40</v>
      </c>
      <c r="AIQ10" t="s">
        <v>40</v>
      </c>
      <c r="AIR10" t="s">
        <v>41</v>
      </c>
      <c r="AIS10" t="s">
        <v>41</v>
      </c>
      <c r="AIT10" t="s">
        <v>41</v>
      </c>
      <c r="AIU10" t="s">
        <v>41</v>
      </c>
      <c r="AIV10" t="s">
        <v>41</v>
      </c>
      <c r="AIW10" t="s">
        <v>41</v>
      </c>
      <c r="AIX10" t="s">
        <v>41</v>
      </c>
      <c r="AIY10" t="s">
        <v>41</v>
      </c>
      <c r="AIZ10" t="s">
        <v>41</v>
      </c>
      <c r="AJA10" t="s">
        <v>41</v>
      </c>
      <c r="AJB10" t="s">
        <v>41</v>
      </c>
      <c r="AJC10" t="s">
        <v>41</v>
      </c>
      <c r="AJD10" t="s">
        <v>41</v>
      </c>
      <c r="AJE10" t="s">
        <v>41</v>
      </c>
      <c r="AJF10" t="s">
        <v>41</v>
      </c>
      <c r="AJG10" t="s">
        <v>41</v>
      </c>
      <c r="AJH10" t="s">
        <v>41</v>
      </c>
      <c r="AJI10" t="s">
        <v>41</v>
      </c>
      <c r="AJJ10" t="s">
        <v>41</v>
      </c>
      <c r="AJK10" t="s">
        <v>41</v>
      </c>
      <c r="AJL10" t="s">
        <v>41</v>
      </c>
      <c r="AJM10" t="s">
        <v>41</v>
      </c>
      <c r="AJN10" t="s">
        <v>41</v>
      </c>
      <c r="AJO10" t="s">
        <v>41</v>
      </c>
      <c r="AJP10" t="s">
        <v>41</v>
      </c>
      <c r="AJQ10" t="s">
        <v>41</v>
      </c>
      <c r="AJR10" t="s">
        <v>41</v>
      </c>
      <c r="AJS10" t="s">
        <v>41</v>
      </c>
      <c r="AJT10" t="s">
        <v>41</v>
      </c>
      <c r="AJU10" t="s">
        <v>41</v>
      </c>
      <c r="AJV10" t="s">
        <v>41</v>
      </c>
      <c r="AJW10" t="s">
        <v>41</v>
      </c>
      <c r="AJX10" t="s">
        <v>41</v>
      </c>
      <c r="AJY10" t="s">
        <v>41</v>
      </c>
      <c r="AJZ10" t="s">
        <v>41</v>
      </c>
      <c r="AKA10" t="s">
        <v>41</v>
      </c>
      <c r="AKB10" t="s">
        <v>41</v>
      </c>
      <c r="AKC10" t="s">
        <v>41</v>
      </c>
      <c r="AKD10" t="s">
        <v>41</v>
      </c>
      <c r="AKE10" t="s">
        <v>41</v>
      </c>
      <c r="AKF10" t="s">
        <v>41</v>
      </c>
      <c r="AKG10" t="s">
        <v>41</v>
      </c>
      <c r="AKH10" t="s">
        <v>41</v>
      </c>
      <c r="AKI10" t="s">
        <v>41</v>
      </c>
      <c r="AKJ10" t="s">
        <v>41</v>
      </c>
      <c r="AKK10" t="s">
        <v>41</v>
      </c>
      <c r="AKL10" t="s">
        <v>41</v>
      </c>
      <c r="AKM10" t="s">
        <v>41</v>
      </c>
      <c r="AKN10" t="s">
        <v>41</v>
      </c>
      <c r="AKO10" t="s">
        <v>41</v>
      </c>
      <c r="AKP10" t="s">
        <v>41</v>
      </c>
      <c r="AKQ10" t="s">
        <v>41</v>
      </c>
      <c r="AKR10" t="s">
        <v>41</v>
      </c>
      <c r="AKS10" t="s">
        <v>41</v>
      </c>
      <c r="AKT10" t="s">
        <v>41</v>
      </c>
      <c r="AKU10" t="s">
        <v>41</v>
      </c>
      <c r="AKV10" t="s">
        <v>41</v>
      </c>
      <c r="AKW10" t="s">
        <v>41</v>
      </c>
      <c r="AKX10" t="s">
        <v>41</v>
      </c>
      <c r="AKY10" t="s">
        <v>41</v>
      </c>
      <c r="AKZ10" t="s">
        <v>41</v>
      </c>
      <c r="ALA10" t="s">
        <v>41</v>
      </c>
      <c r="ALB10" t="s">
        <v>41</v>
      </c>
      <c r="ALC10" t="s">
        <v>41</v>
      </c>
      <c r="ALD10" t="s">
        <v>41</v>
      </c>
      <c r="ALE10" t="s">
        <v>41</v>
      </c>
      <c r="ALF10" t="s">
        <v>41</v>
      </c>
      <c r="ALG10" t="s">
        <v>41</v>
      </c>
      <c r="ALH10" t="s">
        <v>41</v>
      </c>
      <c r="ALI10" t="s">
        <v>41</v>
      </c>
      <c r="ALJ10" t="s">
        <v>41</v>
      </c>
      <c r="ALK10" t="s">
        <v>41</v>
      </c>
      <c r="ALL10" t="s">
        <v>41</v>
      </c>
      <c r="ALM10" t="s">
        <v>41</v>
      </c>
      <c r="ALN10" t="s">
        <v>41</v>
      </c>
      <c r="ALO10" t="s">
        <v>41</v>
      </c>
      <c r="ALP10" t="s">
        <v>41</v>
      </c>
      <c r="ALQ10" t="s">
        <v>41</v>
      </c>
      <c r="ALR10" t="s">
        <v>41</v>
      </c>
      <c r="ALS10" t="s">
        <v>41</v>
      </c>
      <c r="ALT10" t="s">
        <v>41</v>
      </c>
      <c r="ALU10" t="s">
        <v>41</v>
      </c>
      <c r="ALV10" t="s">
        <v>41</v>
      </c>
      <c r="ALW10" t="s">
        <v>41</v>
      </c>
      <c r="ALX10" t="s">
        <v>41</v>
      </c>
      <c r="ALY10" t="s">
        <v>41</v>
      </c>
      <c r="ALZ10" t="s">
        <v>41</v>
      </c>
      <c r="AMA10" t="s">
        <v>41</v>
      </c>
      <c r="AMB10" t="s">
        <v>41</v>
      </c>
      <c r="AMC10" t="s">
        <v>41</v>
      </c>
      <c r="AMD10" t="s">
        <v>41</v>
      </c>
      <c r="AME10" t="s">
        <v>41</v>
      </c>
      <c r="AMF10" t="s">
        <v>41</v>
      </c>
      <c r="AMG10" t="s">
        <v>41</v>
      </c>
      <c r="AMH10" t="s">
        <v>41</v>
      </c>
      <c r="AMI10" t="s">
        <v>41</v>
      </c>
      <c r="AMJ10" t="s">
        <v>41</v>
      </c>
      <c r="AMK10" t="s">
        <v>41</v>
      </c>
      <c r="AML10" t="s">
        <v>41</v>
      </c>
      <c r="AMM10" t="s">
        <v>41</v>
      </c>
      <c r="AMN10" t="s">
        <v>41</v>
      </c>
      <c r="AMO10" t="s">
        <v>41</v>
      </c>
      <c r="AMP10" t="s">
        <v>41</v>
      </c>
      <c r="AMQ10" t="s">
        <v>41</v>
      </c>
      <c r="AMR10" t="s">
        <v>41</v>
      </c>
      <c r="AMS10" t="s">
        <v>41</v>
      </c>
      <c r="AMT10" t="s">
        <v>41</v>
      </c>
      <c r="AMU10" t="s">
        <v>41</v>
      </c>
      <c r="AMV10" t="s">
        <v>41</v>
      </c>
      <c r="AMW10" t="s">
        <v>41</v>
      </c>
      <c r="AMX10" t="s">
        <v>41</v>
      </c>
      <c r="AMY10" t="s">
        <v>41</v>
      </c>
      <c r="AMZ10" t="s">
        <v>41</v>
      </c>
      <c r="ANA10" t="s">
        <v>41</v>
      </c>
      <c r="ANB10" t="s">
        <v>41</v>
      </c>
      <c r="ANC10" t="s">
        <v>41</v>
      </c>
      <c r="AND10" t="s">
        <v>41</v>
      </c>
      <c r="ANE10" t="s">
        <v>41</v>
      </c>
      <c r="ANF10" t="s">
        <v>41</v>
      </c>
      <c r="ANG10" t="s">
        <v>41</v>
      </c>
      <c r="ANH10" t="s">
        <v>41</v>
      </c>
      <c r="ANI10" t="s">
        <v>41</v>
      </c>
      <c r="ANJ10" t="s">
        <v>41</v>
      </c>
      <c r="ANK10" t="s">
        <v>41</v>
      </c>
      <c r="ANL10" t="s">
        <v>41</v>
      </c>
      <c r="ANM10" t="s">
        <v>41</v>
      </c>
      <c r="ANN10" t="s">
        <v>41</v>
      </c>
      <c r="ANO10" t="s">
        <v>41</v>
      </c>
      <c r="ANP10" t="s">
        <v>41</v>
      </c>
      <c r="ANQ10" t="s">
        <v>41</v>
      </c>
      <c r="ANR10" t="s">
        <v>41</v>
      </c>
      <c r="ANS10" t="s">
        <v>41</v>
      </c>
      <c r="ANT10" t="s">
        <v>42</v>
      </c>
      <c r="ANU10" t="s">
        <v>42</v>
      </c>
      <c r="ANV10" t="s">
        <v>42</v>
      </c>
      <c r="ANW10" t="s">
        <v>42</v>
      </c>
      <c r="ANX10" t="s">
        <v>42</v>
      </c>
      <c r="ANY10" t="s">
        <v>42</v>
      </c>
      <c r="ANZ10" t="s">
        <v>42</v>
      </c>
      <c r="AOA10" t="s">
        <v>42</v>
      </c>
      <c r="AOB10" t="s">
        <v>42</v>
      </c>
      <c r="AOC10" t="s">
        <v>42</v>
      </c>
      <c r="AOD10" t="s">
        <v>42</v>
      </c>
      <c r="AOE10" t="s">
        <v>42</v>
      </c>
      <c r="AOF10" t="s">
        <v>42</v>
      </c>
      <c r="AOG10" t="s">
        <v>42</v>
      </c>
      <c r="AOH10" t="s">
        <v>42</v>
      </c>
      <c r="AOI10" t="s">
        <v>42</v>
      </c>
      <c r="AOJ10" t="s">
        <v>42</v>
      </c>
      <c r="AOK10" t="s">
        <v>42</v>
      </c>
      <c r="AOL10" t="s">
        <v>42</v>
      </c>
      <c r="AOM10" t="s">
        <v>42</v>
      </c>
      <c r="AON10" t="s">
        <v>42</v>
      </c>
      <c r="AOO10" t="s">
        <v>42</v>
      </c>
      <c r="AOP10" t="s">
        <v>42</v>
      </c>
      <c r="AOQ10" t="s">
        <v>42</v>
      </c>
      <c r="AOR10" t="s">
        <v>42</v>
      </c>
      <c r="AOS10" t="s">
        <v>42</v>
      </c>
      <c r="AOT10" t="s">
        <v>42</v>
      </c>
      <c r="AOU10" t="s">
        <v>42</v>
      </c>
      <c r="AOV10" t="s">
        <v>42</v>
      </c>
      <c r="AOW10" t="s">
        <v>42</v>
      </c>
      <c r="AOX10" t="s">
        <v>42</v>
      </c>
      <c r="AOY10" t="s">
        <v>42</v>
      </c>
      <c r="AOZ10" t="s">
        <v>42</v>
      </c>
      <c r="APA10" t="s">
        <v>42</v>
      </c>
      <c r="APB10" t="s">
        <v>42</v>
      </c>
      <c r="APC10" t="s">
        <v>42</v>
      </c>
      <c r="APD10" t="s">
        <v>42</v>
      </c>
      <c r="APE10" t="s">
        <v>42</v>
      </c>
      <c r="APF10" t="s">
        <v>42</v>
      </c>
      <c r="APG10" t="s">
        <v>42</v>
      </c>
      <c r="APH10" t="s">
        <v>42</v>
      </c>
      <c r="API10" t="s">
        <v>42</v>
      </c>
      <c r="APJ10" t="s">
        <v>42</v>
      </c>
      <c r="APK10" t="s">
        <v>42</v>
      </c>
      <c r="APL10" t="s">
        <v>42</v>
      </c>
      <c r="APM10" t="s">
        <v>42</v>
      </c>
      <c r="APN10" t="s">
        <v>42</v>
      </c>
      <c r="APO10" t="s">
        <v>42</v>
      </c>
      <c r="APP10" t="s">
        <v>42</v>
      </c>
      <c r="APQ10" t="s">
        <v>42</v>
      </c>
      <c r="APR10" t="s">
        <v>42</v>
      </c>
      <c r="APS10" t="s">
        <v>42</v>
      </c>
      <c r="APT10" t="s">
        <v>42</v>
      </c>
      <c r="APU10" t="s">
        <v>42</v>
      </c>
      <c r="APV10" t="s">
        <v>42</v>
      </c>
      <c r="APW10" t="s">
        <v>42</v>
      </c>
      <c r="APX10" t="s">
        <v>42</v>
      </c>
      <c r="APY10" t="s">
        <v>42</v>
      </c>
      <c r="APZ10" t="s">
        <v>42</v>
      </c>
      <c r="AQA10" t="s">
        <v>42</v>
      </c>
      <c r="AQB10" t="s">
        <v>42</v>
      </c>
      <c r="AQC10" t="s">
        <v>42</v>
      </c>
      <c r="AQD10" t="s">
        <v>42</v>
      </c>
      <c r="AQE10" t="s">
        <v>42</v>
      </c>
      <c r="AQF10" t="s">
        <v>42</v>
      </c>
      <c r="AQG10" t="s">
        <v>42</v>
      </c>
      <c r="AQH10" t="s">
        <v>42</v>
      </c>
      <c r="AQI10" t="s">
        <v>42</v>
      </c>
      <c r="AQJ10" t="s">
        <v>42</v>
      </c>
      <c r="AQK10" t="s">
        <v>42</v>
      </c>
      <c r="AQL10" t="s">
        <v>42</v>
      </c>
      <c r="AQM10" t="s">
        <v>42</v>
      </c>
      <c r="AQN10" t="s">
        <v>42</v>
      </c>
      <c r="AQO10" t="s">
        <v>42</v>
      </c>
      <c r="AQP10" t="s">
        <v>42</v>
      </c>
      <c r="AQQ10" t="s">
        <v>42</v>
      </c>
      <c r="AQR10" t="s">
        <v>42</v>
      </c>
      <c r="AQS10" t="s">
        <v>42</v>
      </c>
      <c r="AQT10" t="s">
        <v>42</v>
      </c>
      <c r="AQU10" t="s">
        <v>42</v>
      </c>
      <c r="AQV10" t="s">
        <v>42</v>
      </c>
      <c r="AQW10" t="s">
        <v>42</v>
      </c>
      <c r="AQX10" t="s">
        <v>42</v>
      </c>
      <c r="AQY10" t="s">
        <v>42</v>
      </c>
      <c r="AQZ10" t="s">
        <v>42</v>
      </c>
      <c r="ARA10" t="s">
        <v>42</v>
      </c>
      <c r="ARB10" t="s">
        <v>42</v>
      </c>
      <c r="ARC10" t="s">
        <v>42</v>
      </c>
      <c r="ARD10" t="s">
        <v>42</v>
      </c>
      <c r="ARE10" t="s">
        <v>42</v>
      </c>
      <c r="ARF10" t="s">
        <v>42</v>
      </c>
      <c r="ARG10" t="s">
        <v>42</v>
      </c>
      <c r="ARH10" t="s">
        <v>42</v>
      </c>
      <c r="ARI10" t="s">
        <v>42</v>
      </c>
      <c r="ARJ10" t="s">
        <v>42</v>
      </c>
      <c r="ARK10" t="s">
        <v>42</v>
      </c>
      <c r="ARL10" t="s">
        <v>42</v>
      </c>
      <c r="ARM10" t="s">
        <v>42</v>
      </c>
      <c r="ARN10" t="s">
        <v>42</v>
      </c>
      <c r="ARO10" t="s">
        <v>42</v>
      </c>
      <c r="ARP10" t="s">
        <v>42</v>
      </c>
      <c r="ARQ10" t="s">
        <v>42</v>
      </c>
      <c r="ARR10" t="s">
        <v>42</v>
      </c>
      <c r="ARS10" t="s">
        <v>42</v>
      </c>
      <c r="ART10" t="s">
        <v>42</v>
      </c>
      <c r="ARU10" t="s">
        <v>42</v>
      </c>
      <c r="ARV10" t="s">
        <v>42</v>
      </c>
      <c r="ARW10" t="s">
        <v>42</v>
      </c>
      <c r="ARX10" t="s">
        <v>42</v>
      </c>
      <c r="ARY10" t="s">
        <v>42</v>
      </c>
      <c r="ARZ10" t="s">
        <v>42</v>
      </c>
      <c r="ASA10" t="s">
        <v>42</v>
      </c>
      <c r="ASB10" t="s">
        <v>42</v>
      </c>
      <c r="ASC10" t="s">
        <v>42</v>
      </c>
      <c r="ASD10" t="s">
        <v>42</v>
      </c>
      <c r="ASE10" t="s">
        <v>42</v>
      </c>
      <c r="ASF10" t="s">
        <v>42</v>
      </c>
      <c r="ASG10" t="s">
        <v>42</v>
      </c>
      <c r="ASH10" t="s">
        <v>42</v>
      </c>
      <c r="ASI10" t="s">
        <v>42</v>
      </c>
      <c r="ASJ10" t="s">
        <v>42</v>
      </c>
      <c r="ASK10" t="s">
        <v>42</v>
      </c>
      <c r="ASL10" t="s">
        <v>42</v>
      </c>
      <c r="ASM10" t="s">
        <v>42</v>
      </c>
      <c r="ASN10" t="s">
        <v>42</v>
      </c>
      <c r="ASO10" t="s">
        <v>42</v>
      </c>
      <c r="ASP10" t="s">
        <v>42</v>
      </c>
      <c r="ASQ10" t="s">
        <v>42</v>
      </c>
      <c r="ASR10" t="s">
        <v>42</v>
      </c>
      <c r="ASS10" t="s">
        <v>42</v>
      </c>
      <c r="AST10" t="s">
        <v>42</v>
      </c>
      <c r="ASU10" t="s">
        <v>42</v>
      </c>
      <c r="ASV10" t="s">
        <v>42</v>
      </c>
      <c r="ASW10" t="s">
        <v>42</v>
      </c>
      <c r="ASX10" t="s">
        <v>42</v>
      </c>
      <c r="ASY10" t="s">
        <v>42</v>
      </c>
      <c r="ASZ10" t="s">
        <v>42</v>
      </c>
      <c r="ATA10" t="s">
        <v>42</v>
      </c>
      <c r="ATB10" t="s">
        <v>42</v>
      </c>
      <c r="ATC10" t="s">
        <v>42</v>
      </c>
      <c r="ATD10" t="s">
        <v>42</v>
      </c>
      <c r="ATE10" t="s">
        <v>42</v>
      </c>
      <c r="ATF10" t="s">
        <v>42</v>
      </c>
      <c r="ATG10" t="s">
        <v>43</v>
      </c>
      <c r="ATH10" t="s">
        <v>43</v>
      </c>
      <c r="ATI10" t="s">
        <v>43</v>
      </c>
      <c r="ATJ10" t="s">
        <v>43</v>
      </c>
      <c r="ATK10" t="s">
        <v>43</v>
      </c>
      <c r="ATL10" t="s">
        <v>43</v>
      </c>
      <c r="ATM10" t="s">
        <v>43</v>
      </c>
      <c r="ATN10" t="s">
        <v>43</v>
      </c>
      <c r="ATO10" t="s">
        <v>43</v>
      </c>
      <c r="ATP10" t="s">
        <v>43</v>
      </c>
      <c r="ATQ10" t="s">
        <v>43</v>
      </c>
      <c r="ATR10" t="s">
        <v>43</v>
      </c>
      <c r="ATS10" t="s">
        <v>43</v>
      </c>
      <c r="ATT10" t="s">
        <v>43</v>
      </c>
      <c r="ATU10" t="s">
        <v>43</v>
      </c>
      <c r="ATV10" t="s">
        <v>43</v>
      </c>
      <c r="ATW10" t="s">
        <v>43</v>
      </c>
      <c r="ATX10" t="s">
        <v>43</v>
      </c>
      <c r="ATY10" t="s">
        <v>43</v>
      </c>
      <c r="ATZ10" t="s">
        <v>43</v>
      </c>
      <c r="AUA10" t="s">
        <v>43</v>
      </c>
      <c r="AUB10" t="s">
        <v>43</v>
      </c>
      <c r="AUC10" t="s">
        <v>43</v>
      </c>
      <c r="AUD10" t="s">
        <v>43</v>
      </c>
      <c r="AUE10" t="s">
        <v>43</v>
      </c>
      <c r="AUF10" t="s">
        <v>43</v>
      </c>
      <c r="AUG10" t="s">
        <v>43</v>
      </c>
      <c r="AUH10" t="s">
        <v>43</v>
      </c>
      <c r="AUI10" t="s">
        <v>43</v>
      </c>
      <c r="AUJ10" t="s">
        <v>43</v>
      </c>
      <c r="AUK10" t="s">
        <v>43</v>
      </c>
      <c r="AUL10" t="s">
        <v>43</v>
      </c>
      <c r="AUM10" t="s">
        <v>43</v>
      </c>
      <c r="AUN10" t="s">
        <v>43</v>
      </c>
      <c r="AUO10" t="s">
        <v>43</v>
      </c>
      <c r="AUP10" t="s">
        <v>43</v>
      </c>
      <c r="AUQ10" t="s">
        <v>43</v>
      </c>
      <c r="AUR10" t="s">
        <v>43</v>
      </c>
      <c r="AUS10" t="s">
        <v>43</v>
      </c>
      <c r="AUT10" t="s">
        <v>43</v>
      </c>
      <c r="AUU10" t="s">
        <v>43</v>
      </c>
      <c r="AUV10" t="s">
        <v>43</v>
      </c>
      <c r="AUW10" t="s">
        <v>43</v>
      </c>
      <c r="AUX10" t="s">
        <v>43</v>
      </c>
      <c r="AUY10" t="s">
        <v>43</v>
      </c>
      <c r="AUZ10" t="s">
        <v>43</v>
      </c>
      <c r="AVA10" t="s">
        <v>43</v>
      </c>
      <c r="AVB10" t="s">
        <v>43</v>
      </c>
      <c r="AVC10" t="s">
        <v>43</v>
      </c>
      <c r="AVD10" t="s">
        <v>43</v>
      </c>
      <c r="AVE10" t="s">
        <v>43</v>
      </c>
      <c r="AVF10" t="s">
        <v>43</v>
      </c>
      <c r="AVG10" t="s">
        <v>43</v>
      </c>
      <c r="AVH10" t="s">
        <v>43</v>
      </c>
      <c r="AVI10" t="s">
        <v>43</v>
      </c>
      <c r="AVJ10" t="s">
        <v>43</v>
      </c>
      <c r="AVK10" t="s">
        <v>43</v>
      </c>
      <c r="AVL10" t="s">
        <v>43</v>
      </c>
      <c r="AVM10" t="s">
        <v>43</v>
      </c>
      <c r="AVN10" t="s">
        <v>43</v>
      </c>
      <c r="AVO10" t="s">
        <v>43</v>
      </c>
      <c r="AVP10" t="s">
        <v>43</v>
      </c>
      <c r="AVQ10" t="s">
        <v>43</v>
      </c>
      <c r="AVR10" t="s">
        <v>43</v>
      </c>
      <c r="AVS10" t="s">
        <v>43</v>
      </c>
      <c r="AVT10" t="s">
        <v>43</v>
      </c>
      <c r="AVU10" t="s">
        <v>43</v>
      </c>
      <c r="AVV10" t="s">
        <v>43</v>
      </c>
      <c r="AVW10" t="s">
        <v>43</v>
      </c>
      <c r="AVX10" t="s">
        <v>43</v>
      </c>
      <c r="AVY10" t="s">
        <v>43</v>
      </c>
      <c r="AVZ10" t="s">
        <v>43</v>
      </c>
      <c r="AWA10" t="s">
        <v>43</v>
      </c>
      <c r="AWB10" t="s">
        <v>43</v>
      </c>
      <c r="AWC10" t="s">
        <v>43</v>
      </c>
      <c r="AWD10" t="s">
        <v>43</v>
      </c>
      <c r="AWE10" t="s">
        <v>43</v>
      </c>
      <c r="AWF10" t="s">
        <v>43</v>
      </c>
      <c r="AWG10" t="s">
        <v>43</v>
      </c>
      <c r="AWH10" t="s">
        <v>43</v>
      </c>
      <c r="AWI10" t="s">
        <v>43</v>
      </c>
      <c r="AWJ10" t="s">
        <v>43</v>
      </c>
      <c r="AWK10" t="s">
        <v>43</v>
      </c>
      <c r="AWL10" t="s">
        <v>43</v>
      </c>
      <c r="AWM10" t="s">
        <v>43</v>
      </c>
      <c r="AWN10" t="s">
        <v>43</v>
      </c>
      <c r="AWO10" t="s">
        <v>43</v>
      </c>
      <c r="AWP10" t="s">
        <v>43</v>
      </c>
      <c r="AWQ10" t="s">
        <v>43</v>
      </c>
      <c r="AWR10" t="s">
        <v>43</v>
      </c>
      <c r="AWS10" t="s">
        <v>43</v>
      </c>
      <c r="AWT10" t="s">
        <v>43</v>
      </c>
      <c r="AWU10" t="s">
        <v>43</v>
      </c>
      <c r="AWV10" t="s">
        <v>43</v>
      </c>
      <c r="AWW10" t="s">
        <v>43</v>
      </c>
      <c r="AWX10" t="s">
        <v>43</v>
      </c>
      <c r="AWY10" t="s">
        <v>43</v>
      </c>
      <c r="AWZ10" t="s">
        <v>43</v>
      </c>
      <c r="AXA10" t="s">
        <v>43</v>
      </c>
      <c r="AXB10" t="s">
        <v>43</v>
      </c>
      <c r="AXC10" t="s">
        <v>43</v>
      </c>
      <c r="AXD10" t="s">
        <v>43</v>
      </c>
      <c r="AXE10" t="s">
        <v>43</v>
      </c>
      <c r="AXF10" t="s">
        <v>43</v>
      </c>
      <c r="AXG10" t="s">
        <v>43</v>
      </c>
      <c r="AXH10" t="s">
        <v>43</v>
      </c>
      <c r="AXI10" t="s">
        <v>43</v>
      </c>
      <c r="AXJ10" t="s">
        <v>43</v>
      </c>
      <c r="AXK10" t="s">
        <v>43</v>
      </c>
      <c r="AXL10" t="s">
        <v>43</v>
      </c>
      <c r="AXM10" t="s">
        <v>43</v>
      </c>
      <c r="AXN10" t="s">
        <v>43</v>
      </c>
      <c r="AXO10" t="s">
        <v>43</v>
      </c>
      <c r="AXP10" t="s">
        <v>43</v>
      </c>
      <c r="AXQ10" t="s">
        <v>43</v>
      </c>
      <c r="AXR10" t="s">
        <v>43</v>
      </c>
      <c r="AXS10" t="s">
        <v>43</v>
      </c>
      <c r="AXT10" t="s">
        <v>43</v>
      </c>
      <c r="AXU10" t="s">
        <v>43</v>
      </c>
      <c r="AXV10" t="s">
        <v>43</v>
      </c>
      <c r="AXW10" t="s">
        <v>43</v>
      </c>
      <c r="AXX10" t="s">
        <v>43</v>
      </c>
      <c r="AXY10" t="s">
        <v>43</v>
      </c>
      <c r="AXZ10" t="s">
        <v>43</v>
      </c>
      <c r="AYA10" t="s">
        <v>43</v>
      </c>
      <c r="AYB10" t="s">
        <v>43</v>
      </c>
      <c r="AYC10" t="s">
        <v>43</v>
      </c>
      <c r="AYD10" t="s">
        <v>43</v>
      </c>
      <c r="AYE10" t="s">
        <v>43</v>
      </c>
      <c r="AYF10" t="s">
        <v>43</v>
      </c>
      <c r="AYG10" t="s">
        <v>43</v>
      </c>
      <c r="AYH10" t="s">
        <v>43</v>
      </c>
      <c r="AYI10" t="s">
        <v>43</v>
      </c>
      <c r="AYJ10" t="s">
        <v>43</v>
      </c>
      <c r="AYK10" t="s">
        <v>43</v>
      </c>
      <c r="AYL10" t="s">
        <v>43</v>
      </c>
      <c r="AYM10" t="s">
        <v>43</v>
      </c>
      <c r="AYN10" t="s">
        <v>43</v>
      </c>
      <c r="AYO10" t="s">
        <v>43</v>
      </c>
      <c r="AYP10" t="s">
        <v>43</v>
      </c>
      <c r="AYQ10" t="s">
        <v>43</v>
      </c>
      <c r="AYR10" t="s">
        <v>43</v>
      </c>
      <c r="AYS10" t="s">
        <v>43</v>
      </c>
      <c r="AYT10" t="s">
        <v>44</v>
      </c>
      <c r="AYU10" t="s">
        <v>44</v>
      </c>
      <c r="AYV10" t="s">
        <v>44</v>
      </c>
      <c r="AYW10" t="s">
        <v>44</v>
      </c>
      <c r="AYX10" t="s">
        <v>44</v>
      </c>
      <c r="AYY10" t="s">
        <v>44</v>
      </c>
      <c r="AYZ10" t="s">
        <v>44</v>
      </c>
      <c r="AZA10" t="s">
        <v>44</v>
      </c>
      <c r="AZB10" t="s">
        <v>44</v>
      </c>
      <c r="AZC10" t="s">
        <v>44</v>
      </c>
      <c r="AZD10" t="s">
        <v>44</v>
      </c>
      <c r="AZE10" t="s">
        <v>44</v>
      </c>
      <c r="AZF10" t="s">
        <v>44</v>
      </c>
      <c r="AZG10" t="s">
        <v>44</v>
      </c>
      <c r="AZH10" t="s">
        <v>44</v>
      </c>
      <c r="AZI10" t="s">
        <v>44</v>
      </c>
      <c r="AZJ10" t="s">
        <v>44</v>
      </c>
      <c r="AZK10" t="s">
        <v>44</v>
      </c>
      <c r="AZL10" t="s">
        <v>44</v>
      </c>
      <c r="AZM10" t="s">
        <v>44</v>
      </c>
      <c r="AZN10" t="s">
        <v>44</v>
      </c>
      <c r="AZO10" t="s">
        <v>44</v>
      </c>
      <c r="AZP10" t="s">
        <v>44</v>
      </c>
      <c r="AZQ10" t="s">
        <v>44</v>
      </c>
      <c r="AZR10" t="s">
        <v>44</v>
      </c>
      <c r="AZS10" t="s">
        <v>44</v>
      </c>
      <c r="AZT10" t="s">
        <v>44</v>
      </c>
      <c r="AZU10" t="s">
        <v>44</v>
      </c>
      <c r="AZV10" t="s">
        <v>44</v>
      </c>
      <c r="AZW10" t="s">
        <v>44</v>
      </c>
      <c r="AZX10" t="s">
        <v>44</v>
      </c>
      <c r="AZY10" t="s">
        <v>44</v>
      </c>
      <c r="AZZ10" t="s">
        <v>44</v>
      </c>
      <c r="BAA10" t="s">
        <v>44</v>
      </c>
      <c r="BAB10" t="s">
        <v>44</v>
      </c>
      <c r="BAC10" t="s">
        <v>44</v>
      </c>
      <c r="BAD10" t="s">
        <v>44</v>
      </c>
      <c r="BAE10" t="s">
        <v>44</v>
      </c>
      <c r="BAF10" t="s">
        <v>44</v>
      </c>
      <c r="BAG10" t="s">
        <v>44</v>
      </c>
      <c r="BAH10" t="s">
        <v>44</v>
      </c>
      <c r="BAI10" t="s">
        <v>44</v>
      </c>
      <c r="BAJ10" t="s">
        <v>44</v>
      </c>
      <c r="BAK10" t="s">
        <v>44</v>
      </c>
      <c r="BAL10" t="s">
        <v>44</v>
      </c>
      <c r="BAM10" t="s">
        <v>44</v>
      </c>
      <c r="BAN10" t="s">
        <v>44</v>
      </c>
      <c r="BAO10" t="s">
        <v>44</v>
      </c>
      <c r="BAP10" t="s">
        <v>44</v>
      </c>
      <c r="BAQ10" t="s">
        <v>44</v>
      </c>
      <c r="BAR10" t="s">
        <v>44</v>
      </c>
      <c r="BAS10" t="s">
        <v>44</v>
      </c>
      <c r="BAT10" t="s">
        <v>44</v>
      </c>
      <c r="BAU10" t="s">
        <v>44</v>
      </c>
      <c r="BAV10" t="s">
        <v>44</v>
      </c>
      <c r="BAW10" t="s">
        <v>44</v>
      </c>
      <c r="BAX10" t="s">
        <v>44</v>
      </c>
      <c r="BAY10" t="s">
        <v>44</v>
      </c>
      <c r="BAZ10" t="s">
        <v>44</v>
      </c>
      <c r="BBA10" t="s">
        <v>44</v>
      </c>
      <c r="BBB10" t="s">
        <v>44</v>
      </c>
      <c r="BBC10" t="s">
        <v>44</v>
      </c>
      <c r="BBD10" t="s">
        <v>44</v>
      </c>
      <c r="BBE10" t="s">
        <v>44</v>
      </c>
      <c r="BBF10" t="s">
        <v>44</v>
      </c>
      <c r="BBG10" t="s">
        <v>44</v>
      </c>
      <c r="BBH10" t="s">
        <v>44</v>
      </c>
      <c r="BBI10" t="s">
        <v>44</v>
      </c>
      <c r="BBJ10" t="s">
        <v>44</v>
      </c>
      <c r="BBK10" t="s">
        <v>44</v>
      </c>
      <c r="BBL10" t="s">
        <v>44</v>
      </c>
      <c r="BBM10" t="s">
        <v>44</v>
      </c>
      <c r="BBN10" t="s">
        <v>44</v>
      </c>
      <c r="BBO10" t="s">
        <v>44</v>
      </c>
      <c r="BBP10" t="s">
        <v>44</v>
      </c>
      <c r="BBQ10" t="s">
        <v>44</v>
      </c>
      <c r="BBR10" t="s">
        <v>44</v>
      </c>
      <c r="BBS10" t="s">
        <v>44</v>
      </c>
      <c r="BBT10" t="s">
        <v>44</v>
      </c>
      <c r="BBU10" t="s">
        <v>44</v>
      </c>
      <c r="BBV10" t="s">
        <v>44</v>
      </c>
      <c r="BBW10" t="s">
        <v>44</v>
      </c>
      <c r="BBX10" t="s">
        <v>44</v>
      </c>
      <c r="BBY10" t="s">
        <v>44</v>
      </c>
      <c r="BBZ10" t="s">
        <v>44</v>
      </c>
      <c r="BCA10" t="s">
        <v>44</v>
      </c>
      <c r="BCB10" t="s">
        <v>44</v>
      </c>
      <c r="BCC10" t="s">
        <v>44</v>
      </c>
      <c r="BCD10" t="s">
        <v>44</v>
      </c>
      <c r="BCE10" t="s">
        <v>44</v>
      </c>
      <c r="BCF10" t="s">
        <v>44</v>
      </c>
      <c r="BCG10" t="s">
        <v>44</v>
      </c>
      <c r="BCH10" t="s">
        <v>44</v>
      </c>
      <c r="BCI10" t="s">
        <v>44</v>
      </c>
      <c r="BCJ10" t="s">
        <v>44</v>
      </c>
      <c r="BCK10" t="s">
        <v>44</v>
      </c>
      <c r="BCL10" t="s">
        <v>44</v>
      </c>
      <c r="BCM10" t="s">
        <v>44</v>
      </c>
      <c r="BCN10" t="s">
        <v>44</v>
      </c>
      <c r="BCO10" t="s">
        <v>44</v>
      </c>
      <c r="BCP10" t="s">
        <v>44</v>
      </c>
      <c r="BCQ10" t="s">
        <v>44</v>
      </c>
      <c r="BCR10" t="s">
        <v>44</v>
      </c>
      <c r="BCS10" t="s">
        <v>44</v>
      </c>
      <c r="BCT10" t="s">
        <v>44</v>
      </c>
      <c r="BCU10" t="s">
        <v>44</v>
      </c>
      <c r="BCV10" t="s">
        <v>44</v>
      </c>
      <c r="BCW10" t="s">
        <v>44</v>
      </c>
      <c r="BCX10" t="s">
        <v>44</v>
      </c>
      <c r="BCY10" t="s">
        <v>44</v>
      </c>
      <c r="BCZ10" t="s">
        <v>44</v>
      </c>
      <c r="BDA10" t="s">
        <v>44</v>
      </c>
      <c r="BDB10" t="s">
        <v>44</v>
      </c>
      <c r="BDC10" t="s">
        <v>44</v>
      </c>
      <c r="BDD10" t="s">
        <v>44</v>
      </c>
      <c r="BDE10" t="s">
        <v>44</v>
      </c>
      <c r="BDF10" t="s">
        <v>44</v>
      </c>
      <c r="BDG10" t="s">
        <v>44</v>
      </c>
      <c r="BDH10" t="s">
        <v>44</v>
      </c>
      <c r="BDI10" t="s">
        <v>44</v>
      </c>
      <c r="BDJ10" t="s">
        <v>44</v>
      </c>
      <c r="BDK10" t="s">
        <v>44</v>
      </c>
      <c r="BDL10" t="s">
        <v>44</v>
      </c>
      <c r="BDM10" t="s">
        <v>44</v>
      </c>
      <c r="BDN10" t="s">
        <v>44</v>
      </c>
      <c r="BDO10" t="s">
        <v>44</v>
      </c>
      <c r="BDP10" t="s">
        <v>44</v>
      </c>
      <c r="BDQ10" t="s">
        <v>44</v>
      </c>
      <c r="BDR10" t="s">
        <v>44</v>
      </c>
      <c r="BDS10" t="s">
        <v>44</v>
      </c>
      <c r="BDT10" t="s">
        <v>44</v>
      </c>
      <c r="BDU10" t="s">
        <v>44</v>
      </c>
      <c r="BDV10" t="s">
        <v>44</v>
      </c>
      <c r="BDW10" t="s">
        <v>44</v>
      </c>
      <c r="BDX10" t="s">
        <v>44</v>
      </c>
      <c r="BDY10" t="s">
        <v>44</v>
      </c>
      <c r="BDZ10" t="s">
        <v>44</v>
      </c>
      <c r="BEA10" t="s">
        <v>44</v>
      </c>
      <c r="BEB10" t="s">
        <v>44</v>
      </c>
      <c r="BEC10" t="s">
        <v>44</v>
      </c>
      <c r="BED10" t="s">
        <v>44</v>
      </c>
      <c r="BEE10" t="s">
        <v>44</v>
      </c>
      <c r="BEF10" t="s">
        <v>44</v>
      </c>
      <c r="BEG10" t="s">
        <v>44</v>
      </c>
      <c r="BEH10" t="s">
        <v>44</v>
      </c>
      <c r="BEI10" t="s">
        <v>44</v>
      </c>
      <c r="BEJ10" t="s">
        <v>44</v>
      </c>
      <c r="BEK10" t="s">
        <v>44</v>
      </c>
      <c r="BEL10" t="s">
        <v>44</v>
      </c>
      <c r="BEM10" t="s">
        <v>44</v>
      </c>
      <c r="BEN10" t="s">
        <v>44</v>
      </c>
      <c r="BEO10" t="s">
        <v>44</v>
      </c>
      <c r="BEP10" t="s">
        <v>44</v>
      </c>
      <c r="BEQ10" t="s">
        <v>44</v>
      </c>
      <c r="BER10" t="s">
        <v>44</v>
      </c>
      <c r="BES10" t="s">
        <v>44</v>
      </c>
      <c r="BET10" t="s">
        <v>44</v>
      </c>
      <c r="BEU10" t="s">
        <v>44</v>
      </c>
      <c r="BEV10" t="s">
        <v>44</v>
      </c>
      <c r="BEW10" t="s">
        <v>44</v>
      </c>
      <c r="BEX10" t="s">
        <v>44</v>
      </c>
      <c r="BEY10" t="s">
        <v>44</v>
      </c>
      <c r="BEZ10" t="s">
        <v>44</v>
      </c>
      <c r="BFA10" t="s">
        <v>44</v>
      </c>
      <c r="BFB10" t="s">
        <v>44</v>
      </c>
      <c r="BFC10" t="s">
        <v>44</v>
      </c>
      <c r="BFD10" t="s">
        <v>44</v>
      </c>
      <c r="BFE10" t="s">
        <v>44</v>
      </c>
      <c r="BFF10" t="s">
        <v>44</v>
      </c>
      <c r="BFG10" t="s">
        <v>44</v>
      </c>
      <c r="BFH10" t="s">
        <v>44</v>
      </c>
      <c r="BFI10" t="s">
        <v>44</v>
      </c>
      <c r="BFJ10" t="s">
        <v>44</v>
      </c>
      <c r="BFK10" t="s">
        <v>44</v>
      </c>
      <c r="BFL10" t="s">
        <v>44</v>
      </c>
      <c r="BFM10" t="s">
        <v>44</v>
      </c>
      <c r="BFN10" t="s">
        <v>44</v>
      </c>
      <c r="BFO10" t="s">
        <v>44</v>
      </c>
      <c r="BFP10" t="s">
        <v>44</v>
      </c>
      <c r="BFQ10" t="s">
        <v>44</v>
      </c>
      <c r="BFR10" t="s">
        <v>44</v>
      </c>
      <c r="BFS10" t="s">
        <v>44</v>
      </c>
      <c r="BFT10" t="s">
        <v>44</v>
      </c>
      <c r="BFU10" t="s">
        <v>44</v>
      </c>
      <c r="BFV10" t="s">
        <v>44</v>
      </c>
      <c r="BFW10" t="s">
        <v>44</v>
      </c>
      <c r="BFX10" t="s">
        <v>44</v>
      </c>
      <c r="BFY10" t="s">
        <v>44</v>
      </c>
      <c r="BFZ10" t="s">
        <v>44</v>
      </c>
      <c r="BGA10" t="s">
        <v>44</v>
      </c>
      <c r="BGB10" t="s">
        <v>44</v>
      </c>
      <c r="BGC10" t="s">
        <v>44</v>
      </c>
      <c r="BGD10" t="s">
        <v>44</v>
      </c>
      <c r="BGE10" t="s">
        <v>44</v>
      </c>
      <c r="BGF10" t="s">
        <v>44</v>
      </c>
      <c r="BGG10" t="s">
        <v>44</v>
      </c>
      <c r="BGH10" t="s">
        <v>44</v>
      </c>
      <c r="BGI10" t="s">
        <v>44</v>
      </c>
      <c r="BGJ10" t="s">
        <v>44</v>
      </c>
      <c r="BGK10" t="s">
        <v>44</v>
      </c>
      <c r="BGL10" t="s">
        <v>44</v>
      </c>
      <c r="BGM10" t="s">
        <v>44</v>
      </c>
      <c r="BGN10" t="s">
        <v>44</v>
      </c>
      <c r="BGO10" t="s">
        <v>44</v>
      </c>
      <c r="BGP10" t="s">
        <v>44</v>
      </c>
      <c r="BGQ10" t="s">
        <v>44</v>
      </c>
      <c r="BGR10" t="s">
        <v>44</v>
      </c>
      <c r="BGS10" t="s">
        <v>44</v>
      </c>
      <c r="BGT10" t="s">
        <v>44</v>
      </c>
      <c r="BGU10" t="s">
        <v>44</v>
      </c>
      <c r="BGV10" t="s">
        <v>44</v>
      </c>
      <c r="BGW10" t="s">
        <v>44</v>
      </c>
      <c r="BGX10" t="s">
        <v>44</v>
      </c>
      <c r="BGY10" t="s">
        <v>44</v>
      </c>
      <c r="BGZ10" t="s">
        <v>44</v>
      </c>
      <c r="BHA10" t="s">
        <v>44</v>
      </c>
      <c r="BHB10" t="s">
        <v>44</v>
      </c>
      <c r="BHC10" t="s">
        <v>44</v>
      </c>
      <c r="BHD10" t="s">
        <v>44</v>
      </c>
      <c r="BHE10" t="s">
        <v>44</v>
      </c>
      <c r="BHF10" t="s">
        <v>44</v>
      </c>
      <c r="BHG10" t="s">
        <v>44</v>
      </c>
      <c r="BHH10" t="s">
        <v>44</v>
      </c>
      <c r="BHI10" t="s">
        <v>44</v>
      </c>
      <c r="BHJ10" t="s">
        <v>44</v>
      </c>
      <c r="BHK10" t="s">
        <v>44</v>
      </c>
      <c r="BHL10" t="s">
        <v>44</v>
      </c>
      <c r="BHM10" t="s">
        <v>44</v>
      </c>
      <c r="BHN10" t="s">
        <v>44</v>
      </c>
      <c r="BHO10" t="s">
        <v>44</v>
      </c>
      <c r="BHP10" t="s">
        <v>44</v>
      </c>
      <c r="BHQ10" t="s">
        <v>44</v>
      </c>
      <c r="BHR10" t="s">
        <v>44</v>
      </c>
      <c r="BHS10" t="s">
        <v>44</v>
      </c>
      <c r="BHT10" t="s">
        <v>44</v>
      </c>
      <c r="BHU10" t="s">
        <v>44</v>
      </c>
      <c r="BHV10" t="s">
        <v>44</v>
      </c>
      <c r="BHW10" t="s">
        <v>44</v>
      </c>
      <c r="BHX10" t="s">
        <v>44</v>
      </c>
      <c r="BHY10" t="s">
        <v>44</v>
      </c>
      <c r="BHZ10" t="s">
        <v>44</v>
      </c>
      <c r="BIA10" t="s">
        <v>44</v>
      </c>
      <c r="BIB10" t="s">
        <v>44</v>
      </c>
      <c r="BIC10" t="s">
        <v>44</v>
      </c>
      <c r="BID10" t="s">
        <v>44</v>
      </c>
      <c r="BIE10" t="s">
        <v>44</v>
      </c>
      <c r="BIF10" t="s">
        <v>44</v>
      </c>
      <c r="BIG10" t="s">
        <v>44</v>
      </c>
      <c r="BIH10" t="s">
        <v>44</v>
      </c>
      <c r="BII10" t="s">
        <v>44</v>
      </c>
      <c r="BIJ10" t="s">
        <v>44</v>
      </c>
      <c r="BIK10" t="s">
        <v>44</v>
      </c>
      <c r="BIL10" t="s">
        <v>44</v>
      </c>
      <c r="BIM10" t="s">
        <v>44</v>
      </c>
      <c r="BIN10" t="s">
        <v>44</v>
      </c>
      <c r="BIO10" t="s">
        <v>44</v>
      </c>
      <c r="BIP10" t="s">
        <v>44</v>
      </c>
      <c r="BIQ10" t="s">
        <v>44</v>
      </c>
      <c r="BIR10" t="s">
        <v>44</v>
      </c>
      <c r="BIS10" t="s">
        <v>44</v>
      </c>
      <c r="BIT10" t="s">
        <v>44</v>
      </c>
      <c r="BIU10" t="s">
        <v>44</v>
      </c>
      <c r="BIV10" t="s">
        <v>44</v>
      </c>
      <c r="BIW10" t="s">
        <v>44</v>
      </c>
      <c r="BIX10" t="s">
        <v>44</v>
      </c>
      <c r="BIY10" t="s">
        <v>44</v>
      </c>
      <c r="BIZ10" t="s">
        <v>44</v>
      </c>
      <c r="BJA10" t="s">
        <v>44</v>
      </c>
      <c r="BJB10" t="s">
        <v>44</v>
      </c>
      <c r="BJC10" t="s">
        <v>44</v>
      </c>
      <c r="BJD10" t="s">
        <v>44</v>
      </c>
      <c r="BJE10" t="s">
        <v>44</v>
      </c>
      <c r="BJF10" t="s">
        <v>44</v>
      </c>
      <c r="BJG10" t="s">
        <v>44</v>
      </c>
      <c r="BJH10" t="s">
        <v>44</v>
      </c>
      <c r="BJI10" t="s">
        <v>44</v>
      </c>
      <c r="BJJ10" t="s">
        <v>44</v>
      </c>
      <c r="BJK10" t="s">
        <v>44</v>
      </c>
      <c r="BJL10" t="s">
        <v>44</v>
      </c>
      <c r="BJM10" t="s">
        <v>44</v>
      </c>
      <c r="BJN10" t="s">
        <v>44</v>
      </c>
      <c r="BJO10" t="s">
        <v>44</v>
      </c>
      <c r="BJP10" t="s">
        <v>44</v>
      </c>
      <c r="BJQ10" t="s">
        <v>44</v>
      </c>
      <c r="BJR10" t="s">
        <v>44</v>
      </c>
      <c r="BJS10" t="s">
        <v>44</v>
      </c>
      <c r="BJT10" t="s">
        <v>44</v>
      </c>
      <c r="BJU10" t="s">
        <v>44</v>
      </c>
      <c r="BJV10" t="s">
        <v>44</v>
      </c>
      <c r="BJW10" t="s">
        <v>44</v>
      </c>
      <c r="BJX10" t="s">
        <v>44</v>
      </c>
      <c r="BJY10" t="s">
        <v>44</v>
      </c>
      <c r="BJZ10" t="s">
        <v>44</v>
      </c>
      <c r="BKA10" t="s">
        <v>44</v>
      </c>
      <c r="BKB10" t="s">
        <v>44</v>
      </c>
      <c r="BKC10" t="s">
        <v>44</v>
      </c>
      <c r="BKD10" t="s">
        <v>44</v>
      </c>
      <c r="BKE10" t="s">
        <v>44</v>
      </c>
      <c r="BKF10" t="s">
        <v>44</v>
      </c>
      <c r="BKG10" t="s">
        <v>44</v>
      </c>
      <c r="BKH10" t="s">
        <v>44</v>
      </c>
      <c r="BKI10" t="s">
        <v>44</v>
      </c>
      <c r="BKJ10" t="s">
        <v>44</v>
      </c>
      <c r="BKK10" t="s">
        <v>44</v>
      </c>
      <c r="BKL10" t="s">
        <v>44</v>
      </c>
      <c r="BKM10" t="s">
        <v>44</v>
      </c>
      <c r="BKN10" t="s">
        <v>44</v>
      </c>
      <c r="BKO10" t="s">
        <v>44</v>
      </c>
      <c r="BKP10" t="s">
        <v>44</v>
      </c>
      <c r="BKQ10" t="s">
        <v>44</v>
      </c>
      <c r="BKR10" t="s">
        <v>44</v>
      </c>
      <c r="BKS10" t="s">
        <v>44</v>
      </c>
      <c r="BKT10" t="s">
        <v>44</v>
      </c>
      <c r="BKU10" t="s">
        <v>44</v>
      </c>
      <c r="BKV10" t="s">
        <v>44</v>
      </c>
      <c r="BKW10" t="s">
        <v>44</v>
      </c>
      <c r="BKX10" t="s">
        <v>44</v>
      </c>
      <c r="BKY10" t="s">
        <v>44</v>
      </c>
      <c r="BKZ10" t="s">
        <v>44</v>
      </c>
      <c r="BLA10" t="s">
        <v>44</v>
      </c>
      <c r="BLB10" t="s">
        <v>44</v>
      </c>
      <c r="BLC10" t="s">
        <v>44</v>
      </c>
      <c r="BLD10" t="s">
        <v>44</v>
      </c>
      <c r="BLE10" t="s">
        <v>44</v>
      </c>
      <c r="BLF10" t="s">
        <v>44</v>
      </c>
      <c r="BLG10" t="s">
        <v>44</v>
      </c>
      <c r="BLH10" t="s">
        <v>44</v>
      </c>
      <c r="BLI10" t="s">
        <v>44</v>
      </c>
      <c r="BLJ10" t="s">
        <v>44</v>
      </c>
      <c r="BLK10" t="s">
        <v>44</v>
      </c>
      <c r="BLL10" t="s">
        <v>45</v>
      </c>
      <c r="BLM10" t="s">
        <v>45</v>
      </c>
      <c r="BLN10" t="s">
        <v>45</v>
      </c>
      <c r="BLO10" t="s">
        <v>45</v>
      </c>
      <c r="BLP10" t="s">
        <v>45</v>
      </c>
      <c r="BLQ10" t="s">
        <v>45</v>
      </c>
      <c r="BLR10" t="s">
        <v>45</v>
      </c>
      <c r="BLS10" t="s">
        <v>45</v>
      </c>
      <c r="BLT10" t="s">
        <v>45</v>
      </c>
      <c r="BLU10" t="s">
        <v>45</v>
      </c>
      <c r="BLV10" t="s">
        <v>45</v>
      </c>
      <c r="BLW10" t="s">
        <v>45</v>
      </c>
      <c r="BLX10" t="s">
        <v>45</v>
      </c>
      <c r="BLY10" t="s">
        <v>45</v>
      </c>
      <c r="BLZ10" t="s">
        <v>45</v>
      </c>
      <c r="BMA10" t="s">
        <v>45</v>
      </c>
      <c r="BMB10" t="s">
        <v>45</v>
      </c>
      <c r="BMC10" t="s">
        <v>45</v>
      </c>
      <c r="BMD10" t="s">
        <v>45</v>
      </c>
      <c r="BME10" t="s">
        <v>45</v>
      </c>
      <c r="BMF10" t="s">
        <v>45</v>
      </c>
      <c r="BMG10" t="s">
        <v>45</v>
      </c>
      <c r="BMH10" t="s">
        <v>45</v>
      </c>
      <c r="BMI10" t="s">
        <v>45</v>
      </c>
      <c r="BMJ10" t="s">
        <v>45</v>
      </c>
      <c r="BMK10" t="s">
        <v>45</v>
      </c>
      <c r="BML10" t="s">
        <v>45</v>
      </c>
      <c r="BMM10" t="s">
        <v>45</v>
      </c>
      <c r="BMN10" t="s">
        <v>45</v>
      </c>
      <c r="BMO10" t="s">
        <v>45</v>
      </c>
      <c r="BMP10" t="s">
        <v>45</v>
      </c>
      <c r="BMQ10" t="s">
        <v>45</v>
      </c>
      <c r="BMR10" t="s">
        <v>45</v>
      </c>
      <c r="BMS10" t="s">
        <v>45</v>
      </c>
      <c r="BMT10" t="s">
        <v>45</v>
      </c>
      <c r="BMU10" t="s">
        <v>45</v>
      </c>
      <c r="BMV10" t="s">
        <v>45</v>
      </c>
      <c r="BMW10" t="s">
        <v>45</v>
      </c>
      <c r="BMX10" t="s">
        <v>45</v>
      </c>
      <c r="BMY10" t="s">
        <v>45</v>
      </c>
      <c r="BMZ10" t="s">
        <v>45</v>
      </c>
      <c r="BNA10" t="s">
        <v>45</v>
      </c>
      <c r="BNB10" t="s">
        <v>45</v>
      </c>
      <c r="BNC10" t="s">
        <v>45</v>
      </c>
      <c r="BND10" t="s">
        <v>45</v>
      </c>
      <c r="BNE10" t="s">
        <v>45</v>
      </c>
      <c r="BNF10" t="s">
        <v>45</v>
      </c>
      <c r="BNG10" t="s">
        <v>45</v>
      </c>
      <c r="BNH10" t="s">
        <v>45</v>
      </c>
      <c r="BNI10" t="s">
        <v>45</v>
      </c>
      <c r="BNJ10" t="s">
        <v>45</v>
      </c>
      <c r="BNK10" t="s">
        <v>45</v>
      </c>
      <c r="BNL10" t="s">
        <v>45</v>
      </c>
      <c r="BNM10" t="s">
        <v>45</v>
      </c>
      <c r="BNN10" t="s">
        <v>45</v>
      </c>
      <c r="BNO10" t="s">
        <v>45</v>
      </c>
      <c r="BNP10" t="s">
        <v>45</v>
      </c>
      <c r="BNQ10" t="s">
        <v>45</v>
      </c>
      <c r="BNR10" t="s">
        <v>45</v>
      </c>
      <c r="BNS10" t="s">
        <v>45</v>
      </c>
      <c r="BNT10" t="s">
        <v>45</v>
      </c>
      <c r="BNU10" t="s">
        <v>45</v>
      </c>
      <c r="BNV10" t="s">
        <v>45</v>
      </c>
      <c r="BNW10" t="s">
        <v>45</v>
      </c>
      <c r="BNX10" t="s">
        <v>45</v>
      </c>
      <c r="BNY10" t="s">
        <v>45</v>
      </c>
      <c r="BNZ10" t="s">
        <v>45</v>
      </c>
      <c r="BOA10" t="s">
        <v>45</v>
      </c>
      <c r="BOB10" t="s">
        <v>45</v>
      </c>
      <c r="BOC10" t="s">
        <v>45</v>
      </c>
      <c r="BOD10" t="s">
        <v>45</v>
      </c>
      <c r="BOE10" t="s">
        <v>45</v>
      </c>
      <c r="BOF10" t="s">
        <v>45</v>
      </c>
      <c r="BOG10" t="s">
        <v>45</v>
      </c>
      <c r="BOH10" t="s">
        <v>45</v>
      </c>
      <c r="BOI10" t="s">
        <v>45</v>
      </c>
      <c r="BOJ10" t="s">
        <v>45</v>
      </c>
      <c r="BOK10" t="s">
        <v>45</v>
      </c>
      <c r="BOL10" t="s">
        <v>45</v>
      </c>
      <c r="BOM10" t="s">
        <v>45</v>
      </c>
      <c r="BON10" t="s">
        <v>45</v>
      </c>
      <c r="BOO10" t="s">
        <v>45</v>
      </c>
      <c r="BOP10" t="s">
        <v>45</v>
      </c>
      <c r="BOQ10" t="s">
        <v>45</v>
      </c>
      <c r="BOR10" t="s">
        <v>45</v>
      </c>
      <c r="BOS10" t="s">
        <v>45</v>
      </c>
      <c r="BOT10" t="s">
        <v>45</v>
      </c>
      <c r="BOU10" t="s">
        <v>45</v>
      </c>
      <c r="BOV10" t="s">
        <v>45</v>
      </c>
      <c r="BOW10" t="s">
        <v>45</v>
      </c>
      <c r="BOX10" t="s">
        <v>45</v>
      </c>
      <c r="BOY10" t="s">
        <v>45</v>
      </c>
      <c r="BOZ10" t="s">
        <v>45</v>
      </c>
      <c r="BPA10" t="s">
        <v>45</v>
      </c>
      <c r="BPB10" t="s">
        <v>45</v>
      </c>
      <c r="BPC10" t="s">
        <v>45</v>
      </c>
      <c r="BPD10" t="s">
        <v>45</v>
      </c>
      <c r="BPE10" t="s">
        <v>45</v>
      </c>
      <c r="BPF10" t="s">
        <v>45</v>
      </c>
      <c r="BPG10" t="s">
        <v>45</v>
      </c>
      <c r="BPH10" t="s">
        <v>45</v>
      </c>
      <c r="BPI10" t="s">
        <v>45</v>
      </c>
      <c r="BPJ10" t="s">
        <v>45</v>
      </c>
      <c r="BPK10" t="s">
        <v>45</v>
      </c>
      <c r="BPL10" t="s">
        <v>45</v>
      </c>
      <c r="BPM10" t="s">
        <v>45</v>
      </c>
      <c r="BPN10" t="s">
        <v>45</v>
      </c>
      <c r="BPO10" t="s">
        <v>45</v>
      </c>
      <c r="BPP10" t="s">
        <v>45</v>
      </c>
      <c r="BPQ10" t="s">
        <v>45</v>
      </c>
      <c r="BPR10" t="s">
        <v>46</v>
      </c>
      <c r="BPS10" t="s">
        <v>46</v>
      </c>
      <c r="BPT10" t="s">
        <v>46</v>
      </c>
      <c r="BPU10" t="s">
        <v>46</v>
      </c>
      <c r="BPV10" t="s">
        <v>46</v>
      </c>
      <c r="BPW10" t="s">
        <v>46</v>
      </c>
      <c r="BPX10" t="s">
        <v>46</v>
      </c>
      <c r="BPY10" t="s">
        <v>46</v>
      </c>
      <c r="BPZ10" t="s">
        <v>46</v>
      </c>
      <c r="BQA10" t="s">
        <v>46</v>
      </c>
      <c r="BQB10" t="s">
        <v>46</v>
      </c>
      <c r="BQC10" t="s">
        <v>46</v>
      </c>
      <c r="BQD10" t="s">
        <v>46</v>
      </c>
      <c r="BQE10" t="s">
        <v>46</v>
      </c>
      <c r="BQF10" t="s">
        <v>46</v>
      </c>
      <c r="BQG10" t="s">
        <v>46</v>
      </c>
      <c r="BQH10" t="s">
        <v>46</v>
      </c>
      <c r="BQI10" t="s">
        <v>46</v>
      </c>
      <c r="BQJ10" t="s">
        <v>46</v>
      </c>
      <c r="BQK10" t="s">
        <v>46</v>
      </c>
      <c r="BQL10" t="s">
        <v>46</v>
      </c>
      <c r="BQM10" t="s">
        <v>46</v>
      </c>
      <c r="BQN10" t="s">
        <v>46</v>
      </c>
      <c r="BQO10" t="s">
        <v>46</v>
      </c>
      <c r="BQP10" t="s">
        <v>46</v>
      </c>
      <c r="BQQ10" t="s">
        <v>46</v>
      </c>
      <c r="BQR10" t="s">
        <v>46</v>
      </c>
      <c r="BQS10" t="s">
        <v>46</v>
      </c>
      <c r="BQT10" t="s">
        <v>46</v>
      </c>
      <c r="BQU10" t="s">
        <v>46</v>
      </c>
      <c r="BQV10" t="s">
        <v>46</v>
      </c>
      <c r="BQW10" t="s">
        <v>46</v>
      </c>
      <c r="BQX10" t="s">
        <v>46</v>
      </c>
      <c r="BQY10" t="s">
        <v>46</v>
      </c>
      <c r="BQZ10" t="s">
        <v>46</v>
      </c>
      <c r="BRA10" t="s">
        <v>46</v>
      </c>
      <c r="BRB10" t="s">
        <v>46</v>
      </c>
      <c r="BRC10" t="s">
        <v>46</v>
      </c>
      <c r="BRD10" t="s">
        <v>46</v>
      </c>
      <c r="BRE10" t="s">
        <v>46</v>
      </c>
      <c r="BRF10" t="s">
        <v>46</v>
      </c>
      <c r="BRG10" t="s">
        <v>46</v>
      </c>
      <c r="BRH10" t="s">
        <v>46</v>
      </c>
      <c r="BRI10" t="s">
        <v>46</v>
      </c>
      <c r="BRJ10" t="s">
        <v>46</v>
      </c>
      <c r="BRK10" t="s">
        <v>46</v>
      </c>
      <c r="BRL10" t="s">
        <v>46</v>
      </c>
      <c r="BRM10" t="s">
        <v>46</v>
      </c>
      <c r="BRN10" t="s">
        <v>46</v>
      </c>
      <c r="BRO10" t="s">
        <v>46</v>
      </c>
      <c r="BRP10" t="s">
        <v>46</v>
      </c>
      <c r="BRQ10" t="s">
        <v>46</v>
      </c>
      <c r="BRR10" t="s">
        <v>46</v>
      </c>
      <c r="BRS10" t="s">
        <v>46</v>
      </c>
      <c r="BRT10" t="s">
        <v>46</v>
      </c>
      <c r="BRU10" t="s">
        <v>46</v>
      </c>
      <c r="BRV10" t="s">
        <v>46</v>
      </c>
      <c r="BRW10" t="s">
        <v>46</v>
      </c>
      <c r="BRX10" t="s">
        <v>46</v>
      </c>
      <c r="BRY10" t="s">
        <v>46</v>
      </c>
      <c r="BRZ10" t="s">
        <v>46</v>
      </c>
      <c r="BSA10" t="s">
        <v>46</v>
      </c>
      <c r="BSB10" t="s">
        <v>46</v>
      </c>
      <c r="BSC10" t="s">
        <v>46</v>
      </c>
      <c r="BSD10" t="s">
        <v>46</v>
      </c>
      <c r="BSE10" t="s">
        <v>46</v>
      </c>
      <c r="BSF10" t="s">
        <v>46</v>
      </c>
      <c r="BSG10" t="s">
        <v>46</v>
      </c>
      <c r="BSH10" t="s">
        <v>46</v>
      </c>
      <c r="BSI10" t="s">
        <v>46</v>
      </c>
      <c r="BSJ10" t="s">
        <v>46</v>
      </c>
      <c r="BSK10" t="s">
        <v>46</v>
      </c>
      <c r="BSL10" t="s">
        <v>46</v>
      </c>
      <c r="BSM10" t="s">
        <v>46</v>
      </c>
      <c r="BSN10" t="s">
        <v>46</v>
      </c>
      <c r="BSO10" t="s">
        <v>46</v>
      </c>
      <c r="BSP10" t="s">
        <v>46</v>
      </c>
      <c r="BSQ10" t="s">
        <v>46</v>
      </c>
      <c r="BSR10" t="s">
        <v>46</v>
      </c>
      <c r="BSS10" t="s">
        <v>46</v>
      </c>
      <c r="BST10" t="s">
        <v>46</v>
      </c>
      <c r="BSU10" t="s">
        <v>46</v>
      </c>
      <c r="BSV10" t="s">
        <v>46</v>
      </c>
      <c r="BSW10" t="s">
        <v>46</v>
      </c>
      <c r="BSX10" t="s">
        <v>46</v>
      </c>
      <c r="BSY10" t="s">
        <v>46</v>
      </c>
      <c r="BSZ10" t="s">
        <v>46</v>
      </c>
      <c r="BTA10" t="s">
        <v>46</v>
      </c>
      <c r="BTB10" t="s">
        <v>46</v>
      </c>
      <c r="BTC10" t="s">
        <v>46</v>
      </c>
      <c r="BTD10" t="s">
        <v>46</v>
      </c>
      <c r="BTE10" t="s">
        <v>46</v>
      </c>
      <c r="BTF10" t="s">
        <v>46</v>
      </c>
      <c r="BTG10" t="s">
        <v>46</v>
      </c>
      <c r="BTH10" t="s">
        <v>46</v>
      </c>
      <c r="BTI10" t="s">
        <v>46</v>
      </c>
      <c r="BTJ10" t="s">
        <v>46</v>
      </c>
      <c r="BTK10" t="s">
        <v>46</v>
      </c>
      <c r="BTL10" t="s">
        <v>46</v>
      </c>
      <c r="BTM10" t="s">
        <v>46</v>
      </c>
      <c r="BTN10" t="s">
        <v>46</v>
      </c>
      <c r="BTO10" t="s">
        <v>46</v>
      </c>
      <c r="BTP10" t="s">
        <v>46</v>
      </c>
      <c r="BTQ10" t="s">
        <v>46</v>
      </c>
      <c r="BTR10" t="s">
        <v>46</v>
      </c>
      <c r="BTS10" t="s">
        <v>46</v>
      </c>
      <c r="BTT10" t="s">
        <v>46</v>
      </c>
      <c r="BTU10" t="s">
        <v>46</v>
      </c>
      <c r="BTV10" t="s">
        <v>46</v>
      </c>
      <c r="BTW10" t="s">
        <v>46</v>
      </c>
      <c r="BTX10" t="s">
        <v>46</v>
      </c>
      <c r="BTY10" t="s">
        <v>46</v>
      </c>
      <c r="BTZ10" t="s">
        <v>46</v>
      </c>
      <c r="BUA10" t="s">
        <v>46</v>
      </c>
      <c r="BUB10" t="s">
        <v>46</v>
      </c>
      <c r="BUC10" t="s">
        <v>46</v>
      </c>
      <c r="BUD10" t="s">
        <v>46</v>
      </c>
      <c r="BUE10" t="s">
        <v>46</v>
      </c>
      <c r="BUF10" t="s">
        <v>46</v>
      </c>
      <c r="BUG10" t="s">
        <v>46</v>
      </c>
      <c r="BUH10" t="s">
        <v>46</v>
      </c>
      <c r="BUI10" t="s">
        <v>46</v>
      </c>
      <c r="BUJ10" t="s">
        <v>46</v>
      </c>
      <c r="BUK10" t="s">
        <v>46</v>
      </c>
      <c r="BUL10" t="s">
        <v>46</v>
      </c>
      <c r="BUM10" t="s">
        <v>46</v>
      </c>
      <c r="BUN10" t="s">
        <v>46</v>
      </c>
      <c r="BUO10" t="s">
        <v>46</v>
      </c>
      <c r="BUP10" t="s">
        <v>46</v>
      </c>
      <c r="BUQ10" t="s">
        <v>46</v>
      </c>
      <c r="BUR10" t="s">
        <v>46</v>
      </c>
      <c r="BUS10" t="s">
        <v>46</v>
      </c>
      <c r="BUT10" t="s">
        <v>46</v>
      </c>
      <c r="BUU10" t="s">
        <v>46</v>
      </c>
      <c r="BUV10" t="s">
        <v>46</v>
      </c>
      <c r="BUW10" t="s">
        <v>46</v>
      </c>
      <c r="BUX10" t="s">
        <v>46</v>
      </c>
      <c r="BUY10" t="s">
        <v>46</v>
      </c>
      <c r="BUZ10" t="s">
        <v>46</v>
      </c>
      <c r="BVA10" t="s">
        <v>46</v>
      </c>
      <c r="BVB10" t="s">
        <v>46</v>
      </c>
      <c r="BVC10" t="s">
        <v>46</v>
      </c>
      <c r="BVD10" t="s">
        <v>46</v>
      </c>
      <c r="BVE10" t="s">
        <v>46</v>
      </c>
      <c r="BVF10" t="s">
        <v>46</v>
      </c>
      <c r="BVG10" t="s">
        <v>46</v>
      </c>
      <c r="BVH10" t="s">
        <v>46</v>
      </c>
      <c r="BVI10" t="s">
        <v>46</v>
      </c>
      <c r="BVJ10" t="s">
        <v>46</v>
      </c>
      <c r="BVK10" t="s">
        <v>46</v>
      </c>
      <c r="BVL10" t="s">
        <v>46</v>
      </c>
      <c r="BVM10" t="s">
        <v>46</v>
      </c>
      <c r="BVN10" t="s">
        <v>46</v>
      </c>
      <c r="BVO10" t="s">
        <v>46</v>
      </c>
      <c r="BVP10" t="s">
        <v>46</v>
      </c>
      <c r="BVQ10" t="s">
        <v>46</v>
      </c>
      <c r="BVR10" t="s">
        <v>46</v>
      </c>
      <c r="BVS10" t="s">
        <v>46</v>
      </c>
      <c r="BVT10" t="s">
        <v>46</v>
      </c>
      <c r="BVU10" t="s">
        <v>46</v>
      </c>
      <c r="BVV10" t="s">
        <v>46</v>
      </c>
      <c r="BVW10" t="s">
        <v>46</v>
      </c>
      <c r="BVX10" t="s">
        <v>46</v>
      </c>
      <c r="BVY10" t="s">
        <v>46</v>
      </c>
      <c r="BVZ10" t="s">
        <v>46</v>
      </c>
      <c r="BWA10" t="s">
        <v>46</v>
      </c>
      <c r="BWB10" t="s">
        <v>46</v>
      </c>
      <c r="BWC10" t="s">
        <v>46</v>
      </c>
      <c r="BWD10" t="s">
        <v>46</v>
      </c>
      <c r="BWE10" t="s">
        <v>46</v>
      </c>
      <c r="BWF10" t="s">
        <v>46</v>
      </c>
      <c r="BWG10" t="s">
        <v>46</v>
      </c>
      <c r="BWH10" t="s">
        <v>46</v>
      </c>
      <c r="BWI10" t="s">
        <v>46</v>
      </c>
      <c r="BWJ10" t="s">
        <v>46</v>
      </c>
      <c r="BWK10" t="s">
        <v>46</v>
      </c>
      <c r="BWL10" t="s">
        <v>46</v>
      </c>
      <c r="BWM10" t="s">
        <v>46</v>
      </c>
      <c r="BWN10" t="s">
        <v>46</v>
      </c>
      <c r="BWO10" t="s">
        <v>46</v>
      </c>
      <c r="BWP10" t="s">
        <v>46</v>
      </c>
      <c r="BWQ10" t="s">
        <v>46</v>
      </c>
      <c r="BWR10" t="s">
        <v>46</v>
      </c>
      <c r="BWS10" t="s">
        <v>46</v>
      </c>
      <c r="BWT10" t="s">
        <v>46</v>
      </c>
      <c r="BWU10" t="s">
        <v>46</v>
      </c>
      <c r="BWV10" t="s">
        <v>46</v>
      </c>
      <c r="BWW10" t="s">
        <v>46</v>
      </c>
      <c r="BWX10" t="s">
        <v>46</v>
      </c>
      <c r="BWY10" t="s">
        <v>46</v>
      </c>
      <c r="BWZ10" t="s">
        <v>46</v>
      </c>
      <c r="BXA10" t="s">
        <v>46</v>
      </c>
      <c r="BXB10" t="s">
        <v>46</v>
      </c>
      <c r="BXC10" t="s">
        <v>46</v>
      </c>
      <c r="BXD10" t="s">
        <v>46</v>
      </c>
      <c r="BXE10" t="s">
        <v>46</v>
      </c>
      <c r="BXF10" t="s">
        <v>46</v>
      </c>
      <c r="BXG10" t="s">
        <v>46</v>
      </c>
      <c r="BXH10" t="s">
        <v>46</v>
      </c>
      <c r="BXI10" t="s">
        <v>46</v>
      </c>
      <c r="BXJ10" t="s">
        <v>46</v>
      </c>
      <c r="BXK10" t="s">
        <v>46</v>
      </c>
      <c r="BXL10" t="s">
        <v>46</v>
      </c>
      <c r="BXM10" t="s">
        <v>46</v>
      </c>
      <c r="BXN10" t="s">
        <v>46</v>
      </c>
      <c r="BXO10" t="s">
        <v>46</v>
      </c>
      <c r="BXP10" t="s">
        <v>46</v>
      </c>
      <c r="BXQ10" t="s">
        <v>46</v>
      </c>
      <c r="BXR10" t="s">
        <v>46</v>
      </c>
      <c r="BXS10" t="s">
        <v>46</v>
      </c>
      <c r="BXT10" t="s">
        <v>46</v>
      </c>
      <c r="BXU10" t="s">
        <v>46</v>
      </c>
      <c r="BXV10" t="s">
        <v>46</v>
      </c>
      <c r="BXW10" t="s">
        <v>46</v>
      </c>
      <c r="BXX10" t="s">
        <v>46</v>
      </c>
      <c r="BXY10" t="s">
        <v>46</v>
      </c>
      <c r="BXZ10" t="s">
        <v>46</v>
      </c>
      <c r="BYA10" t="s">
        <v>46</v>
      </c>
      <c r="BYB10" t="s">
        <v>46</v>
      </c>
      <c r="BYC10" t="s">
        <v>46</v>
      </c>
      <c r="BYD10" t="s">
        <v>46</v>
      </c>
      <c r="BYE10" t="s">
        <v>46</v>
      </c>
      <c r="BYF10" t="s">
        <v>46</v>
      </c>
      <c r="BYG10" t="s">
        <v>46</v>
      </c>
      <c r="BYH10" t="s">
        <v>46</v>
      </c>
      <c r="BYI10" t="s">
        <v>46</v>
      </c>
      <c r="BYJ10" t="s">
        <v>46</v>
      </c>
      <c r="BYK10" t="s">
        <v>46</v>
      </c>
      <c r="BYL10" t="s">
        <v>46</v>
      </c>
      <c r="BYM10" t="s">
        <v>46</v>
      </c>
      <c r="BYN10" t="s">
        <v>46</v>
      </c>
      <c r="BYO10" t="s">
        <v>46</v>
      </c>
      <c r="BYP10" t="s">
        <v>46</v>
      </c>
      <c r="BYQ10" t="s">
        <v>46</v>
      </c>
      <c r="BYR10" t="s">
        <v>46</v>
      </c>
      <c r="BYS10" t="s">
        <v>46</v>
      </c>
      <c r="BYT10" t="s">
        <v>46</v>
      </c>
      <c r="BYU10" t="s">
        <v>46</v>
      </c>
      <c r="BYV10" t="s">
        <v>46</v>
      </c>
      <c r="BYW10" t="s">
        <v>46</v>
      </c>
      <c r="BYX10" t="s">
        <v>46</v>
      </c>
      <c r="BYY10" t="s">
        <v>46</v>
      </c>
      <c r="BYZ10" t="s">
        <v>46</v>
      </c>
      <c r="BZA10" t="s">
        <v>46</v>
      </c>
      <c r="BZB10" t="s">
        <v>46</v>
      </c>
      <c r="BZC10" t="s">
        <v>46</v>
      </c>
      <c r="BZD10" t="s">
        <v>46</v>
      </c>
      <c r="BZE10" t="s">
        <v>46</v>
      </c>
      <c r="BZF10" t="s">
        <v>46</v>
      </c>
      <c r="BZG10" t="s">
        <v>46</v>
      </c>
      <c r="BZH10" t="s">
        <v>46</v>
      </c>
      <c r="BZI10" t="s">
        <v>46</v>
      </c>
      <c r="BZJ10" t="s">
        <v>46</v>
      </c>
      <c r="BZK10" t="s">
        <v>46</v>
      </c>
      <c r="BZL10" t="s">
        <v>46</v>
      </c>
      <c r="BZM10" t="s">
        <v>46</v>
      </c>
      <c r="BZN10" t="s">
        <v>46</v>
      </c>
      <c r="BZO10" t="s">
        <v>46</v>
      </c>
      <c r="BZP10" t="s">
        <v>46</v>
      </c>
      <c r="BZQ10" t="s">
        <v>46</v>
      </c>
      <c r="BZR10" t="s">
        <v>46</v>
      </c>
      <c r="BZS10" t="s">
        <v>46</v>
      </c>
      <c r="BZT10" t="s">
        <v>46</v>
      </c>
      <c r="BZU10" t="s">
        <v>46</v>
      </c>
      <c r="BZV10" t="s">
        <v>46</v>
      </c>
      <c r="BZW10" t="s">
        <v>46</v>
      </c>
      <c r="BZX10" t="s">
        <v>46</v>
      </c>
      <c r="BZY10" t="s">
        <v>46</v>
      </c>
      <c r="BZZ10" t="s">
        <v>46</v>
      </c>
      <c r="CAA10" t="s">
        <v>46</v>
      </c>
      <c r="CAB10" t="s">
        <v>46</v>
      </c>
      <c r="CAC10" t="s">
        <v>46</v>
      </c>
      <c r="CAD10" t="s">
        <v>46</v>
      </c>
      <c r="CAE10" t="s">
        <v>46</v>
      </c>
      <c r="CAF10" t="s">
        <v>46</v>
      </c>
      <c r="CAG10" t="s">
        <v>47</v>
      </c>
      <c r="CAH10" t="s">
        <v>47</v>
      </c>
      <c r="CAI10" t="s">
        <v>47</v>
      </c>
      <c r="CAJ10" t="s">
        <v>47</v>
      </c>
      <c r="CAK10" t="s">
        <v>47</v>
      </c>
      <c r="CAL10" t="s">
        <v>47</v>
      </c>
      <c r="CAM10" t="s">
        <v>47</v>
      </c>
      <c r="CAN10" t="s">
        <v>47</v>
      </c>
      <c r="CAO10" t="s">
        <v>47</v>
      </c>
      <c r="CAP10" t="s">
        <v>47</v>
      </c>
      <c r="CAQ10" t="s">
        <v>47</v>
      </c>
      <c r="CAR10" t="s">
        <v>47</v>
      </c>
      <c r="CAS10" t="s">
        <v>47</v>
      </c>
      <c r="CAT10" t="s">
        <v>47</v>
      </c>
      <c r="CAU10" t="s">
        <v>47</v>
      </c>
      <c r="CAV10" t="s">
        <v>47</v>
      </c>
      <c r="CAW10" t="s">
        <v>47</v>
      </c>
      <c r="CAX10" t="s">
        <v>47</v>
      </c>
      <c r="CAY10" t="s">
        <v>47</v>
      </c>
      <c r="CAZ10" t="s">
        <v>47</v>
      </c>
      <c r="CBA10" t="s">
        <v>47</v>
      </c>
      <c r="CBB10" t="s">
        <v>47</v>
      </c>
      <c r="CBC10" t="s">
        <v>47</v>
      </c>
      <c r="CBD10" t="s">
        <v>47</v>
      </c>
      <c r="CBE10" t="s">
        <v>47</v>
      </c>
      <c r="CBF10" t="s">
        <v>47</v>
      </c>
      <c r="CBG10" t="s">
        <v>47</v>
      </c>
      <c r="CBH10" t="s">
        <v>47</v>
      </c>
      <c r="CBI10" t="s">
        <v>47</v>
      </c>
      <c r="CBJ10" t="s">
        <v>47</v>
      </c>
      <c r="CBK10" t="s">
        <v>47</v>
      </c>
      <c r="CBL10" t="s">
        <v>47</v>
      </c>
      <c r="CBM10" t="s">
        <v>47</v>
      </c>
      <c r="CBN10" t="s">
        <v>47</v>
      </c>
      <c r="CBO10" t="s">
        <v>47</v>
      </c>
      <c r="CBP10" t="s">
        <v>47</v>
      </c>
      <c r="CBQ10" t="s">
        <v>47</v>
      </c>
      <c r="CBR10" t="s">
        <v>47</v>
      </c>
      <c r="CBS10" t="s">
        <v>47</v>
      </c>
      <c r="CBT10" t="s">
        <v>47</v>
      </c>
      <c r="CBU10" t="s">
        <v>47</v>
      </c>
      <c r="CBV10" t="s">
        <v>47</v>
      </c>
      <c r="CBW10" t="s">
        <v>47</v>
      </c>
      <c r="CBX10" t="s">
        <v>47</v>
      </c>
      <c r="CBY10" t="s">
        <v>47</v>
      </c>
      <c r="CBZ10" t="s">
        <v>47</v>
      </c>
      <c r="CCA10" t="s">
        <v>47</v>
      </c>
      <c r="CCB10" t="s">
        <v>47</v>
      </c>
      <c r="CCC10" t="s">
        <v>47</v>
      </c>
      <c r="CCD10" t="s">
        <v>47</v>
      </c>
      <c r="CCE10" t="s">
        <v>47</v>
      </c>
      <c r="CCF10" t="s">
        <v>47</v>
      </c>
      <c r="CCG10" t="s">
        <v>47</v>
      </c>
      <c r="CCH10" t="s">
        <v>47</v>
      </c>
      <c r="CCI10" t="s">
        <v>47</v>
      </c>
      <c r="CCJ10" t="s">
        <v>47</v>
      </c>
      <c r="CCK10" t="s">
        <v>47</v>
      </c>
      <c r="CCL10" t="s">
        <v>47</v>
      </c>
      <c r="CCM10" t="s">
        <v>47</v>
      </c>
      <c r="CCN10" t="s">
        <v>47</v>
      </c>
      <c r="CCO10" t="s">
        <v>47</v>
      </c>
      <c r="CCP10" t="s">
        <v>47</v>
      </c>
      <c r="CCQ10" t="s">
        <v>47</v>
      </c>
      <c r="CCR10" t="s">
        <v>47</v>
      </c>
      <c r="CCS10" t="s">
        <v>47</v>
      </c>
      <c r="CCT10" t="s">
        <v>47</v>
      </c>
      <c r="CCU10" t="s">
        <v>47</v>
      </c>
      <c r="CCV10" t="s">
        <v>47</v>
      </c>
      <c r="CCW10" t="s">
        <v>47</v>
      </c>
      <c r="CCX10" t="s">
        <v>47</v>
      </c>
      <c r="CCY10" t="s">
        <v>47</v>
      </c>
      <c r="CCZ10" t="s">
        <v>47</v>
      </c>
      <c r="CDA10" t="s">
        <v>47</v>
      </c>
      <c r="CDB10" t="s">
        <v>47</v>
      </c>
      <c r="CDC10" t="s">
        <v>47</v>
      </c>
      <c r="CDD10" t="s">
        <v>47</v>
      </c>
      <c r="CDE10" t="s">
        <v>47</v>
      </c>
      <c r="CDF10" t="s">
        <v>47</v>
      </c>
      <c r="CDG10" t="s">
        <v>47</v>
      </c>
      <c r="CDH10" t="s">
        <v>47</v>
      </c>
      <c r="CDI10" t="s">
        <v>47</v>
      </c>
      <c r="CDJ10" t="s">
        <v>47</v>
      </c>
      <c r="CDK10" t="s">
        <v>47</v>
      </c>
      <c r="CDL10" t="s">
        <v>47</v>
      </c>
      <c r="CDM10" t="s">
        <v>47</v>
      </c>
      <c r="CDN10" t="s">
        <v>47</v>
      </c>
      <c r="CDO10" t="s">
        <v>47</v>
      </c>
      <c r="CDP10" t="s">
        <v>47</v>
      </c>
      <c r="CDQ10" t="s">
        <v>47</v>
      </c>
      <c r="CDR10" t="s">
        <v>47</v>
      </c>
      <c r="CDS10" t="s">
        <v>47</v>
      </c>
      <c r="CDT10" t="s">
        <v>47</v>
      </c>
      <c r="CDU10" t="s">
        <v>47</v>
      </c>
      <c r="CDV10" t="s">
        <v>47</v>
      </c>
      <c r="CDW10" t="s">
        <v>47</v>
      </c>
      <c r="CDX10" t="s">
        <v>47</v>
      </c>
      <c r="CDY10" t="s">
        <v>47</v>
      </c>
      <c r="CDZ10" t="s">
        <v>47</v>
      </c>
      <c r="CEA10" t="s">
        <v>47</v>
      </c>
      <c r="CEB10" t="s">
        <v>48</v>
      </c>
      <c r="CEC10" t="s">
        <v>48</v>
      </c>
      <c r="CED10" t="s">
        <v>48</v>
      </c>
      <c r="CEE10" t="s">
        <v>48</v>
      </c>
      <c r="CEF10" t="s">
        <v>48</v>
      </c>
      <c r="CEG10" t="s">
        <v>48</v>
      </c>
      <c r="CEH10" t="s">
        <v>48</v>
      </c>
      <c r="CEI10" t="s">
        <v>48</v>
      </c>
      <c r="CEJ10" t="s">
        <v>48</v>
      </c>
      <c r="CEK10" t="s">
        <v>48</v>
      </c>
      <c r="CEL10" t="s">
        <v>48</v>
      </c>
      <c r="CEM10" t="s">
        <v>48</v>
      </c>
      <c r="CEN10" t="s">
        <v>48</v>
      </c>
      <c r="CEO10" t="s">
        <v>48</v>
      </c>
      <c r="CEP10" t="s">
        <v>48</v>
      </c>
      <c r="CEQ10" t="s">
        <v>48</v>
      </c>
      <c r="CER10" t="s">
        <v>48</v>
      </c>
      <c r="CES10" t="s">
        <v>48</v>
      </c>
      <c r="CET10" t="s">
        <v>48</v>
      </c>
      <c r="CEU10" t="s">
        <v>48</v>
      </c>
      <c r="CEV10" t="s">
        <v>48</v>
      </c>
      <c r="CEW10" t="s">
        <v>48</v>
      </c>
      <c r="CEX10" t="s">
        <v>48</v>
      </c>
      <c r="CEY10" t="s">
        <v>48</v>
      </c>
      <c r="CEZ10" t="s">
        <v>48</v>
      </c>
      <c r="CFA10" t="s">
        <v>48</v>
      </c>
      <c r="CFB10" t="s">
        <v>48</v>
      </c>
      <c r="CFC10" t="s">
        <v>48</v>
      </c>
      <c r="CFD10" t="s">
        <v>48</v>
      </c>
      <c r="CFE10" t="s">
        <v>48</v>
      </c>
      <c r="CFF10" t="s">
        <v>48</v>
      </c>
      <c r="CFG10" t="s">
        <v>48</v>
      </c>
      <c r="CFH10" t="s">
        <v>48</v>
      </c>
      <c r="CFI10" t="s">
        <v>48</v>
      </c>
      <c r="CFJ10" t="s">
        <v>48</v>
      </c>
      <c r="CFK10" t="s">
        <v>48</v>
      </c>
      <c r="CFL10" t="s">
        <v>48</v>
      </c>
      <c r="CFM10" t="s">
        <v>48</v>
      </c>
      <c r="CFN10" t="s">
        <v>48</v>
      </c>
      <c r="CFO10" t="s">
        <v>48</v>
      </c>
      <c r="CFP10" t="s">
        <v>48</v>
      </c>
      <c r="CFQ10" t="s">
        <v>48</v>
      </c>
      <c r="CFR10" t="s">
        <v>48</v>
      </c>
      <c r="CFS10" t="s">
        <v>48</v>
      </c>
      <c r="CFT10" t="s">
        <v>48</v>
      </c>
      <c r="CFU10" t="s">
        <v>48</v>
      </c>
      <c r="CFV10" t="s">
        <v>48</v>
      </c>
      <c r="CFW10" t="s">
        <v>48</v>
      </c>
      <c r="CFX10" t="s">
        <v>48</v>
      </c>
      <c r="CFY10" t="s">
        <v>48</v>
      </c>
      <c r="CFZ10" t="s">
        <v>48</v>
      </c>
      <c r="CGA10" t="s">
        <v>48</v>
      </c>
      <c r="CGB10" t="s">
        <v>48</v>
      </c>
      <c r="CGC10" t="s">
        <v>48</v>
      </c>
      <c r="CGD10" t="s">
        <v>48</v>
      </c>
      <c r="CGE10" t="s">
        <v>48</v>
      </c>
      <c r="CGF10" t="s">
        <v>48</v>
      </c>
      <c r="CGG10" t="s">
        <v>48</v>
      </c>
      <c r="CGH10" t="s">
        <v>48</v>
      </c>
      <c r="CGI10" t="s">
        <v>48</v>
      </c>
      <c r="CGJ10" t="s">
        <v>48</v>
      </c>
      <c r="CGK10" t="s">
        <v>48</v>
      </c>
      <c r="CGL10" t="s">
        <v>48</v>
      </c>
      <c r="CGM10" t="s">
        <v>48</v>
      </c>
      <c r="CGN10" t="s">
        <v>48</v>
      </c>
      <c r="CGO10" t="s">
        <v>48</v>
      </c>
      <c r="CGP10" t="s">
        <v>48</v>
      </c>
      <c r="CGQ10" t="s">
        <v>48</v>
      </c>
      <c r="CGR10" t="s">
        <v>48</v>
      </c>
      <c r="CGS10" t="s">
        <v>48</v>
      </c>
      <c r="CGT10" t="s">
        <v>48</v>
      </c>
      <c r="CGU10" t="s">
        <v>48</v>
      </c>
      <c r="CGV10" t="s">
        <v>48</v>
      </c>
      <c r="CGW10" t="s">
        <v>48</v>
      </c>
      <c r="CGX10" t="s">
        <v>48</v>
      </c>
      <c r="CGY10" t="s">
        <v>48</v>
      </c>
      <c r="CGZ10" t="s">
        <v>48</v>
      </c>
      <c r="CHA10" t="s">
        <v>48</v>
      </c>
      <c r="CHB10" t="s">
        <v>48</v>
      </c>
      <c r="CHC10" t="s">
        <v>48</v>
      </c>
      <c r="CHD10" t="s">
        <v>48</v>
      </c>
      <c r="CHE10" t="s">
        <v>48</v>
      </c>
      <c r="CHF10" t="s">
        <v>48</v>
      </c>
      <c r="CHG10" t="s">
        <v>48</v>
      </c>
      <c r="CHH10" t="s">
        <v>48</v>
      </c>
      <c r="CHI10" t="s">
        <v>48</v>
      </c>
      <c r="CHJ10" t="s">
        <v>48</v>
      </c>
      <c r="CHK10" t="s">
        <v>48</v>
      </c>
      <c r="CHL10" t="s">
        <v>48</v>
      </c>
      <c r="CHM10" t="s">
        <v>48</v>
      </c>
      <c r="CHN10" t="s">
        <v>48</v>
      </c>
      <c r="CHO10" t="s">
        <v>48</v>
      </c>
      <c r="CHP10" t="s">
        <v>48</v>
      </c>
      <c r="CHQ10" t="s">
        <v>48</v>
      </c>
      <c r="CHR10" t="s">
        <v>48</v>
      </c>
      <c r="CHS10" t="s">
        <v>48</v>
      </c>
      <c r="CHT10" t="s">
        <v>48</v>
      </c>
      <c r="CHU10" t="s">
        <v>48</v>
      </c>
      <c r="CHV10" t="s">
        <v>48</v>
      </c>
      <c r="CHW10" t="s">
        <v>48</v>
      </c>
      <c r="CHX10" t="s">
        <v>48</v>
      </c>
      <c r="CHY10" t="s">
        <v>48</v>
      </c>
      <c r="CHZ10" t="s">
        <v>48</v>
      </c>
      <c r="CIA10" t="s">
        <v>48</v>
      </c>
      <c r="CIB10" t="s">
        <v>48</v>
      </c>
      <c r="CIC10" t="s">
        <v>48</v>
      </c>
      <c r="CID10" t="s">
        <v>48</v>
      </c>
      <c r="CIE10" t="s">
        <v>48</v>
      </c>
      <c r="CIF10" t="s">
        <v>48</v>
      </c>
      <c r="CIG10" t="s">
        <v>48</v>
      </c>
      <c r="CIH10" t="s">
        <v>48</v>
      </c>
      <c r="CII10" t="s">
        <v>48</v>
      </c>
      <c r="CIJ10" t="s">
        <v>48</v>
      </c>
      <c r="CIK10" t="s">
        <v>48</v>
      </c>
      <c r="CIL10" t="s">
        <v>48</v>
      </c>
      <c r="CIM10" t="s">
        <v>48</v>
      </c>
      <c r="CIN10" t="s">
        <v>48</v>
      </c>
      <c r="CIO10" t="s">
        <v>48</v>
      </c>
      <c r="CIP10" t="s">
        <v>48</v>
      </c>
      <c r="CIQ10" t="s">
        <v>48</v>
      </c>
      <c r="CIR10" t="s">
        <v>48</v>
      </c>
      <c r="CIS10" t="s">
        <v>48</v>
      </c>
      <c r="CIT10" t="s">
        <v>48</v>
      </c>
      <c r="CIU10" t="s">
        <v>48</v>
      </c>
      <c r="CIV10" t="s">
        <v>48</v>
      </c>
      <c r="CIW10" t="s">
        <v>48</v>
      </c>
      <c r="CIX10" t="s">
        <v>48</v>
      </c>
      <c r="CIY10" t="s">
        <v>48</v>
      </c>
      <c r="CIZ10" t="s">
        <v>48</v>
      </c>
      <c r="CJA10" t="s">
        <v>48</v>
      </c>
      <c r="CJB10" t="s">
        <v>48</v>
      </c>
      <c r="CJC10" t="s">
        <v>48</v>
      </c>
      <c r="CJD10" t="s">
        <v>48</v>
      </c>
      <c r="CJE10" t="s">
        <v>48</v>
      </c>
      <c r="CJF10" t="s">
        <v>48</v>
      </c>
      <c r="CJG10" t="s">
        <v>48</v>
      </c>
      <c r="CJH10" t="s">
        <v>48</v>
      </c>
      <c r="CJI10" t="s">
        <v>48</v>
      </c>
      <c r="CJJ10" t="s">
        <v>48</v>
      </c>
      <c r="CJK10" t="s">
        <v>48</v>
      </c>
      <c r="CJL10" t="s">
        <v>48</v>
      </c>
      <c r="CJM10" t="s">
        <v>48</v>
      </c>
      <c r="CJN10" t="s">
        <v>48</v>
      </c>
      <c r="CJO10" t="s">
        <v>48</v>
      </c>
      <c r="CJP10" t="s">
        <v>48</v>
      </c>
      <c r="CJQ10" t="s">
        <v>48</v>
      </c>
      <c r="CJR10" t="s">
        <v>48</v>
      </c>
      <c r="CJS10" t="s">
        <v>48</v>
      </c>
      <c r="CJT10" t="s">
        <v>48</v>
      </c>
      <c r="CJU10" t="s">
        <v>48</v>
      </c>
      <c r="CJV10" t="s">
        <v>48</v>
      </c>
      <c r="CJW10" t="s">
        <v>48</v>
      </c>
      <c r="CJX10" t="s">
        <v>48</v>
      </c>
      <c r="CJY10" t="s">
        <v>48</v>
      </c>
      <c r="CJZ10" t="s">
        <v>48</v>
      </c>
      <c r="CKA10" t="s">
        <v>48</v>
      </c>
      <c r="CKB10" t="s">
        <v>48</v>
      </c>
      <c r="CKC10" t="s">
        <v>48</v>
      </c>
      <c r="CKD10" t="s">
        <v>48</v>
      </c>
      <c r="CKE10" t="s">
        <v>48</v>
      </c>
      <c r="CKF10" t="s">
        <v>48</v>
      </c>
      <c r="CKG10" t="s">
        <v>48</v>
      </c>
      <c r="CKH10" t="s">
        <v>48</v>
      </c>
      <c r="CKI10" t="s">
        <v>48</v>
      </c>
      <c r="CKJ10" t="s">
        <v>48</v>
      </c>
      <c r="CKK10" t="s">
        <v>48</v>
      </c>
      <c r="CKL10" t="s">
        <v>48</v>
      </c>
      <c r="CKM10" t="s">
        <v>48</v>
      </c>
      <c r="CKN10" t="s">
        <v>48</v>
      </c>
      <c r="CKO10" t="s">
        <v>48</v>
      </c>
      <c r="CKP10" t="s">
        <v>48</v>
      </c>
      <c r="CKQ10" t="s">
        <v>48</v>
      </c>
      <c r="CKR10" t="s">
        <v>48</v>
      </c>
      <c r="CKS10" t="s">
        <v>48</v>
      </c>
      <c r="CKT10" t="s">
        <v>48</v>
      </c>
      <c r="CKU10" t="s">
        <v>48</v>
      </c>
      <c r="CKV10" t="s">
        <v>48</v>
      </c>
      <c r="CKW10" t="s">
        <v>48</v>
      </c>
      <c r="CKX10" t="s">
        <v>48</v>
      </c>
      <c r="CKY10" t="s">
        <v>48</v>
      </c>
      <c r="CKZ10" t="s">
        <v>48</v>
      </c>
      <c r="CLA10" t="s">
        <v>48</v>
      </c>
      <c r="CLB10" t="s">
        <v>48</v>
      </c>
      <c r="CLC10" t="s">
        <v>48</v>
      </c>
      <c r="CLD10" t="s">
        <v>48</v>
      </c>
      <c r="CLE10" t="s">
        <v>48</v>
      </c>
      <c r="CLF10" t="s">
        <v>48</v>
      </c>
      <c r="CLG10" t="s">
        <v>48</v>
      </c>
      <c r="CLH10" t="s">
        <v>48</v>
      </c>
      <c r="CLI10" t="s">
        <v>48</v>
      </c>
      <c r="CLJ10" t="s">
        <v>48</v>
      </c>
      <c r="CLK10" t="s">
        <v>48</v>
      </c>
      <c r="CLL10" t="s">
        <v>48</v>
      </c>
      <c r="CLM10" t="s">
        <v>48</v>
      </c>
      <c r="CLN10" t="s">
        <v>48</v>
      </c>
      <c r="CLO10" t="s">
        <v>48</v>
      </c>
      <c r="CLP10" t="s">
        <v>48</v>
      </c>
      <c r="CLQ10" t="s">
        <v>48</v>
      </c>
      <c r="CLR10" t="s">
        <v>48</v>
      </c>
      <c r="CLS10" t="s">
        <v>48</v>
      </c>
      <c r="CLT10" t="s">
        <v>48</v>
      </c>
      <c r="CLU10" t="s">
        <v>48</v>
      </c>
      <c r="CLV10" t="s">
        <v>48</v>
      </c>
      <c r="CLW10" t="s">
        <v>48</v>
      </c>
      <c r="CLX10" t="s">
        <v>48</v>
      </c>
      <c r="CLY10" t="s">
        <v>48</v>
      </c>
      <c r="CLZ10" t="s">
        <v>48</v>
      </c>
      <c r="CMA10" t="s">
        <v>48</v>
      </c>
      <c r="CMB10" t="s">
        <v>48</v>
      </c>
      <c r="CMC10" t="s">
        <v>48</v>
      </c>
      <c r="CMD10" t="s">
        <v>48</v>
      </c>
      <c r="CME10" t="s">
        <v>48</v>
      </c>
      <c r="CMF10" t="s">
        <v>48</v>
      </c>
      <c r="CMG10" t="s">
        <v>48</v>
      </c>
      <c r="CMH10" t="s">
        <v>48</v>
      </c>
      <c r="CMI10" t="s">
        <v>48</v>
      </c>
      <c r="CMJ10" t="s">
        <v>48</v>
      </c>
      <c r="CMK10" t="s">
        <v>48</v>
      </c>
      <c r="CML10" t="s">
        <v>48</v>
      </c>
      <c r="CMM10" t="s">
        <v>48</v>
      </c>
      <c r="CMN10" t="s">
        <v>48</v>
      </c>
      <c r="CMO10" t="s">
        <v>48</v>
      </c>
      <c r="CMP10" t="s">
        <v>48</v>
      </c>
      <c r="CMQ10" t="s">
        <v>48</v>
      </c>
      <c r="CMR10" t="s">
        <v>48</v>
      </c>
      <c r="CMS10" t="s">
        <v>48</v>
      </c>
      <c r="CMT10" t="s">
        <v>48</v>
      </c>
      <c r="CMU10" t="s">
        <v>48</v>
      </c>
      <c r="CMV10" t="s">
        <v>48</v>
      </c>
      <c r="CMW10" t="s">
        <v>48</v>
      </c>
      <c r="CMX10" t="s">
        <v>48</v>
      </c>
      <c r="CMY10" t="s">
        <v>48</v>
      </c>
      <c r="CMZ10" t="s">
        <v>48</v>
      </c>
      <c r="CNA10" t="s">
        <v>48</v>
      </c>
      <c r="CNB10" t="s">
        <v>48</v>
      </c>
      <c r="CNC10" t="s">
        <v>48</v>
      </c>
      <c r="CND10" t="s">
        <v>48</v>
      </c>
      <c r="CNE10" t="s">
        <v>48</v>
      </c>
      <c r="CNF10" t="s">
        <v>48</v>
      </c>
      <c r="CNG10" t="s">
        <v>48</v>
      </c>
      <c r="CNH10" t="s">
        <v>48</v>
      </c>
      <c r="CNI10" t="s">
        <v>48</v>
      </c>
      <c r="CNJ10" t="s">
        <v>48</v>
      </c>
      <c r="CNK10" t="s">
        <v>48</v>
      </c>
      <c r="CNL10" t="s">
        <v>48</v>
      </c>
      <c r="CNM10" t="s">
        <v>48</v>
      </c>
      <c r="CNN10" t="s">
        <v>48</v>
      </c>
      <c r="CNO10" t="s">
        <v>48</v>
      </c>
      <c r="CNP10" t="s">
        <v>48</v>
      </c>
      <c r="CNQ10" t="s">
        <v>48</v>
      </c>
      <c r="CNR10" t="s">
        <v>48</v>
      </c>
      <c r="CNS10" t="s">
        <v>48</v>
      </c>
      <c r="CNT10" t="s">
        <v>48</v>
      </c>
      <c r="CNU10" t="s">
        <v>48</v>
      </c>
      <c r="CNV10" t="s">
        <v>48</v>
      </c>
      <c r="CNW10" t="s">
        <v>48</v>
      </c>
      <c r="CNX10" t="s">
        <v>48</v>
      </c>
      <c r="CNY10" t="s">
        <v>48</v>
      </c>
      <c r="CNZ10" t="s">
        <v>48</v>
      </c>
      <c r="COA10" t="s">
        <v>48</v>
      </c>
      <c r="COB10" t="s">
        <v>48</v>
      </c>
      <c r="COC10" t="s">
        <v>48</v>
      </c>
      <c r="COD10" t="s">
        <v>48</v>
      </c>
      <c r="COE10" t="s">
        <v>48</v>
      </c>
      <c r="COF10" t="s">
        <v>49</v>
      </c>
      <c r="COG10" t="s">
        <v>49</v>
      </c>
      <c r="COH10" t="s">
        <v>49</v>
      </c>
      <c r="COI10" t="s">
        <v>49</v>
      </c>
      <c r="COJ10" t="s">
        <v>49</v>
      </c>
      <c r="COK10" t="s">
        <v>49</v>
      </c>
      <c r="COL10" t="s">
        <v>49</v>
      </c>
      <c r="COM10" t="s">
        <v>49</v>
      </c>
      <c r="CON10" t="s">
        <v>49</v>
      </c>
      <c r="COO10" t="s">
        <v>49</v>
      </c>
      <c r="COP10" t="s">
        <v>49</v>
      </c>
      <c r="COQ10" t="s">
        <v>49</v>
      </c>
      <c r="COR10" t="s">
        <v>49</v>
      </c>
      <c r="COS10" t="s">
        <v>49</v>
      </c>
      <c r="COT10" t="s">
        <v>49</v>
      </c>
      <c r="COU10" t="s">
        <v>49</v>
      </c>
      <c r="COV10" t="s">
        <v>49</v>
      </c>
      <c r="COW10" t="s">
        <v>49</v>
      </c>
      <c r="COX10" t="s">
        <v>49</v>
      </c>
      <c r="COY10" t="s">
        <v>49</v>
      </c>
      <c r="COZ10" t="s">
        <v>49</v>
      </c>
      <c r="CPA10" t="s">
        <v>49</v>
      </c>
      <c r="CPB10" t="s">
        <v>49</v>
      </c>
      <c r="CPC10" t="s">
        <v>49</v>
      </c>
      <c r="CPD10" t="s">
        <v>49</v>
      </c>
      <c r="CPE10" t="s">
        <v>49</v>
      </c>
      <c r="CPF10" t="s">
        <v>49</v>
      </c>
      <c r="CPG10" t="s">
        <v>49</v>
      </c>
      <c r="CPH10" t="s">
        <v>49</v>
      </c>
      <c r="CPI10" t="s">
        <v>49</v>
      </c>
      <c r="CPJ10" t="s">
        <v>49</v>
      </c>
      <c r="CPK10" t="s">
        <v>49</v>
      </c>
      <c r="CPL10" t="s">
        <v>49</v>
      </c>
      <c r="CPM10" t="s">
        <v>49</v>
      </c>
      <c r="CPN10" t="s">
        <v>49</v>
      </c>
      <c r="CPO10" t="s">
        <v>49</v>
      </c>
      <c r="CPP10" t="s">
        <v>49</v>
      </c>
      <c r="CPQ10" t="s">
        <v>49</v>
      </c>
      <c r="CPR10" t="s">
        <v>49</v>
      </c>
      <c r="CPS10" t="s">
        <v>49</v>
      </c>
      <c r="CPT10" t="s">
        <v>49</v>
      </c>
      <c r="CPU10" t="s">
        <v>49</v>
      </c>
      <c r="CPV10" t="s">
        <v>49</v>
      </c>
      <c r="CPW10" t="s">
        <v>49</v>
      </c>
      <c r="CPX10" t="s">
        <v>50</v>
      </c>
      <c r="CPY10" t="s">
        <v>50</v>
      </c>
      <c r="CPZ10" t="s">
        <v>50</v>
      </c>
      <c r="CQA10" t="s">
        <v>50</v>
      </c>
      <c r="CQB10" t="s">
        <v>50</v>
      </c>
      <c r="CQC10" t="s">
        <v>50</v>
      </c>
      <c r="CQD10" t="s">
        <v>50</v>
      </c>
      <c r="CQE10" t="s">
        <v>50</v>
      </c>
      <c r="CQF10" t="s">
        <v>50</v>
      </c>
      <c r="CQG10" t="s">
        <v>50</v>
      </c>
      <c r="CQH10" t="s">
        <v>50</v>
      </c>
      <c r="CQI10" t="s">
        <v>50</v>
      </c>
      <c r="CQJ10" t="s">
        <v>50</v>
      </c>
      <c r="CQK10" t="s">
        <v>50</v>
      </c>
      <c r="CQL10" t="s">
        <v>50</v>
      </c>
      <c r="CQM10" t="s">
        <v>50</v>
      </c>
      <c r="CQN10" t="s">
        <v>50</v>
      </c>
      <c r="CQO10" t="s">
        <v>50</v>
      </c>
      <c r="CQP10" t="s">
        <v>50</v>
      </c>
      <c r="CQQ10" t="s">
        <v>50</v>
      </c>
      <c r="CQR10" t="s">
        <v>50</v>
      </c>
      <c r="CQS10" t="s">
        <v>50</v>
      </c>
      <c r="CQT10" t="s">
        <v>50</v>
      </c>
      <c r="CQU10" t="s">
        <v>50</v>
      </c>
      <c r="CQV10" t="s">
        <v>50</v>
      </c>
      <c r="CQW10" t="s">
        <v>50</v>
      </c>
      <c r="CQX10" t="s">
        <v>50</v>
      </c>
      <c r="CQY10" t="s">
        <v>50</v>
      </c>
      <c r="CQZ10" t="s">
        <v>50</v>
      </c>
      <c r="CRA10" t="s">
        <v>50</v>
      </c>
      <c r="CRB10" t="s">
        <v>50</v>
      </c>
      <c r="CRC10" t="s">
        <v>50</v>
      </c>
      <c r="CRD10" t="s">
        <v>50</v>
      </c>
      <c r="CRE10" t="s">
        <v>50</v>
      </c>
      <c r="CRF10" t="s">
        <v>50</v>
      </c>
      <c r="CRG10" t="s">
        <v>50</v>
      </c>
      <c r="CRH10" t="s">
        <v>50</v>
      </c>
      <c r="CRI10" t="s">
        <v>50</v>
      </c>
      <c r="CRJ10" t="s">
        <v>50</v>
      </c>
      <c r="CRK10" t="s">
        <v>50</v>
      </c>
      <c r="CRL10" t="s">
        <v>50</v>
      </c>
      <c r="CRM10" t="s">
        <v>50</v>
      </c>
      <c r="CRN10" t="s">
        <v>50</v>
      </c>
      <c r="CRO10" t="s">
        <v>50</v>
      </c>
      <c r="CRP10" t="s">
        <v>50</v>
      </c>
      <c r="CRQ10" t="s">
        <v>50</v>
      </c>
      <c r="CRR10" t="s">
        <v>50</v>
      </c>
      <c r="CRS10" t="s">
        <v>50</v>
      </c>
      <c r="CRT10" t="s">
        <v>50</v>
      </c>
      <c r="CRU10" t="s">
        <v>50</v>
      </c>
      <c r="CRV10" t="s">
        <v>50</v>
      </c>
      <c r="CRW10" t="s">
        <v>50</v>
      </c>
      <c r="CRX10" t="s">
        <v>50</v>
      </c>
      <c r="CRY10" t="s">
        <v>50</v>
      </c>
      <c r="CRZ10" t="s">
        <v>50</v>
      </c>
      <c r="CSA10" t="s">
        <v>50</v>
      </c>
      <c r="CSB10" t="s">
        <v>50</v>
      </c>
      <c r="CSC10" t="s">
        <v>50</v>
      </c>
      <c r="CSD10" t="s">
        <v>50</v>
      </c>
      <c r="CSE10" t="s">
        <v>50</v>
      </c>
      <c r="CSF10" t="s">
        <v>50</v>
      </c>
      <c r="CSG10" t="s">
        <v>50</v>
      </c>
      <c r="CSH10" t="s">
        <v>50</v>
      </c>
      <c r="CSI10" t="s">
        <v>50</v>
      </c>
      <c r="CSJ10" t="s">
        <v>50</v>
      </c>
      <c r="CSK10" t="s">
        <v>50</v>
      </c>
      <c r="CSL10" t="s">
        <v>51</v>
      </c>
      <c r="CSM10" t="s">
        <v>51</v>
      </c>
      <c r="CSN10" t="s">
        <v>51</v>
      </c>
      <c r="CSO10" t="s">
        <v>51</v>
      </c>
      <c r="CSP10" t="s">
        <v>51</v>
      </c>
      <c r="CSQ10" t="s">
        <v>51</v>
      </c>
      <c r="CSR10" t="s">
        <v>51</v>
      </c>
      <c r="CSS10" t="s">
        <v>51</v>
      </c>
      <c r="CST10" t="s">
        <v>51</v>
      </c>
      <c r="CSU10" t="s">
        <v>51</v>
      </c>
      <c r="CSV10" t="s">
        <v>51</v>
      </c>
      <c r="CSW10" t="s">
        <v>51</v>
      </c>
      <c r="CSX10" t="s">
        <v>51</v>
      </c>
      <c r="CSY10" t="s">
        <v>51</v>
      </c>
      <c r="CSZ10" t="s">
        <v>51</v>
      </c>
      <c r="CTA10" t="s">
        <v>51</v>
      </c>
      <c r="CTB10" t="s">
        <v>51</v>
      </c>
      <c r="CTC10" t="s">
        <v>51</v>
      </c>
      <c r="CTD10" t="s">
        <v>51</v>
      </c>
      <c r="CTE10" t="s">
        <v>51</v>
      </c>
      <c r="CTF10" t="s">
        <v>51</v>
      </c>
      <c r="CTG10" t="s">
        <v>51</v>
      </c>
      <c r="CTH10" t="s">
        <v>51</v>
      </c>
      <c r="CTI10" t="s">
        <v>51</v>
      </c>
      <c r="CTJ10" t="s">
        <v>51</v>
      </c>
      <c r="CTK10" t="s">
        <v>51</v>
      </c>
      <c r="CTL10" t="s">
        <v>51</v>
      </c>
      <c r="CTM10" t="s">
        <v>51</v>
      </c>
      <c r="CTN10" t="s">
        <v>51</v>
      </c>
      <c r="CTO10" t="s">
        <v>51</v>
      </c>
      <c r="CTP10" t="s">
        <v>51</v>
      </c>
      <c r="CTQ10" t="s">
        <v>51</v>
      </c>
      <c r="CTR10" t="s">
        <v>51</v>
      </c>
      <c r="CTS10" t="s">
        <v>51</v>
      </c>
      <c r="CTT10" t="s">
        <v>51</v>
      </c>
      <c r="CTU10" t="s">
        <v>51</v>
      </c>
      <c r="CTV10" t="s">
        <v>51</v>
      </c>
      <c r="CTW10" t="s">
        <v>51</v>
      </c>
      <c r="CTX10" t="s">
        <v>51</v>
      </c>
      <c r="CTY10" t="s">
        <v>51</v>
      </c>
      <c r="CTZ10" t="s">
        <v>51</v>
      </c>
      <c r="CUA10" t="s">
        <v>51</v>
      </c>
      <c r="CUB10" t="s">
        <v>51</v>
      </c>
      <c r="CUC10" t="s">
        <v>51</v>
      </c>
      <c r="CUD10" t="s">
        <v>52</v>
      </c>
      <c r="CUE10" t="s">
        <v>52</v>
      </c>
      <c r="CUF10" t="s">
        <v>52</v>
      </c>
      <c r="CUG10" t="s">
        <v>52</v>
      </c>
      <c r="CUH10" t="s">
        <v>52</v>
      </c>
      <c r="CUI10" t="s">
        <v>52</v>
      </c>
      <c r="CUJ10" t="s">
        <v>52</v>
      </c>
      <c r="CUK10" t="s">
        <v>52</v>
      </c>
      <c r="CUL10" t="s">
        <v>52</v>
      </c>
      <c r="CUM10" t="s">
        <v>52</v>
      </c>
      <c r="CUN10" t="s">
        <v>52</v>
      </c>
      <c r="CUO10" t="s">
        <v>52</v>
      </c>
      <c r="CUP10" t="s">
        <v>52</v>
      </c>
      <c r="CUQ10" t="s">
        <v>52</v>
      </c>
      <c r="CUR10" t="s">
        <v>52</v>
      </c>
      <c r="CUS10" t="s">
        <v>52</v>
      </c>
      <c r="CUT10" t="s">
        <v>52</v>
      </c>
      <c r="CUU10" t="s">
        <v>52</v>
      </c>
      <c r="CUV10" t="s">
        <v>52</v>
      </c>
      <c r="CUW10" t="s">
        <v>52</v>
      </c>
      <c r="CUX10" t="s">
        <v>52</v>
      </c>
      <c r="CUY10" t="s">
        <v>52</v>
      </c>
      <c r="CUZ10" t="s">
        <v>52</v>
      </c>
      <c r="CVA10" t="s">
        <v>52</v>
      </c>
      <c r="CVB10" t="s">
        <v>52</v>
      </c>
      <c r="CVC10" t="s">
        <v>52</v>
      </c>
      <c r="CVD10" t="s">
        <v>52</v>
      </c>
      <c r="CVE10" t="s">
        <v>52</v>
      </c>
      <c r="CVF10" t="s">
        <v>52</v>
      </c>
      <c r="CVG10" t="s">
        <v>52</v>
      </c>
      <c r="CVH10" t="s">
        <v>52</v>
      </c>
      <c r="CVI10" t="s">
        <v>52</v>
      </c>
      <c r="CVJ10" t="s">
        <v>52</v>
      </c>
      <c r="CVK10" t="s">
        <v>52</v>
      </c>
      <c r="CVL10" t="s">
        <v>52</v>
      </c>
      <c r="CVM10" t="s">
        <v>52</v>
      </c>
      <c r="CVN10" t="s">
        <v>52</v>
      </c>
      <c r="CVO10" t="s">
        <v>52</v>
      </c>
      <c r="CVP10" t="s">
        <v>52</v>
      </c>
      <c r="CVQ10" t="s">
        <v>52</v>
      </c>
      <c r="CVR10" t="s">
        <v>52</v>
      </c>
      <c r="CVS10" t="s">
        <v>52</v>
      </c>
      <c r="CVT10" t="s">
        <v>52</v>
      </c>
      <c r="CVU10" t="s">
        <v>52</v>
      </c>
      <c r="CVV10" t="s">
        <v>52</v>
      </c>
      <c r="CVW10" t="s">
        <v>52</v>
      </c>
      <c r="CVX10" t="s">
        <v>52</v>
      </c>
      <c r="CVY10" t="s">
        <v>52</v>
      </c>
      <c r="CVZ10" t="s">
        <v>52</v>
      </c>
      <c r="CWA10" t="s">
        <v>52</v>
      </c>
      <c r="CWB10" t="s">
        <v>52</v>
      </c>
      <c r="CWC10" t="s">
        <v>52</v>
      </c>
      <c r="CWD10" t="s">
        <v>52</v>
      </c>
      <c r="CWE10" t="s">
        <v>52</v>
      </c>
      <c r="CWF10" t="s">
        <v>52</v>
      </c>
      <c r="CWG10" t="s">
        <v>52</v>
      </c>
      <c r="CWH10" t="s">
        <v>52</v>
      </c>
      <c r="CWI10" t="s">
        <v>52</v>
      </c>
      <c r="CWJ10" t="s">
        <v>52</v>
      </c>
      <c r="CWK10" t="s">
        <v>52</v>
      </c>
      <c r="CWL10" t="s">
        <v>52</v>
      </c>
      <c r="CWM10" t="s">
        <v>52</v>
      </c>
      <c r="CWN10" t="s">
        <v>52</v>
      </c>
      <c r="CWO10" t="s">
        <v>52</v>
      </c>
      <c r="CWP10" t="s">
        <v>52</v>
      </c>
      <c r="CWQ10" t="s">
        <v>52</v>
      </c>
      <c r="CWR10" t="s">
        <v>52</v>
      </c>
      <c r="CWS10" t="s">
        <v>52</v>
      </c>
      <c r="CWT10" t="s">
        <v>52</v>
      </c>
      <c r="CWU10" t="s">
        <v>52</v>
      </c>
      <c r="CWV10" t="s">
        <v>52</v>
      </c>
      <c r="CWW10" t="s">
        <v>52</v>
      </c>
      <c r="CWX10" t="s">
        <v>52</v>
      </c>
      <c r="CWY10" t="s">
        <v>52</v>
      </c>
      <c r="CWZ10" t="s">
        <v>52</v>
      </c>
      <c r="CXA10" t="s">
        <v>52</v>
      </c>
      <c r="CXB10" t="s">
        <v>52</v>
      </c>
      <c r="CXC10" t="s">
        <v>52</v>
      </c>
      <c r="CXD10" t="s">
        <v>52</v>
      </c>
      <c r="CXE10" t="s">
        <v>52</v>
      </c>
      <c r="CXF10" t="s">
        <v>52</v>
      </c>
      <c r="CXG10" t="s">
        <v>52</v>
      </c>
      <c r="CXH10" t="s">
        <v>52</v>
      </c>
      <c r="CXI10" t="s">
        <v>52</v>
      </c>
      <c r="CXJ10" t="s">
        <v>52</v>
      </c>
      <c r="CXK10" t="s">
        <v>52</v>
      </c>
      <c r="CXL10" t="s">
        <v>52</v>
      </c>
      <c r="CXM10" t="s">
        <v>52</v>
      </c>
      <c r="CXN10" t="s">
        <v>52</v>
      </c>
      <c r="CXO10" t="s">
        <v>52</v>
      </c>
      <c r="CXP10" t="s">
        <v>52</v>
      </c>
      <c r="CXQ10" t="s">
        <v>52</v>
      </c>
      <c r="CXR10" t="s">
        <v>52</v>
      </c>
      <c r="CXS10" t="s">
        <v>52</v>
      </c>
      <c r="CXT10" t="s">
        <v>52</v>
      </c>
      <c r="CXU10" t="s">
        <v>52</v>
      </c>
      <c r="CXV10" t="s">
        <v>52</v>
      </c>
      <c r="CXW10" t="s">
        <v>52</v>
      </c>
      <c r="CXX10" t="s">
        <v>52</v>
      </c>
      <c r="CXY10" t="s">
        <v>52</v>
      </c>
      <c r="CXZ10" t="s">
        <v>52</v>
      </c>
      <c r="CYA10" t="s">
        <v>52</v>
      </c>
      <c r="CYB10" t="s">
        <v>52</v>
      </c>
      <c r="CYC10" t="s">
        <v>52</v>
      </c>
      <c r="CYD10" t="s">
        <v>52</v>
      </c>
      <c r="CYE10" t="s">
        <v>52</v>
      </c>
      <c r="CYF10" t="s">
        <v>52</v>
      </c>
      <c r="CYG10" t="s">
        <v>52</v>
      </c>
      <c r="CYH10" t="s">
        <v>52</v>
      </c>
      <c r="CYI10" t="s">
        <v>52</v>
      </c>
      <c r="CYJ10" t="s">
        <v>52</v>
      </c>
      <c r="CYK10" t="s">
        <v>52</v>
      </c>
      <c r="CYL10" t="s">
        <v>52</v>
      </c>
      <c r="CYM10" t="s">
        <v>52</v>
      </c>
      <c r="CYN10" t="s">
        <v>52</v>
      </c>
      <c r="CYO10" t="s">
        <v>52</v>
      </c>
      <c r="CYP10" t="s">
        <v>52</v>
      </c>
      <c r="CYQ10" t="s">
        <v>52</v>
      </c>
      <c r="CYR10" t="s">
        <v>52</v>
      </c>
      <c r="CYS10" t="s">
        <v>52</v>
      </c>
      <c r="CYT10" t="s">
        <v>52</v>
      </c>
      <c r="CYU10" t="s">
        <v>52</v>
      </c>
      <c r="CYV10" t="s">
        <v>52</v>
      </c>
      <c r="CYW10" t="s">
        <v>52</v>
      </c>
      <c r="CYX10" t="s">
        <v>52</v>
      </c>
      <c r="CYY10" t="s">
        <v>52</v>
      </c>
      <c r="CYZ10" t="s">
        <v>52</v>
      </c>
      <c r="CZA10" t="s">
        <v>52</v>
      </c>
      <c r="CZB10" t="s">
        <v>52</v>
      </c>
      <c r="CZC10" t="s">
        <v>52</v>
      </c>
      <c r="CZD10" t="s">
        <v>52</v>
      </c>
      <c r="CZE10" t="s">
        <v>52</v>
      </c>
      <c r="CZF10" t="s">
        <v>52</v>
      </c>
      <c r="CZG10" t="s">
        <v>52</v>
      </c>
      <c r="CZH10" t="s">
        <v>52</v>
      </c>
      <c r="CZI10" t="s">
        <v>52</v>
      </c>
      <c r="CZJ10" t="s">
        <v>52</v>
      </c>
      <c r="CZK10" t="s">
        <v>52</v>
      </c>
      <c r="CZL10" t="s">
        <v>52</v>
      </c>
      <c r="CZM10" t="s">
        <v>52</v>
      </c>
      <c r="CZN10" t="s">
        <v>52</v>
      </c>
      <c r="CZO10" t="s">
        <v>52</v>
      </c>
      <c r="CZP10" t="s">
        <v>52</v>
      </c>
      <c r="CZQ10" t="s">
        <v>52</v>
      </c>
      <c r="CZR10" t="s">
        <v>52</v>
      </c>
      <c r="CZS10" t="s">
        <v>52</v>
      </c>
      <c r="CZT10" t="s">
        <v>52</v>
      </c>
      <c r="CZU10" t="s">
        <v>52</v>
      </c>
      <c r="CZV10" t="s">
        <v>52</v>
      </c>
      <c r="CZW10" t="s">
        <v>52</v>
      </c>
      <c r="CZX10" t="s">
        <v>52</v>
      </c>
      <c r="CZY10" t="s">
        <v>52</v>
      </c>
      <c r="CZZ10" t="s">
        <v>52</v>
      </c>
      <c r="DAA10" t="s">
        <v>52</v>
      </c>
      <c r="DAB10" t="s">
        <v>52</v>
      </c>
      <c r="DAC10" t="s">
        <v>52</v>
      </c>
      <c r="DAD10" t="s">
        <v>52</v>
      </c>
      <c r="DAE10" t="s">
        <v>52</v>
      </c>
      <c r="DAF10" t="s">
        <v>52</v>
      </c>
      <c r="DAG10" t="s">
        <v>52</v>
      </c>
      <c r="DAH10" t="s">
        <v>52</v>
      </c>
      <c r="DAI10" t="s">
        <v>52</v>
      </c>
      <c r="DAJ10" t="s">
        <v>52</v>
      </c>
      <c r="DAK10" t="s">
        <v>52</v>
      </c>
      <c r="DAL10" t="s">
        <v>52</v>
      </c>
      <c r="DAM10" t="s">
        <v>52</v>
      </c>
      <c r="DAN10" t="s">
        <v>52</v>
      </c>
      <c r="DAO10" t="s">
        <v>52</v>
      </c>
      <c r="DAP10" t="s">
        <v>52</v>
      </c>
      <c r="DAQ10" t="s">
        <v>52</v>
      </c>
      <c r="DAR10" t="s">
        <v>52</v>
      </c>
      <c r="DAS10" t="s">
        <v>52</v>
      </c>
      <c r="DAT10" t="s">
        <v>52</v>
      </c>
      <c r="DAU10" t="s">
        <v>52</v>
      </c>
      <c r="DAV10" t="s">
        <v>52</v>
      </c>
      <c r="DAW10" t="s">
        <v>52</v>
      </c>
      <c r="DAX10" t="s">
        <v>52</v>
      </c>
      <c r="DAY10" t="s">
        <v>52</v>
      </c>
      <c r="DAZ10" t="s">
        <v>52</v>
      </c>
      <c r="DBA10" t="s">
        <v>52</v>
      </c>
      <c r="DBB10" t="s">
        <v>52</v>
      </c>
      <c r="DBC10" t="s">
        <v>52</v>
      </c>
      <c r="DBD10" t="s">
        <v>52</v>
      </c>
      <c r="DBE10" t="s">
        <v>52</v>
      </c>
      <c r="DBF10" t="s">
        <v>52</v>
      </c>
      <c r="DBG10" t="s">
        <v>52</v>
      </c>
      <c r="DBH10" t="s">
        <v>52</v>
      </c>
      <c r="DBI10" t="s">
        <v>52</v>
      </c>
      <c r="DBJ10" t="s">
        <v>52</v>
      </c>
      <c r="DBK10" t="s">
        <v>52</v>
      </c>
      <c r="DBL10" t="s">
        <v>52</v>
      </c>
      <c r="DBM10" t="s">
        <v>52</v>
      </c>
      <c r="DBN10" t="s">
        <v>52</v>
      </c>
      <c r="DBO10" t="s">
        <v>52</v>
      </c>
      <c r="DBP10" t="s">
        <v>52</v>
      </c>
      <c r="DBQ10" t="s">
        <v>52</v>
      </c>
      <c r="DBR10" t="s">
        <v>52</v>
      </c>
      <c r="DBS10" t="s">
        <v>52</v>
      </c>
      <c r="DBT10" t="s">
        <v>53</v>
      </c>
      <c r="DBU10" t="s">
        <v>53</v>
      </c>
      <c r="DBV10" t="s">
        <v>53</v>
      </c>
      <c r="DBW10" t="s">
        <v>53</v>
      </c>
      <c r="DBX10" t="s">
        <v>53</v>
      </c>
      <c r="DBY10" t="s">
        <v>53</v>
      </c>
      <c r="DBZ10" t="s">
        <v>53</v>
      </c>
      <c r="DCA10" t="s">
        <v>53</v>
      </c>
      <c r="DCB10" t="s">
        <v>53</v>
      </c>
      <c r="DCC10" t="s">
        <v>53</v>
      </c>
      <c r="DCD10" t="s">
        <v>53</v>
      </c>
      <c r="DCE10" t="s">
        <v>53</v>
      </c>
      <c r="DCF10" t="s">
        <v>53</v>
      </c>
      <c r="DCG10" t="s">
        <v>53</v>
      </c>
      <c r="DCH10" t="s">
        <v>53</v>
      </c>
      <c r="DCI10" t="s">
        <v>53</v>
      </c>
      <c r="DCJ10" t="s">
        <v>53</v>
      </c>
      <c r="DCK10" t="s">
        <v>53</v>
      </c>
      <c r="DCL10" t="s">
        <v>53</v>
      </c>
      <c r="DCM10" t="s">
        <v>53</v>
      </c>
      <c r="DCN10" t="s">
        <v>53</v>
      </c>
      <c r="DCO10" t="s">
        <v>53</v>
      </c>
      <c r="DCP10" t="s">
        <v>53</v>
      </c>
      <c r="DCQ10" t="s">
        <v>53</v>
      </c>
      <c r="DCR10" t="s">
        <v>53</v>
      </c>
      <c r="DCS10" t="s">
        <v>53</v>
      </c>
      <c r="DCT10" t="s">
        <v>53</v>
      </c>
      <c r="DCU10" t="s">
        <v>53</v>
      </c>
      <c r="DCV10" t="s">
        <v>53</v>
      </c>
      <c r="DCW10" t="s">
        <v>53</v>
      </c>
      <c r="DCX10" t="s">
        <v>53</v>
      </c>
      <c r="DCY10" t="s">
        <v>53</v>
      </c>
      <c r="DCZ10" t="s">
        <v>53</v>
      </c>
      <c r="DDA10" t="s">
        <v>53</v>
      </c>
      <c r="DDB10" t="s">
        <v>53</v>
      </c>
      <c r="DDC10" t="s">
        <v>53</v>
      </c>
      <c r="DDD10" t="s">
        <v>53</v>
      </c>
      <c r="DDE10" t="s">
        <v>53</v>
      </c>
      <c r="DDF10" t="s">
        <v>53</v>
      </c>
      <c r="DDG10" t="s">
        <v>53</v>
      </c>
      <c r="DDH10" t="s">
        <v>53</v>
      </c>
      <c r="DDI10" t="s">
        <v>53</v>
      </c>
      <c r="DDJ10" t="s">
        <v>53</v>
      </c>
      <c r="DDK10" t="s">
        <v>53</v>
      </c>
      <c r="DDL10" t="s">
        <v>53</v>
      </c>
      <c r="DDM10" t="s">
        <v>53</v>
      </c>
      <c r="DDN10" t="s">
        <v>53</v>
      </c>
      <c r="DDO10" t="s">
        <v>53</v>
      </c>
      <c r="DDP10" t="s">
        <v>53</v>
      </c>
      <c r="DDQ10" t="s">
        <v>53</v>
      </c>
      <c r="DDR10" t="s">
        <v>53</v>
      </c>
      <c r="DDS10" t="s">
        <v>53</v>
      </c>
      <c r="DDT10" t="s">
        <v>53</v>
      </c>
      <c r="DDU10" t="s">
        <v>53</v>
      </c>
      <c r="DDV10" t="s">
        <v>53</v>
      </c>
      <c r="DDW10" t="s">
        <v>53</v>
      </c>
      <c r="DDX10" t="s">
        <v>53</v>
      </c>
      <c r="DDY10" t="s">
        <v>53</v>
      </c>
      <c r="DDZ10" t="s">
        <v>53</v>
      </c>
      <c r="DEA10" t="s">
        <v>53</v>
      </c>
      <c r="DEB10" t="s">
        <v>53</v>
      </c>
      <c r="DEC10" t="s">
        <v>53</v>
      </c>
      <c r="DED10" t="s">
        <v>53</v>
      </c>
      <c r="DEE10" t="s">
        <v>53</v>
      </c>
      <c r="DEF10" t="s">
        <v>53</v>
      </c>
      <c r="DEG10" t="s">
        <v>53</v>
      </c>
      <c r="DEH10" t="s">
        <v>53</v>
      </c>
      <c r="DEI10" t="s">
        <v>53</v>
      </c>
      <c r="DEJ10" t="s">
        <v>53</v>
      </c>
      <c r="DEK10" t="s">
        <v>53</v>
      </c>
      <c r="DEL10" t="s">
        <v>53</v>
      </c>
      <c r="DEM10" t="s">
        <v>53</v>
      </c>
      <c r="DEN10" t="s">
        <v>53</v>
      </c>
      <c r="DEO10" t="s">
        <v>53</v>
      </c>
      <c r="DEP10" t="s">
        <v>53</v>
      </c>
      <c r="DEQ10" t="s">
        <v>53</v>
      </c>
      <c r="DER10" t="s">
        <v>53</v>
      </c>
      <c r="DES10" t="s">
        <v>53</v>
      </c>
      <c r="DET10" t="s">
        <v>53</v>
      </c>
      <c r="DEU10" t="s">
        <v>53</v>
      </c>
      <c r="DEV10" t="s">
        <v>53</v>
      </c>
      <c r="DEW10" t="s">
        <v>53</v>
      </c>
      <c r="DEX10" t="s">
        <v>53</v>
      </c>
      <c r="DEY10" t="s">
        <v>53</v>
      </c>
      <c r="DEZ10" t="s">
        <v>53</v>
      </c>
      <c r="DFA10" t="s">
        <v>53</v>
      </c>
      <c r="DFB10" t="s">
        <v>53</v>
      </c>
      <c r="DFC10" t="s">
        <v>53</v>
      </c>
      <c r="DFD10" t="s">
        <v>53</v>
      </c>
      <c r="DFE10" t="s">
        <v>53</v>
      </c>
      <c r="DFF10" t="s">
        <v>53</v>
      </c>
      <c r="DFG10" t="s">
        <v>53</v>
      </c>
      <c r="DFH10" t="s">
        <v>53</v>
      </c>
      <c r="DFI10" t="s">
        <v>53</v>
      </c>
      <c r="DFJ10" t="s">
        <v>53</v>
      </c>
      <c r="DFK10" t="s">
        <v>53</v>
      </c>
      <c r="DFL10" t="s">
        <v>53</v>
      </c>
      <c r="DFM10" t="s">
        <v>53</v>
      </c>
      <c r="DFN10" t="s">
        <v>53</v>
      </c>
      <c r="DFO10" t="s">
        <v>53</v>
      </c>
      <c r="DFP10" t="s">
        <v>53</v>
      </c>
      <c r="DFQ10" t="s">
        <v>53</v>
      </c>
      <c r="DFR10" t="s">
        <v>53</v>
      </c>
      <c r="DFS10" t="s">
        <v>53</v>
      </c>
      <c r="DFT10" t="s">
        <v>53</v>
      </c>
      <c r="DFU10" t="s">
        <v>53</v>
      </c>
      <c r="DFV10" t="s">
        <v>53</v>
      </c>
      <c r="DFW10" t="s">
        <v>53</v>
      </c>
      <c r="DFX10" t="s">
        <v>53</v>
      </c>
      <c r="DFY10" t="s">
        <v>53</v>
      </c>
      <c r="DFZ10" t="s">
        <v>53</v>
      </c>
      <c r="DGA10" t="s">
        <v>53</v>
      </c>
      <c r="DGB10" t="s">
        <v>53</v>
      </c>
      <c r="DGC10" t="s">
        <v>53</v>
      </c>
      <c r="DGD10" t="s">
        <v>53</v>
      </c>
      <c r="DGE10" t="s">
        <v>53</v>
      </c>
      <c r="DGF10" t="s">
        <v>53</v>
      </c>
      <c r="DGG10" t="s">
        <v>53</v>
      </c>
      <c r="DGH10" t="s">
        <v>53</v>
      </c>
      <c r="DGI10" t="s">
        <v>53</v>
      </c>
      <c r="DGJ10" t="s">
        <v>53</v>
      </c>
      <c r="DGK10" t="s">
        <v>53</v>
      </c>
      <c r="DGL10" t="s">
        <v>53</v>
      </c>
      <c r="DGM10" t="s">
        <v>53</v>
      </c>
      <c r="DGN10" t="s">
        <v>53</v>
      </c>
      <c r="DGO10" t="s">
        <v>53</v>
      </c>
      <c r="DGP10" t="s">
        <v>53</v>
      </c>
      <c r="DGQ10" t="s">
        <v>53</v>
      </c>
      <c r="DGR10" t="s">
        <v>53</v>
      </c>
      <c r="DGS10" t="s">
        <v>53</v>
      </c>
      <c r="DGT10" t="s">
        <v>53</v>
      </c>
      <c r="DGU10" t="s">
        <v>53</v>
      </c>
      <c r="DGV10" t="s">
        <v>53</v>
      </c>
      <c r="DGW10" t="s">
        <v>53</v>
      </c>
      <c r="DGX10" t="s">
        <v>53</v>
      </c>
      <c r="DGY10" t="s">
        <v>53</v>
      </c>
      <c r="DGZ10" t="s">
        <v>53</v>
      </c>
      <c r="DHA10" t="s">
        <v>53</v>
      </c>
      <c r="DHB10" t="s">
        <v>53</v>
      </c>
      <c r="DHC10" t="s">
        <v>53</v>
      </c>
      <c r="DHD10" t="s">
        <v>53</v>
      </c>
      <c r="DHE10" t="s">
        <v>53</v>
      </c>
      <c r="DHF10" t="s">
        <v>53</v>
      </c>
      <c r="DHG10" t="s">
        <v>53</v>
      </c>
      <c r="DHH10" t="s">
        <v>53</v>
      </c>
      <c r="DHI10" t="s">
        <v>53</v>
      </c>
      <c r="DHJ10" t="s">
        <v>53</v>
      </c>
      <c r="DHK10" t="s">
        <v>53</v>
      </c>
      <c r="DHL10" t="s">
        <v>53</v>
      </c>
      <c r="DHM10" t="s">
        <v>53</v>
      </c>
      <c r="DHN10" t="s">
        <v>53</v>
      </c>
      <c r="DHO10" t="s">
        <v>53</v>
      </c>
      <c r="DHP10" t="s">
        <v>53</v>
      </c>
      <c r="DHQ10" t="s">
        <v>53</v>
      </c>
      <c r="DHR10" t="s">
        <v>53</v>
      </c>
      <c r="DHS10" t="s">
        <v>53</v>
      </c>
      <c r="DHT10" t="s">
        <v>53</v>
      </c>
      <c r="DHU10" t="s">
        <v>53</v>
      </c>
      <c r="DHV10" t="s">
        <v>53</v>
      </c>
      <c r="DHW10" t="s">
        <v>53</v>
      </c>
      <c r="DHX10" t="s">
        <v>53</v>
      </c>
      <c r="DHY10" t="s">
        <v>53</v>
      </c>
      <c r="DHZ10" t="s">
        <v>53</v>
      </c>
      <c r="DIA10" t="s">
        <v>53</v>
      </c>
      <c r="DIB10" t="s">
        <v>53</v>
      </c>
      <c r="DIC10" t="s">
        <v>54</v>
      </c>
      <c r="DID10" t="s">
        <v>54</v>
      </c>
      <c r="DIE10" t="s">
        <v>54</v>
      </c>
      <c r="DIF10" t="s">
        <v>54</v>
      </c>
      <c r="DIG10" t="s">
        <v>54</v>
      </c>
      <c r="DIH10" t="s">
        <v>54</v>
      </c>
      <c r="DII10" t="s">
        <v>54</v>
      </c>
      <c r="DIJ10" t="s">
        <v>54</v>
      </c>
      <c r="DIK10" t="s">
        <v>54</v>
      </c>
      <c r="DIL10" t="s">
        <v>54</v>
      </c>
      <c r="DIM10" t="s">
        <v>54</v>
      </c>
      <c r="DIN10" t="s">
        <v>54</v>
      </c>
      <c r="DIO10" t="s">
        <v>54</v>
      </c>
      <c r="DIP10" t="s">
        <v>54</v>
      </c>
      <c r="DIQ10" t="s">
        <v>54</v>
      </c>
      <c r="DIR10" t="s">
        <v>54</v>
      </c>
      <c r="DIS10" t="s">
        <v>54</v>
      </c>
      <c r="DIT10" t="s">
        <v>54</v>
      </c>
      <c r="DIU10" t="s">
        <v>54</v>
      </c>
      <c r="DIV10" t="s">
        <v>54</v>
      </c>
      <c r="DIW10" t="s">
        <v>54</v>
      </c>
      <c r="DIX10" t="s">
        <v>54</v>
      </c>
      <c r="DIY10" t="s">
        <v>54</v>
      </c>
      <c r="DIZ10" t="s">
        <v>54</v>
      </c>
      <c r="DJA10" t="s">
        <v>54</v>
      </c>
      <c r="DJB10" t="s">
        <v>54</v>
      </c>
      <c r="DJC10" t="s">
        <v>54</v>
      </c>
      <c r="DJD10" t="s">
        <v>54</v>
      </c>
      <c r="DJE10" t="s">
        <v>54</v>
      </c>
      <c r="DJF10" t="s">
        <v>54</v>
      </c>
      <c r="DJG10" t="s">
        <v>54</v>
      </c>
      <c r="DJH10" t="s">
        <v>54</v>
      </c>
      <c r="DJI10" t="s">
        <v>54</v>
      </c>
      <c r="DJJ10" t="s">
        <v>54</v>
      </c>
      <c r="DJK10" t="s">
        <v>54</v>
      </c>
      <c r="DJL10" t="s">
        <v>54</v>
      </c>
      <c r="DJM10" t="s">
        <v>54</v>
      </c>
      <c r="DJN10" t="s">
        <v>54</v>
      </c>
      <c r="DJO10" t="s">
        <v>54</v>
      </c>
      <c r="DJP10" t="s">
        <v>54</v>
      </c>
      <c r="DJQ10" t="s">
        <v>54</v>
      </c>
      <c r="DJR10" t="s">
        <v>54</v>
      </c>
      <c r="DJS10" t="s">
        <v>54</v>
      </c>
      <c r="DJT10" t="s">
        <v>54</v>
      </c>
      <c r="DJU10" t="s">
        <v>54</v>
      </c>
      <c r="DJV10" t="s">
        <v>54</v>
      </c>
      <c r="DJW10" t="s">
        <v>54</v>
      </c>
      <c r="DJX10" t="s">
        <v>54</v>
      </c>
      <c r="DJY10" t="s">
        <v>54</v>
      </c>
      <c r="DJZ10" t="s">
        <v>54</v>
      </c>
      <c r="DKA10" t="s">
        <v>54</v>
      </c>
      <c r="DKB10" t="s">
        <v>54</v>
      </c>
      <c r="DKC10" t="s">
        <v>54</v>
      </c>
      <c r="DKD10" t="s">
        <v>54</v>
      </c>
      <c r="DKE10" t="s">
        <v>54</v>
      </c>
      <c r="DKF10" t="s">
        <v>54</v>
      </c>
      <c r="DKG10" t="s">
        <v>54</v>
      </c>
      <c r="DKH10" t="s">
        <v>54</v>
      </c>
      <c r="DKI10" t="s">
        <v>54</v>
      </c>
      <c r="DKJ10" t="s">
        <v>54</v>
      </c>
      <c r="DKK10" t="s">
        <v>54</v>
      </c>
      <c r="DKL10" t="s">
        <v>54</v>
      </c>
      <c r="DKM10" t="s">
        <v>54</v>
      </c>
      <c r="DKN10" t="s">
        <v>54</v>
      </c>
      <c r="DKO10" t="s">
        <v>54</v>
      </c>
      <c r="DKP10" t="s">
        <v>54</v>
      </c>
      <c r="DKQ10" t="s">
        <v>54</v>
      </c>
      <c r="DKR10" t="s">
        <v>54</v>
      </c>
      <c r="DKS10" t="s">
        <v>54</v>
      </c>
      <c r="DKT10" t="s">
        <v>54</v>
      </c>
      <c r="DKU10" t="s">
        <v>54</v>
      </c>
      <c r="DKV10" t="s">
        <v>54</v>
      </c>
      <c r="DKW10" t="s">
        <v>54</v>
      </c>
      <c r="DKX10" t="s">
        <v>54</v>
      </c>
      <c r="DKY10" t="s">
        <v>54</v>
      </c>
      <c r="DKZ10" t="s">
        <v>54</v>
      </c>
      <c r="DLA10" t="s">
        <v>54</v>
      </c>
      <c r="DLB10" t="s">
        <v>54</v>
      </c>
      <c r="DLC10" t="s">
        <v>54</v>
      </c>
      <c r="DLD10" t="s">
        <v>54</v>
      </c>
      <c r="DLE10" t="s">
        <v>54</v>
      </c>
      <c r="DLF10" t="s">
        <v>54</v>
      </c>
      <c r="DLG10" t="s">
        <v>54</v>
      </c>
      <c r="DLH10" t="s">
        <v>54</v>
      </c>
      <c r="DLI10" t="s">
        <v>54</v>
      </c>
      <c r="DLJ10" t="s">
        <v>54</v>
      </c>
      <c r="DLK10" t="s">
        <v>54</v>
      </c>
      <c r="DLL10" t="s">
        <v>54</v>
      </c>
      <c r="DLM10" t="s">
        <v>55</v>
      </c>
      <c r="DLN10" t="s">
        <v>55</v>
      </c>
      <c r="DLO10" t="s">
        <v>55</v>
      </c>
      <c r="DLP10" t="s">
        <v>55</v>
      </c>
      <c r="DLQ10" t="s">
        <v>55</v>
      </c>
      <c r="DLR10" t="s">
        <v>55</v>
      </c>
      <c r="DLS10" t="s">
        <v>55</v>
      </c>
      <c r="DLT10" t="s">
        <v>55</v>
      </c>
      <c r="DLU10" t="s">
        <v>55</v>
      </c>
      <c r="DLV10" t="s">
        <v>55</v>
      </c>
      <c r="DLW10" t="s">
        <v>55</v>
      </c>
      <c r="DLX10" t="s">
        <v>55</v>
      </c>
      <c r="DLY10" t="s">
        <v>55</v>
      </c>
      <c r="DLZ10" t="s">
        <v>55</v>
      </c>
      <c r="DMA10" t="s">
        <v>55</v>
      </c>
      <c r="DMB10" t="s">
        <v>55</v>
      </c>
      <c r="DMC10" t="s">
        <v>55</v>
      </c>
      <c r="DMD10" t="s">
        <v>55</v>
      </c>
      <c r="DME10" t="s">
        <v>55</v>
      </c>
      <c r="DMF10" t="s">
        <v>55</v>
      </c>
      <c r="DMG10" t="s">
        <v>55</v>
      </c>
      <c r="DMH10" t="s">
        <v>55</v>
      </c>
      <c r="DMI10" t="s">
        <v>55</v>
      </c>
      <c r="DMJ10" t="s">
        <v>55</v>
      </c>
      <c r="DMK10" t="s">
        <v>55</v>
      </c>
      <c r="DML10" t="s">
        <v>55</v>
      </c>
      <c r="DMM10" t="s">
        <v>55</v>
      </c>
      <c r="DMN10" t="s">
        <v>55</v>
      </c>
      <c r="DMO10" t="s">
        <v>55</v>
      </c>
      <c r="DMP10" t="s">
        <v>55</v>
      </c>
      <c r="DMQ10" t="s">
        <v>55</v>
      </c>
      <c r="DMR10" t="s">
        <v>55</v>
      </c>
      <c r="DMS10" t="s">
        <v>55</v>
      </c>
      <c r="DMT10" t="s">
        <v>55</v>
      </c>
      <c r="DMU10" t="s">
        <v>55</v>
      </c>
      <c r="DMV10" t="s">
        <v>55</v>
      </c>
      <c r="DMW10" t="s">
        <v>55</v>
      </c>
      <c r="DMX10" t="s">
        <v>55</v>
      </c>
      <c r="DMY10" t="s">
        <v>55</v>
      </c>
      <c r="DMZ10" t="s">
        <v>55</v>
      </c>
      <c r="DNA10" t="s">
        <v>55</v>
      </c>
      <c r="DNB10" t="s">
        <v>55</v>
      </c>
      <c r="DNC10" t="s">
        <v>55</v>
      </c>
      <c r="DND10" t="s">
        <v>55</v>
      </c>
      <c r="DNE10" t="s">
        <v>56</v>
      </c>
      <c r="DNF10" t="s">
        <v>56</v>
      </c>
      <c r="DNG10" t="s">
        <v>56</v>
      </c>
      <c r="DNH10" t="s">
        <v>56</v>
      </c>
      <c r="DNI10" t="s">
        <v>56</v>
      </c>
      <c r="DNJ10" t="s">
        <v>56</v>
      </c>
      <c r="DNK10" t="s">
        <v>56</v>
      </c>
      <c r="DNL10" t="s">
        <v>56</v>
      </c>
      <c r="DNM10" t="s">
        <v>56</v>
      </c>
      <c r="DNN10" t="s">
        <v>56</v>
      </c>
      <c r="DNO10" t="s">
        <v>56</v>
      </c>
      <c r="DNP10" t="s">
        <v>56</v>
      </c>
      <c r="DNQ10" t="s">
        <v>56</v>
      </c>
      <c r="DNR10" t="s">
        <v>56</v>
      </c>
      <c r="DNS10" t="s">
        <v>56</v>
      </c>
      <c r="DNT10" t="s">
        <v>56</v>
      </c>
      <c r="DNU10" t="s">
        <v>56</v>
      </c>
      <c r="DNV10" t="s">
        <v>56</v>
      </c>
      <c r="DNW10" t="s">
        <v>56</v>
      </c>
      <c r="DNX10" t="s">
        <v>56</v>
      </c>
      <c r="DNY10" t="s">
        <v>56</v>
      </c>
      <c r="DNZ10" t="s">
        <v>56</v>
      </c>
      <c r="DOA10" t="s">
        <v>56</v>
      </c>
      <c r="DOB10" t="s">
        <v>56</v>
      </c>
      <c r="DOC10" t="s">
        <v>56</v>
      </c>
      <c r="DOD10" t="s">
        <v>56</v>
      </c>
      <c r="DOE10" t="s">
        <v>56</v>
      </c>
      <c r="DOF10" t="s">
        <v>56</v>
      </c>
      <c r="DOG10" t="s">
        <v>56</v>
      </c>
      <c r="DOH10" t="s">
        <v>56</v>
      </c>
      <c r="DOI10" t="s">
        <v>56</v>
      </c>
      <c r="DOJ10" t="s">
        <v>56</v>
      </c>
      <c r="DOK10" t="s">
        <v>56</v>
      </c>
      <c r="DOL10" t="s">
        <v>56</v>
      </c>
      <c r="DOM10" t="s">
        <v>56</v>
      </c>
      <c r="DON10" t="s">
        <v>56</v>
      </c>
      <c r="DOO10" t="s">
        <v>56</v>
      </c>
      <c r="DOP10" t="s">
        <v>56</v>
      </c>
      <c r="DOQ10" t="s">
        <v>56</v>
      </c>
      <c r="DOR10" t="s">
        <v>56</v>
      </c>
      <c r="DOS10" t="s">
        <v>56</v>
      </c>
      <c r="DOT10" t="s">
        <v>56</v>
      </c>
      <c r="DOU10" t="s">
        <v>56</v>
      </c>
      <c r="DOV10" t="s">
        <v>56</v>
      </c>
      <c r="DOW10" t="s">
        <v>56</v>
      </c>
      <c r="DOX10" t="s">
        <v>56</v>
      </c>
      <c r="DOY10" t="s">
        <v>56</v>
      </c>
      <c r="DOZ10" t="s">
        <v>56</v>
      </c>
      <c r="DPA10" t="s">
        <v>56</v>
      </c>
      <c r="DPB10" t="s">
        <v>56</v>
      </c>
      <c r="DPC10" t="s">
        <v>56</v>
      </c>
      <c r="DPD10" t="s">
        <v>56</v>
      </c>
      <c r="DPE10" t="s">
        <v>56</v>
      </c>
      <c r="DPF10" t="s">
        <v>56</v>
      </c>
      <c r="DPG10" t="s">
        <v>56</v>
      </c>
      <c r="DPH10" t="s">
        <v>56</v>
      </c>
      <c r="DPI10" t="s">
        <v>56</v>
      </c>
      <c r="DPJ10" t="s">
        <v>56</v>
      </c>
      <c r="DPK10" t="s">
        <v>56</v>
      </c>
      <c r="DPL10" t="s">
        <v>56</v>
      </c>
      <c r="DPM10" t="s">
        <v>56</v>
      </c>
      <c r="DPN10" t="s">
        <v>56</v>
      </c>
      <c r="DPO10" t="s">
        <v>56</v>
      </c>
      <c r="DPP10" t="s">
        <v>56</v>
      </c>
      <c r="DPQ10" t="s">
        <v>56</v>
      </c>
      <c r="DPR10" t="s">
        <v>56</v>
      </c>
      <c r="DPS10" t="s">
        <v>56</v>
      </c>
      <c r="DPT10" t="s">
        <v>56</v>
      </c>
      <c r="DPU10" t="s">
        <v>56</v>
      </c>
      <c r="DPV10" t="s">
        <v>56</v>
      </c>
      <c r="DPW10" t="s">
        <v>56</v>
      </c>
      <c r="DPX10" t="s">
        <v>56</v>
      </c>
      <c r="DPY10" t="s">
        <v>56</v>
      </c>
      <c r="DPZ10" t="s">
        <v>56</v>
      </c>
      <c r="DQA10" t="s">
        <v>56</v>
      </c>
      <c r="DQB10" t="s">
        <v>56</v>
      </c>
      <c r="DQC10" t="s">
        <v>56</v>
      </c>
      <c r="DQD10" t="s">
        <v>56</v>
      </c>
      <c r="DQE10" t="s">
        <v>56</v>
      </c>
      <c r="DQF10" t="s">
        <v>56</v>
      </c>
      <c r="DQG10" t="s">
        <v>56</v>
      </c>
      <c r="DQH10" t="s">
        <v>56</v>
      </c>
      <c r="DQI10" t="s">
        <v>56</v>
      </c>
      <c r="DQJ10" t="s">
        <v>56</v>
      </c>
      <c r="DQK10" t="s">
        <v>56</v>
      </c>
      <c r="DQL10" t="s">
        <v>56</v>
      </c>
      <c r="DQM10" t="s">
        <v>56</v>
      </c>
      <c r="DQN10" t="s">
        <v>56</v>
      </c>
      <c r="DQO10" t="s">
        <v>56</v>
      </c>
      <c r="DQP10" t="s">
        <v>56</v>
      </c>
      <c r="DQQ10" t="s">
        <v>56</v>
      </c>
      <c r="DQR10" t="s">
        <v>56</v>
      </c>
      <c r="DQS10" t="s">
        <v>56</v>
      </c>
      <c r="DQT10" t="s">
        <v>56</v>
      </c>
      <c r="DQU10" t="s">
        <v>56</v>
      </c>
      <c r="DQV10" t="s">
        <v>56</v>
      </c>
      <c r="DQW10" t="s">
        <v>56</v>
      </c>
      <c r="DQX10" t="s">
        <v>56</v>
      </c>
      <c r="DQY10" t="s">
        <v>56</v>
      </c>
      <c r="DQZ10" t="s">
        <v>56</v>
      </c>
      <c r="DRA10" t="s">
        <v>56</v>
      </c>
      <c r="DRB10" t="s">
        <v>56</v>
      </c>
      <c r="DRC10" t="s">
        <v>56</v>
      </c>
      <c r="DRD10" t="s">
        <v>56</v>
      </c>
      <c r="DRE10" t="s">
        <v>56</v>
      </c>
      <c r="DRF10" t="s">
        <v>56</v>
      </c>
      <c r="DRG10" t="s">
        <v>56</v>
      </c>
      <c r="DRH10" t="s">
        <v>56</v>
      </c>
      <c r="DRI10" t="s">
        <v>56</v>
      </c>
      <c r="DRJ10" t="s">
        <v>56</v>
      </c>
      <c r="DRK10" t="s">
        <v>56</v>
      </c>
      <c r="DRL10" t="s">
        <v>56</v>
      </c>
      <c r="DRM10" t="s">
        <v>56</v>
      </c>
      <c r="DRN10" t="s">
        <v>56</v>
      </c>
      <c r="DRO10" t="s">
        <v>56</v>
      </c>
      <c r="DRP10" t="s">
        <v>56</v>
      </c>
      <c r="DRQ10" t="s">
        <v>56</v>
      </c>
      <c r="DRR10" t="s">
        <v>56</v>
      </c>
      <c r="DRS10" t="s">
        <v>56</v>
      </c>
      <c r="DRT10" t="s">
        <v>56</v>
      </c>
      <c r="DRU10" t="s">
        <v>56</v>
      </c>
      <c r="DRV10" t="s">
        <v>56</v>
      </c>
      <c r="DRW10" t="s">
        <v>56</v>
      </c>
      <c r="DRX10" t="s">
        <v>56</v>
      </c>
      <c r="DRY10" t="s">
        <v>56</v>
      </c>
      <c r="DRZ10" t="s">
        <v>56</v>
      </c>
      <c r="DSA10" t="s">
        <v>56</v>
      </c>
      <c r="DSB10" t="s">
        <v>56</v>
      </c>
      <c r="DSC10" t="s">
        <v>56</v>
      </c>
      <c r="DSD10" t="s">
        <v>56</v>
      </c>
      <c r="DSE10" t="s">
        <v>56</v>
      </c>
      <c r="DSF10" t="s">
        <v>56</v>
      </c>
      <c r="DSG10" t="s">
        <v>56</v>
      </c>
      <c r="DSH10" t="s">
        <v>56</v>
      </c>
      <c r="DSI10" t="s">
        <v>56</v>
      </c>
      <c r="DSJ10" t="s">
        <v>56</v>
      </c>
      <c r="DSK10" t="s">
        <v>56</v>
      </c>
      <c r="DSL10" t="s">
        <v>56</v>
      </c>
      <c r="DSM10" t="s">
        <v>56</v>
      </c>
      <c r="DSN10" t="s">
        <v>56</v>
      </c>
      <c r="DSO10" t="s">
        <v>56</v>
      </c>
      <c r="DSP10" t="s">
        <v>56</v>
      </c>
      <c r="DSQ10" t="s">
        <v>56</v>
      </c>
      <c r="DSR10" t="s">
        <v>56</v>
      </c>
      <c r="DSS10" t="s">
        <v>56</v>
      </c>
      <c r="DST10" t="s">
        <v>56</v>
      </c>
      <c r="DSU10" t="s">
        <v>56</v>
      </c>
      <c r="DSV10" t="s">
        <v>56</v>
      </c>
      <c r="DSW10" t="s">
        <v>56</v>
      </c>
      <c r="DSX10" t="s">
        <v>56</v>
      </c>
      <c r="DSY10" t="s">
        <v>56</v>
      </c>
      <c r="DSZ10" t="s">
        <v>56</v>
      </c>
      <c r="DTA10" t="s">
        <v>56</v>
      </c>
      <c r="DTB10" t="s">
        <v>56</v>
      </c>
      <c r="DTC10" t="s">
        <v>56</v>
      </c>
      <c r="DTD10" t="s">
        <v>56</v>
      </c>
      <c r="DTE10" t="s">
        <v>56</v>
      </c>
      <c r="DTF10" t="s">
        <v>56</v>
      </c>
      <c r="DTG10" t="s">
        <v>56</v>
      </c>
      <c r="DTH10" t="s">
        <v>56</v>
      </c>
      <c r="DTI10" t="s">
        <v>56</v>
      </c>
      <c r="DTJ10" t="s">
        <v>56</v>
      </c>
      <c r="DTK10" t="s">
        <v>56</v>
      </c>
      <c r="DTL10" t="s">
        <v>56</v>
      </c>
      <c r="DTM10" t="s">
        <v>56</v>
      </c>
      <c r="DTN10" t="s">
        <v>56</v>
      </c>
      <c r="DTO10" t="s">
        <v>56</v>
      </c>
      <c r="DTP10" t="s">
        <v>56</v>
      </c>
      <c r="DTQ10" t="s">
        <v>56</v>
      </c>
      <c r="DTR10" t="s">
        <v>56</v>
      </c>
      <c r="DTS10" t="s">
        <v>56</v>
      </c>
      <c r="DTT10" t="s">
        <v>56</v>
      </c>
      <c r="DTU10" t="s">
        <v>56</v>
      </c>
      <c r="DTV10" t="s">
        <v>56</v>
      </c>
      <c r="DTW10" t="s">
        <v>56</v>
      </c>
      <c r="DTX10" t="s">
        <v>56</v>
      </c>
      <c r="DTY10" t="s">
        <v>56</v>
      </c>
      <c r="DTZ10" t="s">
        <v>56</v>
      </c>
      <c r="DUA10" t="s">
        <v>56</v>
      </c>
      <c r="DUB10" t="s">
        <v>56</v>
      </c>
      <c r="DUC10" t="s">
        <v>56</v>
      </c>
      <c r="DUD10" t="s">
        <v>56</v>
      </c>
      <c r="DUE10" t="s">
        <v>56</v>
      </c>
      <c r="DUF10" t="s">
        <v>56</v>
      </c>
      <c r="DUG10" t="s">
        <v>56</v>
      </c>
      <c r="DUH10" t="s">
        <v>56</v>
      </c>
      <c r="DUI10" t="s">
        <v>56</v>
      </c>
      <c r="DUJ10" t="s">
        <v>56</v>
      </c>
      <c r="DUK10" t="s">
        <v>56</v>
      </c>
      <c r="DUL10" t="s">
        <v>56</v>
      </c>
      <c r="DUM10" t="s">
        <v>56</v>
      </c>
      <c r="DUN10" t="s">
        <v>56</v>
      </c>
      <c r="DUO10" t="s">
        <v>56</v>
      </c>
      <c r="DUP10" t="s">
        <v>56</v>
      </c>
      <c r="DUQ10" t="s">
        <v>56</v>
      </c>
      <c r="DUR10" t="s">
        <v>56</v>
      </c>
      <c r="DUS10" t="s">
        <v>56</v>
      </c>
      <c r="DUT10" t="s">
        <v>56</v>
      </c>
      <c r="DUU10" t="s">
        <v>56</v>
      </c>
      <c r="DUV10" t="s">
        <v>56</v>
      </c>
      <c r="DUW10" t="s">
        <v>56</v>
      </c>
      <c r="DUX10" t="s">
        <v>56</v>
      </c>
      <c r="DUY10" t="s">
        <v>56</v>
      </c>
      <c r="DUZ10" t="s">
        <v>56</v>
      </c>
      <c r="DVA10" t="s">
        <v>56</v>
      </c>
      <c r="DVB10" t="s">
        <v>56</v>
      </c>
      <c r="DVC10" t="s">
        <v>56</v>
      </c>
      <c r="DVD10" t="s">
        <v>56</v>
      </c>
      <c r="DVE10" t="s">
        <v>56</v>
      </c>
      <c r="DVF10" t="s">
        <v>56</v>
      </c>
      <c r="DVG10" t="s">
        <v>56</v>
      </c>
      <c r="DVH10" t="s">
        <v>56</v>
      </c>
      <c r="DVI10" t="s">
        <v>56</v>
      </c>
      <c r="DVJ10" t="s">
        <v>56</v>
      </c>
      <c r="DVK10" t="s">
        <v>56</v>
      </c>
      <c r="DVL10" t="s">
        <v>56</v>
      </c>
      <c r="DVM10" t="s">
        <v>56</v>
      </c>
      <c r="DVN10" t="s">
        <v>56</v>
      </c>
      <c r="DVO10" t="s">
        <v>56</v>
      </c>
      <c r="DVP10" t="s">
        <v>56</v>
      </c>
      <c r="DVQ10" t="s">
        <v>56</v>
      </c>
      <c r="DVR10" t="s">
        <v>56</v>
      </c>
      <c r="DVS10" t="s">
        <v>56</v>
      </c>
      <c r="DVT10" t="s">
        <v>56</v>
      </c>
      <c r="DVU10" t="s">
        <v>56</v>
      </c>
      <c r="DVV10" t="s">
        <v>56</v>
      </c>
      <c r="DVW10" t="s">
        <v>56</v>
      </c>
      <c r="DVX10" t="s">
        <v>56</v>
      </c>
      <c r="DVY10" t="s">
        <v>56</v>
      </c>
      <c r="DVZ10" t="s">
        <v>56</v>
      </c>
      <c r="DWA10" t="s">
        <v>56</v>
      </c>
      <c r="DWB10" t="s">
        <v>56</v>
      </c>
      <c r="DWC10" t="s">
        <v>56</v>
      </c>
      <c r="DWD10" t="s">
        <v>56</v>
      </c>
      <c r="DWE10" t="s">
        <v>56</v>
      </c>
      <c r="DWF10" t="s">
        <v>56</v>
      </c>
      <c r="DWG10" t="s">
        <v>56</v>
      </c>
      <c r="DWH10" t="s">
        <v>56</v>
      </c>
      <c r="DWI10" t="s">
        <v>56</v>
      </c>
      <c r="DWJ10" t="s">
        <v>56</v>
      </c>
      <c r="DWK10" t="s">
        <v>56</v>
      </c>
      <c r="DWL10" t="s">
        <v>56</v>
      </c>
      <c r="DWM10" t="s">
        <v>56</v>
      </c>
      <c r="DWN10" t="s">
        <v>56</v>
      </c>
      <c r="DWO10" t="s">
        <v>56</v>
      </c>
      <c r="DWP10" t="s">
        <v>56</v>
      </c>
      <c r="DWQ10" t="s">
        <v>56</v>
      </c>
      <c r="DWR10" t="s">
        <v>56</v>
      </c>
      <c r="DWS10" t="s">
        <v>56</v>
      </c>
      <c r="DWT10" t="s">
        <v>56</v>
      </c>
      <c r="DWU10" t="s">
        <v>56</v>
      </c>
      <c r="DWV10" t="s">
        <v>56</v>
      </c>
      <c r="DWW10" t="s">
        <v>56</v>
      </c>
      <c r="DWX10" t="s">
        <v>56</v>
      </c>
      <c r="DWY10" t="s">
        <v>56</v>
      </c>
      <c r="DWZ10" t="s">
        <v>56</v>
      </c>
      <c r="DXA10" t="s">
        <v>56</v>
      </c>
      <c r="DXB10" t="s">
        <v>56</v>
      </c>
      <c r="DXC10" t="s">
        <v>56</v>
      </c>
      <c r="DXD10" t="s">
        <v>56</v>
      </c>
      <c r="DXE10" t="s">
        <v>56</v>
      </c>
      <c r="DXF10" t="s">
        <v>56</v>
      </c>
      <c r="DXG10" t="s">
        <v>56</v>
      </c>
      <c r="DXH10" t="s">
        <v>56</v>
      </c>
      <c r="DXI10" t="s">
        <v>56</v>
      </c>
      <c r="DXJ10" t="s">
        <v>56</v>
      </c>
      <c r="DXK10" t="s">
        <v>56</v>
      </c>
      <c r="DXL10" t="s">
        <v>56</v>
      </c>
      <c r="DXM10" t="s">
        <v>56</v>
      </c>
      <c r="DXN10" t="s">
        <v>56</v>
      </c>
      <c r="DXO10" t="s">
        <v>56</v>
      </c>
      <c r="DXP10" t="s">
        <v>56</v>
      </c>
      <c r="DXQ10" t="s">
        <v>56</v>
      </c>
      <c r="DXR10" t="s">
        <v>56</v>
      </c>
      <c r="DXS10" t="s">
        <v>56</v>
      </c>
      <c r="DXT10" t="s">
        <v>56</v>
      </c>
      <c r="DXU10" t="s">
        <v>56</v>
      </c>
      <c r="DXV10" t="s">
        <v>56</v>
      </c>
      <c r="DXW10" t="s">
        <v>56</v>
      </c>
      <c r="DXX10" t="s">
        <v>56</v>
      </c>
      <c r="DXY10" t="s">
        <v>56</v>
      </c>
      <c r="DXZ10" t="s">
        <v>56</v>
      </c>
      <c r="DYA10" t="s">
        <v>56</v>
      </c>
      <c r="DYB10" t="s">
        <v>56</v>
      </c>
      <c r="DYC10" t="s">
        <v>56</v>
      </c>
      <c r="DYD10" t="s">
        <v>56</v>
      </c>
      <c r="DYE10" t="s">
        <v>56</v>
      </c>
      <c r="DYF10" t="s">
        <v>56</v>
      </c>
      <c r="DYG10" t="s">
        <v>56</v>
      </c>
      <c r="DYH10" t="s">
        <v>56</v>
      </c>
      <c r="DYI10" t="s">
        <v>56</v>
      </c>
      <c r="DYJ10" t="s">
        <v>56</v>
      </c>
      <c r="DYK10" t="s">
        <v>56</v>
      </c>
      <c r="DYL10" t="s">
        <v>56</v>
      </c>
      <c r="DYM10" t="s">
        <v>56</v>
      </c>
      <c r="DYN10" t="s">
        <v>56</v>
      </c>
      <c r="DYO10" t="s">
        <v>56</v>
      </c>
      <c r="DYP10" t="s">
        <v>56</v>
      </c>
      <c r="DYQ10" t="s">
        <v>56</v>
      </c>
      <c r="DYR10" t="s">
        <v>56</v>
      </c>
      <c r="DYS10" t="s">
        <v>56</v>
      </c>
      <c r="DYT10" t="s">
        <v>56</v>
      </c>
      <c r="DYU10" t="s">
        <v>56</v>
      </c>
      <c r="DYV10" t="s">
        <v>56</v>
      </c>
      <c r="DYW10" t="s">
        <v>56</v>
      </c>
      <c r="DYX10" t="s">
        <v>56</v>
      </c>
      <c r="DYY10" t="s">
        <v>56</v>
      </c>
      <c r="DYZ10" t="s">
        <v>56</v>
      </c>
      <c r="DZA10" t="s">
        <v>56</v>
      </c>
      <c r="DZB10" t="s">
        <v>56</v>
      </c>
      <c r="DZC10" t="s">
        <v>56</v>
      </c>
      <c r="DZD10" t="s">
        <v>56</v>
      </c>
      <c r="DZE10" t="s">
        <v>56</v>
      </c>
      <c r="DZF10" t="s">
        <v>56</v>
      </c>
      <c r="DZG10" t="s">
        <v>56</v>
      </c>
      <c r="DZH10" t="s">
        <v>56</v>
      </c>
      <c r="DZI10" t="s">
        <v>56</v>
      </c>
      <c r="DZJ10" t="s">
        <v>56</v>
      </c>
      <c r="DZK10" t="s">
        <v>56</v>
      </c>
      <c r="DZL10" t="s">
        <v>56</v>
      </c>
      <c r="DZM10" t="s">
        <v>56</v>
      </c>
      <c r="DZN10" t="s">
        <v>56</v>
      </c>
      <c r="DZO10" t="s">
        <v>56</v>
      </c>
      <c r="DZP10" t="s">
        <v>56</v>
      </c>
      <c r="DZQ10" t="s">
        <v>56</v>
      </c>
      <c r="DZR10" t="s">
        <v>56</v>
      </c>
      <c r="DZS10" t="s">
        <v>56</v>
      </c>
      <c r="DZT10" t="s">
        <v>56</v>
      </c>
      <c r="DZU10" t="s">
        <v>56</v>
      </c>
      <c r="DZV10" t="s">
        <v>56</v>
      </c>
      <c r="DZW10" t="s">
        <v>57</v>
      </c>
      <c r="DZX10" t="s">
        <v>57</v>
      </c>
      <c r="DZY10" t="s">
        <v>57</v>
      </c>
      <c r="DZZ10" t="s">
        <v>57</v>
      </c>
      <c r="EAA10" t="s">
        <v>57</v>
      </c>
      <c r="EAB10" t="s">
        <v>57</v>
      </c>
      <c r="EAC10" t="s">
        <v>57</v>
      </c>
      <c r="EAD10" t="s">
        <v>57</v>
      </c>
      <c r="EAE10" t="s">
        <v>57</v>
      </c>
      <c r="EAF10" t="s">
        <v>57</v>
      </c>
      <c r="EAG10" t="s">
        <v>57</v>
      </c>
      <c r="EAH10" t="s">
        <v>57</v>
      </c>
      <c r="EAI10" t="s">
        <v>57</v>
      </c>
      <c r="EAJ10" t="s">
        <v>57</v>
      </c>
      <c r="EAK10" t="s">
        <v>57</v>
      </c>
      <c r="EAL10" t="s">
        <v>57</v>
      </c>
      <c r="EAM10" t="s">
        <v>57</v>
      </c>
      <c r="EAN10" t="s">
        <v>57</v>
      </c>
      <c r="EAO10" t="s">
        <v>57</v>
      </c>
      <c r="EAP10" t="s">
        <v>57</v>
      </c>
      <c r="EAQ10" t="s">
        <v>57</v>
      </c>
      <c r="EAR10" t="s">
        <v>57</v>
      </c>
      <c r="EAS10" t="s">
        <v>57</v>
      </c>
      <c r="EAT10" t="s">
        <v>57</v>
      </c>
      <c r="EAU10" t="s">
        <v>57</v>
      </c>
      <c r="EAV10" t="s">
        <v>57</v>
      </c>
      <c r="EAW10" t="s">
        <v>57</v>
      </c>
      <c r="EAX10" t="s">
        <v>57</v>
      </c>
      <c r="EAY10" t="s">
        <v>57</v>
      </c>
      <c r="EAZ10" t="s">
        <v>57</v>
      </c>
      <c r="EBA10" t="s">
        <v>57</v>
      </c>
      <c r="EBB10" t="s">
        <v>57</v>
      </c>
      <c r="EBC10" t="s">
        <v>57</v>
      </c>
      <c r="EBD10" t="s">
        <v>57</v>
      </c>
      <c r="EBE10" t="s">
        <v>57</v>
      </c>
      <c r="EBF10" t="s">
        <v>57</v>
      </c>
      <c r="EBG10" t="s">
        <v>57</v>
      </c>
      <c r="EBH10" t="s">
        <v>57</v>
      </c>
      <c r="EBI10" t="s">
        <v>57</v>
      </c>
      <c r="EBJ10" t="s">
        <v>57</v>
      </c>
      <c r="EBK10" t="s">
        <v>57</v>
      </c>
      <c r="EBL10" t="s">
        <v>57</v>
      </c>
      <c r="EBM10" t="s">
        <v>57</v>
      </c>
      <c r="EBN10" t="s">
        <v>57</v>
      </c>
      <c r="EBO10" t="s">
        <v>57</v>
      </c>
      <c r="EBP10" t="s">
        <v>57</v>
      </c>
      <c r="EBQ10" t="s">
        <v>57</v>
      </c>
      <c r="EBR10" t="s">
        <v>57</v>
      </c>
      <c r="EBS10" t="s">
        <v>57</v>
      </c>
      <c r="EBT10" t="s">
        <v>57</v>
      </c>
      <c r="EBU10" t="s">
        <v>57</v>
      </c>
      <c r="EBV10" t="s">
        <v>57</v>
      </c>
      <c r="EBW10" t="s">
        <v>57</v>
      </c>
      <c r="EBX10" t="s">
        <v>57</v>
      </c>
      <c r="EBY10" t="s">
        <v>57</v>
      </c>
      <c r="EBZ10" t="s">
        <v>57</v>
      </c>
      <c r="ECA10" t="s">
        <v>57</v>
      </c>
      <c r="ECB10" t="s">
        <v>57</v>
      </c>
      <c r="ECC10" t="s">
        <v>57</v>
      </c>
      <c r="ECD10" t="s">
        <v>57</v>
      </c>
      <c r="ECE10" t="s">
        <v>57</v>
      </c>
      <c r="ECF10" t="s">
        <v>57</v>
      </c>
      <c r="ECG10" t="s">
        <v>57</v>
      </c>
      <c r="ECH10" t="s">
        <v>57</v>
      </c>
      <c r="ECI10" t="s">
        <v>57</v>
      </c>
      <c r="ECJ10" t="s">
        <v>57</v>
      </c>
      <c r="ECK10" t="s">
        <v>57</v>
      </c>
      <c r="ECL10" t="s">
        <v>57</v>
      </c>
      <c r="ECM10" t="s">
        <v>57</v>
      </c>
      <c r="ECN10" t="s">
        <v>57</v>
      </c>
      <c r="ECO10" t="s">
        <v>57</v>
      </c>
      <c r="ECP10" t="s">
        <v>57</v>
      </c>
      <c r="ECQ10" t="s">
        <v>57</v>
      </c>
      <c r="ECR10" t="s">
        <v>57</v>
      </c>
      <c r="ECS10" t="s">
        <v>57</v>
      </c>
      <c r="ECT10" t="s">
        <v>57</v>
      </c>
      <c r="ECU10" t="s">
        <v>57</v>
      </c>
      <c r="ECV10" t="s">
        <v>57</v>
      </c>
      <c r="ECW10" t="s">
        <v>57</v>
      </c>
      <c r="ECX10" t="s">
        <v>57</v>
      </c>
      <c r="ECY10" t="s">
        <v>57</v>
      </c>
      <c r="ECZ10" t="s">
        <v>57</v>
      </c>
      <c r="EDA10" t="s">
        <v>57</v>
      </c>
      <c r="EDB10" t="s">
        <v>57</v>
      </c>
      <c r="EDC10" t="s">
        <v>57</v>
      </c>
      <c r="EDD10" t="s">
        <v>57</v>
      </c>
      <c r="EDE10" t="s">
        <v>57</v>
      </c>
      <c r="EDF10" t="s">
        <v>57</v>
      </c>
      <c r="EDG10" t="s">
        <v>57</v>
      </c>
      <c r="EDH10" t="s">
        <v>57</v>
      </c>
      <c r="EDI10" t="s">
        <v>57</v>
      </c>
      <c r="EDJ10" t="s">
        <v>57</v>
      </c>
      <c r="EDK10" t="s">
        <v>57</v>
      </c>
      <c r="EDL10" t="s">
        <v>57</v>
      </c>
      <c r="EDM10" t="s">
        <v>57</v>
      </c>
      <c r="EDN10" t="s">
        <v>57</v>
      </c>
      <c r="EDO10" t="s">
        <v>57</v>
      </c>
      <c r="EDP10" t="s">
        <v>57</v>
      </c>
      <c r="EDQ10" t="s">
        <v>57</v>
      </c>
      <c r="EDR10" t="s">
        <v>57</v>
      </c>
      <c r="EDS10" t="s">
        <v>57</v>
      </c>
      <c r="EDT10" t="s">
        <v>57</v>
      </c>
      <c r="EDU10" t="s">
        <v>57</v>
      </c>
      <c r="EDV10" t="s">
        <v>57</v>
      </c>
      <c r="EDW10" t="s">
        <v>57</v>
      </c>
      <c r="EDX10" t="s">
        <v>57</v>
      </c>
      <c r="EDY10" t="s">
        <v>57</v>
      </c>
      <c r="EDZ10" t="s">
        <v>57</v>
      </c>
      <c r="EEA10" t="s">
        <v>57</v>
      </c>
      <c r="EEB10" t="s">
        <v>57</v>
      </c>
      <c r="EEC10" t="s">
        <v>57</v>
      </c>
      <c r="EED10" t="s">
        <v>57</v>
      </c>
      <c r="EEE10" t="s">
        <v>57</v>
      </c>
      <c r="EEF10" t="s">
        <v>57</v>
      </c>
      <c r="EEG10" t="s">
        <v>57</v>
      </c>
      <c r="EEH10" t="s">
        <v>57</v>
      </c>
      <c r="EEI10" t="s">
        <v>57</v>
      </c>
      <c r="EEJ10" t="s">
        <v>57</v>
      </c>
      <c r="EEK10" t="s">
        <v>57</v>
      </c>
      <c r="EEL10" t="s">
        <v>57</v>
      </c>
      <c r="EEM10" t="s">
        <v>57</v>
      </c>
      <c r="EEN10" t="s">
        <v>57</v>
      </c>
      <c r="EEO10" t="s">
        <v>57</v>
      </c>
      <c r="EEP10" t="s">
        <v>57</v>
      </c>
      <c r="EEQ10" t="s">
        <v>57</v>
      </c>
      <c r="EER10" t="s">
        <v>57</v>
      </c>
      <c r="EES10" t="s">
        <v>57</v>
      </c>
      <c r="EET10" t="s">
        <v>57</v>
      </c>
      <c r="EEU10" t="s">
        <v>57</v>
      </c>
      <c r="EEV10" t="s">
        <v>57</v>
      </c>
      <c r="EEW10" t="s">
        <v>57</v>
      </c>
      <c r="EEX10" t="s">
        <v>57</v>
      </c>
      <c r="EEY10" t="s">
        <v>57</v>
      </c>
      <c r="EEZ10" t="s">
        <v>57</v>
      </c>
      <c r="EFA10" t="s">
        <v>57</v>
      </c>
      <c r="EFB10" t="s">
        <v>57</v>
      </c>
      <c r="EFC10" t="s">
        <v>57</v>
      </c>
      <c r="EFD10" t="s">
        <v>57</v>
      </c>
      <c r="EFE10" t="s">
        <v>57</v>
      </c>
      <c r="EFF10" t="s">
        <v>57</v>
      </c>
      <c r="EFG10" t="s">
        <v>57</v>
      </c>
      <c r="EFH10" t="s">
        <v>57</v>
      </c>
      <c r="EFI10" t="s">
        <v>57</v>
      </c>
      <c r="EFJ10" t="s">
        <v>57</v>
      </c>
      <c r="EFK10" t="s">
        <v>57</v>
      </c>
      <c r="EFL10" t="s">
        <v>57</v>
      </c>
      <c r="EFM10" t="s">
        <v>57</v>
      </c>
      <c r="EFN10" t="s">
        <v>57</v>
      </c>
      <c r="EFO10" t="s">
        <v>57</v>
      </c>
      <c r="EFP10" t="s">
        <v>57</v>
      </c>
      <c r="EFQ10" t="s">
        <v>57</v>
      </c>
      <c r="EFR10" t="s">
        <v>57</v>
      </c>
      <c r="EFS10" t="s">
        <v>57</v>
      </c>
      <c r="EFT10" t="s">
        <v>57</v>
      </c>
      <c r="EFU10" t="s">
        <v>57</v>
      </c>
      <c r="EFV10" t="s">
        <v>57</v>
      </c>
      <c r="EFW10" t="s">
        <v>57</v>
      </c>
      <c r="EFX10" t="s">
        <v>57</v>
      </c>
      <c r="EFY10" t="s">
        <v>57</v>
      </c>
      <c r="EFZ10" t="s">
        <v>57</v>
      </c>
      <c r="EGA10" t="s">
        <v>57</v>
      </c>
      <c r="EGB10" t="s">
        <v>57</v>
      </c>
      <c r="EGC10" t="s">
        <v>57</v>
      </c>
      <c r="EGD10" t="s">
        <v>57</v>
      </c>
      <c r="EGE10" t="s">
        <v>57</v>
      </c>
      <c r="EGF10" t="s">
        <v>57</v>
      </c>
      <c r="EGG10" t="s">
        <v>57</v>
      </c>
      <c r="EGH10" t="s">
        <v>57</v>
      </c>
      <c r="EGI10" t="s">
        <v>57</v>
      </c>
      <c r="EGJ10" t="s">
        <v>57</v>
      </c>
      <c r="EGK10" t="s">
        <v>57</v>
      </c>
      <c r="EGL10" t="s">
        <v>57</v>
      </c>
      <c r="EGM10" t="s">
        <v>57</v>
      </c>
      <c r="EGN10" t="s">
        <v>57</v>
      </c>
      <c r="EGO10" t="s">
        <v>57</v>
      </c>
      <c r="EGP10" t="s">
        <v>57</v>
      </c>
      <c r="EGQ10" t="s">
        <v>57</v>
      </c>
      <c r="EGR10" t="s">
        <v>57</v>
      </c>
      <c r="EGS10" t="s">
        <v>57</v>
      </c>
      <c r="EGT10" t="s">
        <v>57</v>
      </c>
      <c r="EGU10" t="s">
        <v>57</v>
      </c>
      <c r="EGV10" t="s">
        <v>57</v>
      </c>
      <c r="EGW10" t="s">
        <v>57</v>
      </c>
      <c r="EGX10" t="s">
        <v>57</v>
      </c>
      <c r="EGY10" t="s">
        <v>57</v>
      </c>
      <c r="EGZ10" t="s">
        <v>57</v>
      </c>
      <c r="EHA10" t="s">
        <v>57</v>
      </c>
      <c r="EHB10" t="s">
        <v>57</v>
      </c>
      <c r="EHC10" t="s">
        <v>57</v>
      </c>
      <c r="EHD10" t="s">
        <v>57</v>
      </c>
      <c r="EHE10" t="s">
        <v>57</v>
      </c>
      <c r="EHF10" t="s">
        <v>57</v>
      </c>
      <c r="EHG10" t="s">
        <v>57</v>
      </c>
      <c r="EHH10" t="s">
        <v>57</v>
      </c>
      <c r="EHI10" t="s">
        <v>57</v>
      </c>
      <c r="EHJ10" t="s">
        <v>57</v>
      </c>
      <c r="EHK10" t="s">
        <v>57</v>
      </c>
      <c r="EHL10" t="s">
        <v>57</v>
      </c>
      <c r="EHM10" t="s">
        <v>57</v>
      </c>
      <c r="EHN10" t="s">
        <v>57</v>
      </c>
      <c r="EHO10" t="s">
        <v>57</v>
      </c>
      <c r="EHP10" t="s">
        <v>57</v>
      </c>
      <c r="EHQ10" t="s">
        <v>57</v>
      </c>
      <c r="EHR10" t="s">
        <v>57</v>
      </c>
      <c r="EHS10" t="s">
        <v>57</v>
      </c>
      <c r="EHT10" t="s">
        <v>57</v>
      </c>
      <c r="EHU10" t="s">
        <v>57</v>
      </c>
      <c r="EHV10" t="s">
        <v>57</v>
      </c>
      <c r="EHW10" t="s">
        <v>57</v>
      </c>
      <c r="EHX10" t="s">
        <v>57</v>
      </c>
      <c r="EHY10" t="s">
        <v>57</v>
      </c>
      <c r="EHZ10" t="s">
        <v>57</v>
      </c>
      <c r="EIA10" t="s">
        <v>57</v>
      </c>
      <c r="EIB10" t="s">
        <v>57</v>
      </c>
      <c r="EIC10" t="s">
        <v>57</v>
      </c>
      <c r="EID10" t="s">
        <v>57</v>
      </c>
      <c r="EIE10" t="s">
        <v>57</v>
      </c>
      <c r="EIF10" t="s">
        <v>57</v>
      </c>
      <c r="EIG10" t="s">
        <v>57</v>
      </c>
      <c r="EIH10" t="s">
        <v>57</v>
      </c>
      <c r="EII10" t="s">
        <v>57</v>
      </c>
      <c r="EIJ10" t="s">
        <v>57</v>
      </c>
      <c r="EIK10" t="s">
        <v>57</v>
      </c>
      <c r="EIL10" t="s">
        <v>57</v>
      </c>
      <c r="EIM10" t="s">
        <v>57</v>
      </c>
      <c r="EIN10" t="s">
        <v>57</v>
      </c>
      <c r="EIO10" t="s">
        <v>57</v>
      </c>
      <c r="EIP10" t="s">
        <v>57</v>
      </c>
      <c r="EIQ10" t="s">
        <v>57</v>
      </c>
      <c r="EIR10" t="s">
        <v>57</v>
      </c>
      <c r="EIS10" t="s">
        <v>57</v>
      </c>
      <c r="EIT10" t="s">
        <v>57</v>
      </c>
      <c r="EIU10" t="s">
        <v>57</v>
      </c>
      <c r="EIV10" t="s">
        <v>57</v>
      </c>
      <c r="EIW10" t="s">
        <v>57</v>
      </c>
      <c r="EIX10" t="s">
        <v>57</v>
      </c>
      <c r="EIY10" t="s">
        <v>57</v>
      </c>
      <c r="EIZ10" t="s">
        <v>57</v>
      </c>
      <c r="EJA10" t="s">
        <v>57</v>
      </c>
      <c r="EJB10" t="s">
        <v>57</v>
      </c>
      <c r="EJC10" t="s">
        <v>57</v>
      </c>
      <c r="EJD10" t="s">
        <v>57</v>
      </c>
      <c r="EJE10" t="s">
        <v>57</v>
      </c>
      <c r="EJF10" t="s">
        <v>57</v>
      </c>
      <c r="EJG10" t="s">
        <v>57</v>
      </c>
      <c r="EJH10" t="s">
        <v>57</v>
      </c>
      <c r="EJI10" t="s">
        <v>57</v>
      </c>
      <c r="EJJ10" t="s">
        <v>57</v>
      </c>
      <c r="EJK10" t="s">
        <v>57</v>
      </c>
      <c r="EJL10" t="s">
        <v>57</v>
      </c>
      <c r="EJM10" t="s">
        <v>57</v>
      </c>
      <c r="EJN10" t="s">
        <v>57</v>
      </c>
      <c r="EJO10" t="s">
        <v>57</v>
      </c>
      <c r="EJP10" t="s">
        <v>57</v>
      </c>
      <c r="EJQ10" t="s">
        <v>57</v>
      </c>
      <c r="EJR10" t="s">
        <v>57</v>
      </c>
      <c r="EJS10" t="s">
        <v>57</v>
      </c>
      <c r="EJT10" t="s">
        <v>57</v>
      </c>
      <c r="EJU10" t="s">
        <v>57</v>
      </c>
      <c r="EJV10" t="s">
        <v>57</v>
      </c>
      <c r="EJW10" t="s">
        <v>57</v>
      </c>
      <c r="EJX10" t="s">
        <v>57</v>
      </c>
      <c r="EJY10" t="s">
        <v>57</v>
      </c>
      <c r="EJZ10" t="s">
        <v>57</v>
      </c>
      <c r="EKA10" t="s">
        <v>57</v>
      </c>
      <c r="EKB10" t="s">
        <v>57</v>
      </c>
      <c r="EKC10" t="s">
        <v>57</v>
      </c>
      <c r="EKD10" t="s">
        <v>57</v>
      </c>
      <c r="EKE10" t="s">
        <v>57</v>
      </c>
      <c r="EKF10" t="s">
        <v>57</v>
      </c>
      <c r="EKG10" t="s">
        <v>57</v>
      </c>
      <c r="EKH10" t="s">
        <v>57</v>
      </c>
      <c r="EKI10" t="s">
        <v>57</v>
      </c>
      <c r="EKJ10" t="s">
        <v>57</v>
      </c>
      <c r="EKK10" t="s">
        <v>57</v>
      </c>
      <c r="EKL10" t="s">
        <v>57</v>
      </c>
      <c r="EKM10" t="s">
        <v>57</v>
      </c>
      <c r="EKN10" t="s">
        <v>57</v>
      </c>
      <c r="EKO10" t="s">
        <v>57</v>
      </c>
      <c r="EKP10" t="s">
        <v>57</v>
      </c>
      <c r="EKQ10" t="s">
        <v>57</v>
      </c>
      <c r="EKR10" t="s">
        <v>57</v>
      </c>
      <c r="EKS10" t="s">
        <v>57</v>
      </c>
      <c r="EKT10" t="s">
        <v>57</v>
      </c>
      <c r="EKU10" t="s">
        <v>57</v>
      </c>
      <c r="EKV10" t="s">
        <v>57</v>
      </c>
      <c r="EKW10" t="s">
        <v>57</v>
      </c>
      <c r="EKX10" t="s">
        <v>57</v>
      </c>
      <c r="EKY10" t="s">
        <v>57</v>
      </c>
      <c r="EKZ10" t="s">
        <v>57</v>
      </c>
      <c r="ELA10" t="s">
        <v>57</v>
      </c>
      <c r="ELB10" t="s">
        <v>57</v>
      </c>
      <c r="ELC10" t="s">
        <v>57</v>
      </c>
      <c r="ELD10" t="s">
        <v>57</v>
      </c>
      <c r="ELE10" t="s">
        <v>57</v>
      </c>
      <c r="ELF10" t="s">
        <v>57</v>
      </c>
      <c r="ELG10" t="s">
        <v>57</v>
      </c>
      <c r="ELH10" t="s">
        <v>57</v>
      </c>
      <c r="ELI10" t="s">
        <v>57</v>
      </c>
      <c r="ELJ10" t="s">
        <v>57</v>
      </c>
      <c r="ELK10" t="s">
        <v>57</v>
      </c>
      <c r="ELL10" t="s">
        <v>57</v>
      </c>
      <c r="ELM10" t="s">
        <v>57</v>
      </c>
      <c r="ELN10" t="s">
        <v>57</v>
      </c>
      <c r="ELO10" t="s">
        <v>57</v>
      </c>
      <c r="ELP10" t="s">
        <v>57</v>
      </c>
      <c r="ELQ10" t="s">
        <v>57</v>
      </c>
      <c r="ELR10" t="s">
        <v>57</v>
      </c>
      <c r="ELS10" t="s">
        <v>57</v>
      </c>
      <c r="ELT10" t="s">
        <v>57</v>
      </c>
      <c r="ELU10" t="s">
        <v>57</v>
      </c>
      <c r="ELV10" t="s">
        <v>57</v>
      </c>
      <c r="ELW10" t="s">
        <v>57</v>
      </c>
      <c r="ELX10" t="s">
        <v>57</v>
      </c>
      <c r="ELY10" t="s">
        <v>57</v>
      </c>
      <c r="ELZ10" t="s">
        <v>57</v>
      </c>
      <c r="EMA10" t="s">
        <v>57</v>
      </c>
      <c r="EMB10" t="s">
        <v>57</v>
      </c>
      <c r="EMC10" t="s">
        <v>57</v>
      </c>
      <c r="EMD10" t="s">
        <v>57</v>
      </c>
      <c r="EME10" t="s">
        <v>57</v>
      </c>
      <c r="EMF10" t="s">
        <v>57</v>
      </c>
      <c r="EMG10" t="s">
        <v>57</v>
      </c>
      <c r="EMH10" t="s">
        <v>57</v>
      </c>
      <c r="EMI10" t="s">
        <v>57</v>
      </c>
      <c r="EMJ10" t="s">
        <v>57</v>
      </c>
      <c r="EMK10" t="s">
        <v>57</v>
      </c>
      <c r="EML10" t="s">
        <v>57</v>
      </c>
      <c r="EMM10" t="s">
        <v>57</v>
      </c>
      <c r="EMN10" t="s">
        <v>57</v>
      </c>
      <c r="EMO10" t="s">
        <v>58</v>
      </c>
      <c r="EMP10" t="s">
        <v>58</v>
      </c>
      <c r="EMQ10" t="s">
        <v>58</v>
      </c>
      <c r="EMR10" t="s">
        <v>58</v>
      </c>
      <c r="EMS10" t="s">
        <v>58</v>
      </c>
      <c r="EMT10" t="s">
        <v>58</v>
      </c>
      <c r="EMU10" t="s">
        <v>58</v>
      </c>
      <c r="EMV10" t="s">
        <v>58</v>
      </c>
      <c r="EMW10" t="s">
        <v>58</v>
      </c>
      <c r="EMX10" t="s">
        <v>58</v>
      </c>
      <c r="EMY10" t="s">
        <v>58</v>
      </c>
      <c r="EMZ10" t="s">
        <v>58</v>
      </c>
      <c r="ENA10" t="s">
        <v>58</v>
      </c>
      <c r="ENB10" t="s">
        <v>58</v>
      </c>
      <c r="ENC10" t="s">
        <v>58</v>
      </c>
      <c r="END10" t="s">
        <v>58</v>
      </c>
      <c r="ENE10" t="s">
        <v>58</v>
      </c>
      <c r="ENF10" t="s">
        <v>58</v>
      </c>
      <c r="ENG10" t="s">
        <v>58</v>
      </c>
      <c r="ENH10" t="s">
        <v>58</v>
      </c>
      <c r="ENI10" t="s">
        <v>58</v>
      </c>
      <c r="ENJ10" t="s">
        <v>58</v>
      </c>
      <c r="ENK10" t="s">
        <v>58</v>
      </c>
      <c r="ENL10" t="s">
        <v>58</v>
      </c>
      <c r="ENM10" t="s">
        <v>58</v>
      </c>
      <c r="ENN10" t="s">
        <v>58</v>
      </c>
      <c r="ENO10" t="s">
        <v>58</v>
      </c>
      <c r="ENP10" t="s">
        <v>58</v>
      </c>
      <c r="ENQ10" t="s">
        <v>58</v>
      </c>
      <c r="ENR10" t="s">
        <v>58</v>
      </c>
      <c r="ENS10" t="s">
        <v>58</v>
      </c>
      <c r="ENT10" t="s">
        <v>58</v>
      </c>
      <c r="ENU10" t="s">
        <v>58</v>
      </c>
      <c r="ENV10" t="s">
        <v>58</v>
      </c>
      <c r="ENW10" t="s">
        <v>58</v>
      </c>
      <c r="ENX10" t="s">
        <v>58</v>
      </c>
      <c r="ENY10" t="s">
        <v>58</v>
      </c>
      <c r="ENZ10" t="s">
        <v>58</v>
      </c>
      <c r="EOA10" t="s">
        <v>58</v>
      </c>
      <c r="EOB10" t="s">
        <v>58</v>
      </c>
      <c r="EOC10" t="s">
        <v>58</v>
      </c>
      <c r="EOD10" t="s">
        <v>58</v>
      </c>
      <c r="EOE10" t="s">
        <v>58</v>
      </c>
      <c r="EOF10" t="s">
        <v>58</v>
      </c>
      <c r="EOG10" t="s">
        <v>58</v>
      </c>
      <c r="EOH10" t="s">
        <v>58</v>
      </c>
      <c r="EOI10" t="s">
        <v>58</v>
      </c>
      <c r="EOJ10" t="s">
        <v>58</v>
      </c>
      <c r="EOK10" t="s">
        <v>58</v>
      </c>
      <c r="EOL10" t="s">
        <v>58</v>
      </c>
      <c r="EOM10" t="s">
        <v>58</v>
      </c>
      <c r="EON10" t="s">
        <v>58</v>
      </c>
      <c r="EOO10" t="s">
        <v>58</v>
      </c>
      <c r="EOP10" t="s">
        <v>58</v>
      </c>
      <c r="EOQ10" t="s">
        <v>58</v>
      </c>
      <c r="EOR10" t="s">
        <v>58</v>
      </c>
      <c r="EOS10" t="s">
        <v>58</v>
      </c>
      <c r="EOT10" t="s">
        <v>58</v>
      </c>
      <c r="EOU10" t="s">
        <v>58</v>
      </c>
      <c r="EOV10" t="s">
        <v>58</v>
      </c>
      <c r="EOW10" t="s">
        <v>58</v>
      </c>
      <c r="EOX10" t="s">
        <v>58</v>
      </c>
      <c r="EOY10" t="s">
        <v>58</v>
      </c>
      <c r="EOZ10" t="s">
        <v>58</v>
      </c>
      <c r="EPA10" t="s">
        <v>58</v>
      </c>
      <c r="EPB10" t="s">
        <v>58</v>
      </c>
      <c r="EPC10" t="s">
        <v>58</v>
      </c>
      <c r="EPD10" t="s">
        <v>58</v>
      </c>
      <c r="EPE10" t="s">
        <v>58</v>
      </c>
      <c r="EPF10" t="s">
        <v>58</v>
      </c>
      <c r="EPG10" t="s">
        <v>58</v>
      </c>
      <c r="EPH10" t="s">
        <v>58</v>
      </c>
      <c r="EPI10" t="s">
        <v>58</v>
      </c>
      <c r="EPJ10" t="s">
        <v>58</v>
      </c>
      <c r="EPK10" t="s">
        <v>58</v>
      </c>
      <c r="EPL10" t="s">
        <v>58</v>
      </c>
      <c r="EPM10" t="s">
        <v>58</v>
      </c>
      <c r="EPN10" t="s">
        <v>58</v>
      </c>
      <c r="EPO10" t="s">
        <v>58</v>
      </c>
      <c r="EPP10" t="s">
        <v>58</v>
      </c>
      <c r="EPQ10" t="s">
        <v>58</v>
      </c>
      <c r="EPR10" t="s">
        <v>58</v>
      </c>
      <c r="EPS10" t="s">
        <v>58</v>
      </c>
      <c r="EPT10" t="s">
        <v>58</v>
      </c>
      <c r="EPU10" t="s">
        <v>58</v>
      </c>
      <c r="EPV10" t="s">
        <v>58</v>
      </c>
      <c r="EPW10" t="s">
        <v>58</v>
      </c>
      <c r="EPX10" t="s">
        <v>58</v>
      </c>
      <c r="EPY10" t="s">
        <v>58</v>
      </c>
      <c r="EPZ10" t="s">
        <v>58</v>
      </c>
      <c r="EQA10" t="s">
        <v>58</v>
      </c>
      <c r="EQB10" t="s">
        <v>58</v>
      </c>
      <c r="EQC10" t="s">
        <v>58</v>
      </c>
      <c r="EQD10" t="s">
        <v>58</v>
      </c>
      <c r="EQE10" t="s">
        <v>58</v>
      </c>
      <c r="EQF10" t="s">
        <v>58</v>
      </c>
      <c r="EQG10" t="s">
        <v>58</v>
      </c>
      <c r="EQH10" t="s">
        <v>58</v>
      </c>
      <c r="EQI10" t="s">
        <v>58</v>
      </c>
      <c r="EQJ10" t="s">
        <v>58</v>
      </c>
      <c r="EQK10" t="s">
        <v>58</v>
      </c>
      <c r="EQL10" t="s">
        <v>58</v>
      </c>
      <c r="EQM10" t="s">
        <v>58</v>
      </c>
      <c r="EQN10" t="s">
        <v>58</v>
      </c>
      <c r="EQO10" t="s">
        <v>58</v>
      </c>
      <c r="EQP10" t="s">
        <v>58</v>
      </c>
      <c r="EQQ10" t="s">
        <v>58</v>
      </c>
      <c r="EQR10" t="s">
        <v>58</v>
      </c>
      <c r="EQS10" t="s">
        <v>58</v>
      </c>
      <c r="EQT10" t="s">
        <v>58</v>
      </c>
      <c r="EQU10" t="s">
        <v>58</v>
      </c>
      <c r="EQV10" t="s">
        <v>58</v>
      </c>
      <c r="EQW10" t="s">
        <v>58</v>
      </c>
      <c r="EQX10" t="s">
        <v>58</v>
      </c>
      <c r="EQY10" t="s">
        <v>58</v>
      </c>
      <c r="EQZ10" t="s">
        <v>58</v>
      </c>
      <c r="ERA10" t="s">
        <v>58</v>
      </c>
      <c r="ERB10" t="s">
        <v>58</v>
      </c>
      <c r="ERC10" t="s">
        <v>58</v>
      </c>
      <c r="ERD10" t="s">
        <v>58</v>
      </c>
      <c r="ERE10" t="s">
        <v>58</v>
      </c>
      <c r="ERF10" t="s">
        <v>58</v>
      </c>
      <c r="ERG10" t="s">
        <v>58</v>
      </c>
      <c r="ERH10" t="s">
        <v>58</v>
      </c>
      <c r="ERI10" t="s">
        <v>58</v>
      </c>
      <c r="ERJ10" t="s">
        <v>58</v>
      </c>
      <c r="ERK10" t="s">
        <v>58</v>
      </c>
      <c r="ERL10" t="s">
        <v>58</v>
      </c>
      <c r="ERM10" t="s">
        <v>58</v>
      </c>
      <c r="ERN10" t="s">
        <v>58</v>
      </c>
      <c r="ERO10" t="s">
        <v>58</v>
      </c>
      <c r="ERP10" t="s">
        <v>58</v>
      </c>
      <c r="ERQ10" t="s">
        <v>58</v>
      </c>
      <c r="ERR10" t="s">
        <v>58</v>
      </c>
      <c r="ERS10" t="s">
        <v>58</v>
      </c>
      <c r="ERT10" t="s">
        <v>58</v>
      </c>
      <c r="ERU10" t="s">
        <v>58</v>
      </c>
      <c r="ERV10" t="s">
        <v>58</v>
      </c>
      <c r="ERW10" t="s">
        <v>58</v>
      </c>
      <c r="ERX10" t="s">
        <v>58</v>
      </c>
      <c r="ERY10" t="s">
        <v>58</v>
      </c>
      <c r="ERZ10" t="s">
        <v>58</v>
      </c>
      <c r="ESA10" t="s">
        <v>58</v>
      </c>
      <c r="ESB10" t="s">
        <v>58</v>
      </c>
      <c r="ESC10" t="s">
        <v>58</v>
      </c>
      <c r="ESD10" t="s">
        <v>58</v>
      </c>
      <c r="ESE10" t="s">
        <v>58</v>
      </c>
      <c r="ESF10" t="s">
        <v>58</v>
      </c>
      <c r="ESG10" t="s">
        <v>58</v>
      </c>
      <c r="ESH10" t="s">
        <v>58</v>
      </c>
      <c r="ESI10" t="s">
        <v>58</v>
      </c>
      <c r="ESJ10" t="s">
        <v>58</v>
      </c>
      <c r="ESK10" t="s">
        <v>58</v>
      </c>
      <c r="ESL10" t="s">
        <v>58</v>
      </c>
      <c r="ESM10" t="s">
        <v>58</v>
      </c>
      <c r="ESN10" t="s">
        <v>58</v>
      </c>
      <c r="ESO10" t="s">
        <v>58</v>
      </c>
      <c r="ESP10" t="s">
        <v>58</v>
      </c>
      <c r="ESQ10" t="s">
        <v>58</v>
      </c>
      <c r="ESR10" t="s">
        <v>58</v>
      </c>
      <c r="ESS10" t="s">
        <v>58</v>
      </c>
      <c r="EST10" t="s">
        <v>58</v>
      </c>
      <c r="ESU10" t="s">
        <v>58</v>
      </c>
      <c r="ESV10" t="s">
        <v>58</v>
      </c>
      <c r="ESW10" t="s">
        <v>58</v>
      </c>
      <c r="ESX10" t="s">
        <v>58</v>
      </c>
      <c r="ESY10" t="s">
        <v>58</v>
      </c>
      <c r="ESZ10" t="s">
        <v>58</v>
      </c>
      <c r="ETA10" t="s">
        <v>58</v>
      </c>
      <c r="ETB10" t="s">
        <v>58</v>
      </c>
      <c r="ETC10" t="s">
        <v>58</v>
      </c>
      <c r="ETD10" t="s">
        <v>58</v>
      </c>
      <c r="ETE10" t="s">
        <v>58</v>
      </c>
      <c r="ETF10" t="s">
        <v>58</v>
      </c>
      <c r="ETG10" t="s">
        <v>58</v>
      </c>
      <c r="ETH10" t="s">
        <v>58</v>
      </c>
      <c r="ETI10" t="s">
        <v>58</v>
      </c>
      <c r="ETJ10" t="s">
        <v>58</v>
      </c>
      <c r="ETK10" t="s">
        <v>58</v>
      </c>
      <c r="ETL10" t="s">
        <v>58</v>
      </c>
      <c r="ETM10" t="s">
        <v>58</v>
      </c>
      <c r="ETN10" t="s">
        <v>58</v>
      </c>
      <c r="ETO10" t="s">
        <v>58</v>
      </c>
      <c r="ETP10" t="s">
        <v>58</v>
      </c>
      <c r="ETQ10" t="s">
        <v>58</v>
      </c>
      <c r="ETR10" t="s">
        <v>58</v>
      </c>
      <c r="ETS10" t="s">
        <v>58</v>
      </c>
      <c r="ETT10" t="s">
        <v>58</v>
      </c>
      <c r="ETU10" t="s">
        <v>58</v>
      </c>
      <c r="ETV10" t="s">
        <v>58</v>
      </c>
      <c r="ETW10" t="s">
        <v>58</v>
      </c>
      <c r="ETX10" t="s">
        <v>58</v>
      </c>
      <c r="ETY10" t="s">
        <v>58</v>
      </c>
      <c r="ETZ10" t="s">
        <v>58</v>
      </c>
      <c r="EUA10" t="s">
        <v>58</v>
      </c>
      <c r="EUB10" t="s">
        <v>58</v>
      </c>
      <c r="EUC10" t="s">
        <v>58</v>
      </c>
      <c r="EUD10" t="s">
        <v>58</v>
      </c>
      <c r="EUE10" t="s">
        <v>58</v>
      </c>
      <c r="EUF10" t="s">
        <v>58</v>
      </c>
      <c r="EUG10" t="s">
        <v>58</v>
      </c>
      <c r="EUH10" t="s">
        <v>58</v>
      </c>
      <c r="EUI10" t="s">
        <v>58</v>
      </c>
      <c r="EUJ10" t="s">
        <v>58</v>
      </c>
      <c r="EUK10" t="s">
        <v>58</v>
      </c>
      <c r="EUL10" t="s">
        <v>58</v>
      </c>
      <c r="EUM10" t="s">
        <v>58</v>
      </c>
      <c r="EUN10" t="s">
        <v>58</v>
      </c>
      <c r="EUO10" t="s">
        <v>58</v>
      </c>
      <c r="EUP10" t="s">
        <v>58</v>
      </c>
      <c r="EUQ10" t="s">
        <v>58</v>
      </c>
      <c r="EUR10" t="s">
        <v>58</v>
      </c>
      <c r="EUS10" t="s">
        <v>58</v>
      </c>
      <c r="EUT10" t="s">
        <v>58</v>
      </c>
      <c r="EUU10" t="s">
        <v>58</v>
      </c>
      <c r="EUV10" t="s">
        <v>58</v>
      </c>
      <c r="EUW10" t="s">
        <v>58</v>
      </c>
      <c r="EUX10" t="s">
        <v>58</v>
      </c>
      <c r="EUY10" t="s">
        <v>58</v>
      </c>
      <c r="EUZ10" t="s">
        <v>58</v>
      </c>
      <c r="EVA10" t="s">
        <v>58</v>
      </c>
      <c r="EVB10" t="s">
        <v>58</v>
      </c>
      <c r="EVC10" t="s">
        <v>58</v>
      </c>
      <c r="EVD10" t="s">
        <v>58</v>
      </c>
      <c r="EVE10" t="s">
        <v>58</v>
      </c>
      <c r="EVF10" t="s">
        <v>58</v>
      </c>
      <c r="EVG10" t="s">
        <v>58</v>
      </c>
      <c r="EVH10" t="s">
        <v>58</v>
      </c>
      <c r="EVI10" t="s">
        <v>58</v>
      </c>
      <c r="EVJ10" t="s">
        <v>58</v>
      </c>
      <c r="EVK10" t="s">
        <v>58</v>
      </c>
      <c r="EVL10" t="s">
        <v>58</v>
      </c>
      <c r="EVM10" t="s">
        <v>58</v>
      </c>
      <c r="EVN10" t="s">
        <v>58</v>
      </c>
      <c r="EVO10" t="s">
        <v>58</v>
      </c>
      <c r="EVP10" t="s">
        <v>58</v>
      </c>
      <c r="EVQ10" t="s">
        <v>58</v>
      </c>
      <c r="EVR10" t="s">
        <v>58</v>
      </c>
      <c r="EVS10" t="s">
        <v>58</v>
      </c>
      <c r="EVT10" t="s">
        <v>58</v>
      </c>
      <c r="EVU10" t="s">
        <v>58</v>
      </c>
      <c r="EVV10" t="s">
        <v>58</v>
      </c>
      <c r="EVW10" t="s">
        <v>58</v>
      </c>
      <c r="EVX10" t="s">
        <v>58</v>
      </c>
      <c r="EVY10" t="s">
        <v>58</v>
      </c>
      <c r="EVZ10" t="s">
        <v>58</v>
      </c>
      <c r="EWA10" t="s">
        <v>58</v>
      </c>
      <c r="EWB10" t="s">
        <v>58</v>
      </c>
      <c r="EWC10" t="s">
        <v>58</v>
      </c>
      <c r="EWD10" t="s">
        <v>58</v>
      </c>
      <c r="EWE10" t="s">
        <v>58</v>
      </c>
      <c r="EWF10" t="s">
        <v>58</v>
      </c>
      <c r="EWG10" t="s">
        <v>58</v>
      </c>
      <c r="EWH10" t="s">
        <v>58</v>
      </c>
      <c r="EWI10" t="s">
        <v>58</v>
      </c>
      <c r="EWJ10" t="s">
        <v>58</v>
      </c>
      <c r="EWK10" t="s">
        <v>58</v>
      </c>
      <c r="EWL10" t="s">
        <v>58</v>
      </c>
      <c r="EWM10" t="s">
        <v>58</v>
      </c>
      <c r="EWN10" t="s">
        <v>58</v>
      </c>
      <c r="EWO10" t="s">
        <v>58</v>
      </c>
      <c r="EWP10" t="s">
        <v>58</v>
      </c>
      <c r="EWQ10" t="s">
        <v>58</v>
      </c>
      <c r="EWR10" t="s">
        <v>58</v>
      </c>
      <c r="EWS10" t="s">
        <v>59</v>
      </c>
      <c r="EWT10" t="s">
        <v>59</v>
      </c>
      <c r="EWU10" t="s">
        <v>59</v>
      </c>
      <c r="EWV10" t="s">
        <v>59</v>
      </c>
      <c r="EWW10" t="s">
        <v>59</v>
      </c>
      <c r="EWX10" t="s">
        <v>59</v>
      </c>
      <c r="EWY10" t="s">
        <v>59</v>
      </c>
      <c r="EWZ10" t="s">
        <v>59</v>
      </c>
      <c r="EXA10" t="s">
        <v>59</v>
      </c>
      <c r="EXB10" t="s">
        <v>59</v>
      </c>
      <c r="EXC10" t="s">
        <v>59</v>
      </c>
      <c r="EXD10" t="s">
        <v>59</v>
      </c>
      <c r="EXE10" t="s">
        <v>59</v>
      </c>
      <c r="EXF10" t="s">
        <v>59</v>
      </c>
      <c r="EXG10" t="s">
        <v>59</v>
      </c>
      <c r="EXH10" t="s">
        <v>59</v>
      </c>
      <c r="EXI10" t="s">
        <v>59</v>
      </c>
      <c r="EXJ10" t="s">
        <v>59</v>
      </c>
      <c r="EXK10" t="s">
        <v>59</v>
      </c>
      <c r="EXL10" t="s">
        <v>59</v>
      </c>
      <c r="EXM10" t="s">
        <v>59</v>
      </c>
      <c r="EXN10" t="s">
        <v>59</v>
      </c>
      <c r="EXO10" t="s">
        <v>59</v>
      </c>
      <c r="EXP10" t="s">
        <v>59</v>
      </c>
      <c r="EXQ10" t="s">
        <v>59</v>
      </c>
      <c r="EXR10" t="s">
        <v>59</v>
      </c>
      <c r="EXS10" t="s">
        <v>59</v>
      </c>
      <c r="EXT10" t="s">
        <v>59</v>
      </c>
      <c r="EXU10" t="s">
        <v>59</v>
      </c>
      <c r="EXV10" t="s">
        <v>59</v>
      </c>
      <c r="EXW10" t="s">
        <v>59</v>
      </c>
      <c r="EXX10" t="s">
        <v>59</v>
      </c>
      <c r="EXY10" t="s">
        <v>59</v>
      </c>
      <c r="EXZ10" t="s">
        <v>59</v>
      </c>
      <c r="EYA10" t="s">
        <v>59</v>
      </c>
      <c r="EYB10" t="s">
        <v>59</v>
      </c>
      <c r="EYC10" t="s">
        <v>59</v>
      </c>
      <c r="EYD10" t="s">
        <v>59</v>
      </c>
      <c r="EYE10" t="s">
        <v>59</v>
      </c>
      <c r="EYF10" t="s">
        <v>59</v>
      </c>
      <c r="EYG10" t="s">
        <v>59</v>
      </c>
      <c r="EYH10" t="s">
        <v>59</v>
      </c>
      <c r="EYI10" t="s">
        <v>59</v>
      </c>
      <c r="EYJ10" t="s">
        <v>59</v>
      </c>
      <c r="EYK10" t="s">
        <v>60</v>
      </c>
      <c r="EYL10" t="s">
        <v>60</v>
      </c>
      <c r="EYM10" t="s">
        <v>60</v>
      </c>
      <c r="EYN10" t="s">
        <v>60</v>
      </c>
      <c r="EYO10" t="s">
        <v>60</v>
      </c>
      <c r="EYP10" t="s">
        <v>60</v>
      </c>
      <c r="EYQ10" t="s">
        <v>60</v>
      </c>
      <c r="EYR10" t="s">
        <v>60</v>
      </c>
      <c r="EYS10" t="s">
        <v>60</v>
      </c>
      <c r="EYT10" t="s">
        <v>60</v>
      </c>
      <c r="EYU10" t="s">
        <v>60</v>
      </c>
      <c r="EYV10" t="s">
        <v>60</v>
      </c>
      <c r="EYW10" t="s">
        <v>60</v>
      </c>
      <c r="EYX10" t="s">
        <v>60</v>
      </c>
      <c r="EYY10" t="s">
        <v>60</v>
      </c>
      <c r="EYZ10" t="s">
        <v>60</v>
      </c>
      <c r="EZA10" t="s">
        <v>60</v>
      </c>
      <c r="EZB10" t="s">
        <v>60</v>
      </c>
      <c r="EZC10" t="s">
        <v>60</v>
      </c>
      <c r="EZD10" t="s">
        <v>60</v>
      </c>
      <c r="EZE10" t="s">
        <v>60</v>
      </c>
      <c r="EZF10" t="s">
        <v>60</v>
      </c>
      <c r="EZG10" t="s">
        <v>60</v>
      </c>
      <c r="EZH10" t="s">
        <v>60</v>
      </c>
      <c r="EZI10" t="s">
        <v>60</v>
      </c>
      <c r="EZJ10" t="s">
        <v>60</v>
      </c>
      <c r="EZK10" t="s">
        <v>60</v>
      </c>
      <c r="EZL10" t="s">
        <v>60</v>
      </c>
      <c r="EZM10" t="s">
        <v>60</v>
      </c>
      <c r="EZN10" t="s">
        <v>60</v>
      </c>
      <c r="EZO10" t="s">
        <v>60</v>
      </c>
      <c r="EZP10" t="s">
        <v>60</v>
      </c>
      <c r="EZQ10" t="s">
        <v>60</v>
      </c>
      <c r="EZR10" t="s">
        <v>60</v>
      </c>
      <c r="EZS10" t="s">
        <v>60</v>
      </c>
      <c r="EZT10" t="s">
        <v>60</v>
      </c>
      <c r="EZU10" t="s">
        <v>60</v>
      </c>
      <c r="EZV10" t="s">
        <v>60</v>
      </c>
      <c r="EZW10" t="s">
        <v>60</v>
      </c>
      <c r="EZX10" t="s">
        <v>60</v>
      </c>
      <c r="EZY10" t="s">
        <v>60</v>
      </c>
      <c r="EZZ10" t="s">
        <v>60</v>
      </c>
      <c r="FAA10" t="s">
        <v>60</v>
      </c>
      <c r="FAB10" t="s">
        <v>60</v>
      </c>
      <c r="FAC10" t="s">
        <v>60</v>
      </c>
      <c r="FAD10" t="s">
        <v>60</v>
      </c>
      <c r="FAE10" t="s">
        <v>60</v>
      </c>
      <c r="FAF10" t="s">
        <v>60</v>
      </c>
      <c r="FAG10" t="s">
        <v>60</v>
      </c>
      <c r="FAH10" t="s">
        <v>60</v>
      </c>
      <c r="FAI10" t="s">
        <v>60</v>
      </c>
      <c r="FAJ10" t="s">
        <v>60</v>
      </c>
      <c r="FAK10" t="s">
        <v>60</v>
      </c>
      <c r="FAL10" t="s">
        <v>60</v>
      </c>
      <c r="FAM10" t="s">
        <v>60</v>
      </c>
      <c r="FAN10" t="s">
        <v>60</v>
      </c>
      <c r="FAO10" t="s">
        <v>60</v>
      </c>
      <c r="FAP10" t="s">
        <v>60</v>
      </c>
      <c r="FAQ10" t="s">
        <v>60</v>
      </c>
      <c r="FAR10" t="s">
        <v>60</v>
      </c>
      <c r="FAS10" t="s">
        <v>60</v>
      </c>
      <c r="FAT10" t="s">
        <v>60</v>
      </c>
      <c r="FAU10" t="s">
        <v>60</v>
      </c>
      <c r="FAV10" t="s">
        <v>60</v>
      </c>
      <c r="FAW10" t="s">
        <v>60</v>
      </c>
      <c r="FAX10" t="s">
        <v>60</v>
      </c>
      <c r="FAY10" t="s">
        <v>60</v>
      </c>
      <c r="FAZ10" t="s">
        <v>60</v>
      </c>
      <c r="FBA10" t="s">
        <v>60</v>
      </c>
      <c r="FBB10" t="s">
        <v>60</v>
      </c>
      <c r="FBC10" t="s">
        <v>60</v>
      </c>
      <c r="FBD10" t="s">
        <v>60</v>
      </c>
      <c r="FBE10" t="s">
        <v>60</v>
      </c>
      <c r="FBF10" t="s">
        <v>60</v>
      </c>
      <c r="FBG10" t="s">
        <v>60</v>
      </c>
      <c r="FBH10" t="s">
        <v>60</v>
      </c>
      <c r="FBI10" t="s">
        <v>60</v>
      </c>
      <c r="FBJ10" t="s">
        <v>60</v>
      </c>
      <c r="FBK10" t="s">
        <v>60</v>
      </c>
      <c r="FBL10" t="s">
        <v>60</v>
      </c>
      <c r="FBM10" t="s">
        <v>60</v>
      </c>
      <c r="FBN10" t="s">
        <v>60</v>
      </c>
      <c r="FBO10" t="s">
        <v>60</v>
      </c>
      <c r="FBP10" t="s">
        <v>60</v>
      </c>
      <c r="FBQ10" t="s">
        <v>60</v>
      </c>
      <c r="FBR10" t="s">
        <v>60</v>
      </c>
      <c r="FBS10" t="s">
        <v>60</v>
      </c>
      <c r="FBT10" t="s">
        <v>60</v>
      </c>
      <c r="FBU10" t="s">
        <v>60</v>
      </c>
      <c r="FBV10" t="s">
        <v>60</v>
      </c>
      <c r="FBW10" t="s">
        <v>60</v>
      </c>
      <c r="FBX10" t="s">
        <v>60</v>
      </c>
      <c r="FBY10" t="s">
        <v>60</v>
      </c>
      <c r="FBZ10" t="s">
        <v>60</v>
      </c>
      <c r="FCA10" t="s">
        <v>60</v>
      </c>
      <c r="FCB10" t="s">
        <v>60</v>
      </c>
      <c r="FCC10" t="s">
        <v>60</v>
      </c>
      <c r="FCD10" t="s">
        <v>60</v>
      </c>
      <c r="FCE10" t="s">
        <v>60</v>
      </c>
      <c r="FCF10" t="s">
        <v>60</v>
      </c>
      <c r="FCG10" t="s">
        <v>60</v>
      </c>
      <c r="FCH10" t="s">
        <v>60</v>
      </c>
      <c r="FCI10" t="s">
        <v>60</v>
      </c>
      <c r="FCJ10" t="s">
        <v>60</v>
      </c>
      <c r="FCK10" t="s">
        <v>60</v>
      </c>
      <c r="FCL10" t="s">
        <v>60</v>
      </c>
      <c r="FCM10" t="s">
        <v>60</v>
      </c>
      <c r="FCN10" t="s">
        <v>60</v>
      </c>
      <c r="FCO10" t="s">
        <v>60</v>
      </c>
      <c r="FCP10" t="s">
        <v>60</v>
      </c>
      <c r="FCQ10" t="s">
        <v>60</v>
      </c>
      <c r="FCR10" t="s">
        <v>60</v>
      </c>
      <c r="FCS10" t="s">
        <v>60</v>
      </c>
      <c r="FCT10" t="s">
        <v>60</v>
      </c>
      <c r="FCU10" t="s">
        <v>60</v>
      </c>
      <c r="FCV10" t="s">
        <v>60</v>
      </c>
      <c r="FCW10" t="s">
        <v>60</v>
      </c>
      <c r="FCX10" t="s">
        <v>60</v>
      </c>
      <c r="FCY10" t="s">
        <v>60</v>
      </c>
      <c r="FCZ10" t="s">
        <v>60</v>
      </c>
      <c r="FDA10" t="s">
        <v>60</v>
      </c>
      <c r="FDB10" t="s">
        <v>60</v>
      </c>
      <c r="FDC10" t="s">
        <v>60</v>
      </c>
      <c r="FDD10" t="s">
        <v>60</v>
      </c>
      <c r="FDE10" t="s">
        <v>60</v>
      </c>
      <c r="FDF10" t="s">
        <v>60</v>
      </c>
      <c r="FDG10" t="s">
        <v>60</v>
      </c>
      <c r="FDH10" t="s">
        <v>60</v>
      </c>
      <c r="FDI10" t="s">
        <v>60</v>
      </c>
      <c r="FDJ10" t="s">
        <v>60</v>
      </c>
      <c r="FDK10" t="s">
        <v>60</v>
      </c>
      <c r="FDL10" t="s">
        <v>60</v>
      </c>
      <c r="FDM10" t="s">
        <v>60</v>
      </c>
      <c r="FDN10" t="s">
        <v>60</v>
      </c>
      <c r="FDO10" t="s">
        <v>60</v>
      </c>
      <c r="FDP10" t="s">
        <v>60</v>
      </c>
      <c r="FDQ10" t="s">
        <v>60</v>
      </c>
      <c r="FDR10" t="s">
        <v>60</v>
      </c>
      <c r="FDS10" t="s">
        <v>60</v>
      </c>
      <c r="FDT10" t="s">
        <v>60</v>
      </c>
      <c r="FDU10" t="s">
        <v>60</v>
      </c>
      <c r="FDV10" t="s">
        <v>60</v>
      </c>
      <c r="FDW10" t="s">
        <v>60</v>
      </c>
      <c r="FDX10" t="s">
        <v>60</v>
      </c>
      <c r="FDY10" t="s">
        <v>60</v>
      </c>
      <c r="FDZ10" t="s">
        <v>60</v>
      </c>
      <c r="FEA10" t="s">
        <v>60</v>
      </c>
      <c r="FEB10" t="s">
        <v>60</v>
      </c>
      <c r="FEC10" t="s">
        <v>60</v>
      </c>
      <c r="FED10" t="s">
        <v>60</v>
      </c>
      <c r="FEE10" t="s">
        <v>60</v>
      </c>
      <c r="FEF10" t="s">
        <v>60</v>
      </c>
      <c r="FEG10" t="s">
        <v>60</v>
      </c>
      <c r="FEH10" t="s">
        <v>60</v>
      </c>
      <c r="FEI10" t="s">
        <v>60</v>
      </c>
      <c r="FEJ10" t="s">
        <v>60</v>
      </c>
      <c r="FEK10" t="s">
        <v>60</v>
      </c>
      <c r="FEL10" t="s">
        <v>60</v>
      </c>
      <c r="FEM10" t="s">
        <v>60</v>
      </c>
      <c r="FEN10" t="s">
        <v>60</v>
      </c>
      <c r="FEO10" t="s">
        <v>60</v>
      </c>
      <c r="FEP10" t="s">
        <v>60</v>
      </c>
      <c r="FEQ10" t="s">
        <v>60</v>
      </c>
      <c r="FER10" t="s">
        <v>60</v>
      </c>
      <c r="FES10" t="s">
        <v>60</v>
      </c>
      <c r="FET10" t="s">
        <v>60</v>
      </c>
      <c r="FEU10" t="s">
        <v>60</v>
      </c>
      <c r="FEV10" t="s">
        <v>60</v>
      </c>
      <c r="FEW10" t="s">
        <v>60</v>
      </c>
      <c r="FEX10" t="s">
        <v>60</v>
      </c>
      <c r="FEY10" t="s">
        <v>60</v>
      </c>
      <c r="FEZ10" t="s">
        <v>60</v>
      </c>
      <c r="FFA10" t="s">
        <v>60</v>
      </c>
      <c r="FFB10" t="s">
        <v>60</v>
      </c>
      <c r="FFC10" t="s">
        <v>60</v>
      </c>
      <c r="FFD10" t="s">
        <v>60</v>
      </c>
      <c r="FFE10" t="s">
        <v>60</v>
      </c>
      <c r="FFF10" t="s">
        <v>60</v>
      </c>
      <c r="FFG10" t="s">
        <v>60</v>
      </c>
      <c r="FFH10" t="s">
        <v>60</v>
      </c>
      <c r="FFI10" t="s">
        <v>60</v>
      </c>
      <c r="FFJ10" t="s">
        <v>60</v>
      </c>
      <c r="FFK10" t="s">
        <v>60</v>
      </c>
      <c r="FFL10" t="s">
        <v>60</v>
      </c>
      <c r="FFM10" t="s">
        <v>60</v>
      </c>
      <c r="FFN10" t="s">
        <v>60</v>
      </c>
      <c r="FFO10" t="s">
        <v>60</v>
      </c>
      <c r="FFP10" t="s">
        <v>60</v>
      </c>
      <c r="FFQ10" t="s">
        <v>60</v>
      </c>
      <c r="FFR10" t="s">
        <v>60</v>
      </c>
      <c r="FFS10" t="s">
        <v>60</v>
      </c>
      <c r="FFT10" t="s">
        <v>60</v>
      </c>
      <c r="FFU10" t="s">
        <v>60</v>
      </c>
      <c r="FFV10" t="s">
        <v>60</v>
      </c>
      <c r="FFW10" t="s">
        <v>60</v>
      </c>
      <c r="FFX10" t="s">
        <v>60</v>
      </c>
      <c r="FFY10" t="s">
        <v>60</v>
      </c>
      <c r="FFZ10" t="s">
        <v>60</v>
      </c>
      <c r="FGA10" t="s">
        <v>60</v>
      </c>
      <c r="FGB10" t="s">
        <v>60</v>
      </c>
      <c r="FGC10" t="s">
        <v>60</v>
      </c>
      <c r="FGD10" t="s">
        <v>60</v>
      </c>
      <c r="FGE10" t="s">
        <v>60</v>
      </c>
      <c r="FGF10" t="s">
        <v>60</v>
      </c>
      <c r="FGG10" t="s">
        <v>60</v>
      </c>
      <c r="FGH10" t="s">
        <v>60</v>
      </c>
      <c r="FGI10" t="s">
        <v>60</v>
      </c>
      <c r="FGJ10" t="s">
        <v>60</v>
      </c>
      <c r="FGK10" t="s">
        <v>60</v>
      </c>
      <c r="FGL10" t="s">
        <v>60</v>
      </c>
      <c r="FGM10" t="s">
        <v>60</v>
      </c>
      <c r="FGN10" t="s">
        <v>60</v>
      </c>
      <c r="FGO10" t="s">
        <v>60</v>
      </c>
      <c r="FGP10" t="s">
        <v>60</v>
      </c>
      <c r="FGQ10" t="s">
        <v>60</v>
      </c>
      <c r="FGR10" t="s">
        <v>60</v>
      </c>
      <c r="FGS10" t="s">
        <v>60</v>
      </c>
      <c r="FGT10" t="s">
        <v>60</v>
      </c>
      <c r="FGU10" t="s">
        <v>60</v>
      </c>
      <c r="FGV10" t="s">
        <v>60</v>
      </c>
      <c r="FGW10" t="s">
        <v>60</v>
      </c>
      <c r="FGX10" t="s">
        <v>60</v>
      </c>
      <c r="FGY10" t="s">
        <v>60</v>
      </c>
      <c r="FGZ10" t="s">
        <v>60</v>
      </c>
      <c r="FHA10" t="s">
        <v>60</v>
      </c>
      <c r="FHB10" t="s">
        <v>60</v>
      </c>
      <c r="FHC10" t="s">
        <v>60</v>
      </c>
      <c r="FHD10" t="s">
        <v>60</v>
      </c>
      <c r="FHE10" t="s">
        <v>60</v>
      </c>
      <c r="FHF10" t="s">
        <v>60</v>
      </c>
      <c r="FHG10" t="s">
        <v>60</v>
      </c>
      <c r="FHH10" t="s">
        <v>60</v>
      </c>
      <c r="FHI10" t="s">
        <v>60</v>
      </c>
      <c r="FHJ10" t="s">
        <v>60</v>
      </c>
      <c r="FHK10" t="s">
        <v>60</v>
      </c>
      <c r="FHL10" t="s">
        <v>60</v>
      </c>
      <c r="FHM10" t="s">
        <v>60</v>
      </c>
      <c r="FHN10" t="s">
        <v>60</v>
      </c>
      <c r="FHO10" t="s">
        <v>60</v>
      </c>
      <c r="FHP10" t="s">
        <v>60</v>
      </c>
      <c r="FHQ10" t="s">
        <v>60</v>
      </c>
      <c r="FHR10" t="s">
        <v>60</v>
      </c>
      <c r="FHS10" t="s">
        <v>60</v>
      </c>
      <c r="FHT10" t="s">
        <v>60</v>
      </c>
      <c r="FHU10" t="s">
        <v>60</v>
      </c>
      <c r="FHV10" t="s">
        <v>60</v>
      </c>
      <c r="FHW10" t="s">
        <v>60</v>
      </c>
      <c r="FHX10" t="s">
        <v>60</v>
      </c>
      <c r="FHY10" t="s">
        <v>60</v>
      </c>
      <c r="FHZ10" t="s">
        <v>60</v>
      </c>
      <c r="FIA10" t="s">
        <v>60</v>
      </c>
      <c r="FIB10" t="s">
        <v>60</v>
      </c>
      <c r="FIC10" t="s">
        <v>60</v>
      </c>
      <c r="FID10" t="s">
        <v>60</v>
      </c>
      <c r="FIE10" t="s">
        <v>60</v>
      </c>
      <c r="FIF10" t="s">
        <v>60</v>
      </c>
      <c r="FIG10" t="s">
        <v>60</v>
      </c>
      <c r="FIH10" t="s">
        <v>60</v>
      </c>
      <c r="FII10" t="s">
        <v>60</v>
      </c>
      <c r="FIJ10" t="s">
        <v>60</v>
      </c>
      <c r="FIK10" t="s">
        <v>60</v>
      </c>
      <c r="FIL10" t="s">
        <v>60</v>
      </c>
      <c r="FIM10" t="s">
        <v>60</v>
      </c>
      <c r="FIN10" t="s">
        <v>60</v>
      </c>
      <c r="FIO10" t="s">
        <v>60</v>
      </c>
      <c r="FIP10" t="s">
        <v>60</v>
      </c>
      <c r="FIQ10" t="s">
        <v>60</v>
      </c>
      <c r="FIR10" t="s">
        <v>60</v>
      </c>
      <c r="FIS10" t="s">
        <v>60</v>
      </c>
      <c r="FIT10" t="s">
        <v>60</v>
      </c>
      <c r="FIU10" t="s">
        <v>60</v>
      </c>
      <c r="FIV10" t="s">
        <v>60</v>
      </c>
      <c r="FIW10" t="s">
        <v>60</v>
      </c>
      <c r="FIX10" t="s">
        <v>60</v>
      </c>
      <c r="FIY10" t="s">
        <v>60</v>
      </c>
      <c r="FIZ10" t="s">
        <v>60</v>
      </c>
      <c r="FJA10" t="s">
        <v>60</v>
      </c>
      <c r="FJB10" t="s">
        <v>60</v>
      </c>
      <c r="FJC10" t="s">
        <v>60</v>
      </c>
      <c r="FJD10" t="s">
        <v>60</v>
      </c>
      <c r="FJE10" t="s">
        <v>60</v>
      </c>
      <c r="FJF10" t="s">
        <v>60</v>
      </c>
      <c r="FJG10" t="s">
        <v>60</v>
      </c>
      <c r="FJH10" t="s">
        <v>60</v>
      </c>
      <c r="FJI10" t="s">
        <v>60</v>
      </c>
      <c r="FJJ10" t="s">
        <v>60</v>
      </c>
      <c r="FJK10" t="s">
        <v>60</v>
      </c>
      <c r="FJL10" t="s">
        <v>60</v>
      </c>
      <c r="FJM10" t="s">
        <v>60</v>
      </c>
      <c r="FJN10" t="s">
        <v>60</v>
      </c>
      <c r="FJO10" t="s">
        <v>60</v>
      </c>
      <c r="FJP10" t="s">
        <v>60</v>
      </c>
      <c r="FJQ10" t="s">
        <v>60</v>
      </c>
      <c r="FJR10" t="s">
        <v>60</v>
      </c>
      <c r="FJS10" t="s">
        <v>60</v>
      </c>
      <c r="FJT10" t="s">
        <v>60</v>
      </c>
      <c r="FJU10" t="s">
        <v>60</v>
      </c>
      <c r="FJV10" t="s">
        <v>61</v>
      </c>
      <c r="FJW10" t="s">
        <v>61</v>
      </c>
      <c r="FJX10" t="s">
        <v>61</v>
      </c>
      <c r="FJY10" t="s">
        <v>61</v>
      </c>
      <c r="FJZ10" t="s">
        <v>61</v>
      </c>
      <c r="FKA10" t="s">
        <v>61</v>
      </c>
      <c r="FKB10" t="s">
        <v>61</v>
      </c>
      <c r="FKC10" t="s">
        <v>61</v>
      </c>
      <c r="FKD10" t="s">
        <v>61</v>
      </c>
      <c r="FKE10" t="s">
        <v>61</v>
      </c>
      <c r="FKF10" t="s">
        <v>61</v>
      </c>
      <c r="FKG10" t="s">
        <v>61</v>
      </c>
      <c r="FKH10" t="s">
        <v>61</v>
      </c>
      <c r="FKI10" t="s">
        <v>61</v>
      </c>
      <c r="FKJ10" t="s">
        <v>61</v>
      </c>
      <c r="FKK10" t="s">
        <v>61</v>
      </c>
      <c r="FKL10" t="s">
        <v>61</v>
      </c>
      <c r="FKM10" t="s">
        <v>61</v>
      </c>
      <c r="FKN10" t="s">
        <v>61</v>
      </c>
      <c r="FKO10" t="s">
        <v>61</v>
      </c>
      <c r="FKP10" t="s">
        <v>61</v>
      </c>
      <c r="FKQ10" t="s">
        <v>61</v>
      </c>
      <c r="FKR10" t="s">
        <v>61</v>
      </c>
      <c r="FKS10" t="s">
        <v>61</v>
      </c>
      <c r="FKT10" t="s">
        <v>61</v>
      </c>
      <c r="FKU10" t="s">
        <v>61</v>
      </c>
      <c r="FKV10" t="s">
        <v>61</v>
      </c>
      <c r="FKW10" t="s">
        <v>61</v>
      </c>
      <c r="FKX10" t="s">
        <v>61</v>
      </c>
      <c r="FKY10" t="s">
        <v>61</v>
      </c>
      <c r="FKZ10" t="s">
        <v>61</v>
      </c>
      <c r="FLA10" t="s">
        <v>61</v>
      </c>
      <c r="FLB10" t="s">
        <v>61</v>
      </c>
      <c r="FLC10" t="s">
        <v>61</v>
      </c>
      <c r="FLD10" t="s">
        <v>61</v>
      </c>
      <c r="FLE10" t="s">
        <v>61</v>
      </c>
      <c r="FLF10" t="s">
        <v>61</v>
      </c>
      <c r="FLG10" t="s">
        <v>61</v>
      </c>
      <c r="FLH10" t="s">
        <v>61</v>
      </c>
      <c r="FLI10" t="s">
        <v>61</v>
      </c>
      <c r="FLJ10" t="s">
        <v>61</v>
      </c>
      <c r="FLK10" t="s">
        <v>61</v>
      </c>
      <c r="FLL10" t="s">
        <v>61</v>
      </c>
      <c r="FLM10" t="s">
        <v>61</v>
      </c>
      <c r="FLN10" t="s">
        <v>61</v>
      </c>
      <c r="FLO10" t="s">
        <v>61</v>
      </c>
      <c r="FLP10" t="s">
        <v>61</v>
      </c>
      <c r="FLQ10" t="s">
        <v>61</v>
      </c>
      <c r="FLR10" t="s">
        <v>61</v>
      </c>
      <c r="FLS10" t="s">
        <v>61</v>
      </c>
      <c r="FLT10" t="s">
        <v>61</v>
      </c>
      <c r="FLU10" t="s">
        <v>61</v>
      </c>
      <c r="FLV10" t="s">
        <v>61</v>
      </c>
      <c r="FLW10" t="s">
        <v>61</v>
      </c>
      <c r="FLX10" t="s">
        <v>61</v>
      </c>
      <c r="FLY10" t="s">
        <v>61</v>
      </c>
      <c r="FLZ10" t="s">
        <v>61</v>
      </c>
      <c r="FMA10" t="s">
        <v>61</v>
      </c>
      <c r="FMB10" t="s">
        <v>61</v>
      </c>
      <c r="FMC10" t="s">
        <v>61</v>
      </c>
      <c r="FMD10" t="s">
        <v>61</v>
      </c>
      <c r="FME10" t="s">
        <v>61</v>
      </c>
      <c r="FMF10" t="s">
        <v>61</v>
      </c>
      <c r="FMG10" t="s">
        <v>61</v>
      </c>
      <c r="FMH10" t="s">
        <v>61</v>
      </c>
      <c r="FMI10" t="s">
        <v>61</v>
      </c>
      <c r="FMJ10" t="s">
        <v>61</v>
      </c>
      <c r="FMK10" t="s">
        <v>61</v>
      </c>
      <c r="FML10" t="s">
        <v>61</v>
      </c>
      <c r="FMM10" t="s">
        <v>61</v>
      </c>
      <c r="FMN10" t="s">
        <v>61</v>
      </c>
      <c r="FMO10" t="s">
        <v>61</v>
      </c>
      <c r="FMP10" t="s">
        <v>61</v>
      </c>
      <c r="FMQ10" t="s">
        <v>61</v>
      </c>
      <c r="FMR10" t="s">
        <v>61</v>
      </c>
      <c r="FMS10" t="s">
        <v>61</v>
      </c>
      <c r="FMT10" t="s">
        <v>61</v>
      </c>
      <c r="FMU10" t="s">
        <v>61</v>
      </c>
      <c r="FMV10" t="s">
        <v>61</v>
      </c>
      <c r="FMW10" t="s">
        <v>61</v>
      </c>
      <c r="FMX10" t="s">
        <v>61</v>
      </c>
      <c r="FMY10" t="s">
        <v>61</v>
      </c>
      <c r="FMZ10" t="s">
        <v>61</v>
      </c>
      <c r="FNA10" t="s">
        <v>61</v>
      </c>
      <c r="FNB10" t="s">
        <v>61</v>
      </c>
      <c r="FNC10" t="s">
        <v>61</v>
      </c>
      <c r="FND10" t="s">
        <v>61</v>
      </c>
      <c r="FNE10" t="s">
        <v>61</v>
      </c>
      <c r="FNF10" t="s">
        <v>61</v>
      </c>
      <c r="FNG10" t="s">
        <v>61</v>
      </c>
      <c r="FNH10" t="s">
        <v>61</v>
      </c>
      <c r="FNI10" t="s">
        <v>61</v>
      </c>
      <c r="FNJ10" t="s">
        <v>61</v>
      </c>
      <c r="FNK10" t="s">
        <v>61</v>
      </c>
      <c r="FNL10" t="s">
        <v>61</v>
      </c>
      <c r="FNM10" t="s">
        <v>61</v>
      </c>
      <c r="FNN10" t="s">
        <v>61</v>
      </c>
      <c r="FNO10" t="s">
        <v>61</v>
      </c>
      <c r="FNP10" t="s">
        <v>61</v>
      </c>
      <c r="FNQ10" t="s">
        <v>61</v>
      </c>
      <c r="FNR10" t="s">
        <v>61</v>
      </c>
      <c r="FNS10" t="s">
        <v>61</v>
      </c>
      <c r="FNT10" t="s">
        <v>61</v>
      </c>
      <c r="FNU10" t="s">
        <v>61</v>
      </c>
      <c r="FNV10" t="s">
        <v>61</v>
      </c>
      <c r="FNW10" t="s">
        <v>61</v>
      </c>
      <c r="FNX10" t="s">
        <v>61</v>
      </c>
      <c r="FNY10" t="s">
        <v>61</v>
      </c>
      <c r="FNZ10" t="s">
        <v>61</v>
      </c>
      <c r="FOA10" t="s">
        <v>61</v>
      </c>
      <c r="FOB10" t="s">
        <v>61</v>
      </c>
      <c r="FOC10" t="s">
        <v>61</v>
      </c>
      <c r="FOD10" t="s">
        <v>61</v>
      </c>
      <c r="FOE10" t="s">
        <v>61</v>
      </c>
      <c r="FOF10" t="s">
        <v>61</v>
      </c>
      <c r="FOG10" t="s">
        <v>61</v>
      </c>
      <c r="FOH10" t="s">
        <v>61</v>
      </c>
      <c r="FOI10" t="s">
        <v>61</v>
      </c>
      <c r="FOJ10" t="s">
        <v>61</v>
      </c>
      <c r="FOK10" t="s">
        <v>61</v>
      </c>
      <c r="FOL10" t="s">
        <v>61</v>
      </c>
      <c r="FOM10" t="s">
        <v>61</v>
      </c>
      <c r="FON10" t="s">
        <v>61</v>
      </c>
      <c r="FOO10" t="s">
        <v>61</v>
      </c>
      <c r="FOP10" t="s">
        <v>61</v>
      </c>
      <c r="FOQ10" t="s">
        <v>61</v>
      </c>
      <c r="FOR10" t="s">
        <v>61</v>
      </c>
      <c r="FOS10" t="s">
        <v>61</v>
      </c>
      <c r="FOT10" t="s">
        <v>61</v>
      </c>
      <c r="FOU10" t="s">
        <v>61</v>
      </c>
      <c r="FOV10" t="s">
        <v>61</v>
      </c>
      <c r="FOW10" t="s">
        <v>61</v>
      </c>
      <c r="FOX10" t="s">
        <v>61</v>
      </c>
      <c r="FOY10" t="s">
        <v>61</v>
      </c>
      <c r="FOZ10" t="s">
        <v>61</v>
      </c>
      <c r="FPA10" t="s">
        <v>61</v>
      </c>
      <c r="FPB10" t="s">
        <v>61</v>
      </c>
      <c r="FPC10" t="s">
        <v>61</v>
      </c>
      <c r="FPD10" t="s">
        <v>61</v>
      </c>
      <c r="FPE10" t="s">
        <v>61</v>
      </c>
      <c r="FPF10" t="s">
        <v>61</v>
      </c>
      <c r="FPG10" t="s">
        <v>61</v>
      </c>
      <c r="FPH10" t="s">
        <v>61</v>
      </c>
      <c r="FPI10" t="s">
        <v>62</v>
      </c>
      <c r="FPJ10" t="s">
        <v>62</v>
      </c>
      <c r="FPK10" t="s">
        <v>62</v>
      </c>
      <c r="FPL10" t="s">
        <v>62</v>
      </c>
      <c r="FPM10" t="s">
        <v>62</v>
      </c>
      <c r="FPN10" t="s">
        <v>62</v>
      </c>
      <c r="FPO10" t="s">
        <v>62</v>
      </c>
      <c r="FPP10" t="s">
        <v>62</v>
      </c>
      <c r="FPQ10" t="s">
        <v>62</v>
      </c>
      <c r="FPR10" t="s">
        <v>62</v>
      </c>
      <c r="FPS10" t="s">
        <v>62</v>
      </c>
      <c r="FPT10" t="s">
        <v>62</v>
      </c>
      <c r="FPU10" t="s">
        <v>62</v>
      </c>
      <c r="FPV10" t="s">
        <v>62</v>
      </c>
      <c r="FPW10" t="s">
        <v>62</v>
      </c>
      <c r="FPX10" t="s">
        <v>62</v>
      </c>
      <c r="FPY10" t="s">
        <v>62</v>
      </c>
      <c r="FPZ10" t="s">
        <v>62</v>
      </c>
      <c r="FQA10" t="s">
        <v>62</v>
      </c>
      <c r="FQB10" t="s">
        <v>62</v>
      </c>
      <c r="FQC10" t="s">
        <v>62</v>
      </c>
      <c r="FQD10" t="s">
        <v>62</v>
      </c>
      <c r="FQE10" t="s">
        <v>62</v>
      </c>
      <c r="FQF10" t="s">
        <v>62</v>
      </c>
      <c r="FQG10" t="s">
        <v>62</v>
      </c>
      <c r="FQH10" t="s">
        <v>62</v>
      </c>
      <c r="FQI10" t="s">
        <v>62</v>
      </c>
      <c r="FQJ10" t="s">
        <v>62</v>
      </c>
      <c r="FQK10" t="s">
        <v>62</v>
      </c>
      <c r="FQL10" t="s">
        <v>62</v>
      </c>
      <c r="FQM10" t="s">
        <v>62</v>
      </c>
      <c r="FQN10" t="s">
        <v>62</v>
      </c>
      <c r="FQO10" t="s">
        <v>62</v>
      </c>
      <c r="FQP10" t="s">
        <v>62</v>
      </c>
      <c r="FQQ10" t="s">
        <v>62</v>
      </c>
      <c r="FQR10" t="s">
        <v>62</v>
      </c>
      <c r="FQS10" t="s">
        <v>62</v>
      </c>
      <c r="FQT10" t="s">
        <v>62</v>
      </c>
      <c r="FQU10" t="s">
        <v>62</v>
      </c>
      <c r="FQV10" t="s">
        <v>62</v>
      </c>
      <c r="FQW10" t="s">
        <v>62</v>
      </c>
      <c r="FQX10" t="s">
        <v>62</v>
      </c>
      <c r="FQY10" t="s">
        <v>62</v>
      </c>
      <c r="FQZ10" t="s">
        <v>62</v>
      </c>
      <c r="FRA10" t="s">
        <v>62</v>
      </c>
      <c r="FRB10" t="s">
        <v>62</v>
      </c>
      <c r="FRC10" t="s">
        <v>62</v>
      </c>
      <c r="FRD10" t="s">
        <v>62</v>
      </c>
      <c r="FRE10" t="s">
        <v>62</v>
      </c>
      <c r="FRF10" t="s">
        <v>62</v>
      </c>
      <c r="FRG10" t="s">
        <v>62</v>
      </c>
      <c r="FRH10" t="s">
        <v>62</v>
      </c>
      <c r="FRI10" t="s">
        <v>62</v>
      </c>
      <c r="FRJ10" t="s">
        <v>62</v>
      </c>
      <c r="FRK10" t="s">
        <v>62</v>
      </c>
      <c r="FRL10" t="s">
        <v>62</v>
      </c>
      <c r="FRM10" t="s">
        <v>62</v>
      </c>
      <c r="FRN10" t="s">
        <v>62</v>
      </c>
      <c r="FRO10" t="s">
        <v>62</v>
      </c>
      <c r="FRP10" t="s">
        <v>62</v>
      </c>
      <c r="FRQ10" t="s">
        <v>62</v>
      </c>
      <c r="FRR10" t="s">
        <v>62</v>
      </c>
      <c r="FRS10" t="s">
        <v>62</v>
      </c>
      <c r="FRT10" t="s">
        <v>62</v>
      </c>
      <c r="FRU10" t="s">
        <v>62</v>
      </c>
      <c r="FRV10" t="s">
        <v>62</v>
      </c>
      <c r="FRW10" t="s">
        <v>63</v>
      </c>
      <c r="FRX10" t="s">
        <v>63</v>
      </c>
      <c r="FRY10" t="s">
        <v>63</v>
      </c>
      <c r="FRZ10" t="s">
        <v>63</v>
      </c>
      <c r="FSA10" t="s">
        <v>63</v>
      </c>
      <c r="FSB10" t="s">
        <v>63</v>
      </c>
      <c r="FSC10" t="s">
        <v>63</v>
      </c>
      <c r="FSD10" t="s">
        <v>63</v>
      </c>
      <c r="FSE10" t="s">
        <v>63</v>
      </c>
      <c r="FSF10" t="s">
        <v>63</v>
      </c>
      <c r="FSG10" t="s">
        <v>63</v>
      </c>
      <c r="FSH10" t="s">
        <v>64</v>
      </c>
      <c r="FSI10" t="s">
        <v>64</v>
      </c>
      <c r="FSJ10" t="s">
        <v>64</v>
      </c>
      <c r="FSK10" t="s">
        <v>64</v>
      </c>
      <c r="FSL10" t="s">
        <v>64</v>
      </c>
      <c r="FSM10" t="s">
        <v>64</v>
      </c>
      <c r="FSN10" t="s">
        <v>64</v>
      </c>
      <c r="FSO10" t="s">
        <v>64</v>
      </c>
      <c r="FSP10" t="s">
        <v>64</v>
      </c>
      <c r="FSQ10" t="s">
        <v>64</v>
      </c>
      <c r="FSR10" t="s">
        <v>64</v>
      </c>
      <c r="FSS10" t="s">
        <v>64</v>
      </c>
      <c r="FST10" t="s">
        <v>64</v>
      </c>
      <c r="FSU10" t="s">
        <v>64</v>
      </c>
      <c r="FSV10" t="s">
        <v>64</v>
      </c>
      <c r="FSW10" t="s">
        <v>64</v>
      </c>
      <c r="FSX10" t="s">
        <v>64</v>
      </c>
      <c r="FSY10" t="s">
        <v>64</v>
      </c>
      <c r="FSZ10" t="s">
        <v>64</v>
      </c>
      <c r="FTA10" t="s">
        <v>64</v>
      </c>
      <c r="FTB10" t="s">
        <v>64</v>
      </c>
      <c r="FTC10" t="s">
        <v>64</v>
      </c>
      <c r="FTD10" t="s">
        <v>65</v>
      </c>
      <c r="FTE10" t="s">
        <v>65</v>
      </c>
      <c r="FTF10" t="s">
        <v>65</v>
      </c>
      <c r="FTG10" t="s">
        <v>65</v>
      </c>
      <c r="FTH10" t="s">
        <v>65</v>
      </c>
      <c r="FTI10" t="s">
        <v>65</v>
      </c>
      <c r="FTJ10" t="s">
        <v>65</v>
      </c>
      <c r="FTK10" t="s">
        <v>65</v>
      </c>
      <c r="FTL10" t="s">
        <v>65</v>
      </c>
      <c r="FTM10" t="s">
        <v>65</v>
      </c>
      <c r="FTN10" t="s">
        <v>65</v>
      </c>
      <c r="FTO10" t="s">
        <v>65</v>
      </c>
      <c r="FTP10" t="s">
        <v>65</v>
      </c>
      <c r="FTQ10" t="s">
        <v>65</v>
      </c>
      <c r="FTR10" t="s">
        <v>65</v>
      </c>
      <c r="FTS10" t="s">
        <v>65</v>
      </c>
      <c r="FTT10" t="s">
        <v>65</v>
      </c>
      <c r="FTU10" t="s">
        <v>65</v>
      </c>
      <c r="FTV10" t="s">
        <v>65</v>
      </c>
      <c r="FTW10" t="s">
        <v>65</v>
      </c>
      <c r="FTX10" t="s">
        <v>65</v>
      </c>
      <c r="FTY10" t="s">
        <v>65</v>
      </c>
      <c r="FTZ10" t="s">
        <v>66</v>
      </c>
      <c r="FUA10" t="s">
        <v>66</v>
      </c>
      <c r="FUB10" t="s">
        <v>66</v>
      </c>
      <c r="FUC10" t="s">
        <v>66</v>
      </c>
      <c r="FUD10" t="s">
        <v>66</v>
      </c>
      <c r="FUE10" t="s">
        <v>66</v>
      </c>
      <c r="FUF10" t="s">
        <v>66</v>
      </c>
      <c r="FUG10" t="s">
        <v>66</v>
      </c>
      <c r="FUH10" t="s">
        <v>66</v>
      </c>
      <c r="FUI10" t="s">
        <v>66</v>
      </c>
      <c r="FUJ10" t="s">
        <v>66</v>
      </c>
      <c r="FUK10" t="s">
        <v>66</v>
      </c>
      <c r="FUL10" t="s">
        <v>66</v>
      </c>
      <c r="FUM10" t="s">
        <v>66</v>
      </c>
      <c r="FUN10" t="s">
        <v>66</v>
      </c>
      <c r="FUO10" t="s">
        <v>66</v>
      </c>
      <c r="FUP10" t="s">
        <v>66</v>
      </c>
      <c r="FUQ10" t="s">
        <v>66</v>
      </c>
      <c r="FUR10" t="s">
        <v>66</v>
      </c>
      <c r="FUS10" t="s">
        <v>66</v>
      </c>
      <c r="FUT10" t="s">
        <v>66</v>
      </c>
      <c r="FUU10" t="s">
        <v>66</v>
      </c>
      <c r="FUV10" t="s">
        <v>67</v>
      </c>
      <c r="FUW10" t="s">
        <v>67</v>
      </c>
      <c r="FUX10" t="s">
        <v>67</v>
      </c>
      <c r="FUY10" t="s">
        <v>67</v>
      </c>
      <c r="FUZ10" t="s">
        <v>67</v>
      </c>
      <c r="FVA10" t="s">
        <v>67</v>
      </c>
      <c r="FVB10" t="s">
        <v>67</v>
      </c>
      <c r="FVC10" t="s">
        <v>67</v>
      </c>
      <c r="FVD10" t="s">
        <v>67</v>
      </c>
      <c r="FVE10" t="s">
        <v>67</v>
      </c>
      <c r="FVF10" t="s">
        <v>67</v>
      </c>
      <c r="FVG10" t="s">
        <v>67</v>
      </c>
      <c r="FVH10" t="s">
        <v>67</v>
      </c>
      <c r="FVI10" t="s">
        <v>67</v>
      </c>
      <c r="FVJ10" t="s">
        <v>67</v>
      </c>
      <c r="FVK10" t="s">
        <v>67</v>
      </c>
      <c r="FVL10" t="s">
        <v>67</v>
      </c>
      <c r="FVM10" t="s">
        <v>67</v>
      </c>
      <c r="FVN10" t="s">
        <v>67</v>
      </c>
      <c r="FVO10" t="s">
        <v>67</v>
      </c>
      <c r="FVP10" t="s">
        <v>67</v>
      </c>
      <c r="FVQ10" t="s">
        <v>67</v>
      </c>
      <c r="FVR10" t="s">
        <v>67</v>
      </c>
      <c r="FVS10" t="s">
        <v>67</v>
      </c>
      <c r="FVT10" t="s">
        <v>67</v>
      </c>
      <c r="FVU10" t="s">
        <v>67</v>
      </c>
      <c r="FVV10" t="s">
        <v>67</v>
      </c>
      <c r="FVW10" t="s">
        <v>67</v>
      </c>
      <c r="FVX10" t="s">
        <v>67</v>
      </c>
      <c r="FVY10" t="s">
        <v>67</v>
      </c>
      <c r="FVZ10" t="s">
        <v>67</v>
      </c>
      <c r="FWA10" t="s">
        <v>67</v>
      </c>
      <c r="FWB10" t="s">
        <v>67</v>
      </c>
      <c r="FWC10" t="s">
        <v>67</v>
      </c>
      <c r="FWD10" t="s">
        <v>67</v>
      </c>
      <c r="FWE10" t="s">
        <v>67</v>
      </c>
      <c r="FWF10" t="s">
        <v>67</v>
      </c>
      <c r="FWG10" t="s">
        <v>67</v>
      </c>
      <c r="FWH10" t="s">
        <v>67</v>
      </c>
      <c r="FWI10" t="s">
        <v>67</v>
      </c>
      <c r="FWJ10" t="s">
        <v>67</v>
      </c>
      <c r="FWK10" t="s">
        <v>67</v>
      </c>
      <c r="FWL10" t="s">
        <v>67</v>
      </c>
      <c r="FWM10" t="s">
        <v>67</v>
      </c>
      <c r="FWN10" t="s">
        <v>67</v>
      </c>
      <c r="FWO10" t="s">
        <v>67</v>
      </c>
      <c r="FWP10" t="s">
        <v>67</v>
      </c>
      <c r="FWQ10" t="s">
        <v>67</v>
      </c>
      <c r="FWR10" t="s">
        <v>67</v>
      </c>
      <c r="FWS10" t="s">
        <v>67</v>
      </c>
      <c r="FWT10" t="s">
        <v>67</v>
      </c>
      <c r="FWU10" t="s">
        <v>67</v>
      </c>
      <c r="FWV10" t="s">
        <v>67</v>
      </c>
      <c r="FWW10" t="s">
        <v>67</v>
      </c>
      <c r="FWX10" t="s">
        <v>67</v>
      </c>
      <c r="FWY10" t="s">
        <v>67</v>
      </c>
      <c r="FWZ10" t="s">
        <v>67</v>
      </c>
      <c r="FXA10" t="s">
        <v>67</v>
      </c>
      <c r="FXB10" t="s">
        <v>67</v>
      </c>
      <c r="FXC10" t="s">
        <v>67</v>
      </c>
      <c r="FXD10" t="s">
        <v>67</v>
      </c>
      <c r="FXE10" t="s">
        <v>67</v>
      </c>
      <c r="FXF10" t="s">
        <v>67</v>
      </c>
      <c r="FXG10" t="s">
        <v>67</v>
      </c>
      <c r="FXH10" t="s">
        <v>67</v>
      </c>
      <c r="FXI10" t="s">
        <v>67</v>
      </c>
      <c r="FXJ10" t="s">
        <v>67</v>
      </c>
      <c r="FXK10" t="s">
        <v>67</v>
      </c>
      <c r="FXL10" t="s">
        <v>67</v>
      </c>
      <c r="FXM10" t="s">
        <v>67</v>
      </c>
      <c r="FXN10" t="s">
        <v>67</v>
      </c>
      <c r="FXO10" t="s">
        <v>67</v>
      </c>
      <c r="FXP10" t="s">
        <v>67</v>
      </c>
      <c r="FXQ10" t="s">
        <v>67</v>
      </c>
      <c r="FXR10" t="s">
        <v>67</v>
      </c>
      <c r="FXS10" t="s">
        <v>67</v>
      </c>
      <c r="FXT10" t="s">
        <v>67</v>
      </c>
      <c r="FXU10" t="s">
        <v>67</v>
      </c>
      <c r="FXV10" t="s">
        <v>67</v>
      </c>
      <c r="FXW10" t="s">
        <v>67</v>
      </c>
      <c r="FXX10" t="s">
        <v>67</v>
      </c>
      <c r="FXY10" t="s">
        <v>67</v>
      </c>
      <c r="FXZ10" t="s">
        <v>67</v>
      </c>
      <c r="FYA10" t="s">
        <v>67</v>
      </c>
      <c r="FYB10" t="s">
        <v>67</v>
      </c>
      <c r="FYC10" t="s">
        <v>67</v>
      </c>
      <c r="FYD10" t="s">
        <v>67</v>
      </c>
      <c r="FYE10" t="s">
        <v>67</v>
      </c>
      <c r="FYF10" t="s">
        <v>67</v>
      </c>
      <c r="FYG10" t="s">
        <v>67</v>
      </c>
      <c r="FYH10" t="s">
        <v>67</v>
      </c>
      <c r="FYI10" t="s">
        <v>67</v>
      </c>
      <c r="FYJ10" t="s">
        <v>67</v>
      </c>
      <c r="FYK10" t="s">
        <v>67</v>
      </c>
      <c r="FYL10" t="s">
        <v>67</v>
      </c>
      <c r="FYM10" t="s">
        <v>67</v>
      </c>
      <c r="FYN10" t="s">
        <v>67</v>
      </c>
      <c r="FYO10" t="s">
        <v>67</v>
      </c>
      <c r="FYP10" t="s">
        <v>67</v>
      </c>
      <c r="FYQ10" t="s">
        <v>67</v>
      </c>
      <c r="FYR10" t="s">
        <v>67</v>
      </c>
      <c r="FYS10" t="s">
        <v>67</v>
      </c>
      <c r="FYT10" t="s">
        <v>67</v>
      </c>
      <c r="FYU10" t="s">
        <v>67</v>
      </c>
      <c r="FYV10" t="s">
        <v>67</v>
      </c>
      <c r="FYW10" t="s">
        <v>67</v>
      </c>
      <c r="FYX10" t="s">
        <v>67</v>
      </c>
      <c r="FYY10" t="s">
        <v>67</v>
      </c>
      <c r="FYZ10" t="s">
        <v>67</v>
      </c>
      <c r="FZA10" t="s">
        <v>67</v>
      </c>
      <c r="FZB10" t="s">
        <v>67</v>
      </c>
      <c r="FZC10" t="s">
        <v>67</v>
      </c>
      <c r="FZD10" t="s">
        <v>67</v>
      </c>
      <c r="FZE10" t="s">
        <v>67</v>
      </c>
      <c r="FZF10" t="s">
        <v>67</v>
      </c>
      <c r="FZG10" t="s">
        <v>67</v>
      </c>
      <c r="FZH10" t="s">
        <v>67</v>
      </c>
      <c r="FZI10" t="s">
        <v>67</v>
      </c>
      <c r="FZJ10" t="s">
        <v>67</v>
      </c>
      <c r="FZK10" t="s">
        <v>67</v>
      </c>
      <c r="FZL10" t="s">
        <v>67</v>
      </c>
      <c r="FZM10" t="s">
        <v>67</v>
      </c>
      <c r="FZN10" t="s">
        <v>67</v>
      </c>
      <c r="FZO10" t="s">
        <v>67</v>
      </c>
      <c r="FZP10" t="s">
        <v>67</v>
      </c>
      <c r="FZQ10" t="s">
        <v>67</v>
      </c>
      <c r="FZR10" t="s">
        <v>67</v>
      </c>
      <c r="FZS10" t="s">
        <v>67</v>
      </c>
      <c r="FZT10" t="s">
        <v>67</v>
      </c>
      <c r="FZU10" t="s">
        <v>67</v>
      </c>
      <c r="FZV10" t="s">
        <v>67</v>
      </c>
      <c r="FZW10" t="s">
        <v>67</v>
      </c>
      <c r="FZX10" t="s">
        <v>67</v>
      </c>
      <c r="FZY10" t="s">
        <v>67</v>
      </c>
      <c r="FZZ10" t="s">
        <v>67</v>
      </c>
      <c r="GAA10" t="s">
        <v>67</v>
      </c>
      <c r="GAB10" t="s">
        <v>67</v>
      </c>
      <c r="GAC10" t="s">
        <v>67</v>
      </c>
      <c r="GAD10" t="s">
        <v>67</v>
      </c>
      <c r="GAE10" t="s">
        <v>67</v>
      </c>
      <c r="GAF10" t="s">
        <v>67</v>
      </c>
      <c r="GAG10" t="s">
        <v>67</v>
      </c>
      <c r="GAH10" t="s">
        <v>67</v>
      </c>
      <c r="GAI10" t="s">
        <v>67</v>
      </c>
      <c r="GAJ10" t="s">
        <v>67</v>
      </c>
      <c r="GAK10" t="s">
        <v>67</v>
      </c>
      <c r="GAL10" t="s">
        <v>67</v>
      </c>
      <c r="GAM10" t="s">
        <v>67</v>
      </c>
      <c r="GAN10" t="s">
        <v>67</v>
      </c>
      <c r="GAO10" t="s">
        <v>67</v>
      </c>
      <c r="GAP10" t="s">
        <v>67</v>
      </c>
      <c r="GAQ10" t="s">
        <v>67</v>
      </c>
      <c r="GAR10" t="s">
        <v>67</v>
      </c>
      <c r="GAS10" t="s">
        <v>67</v>
      </c>
      <c r="GAT10" t="s">
        <v>67</v>
      </c>
      <c r="GAU10" t="s">
        <v>67</v>
      </c>
      <c r="GAV10" t="s">
        <v>67</v>
      </c>
      <c r="GAW10" t="s">
        <v>67</v>
      </c>
      <c r="GAX10" t="s">
        <v>67</v>
      </c>
      <c r="GAY10" t="s">
        <v>67</v>
      </c>
      <c r="GAZ10" t="s">
        <v>67</v>
      </c>
      <c r="GBA10" t="s">
        <v>67</v>
      </c>
      <c r="GBB10" t="s">
        <v>67</v>
      </c>
      <c r="GBC10" t="s">
        <v>67</v>
      </c>
      <c r="GBD10" t="s">
        <v>67</v>
      </c>
      <c r="GBE10" t="s">
        <v>67</v>
      </c>
      <c r="GBF10" t="s">
        <v>67</v>
      </c>
      <c r="GBG10" t="s">
        <v>67</v>
      </c>
      <c r="GBH10" t="s">
        <v>67</v>
      </c>
      <c r="GBI10" t="s">
        <v>67</v>
      </c>
      <c r="GBJ10" t="s">
        <v>67</v>
      </c>
      <c r="GBK10" t="s">
        <v>67</v>
      </c>
      <c r="GBL10" t="s">
        <v>67</v>
      </c>
      <c r="GBM10" t="s">
        <v>67</v>
      </c>
      <c r="GBN10" t="s">
        <v>67</v>
      </c>
      <c r="GBO10" t="s">
        <v>67</v>
      </c>
      <c r="GBP10" t="s">
        <v>67</v>
      </c>
      <c r="GBQ10" t="s">
        <v>67</v>
      </c>
      <c r="GBR10" t="s">
        <v>67</v>
      </c>
      <c r="GBS10" t="s">
        <v>67</v>
      </c>
      <c r="GBT10" t="s">
        <v>67</v>
      </c>
      <c r="GBU10" t="s">
        <v>67</v>
      </c>
      <c r="GBV10" t="s">
        <v>67</v>
      </c>
      <c r="GBW10" t="s">
        <v>67</v>
      </c>
      <c r="GBX10" t="s">
        <v>67</v>
      </c>
      <c r="GBY10" t="s">
        <v>67</v>
      </c>
      <c r="GBZ10" t="s">
        <v>67</v>
      </c>
      <c r="GCA10" t="s">
        <v>67</v>
      </c>
      <c r="GCB10" t="s">
        <v>67</v>
      </c>
      <c r="GCC10" t="s">
        <v>67</v>
      </c>
      <c r="GCD10" t="s">
        <v>67</v>
      </c>
      <c r="GCE10" t="s">
        <v>67</v>
      </c>
      <c r="GCF10" t="s">
        <v>67</v>
      </c>
      <c r="GCG10" t="s">
        <v>67</v>
      </c>
      <c r="GCH10" t="s">
        <v>67</v>
      </c>
      <c r="GCI10" t="s">
        <v>67</v>
      </c>
      <c r="GCJ10" t="s">
        <v>67</v>
      </c>
      <c r="GCK10" t="s">
        <v>67</v>
      </c>
      <c r="GCL10" t="s">
        <v>68</v>
      </c>
      <c r="GCM10" t="s">
        <v>68</v>
      </c>
      <c r="GCN10" t="s">
        <v>68</v>
      </c>
      <c r="GCO10" t="s">
        <v>68</v>
      </c>
      <c r="GCP10" t="s">
        <v>68</v>
      </c>
      <c r="GCQ10" t="s">
        <v>68</v>
      </c>
      <c r="GCR10" t="s">
        <v>68</v>
      </c>
      <c r="GCS10" t="s">
        <v>68</v>
      </c>
      <c r="GCT10" t="s">
        <v>68</v>
      </c>
      <c r="GCU10" t="s">
        <v>68</v>
      </c>
      <c r="GCV10" t="s">
        <v>68</v>
      </c>
      <c r="GCW10" t="s">
        <v>68</v>
      </c>
      <c r="GCX10" t="s">
        <v>68</v>
      </c>
      <c r="GCY10" t="s">
        <v>68</v>
      </c>
      <c r="GCZ10" t="s">
        <v>68</v>
      </c>
      <c r="GDA10" t="s">
        <v>68</v>
      </c>
      <c r="GDB10" t="s">
        <v>68</v>
      </c>
      <c r="GDC10" t="s">
        <v>68</v>
      </c>
      <c r="GDD10" t="s">
        <v>68</v>
      </c>
      <c r="GDE10" t="s">
        <v>68</v>
      </c>
      <c r="GDF10" t="s">
        <v>68</v>
      </c>
      <c r="GDG10" t="s">
        <v>68</v>
      </c>
      <c r="GDH10" t="s">
        <v>68</v>
      </c>
      <c r="GDI10" t="s">
        <v>68</v>
      </c>
      <c r="GDJ10" t="s">
        <v>68</v>
      </c>
      <c r="GDK10" t="s">
        <v>68</v>
      </c>
      <c r="GDL10" t="s">
        <v>68</v>
      </c>
      <c r="GDM10" t="s">
        <v>68</v>
      </c>
      <c r="GDN10" t="s">
        <v>68</v>
      </c>
      <c r="GDO10" t="s">
        <v>68</v>
      </c>
      <c r="GDP10" t="s">
        <v>68</v>
      </c>
      <c r="GDQ10" t="s">
        <v>68</v>
      </c>
      <c r="GDR10" t="s">
        <v>68</v>
      </c>
      <c r="GDS10" t="s">
        <v>68</v>
      </c>
      <c r="GDT10" t="s">
        <v>68</v>
      </c>
      <c r="GDU10" t="s">
        <v>68</v>
      </c>
      <c r="GDV10" t="s">
        <v>68</v>
      </c>
      <c r="GDW10" t="s">
        <v>68</v>
      </c>
      <c r="GDX10" t="s">
        <v>68</v>
      </c>
      <c r="GDY10" t="s">
        <v>68</v>
      </c>
      <c r="GDZ10" t="s">
        <v>68</v>
      </c>
      <c r="GEA10" t="s">
        <v>68</v>
      </c>
      <c r="GEB10" t="s">
        <v>68</v>
      </c>
      <c r="GEC10" t="s">
        <v>68</v>
      </c>
      <c r="GED10" t="s">
        <v>68</v>
      </c>
      <c r="GEE10" t="s">
        <v>68</v>
      </c>
      <c r="GEF10" t="s">
        <v>68</v>
      </c>
      <c r="GEG10" t="s">
        <v>68</v>
      </c>
      <c r="GEH10" t="s">
        <v>68</v>
      </c>
      <c r="GEI10" t="s">
        <v>68</v>
      </c>
      <c r="GEJ10" t="s">
        <v>68</v>
      </c>
      <c r="GEK10" t="s">
        <v>68</v>
      </c>
      <c r="GEL10" t="s">
        <v>68</v>
      </c>
      <c r="GEM10" t="s">
        <v>68</v>
      </c>
      <c r="GEN10" t="s">
        <v>68</v>
      </c>
      <c r="GEO10" t="s">
        <v>68</v>
      </c>
      <c r="GEP10" t="s">
        <v>68</v>
      </c>
      <c r="GEQ10" t="s">
        <v>68</v>
      </c>
      <c r="GER10" t="s">
        <v>68</v>
      </c>
      <c r="GES10" t="s">
        <v>68</v>
      </c>
      <c r="GET10" t="s">
        <v>68</v>
      </c>
      <c r="GEU10" t="s">
        <v>68</v>
      </c>
      <c r="GEV10" t="s">
        <v>68</v>
      </c>
      <c r="GEW10" t="s">
        <v>68</v>
      </c>
      <c r="GEX10" t="s">
        <v>68</v>
      </c>
      <c r="GEY10" t="s">
        <v>68</v>
      </c>
      <c r="GEZ10" t="s">
        <v>68</v>
      </c>
      <c r="GFA10" t="s">
        <v>68</v>
      </c>
      <c r="GFB10" t="s">
        <v>68</v>
      </c>
      <c r="GFC10" t="s">
        <v>68</v>
      </c>
      <c r="GFD10" t="s">
        <v>68</v>
      </c>
      <c r="GFE10" t="s">
        <v>68</v>
      </c>
      <c r="GFF10" t="s">
        <v>68</v>
      </c>
      <c r="GFG10" t="s">
        <v>68</v>
      </c>
      <c r="GFH10" t="s">
        <v>68</v>
      </c>
      <c r="GFI10" t="s">
        <v>68</v>
      </c>
      <c r="GFJ10" t="s">
        <v>68</v>
      </c>
      <c r="GFK10" t="s">
        <v>68</v>
      </c>
      <c r="GFL10" t="s">
        <v>68</v>
      </c>
      <c r="GFM10" t="s">
        <v>68</v>
      </c>
      <c r="GFN10" t="s">
        <v>68</v>
      </c>
      <c r="GFO10" t="s">
        <v>68</v>
      </c>
      <c r="GFP10" t="s">
        <v>68</v>
      </c>
      <c r="GFQ10" t="s">
        <v>68</v>
      </c>
      <c r="GFR10" t="s">
        <v>68</v>
      </c>
      <c r="GFS10" t="s">
        <v>68</v>
      </c>
      <c r="GFT10" t="s">
        <v>68</v>
      </c>
      <c r="GFU10" t="s">
        <v>68</v>
      </c>
      <c r="GFV10" t="s">
        <v>68</v>
      </c>
      <c r="GFW10" t="s">
        <v>68</v>
      </c>
      <c r="GFX10" t="s">
        <v>68</v>
      </c>
      <c r="GFY10" t="s">
        <v>68</v>
      </c>
      <c r="GFZ10" t="s">
        <v>68</v>
      </c>
      <c r="GGA10" t="s">
        <v>68</v>
      </c>
      <c r="GGB10" t="s">
        <v>68</v>
      </c>
      <c r="GGC10" t="s">
        <v>68</v>
      </c>
      <c r="GGD10" t="s">
        <v>68</v>
      </c>
      <c r="GGE10" t="s">
        <v>68</v>
      </c>
      <c r="GGF10" t="s">
        <v>68</v>
      </c>
      <c r="GGG10" t="s">
        <v>68</v>
      </c>
      <c r="GGH10" t="s">
        <v>68</v>
      </c>
      <c r="GGI10" t="s">
        <v>68</v>
      </c>
      <c r="GGJ10" t="s">
        <v>68</v>
      </c>
      <c r="GGK10" t="s">
        <v>68</v>
      </c>
      <c r="GGL10" t="s">
        <v>68</v>
      </c>
      <c r="GGM10" t="s">
        <v>68</v>
      </c>
      <c r="GGN10" t="s">
        <v>68</v>
      </c>
      <c r="GGO10" t="s">
        <v>68</v>
      </c>
      <c r="GGP10" t="s">
        <v>68</v>
      </c>
      <c r="GGQ10" t="s">
        <v>68</v>
      </c>
      <c r="GGR10" t="s">
        <v>68</v>
      </c>
      <c r="GGS10" t="s">
        <v>68</v>
      </c>
      <c r="GGT10" t="s">
        <v>68</v>
      </c>
      <c r="GGU10" t="s">
        <v>68</v>
      </c>
      <c r="GGV10" t="s">
        <v>68</v>
      </c>
      <c r="GGW10" t="s">
        <v>68</v>
      </c>
      <c r="GGX10" t="s">
        <v>68</v>
      </c>
      <c r="GGY10" t="s">
        <v>68</v>
      </c>
      <c r="GGZ10" t="s">
        <v>68</v>
      </c>
      <c r="GHA10" t="s">
        <v>68</v>
      </c>
      <c r="GHB10" t="s">
        <v>68</v>
      </c>
      <c r="GHC10" t="s">
        <v>68</v>
      </c>
      <c r="GHD10" t="s">
        <v>68</v>
      </c>
      <c r="GHE10" t="s">
        <v>68</v>
      </c>
      <c r="GHF10" t="s">
        <v>68</v>
      </c>
      <c r="GHG10" t="s">
        <v>68</v>
      </c>
      <c r="GHH10" t="s">
        <v>68</v>
      </c>
      <c r="GHI10" t="s">
        <v>68</v>
      </c>
      <c r="GHJ10" t="s">
        <v>68</v>
      </c>
      <c r="GHK10" t="s">
        <v>68</v>
      </c>
      <c r="GHL10" t="s">
        <v>68</v>
      </c>
      <c r="GHM10" t="s">
        <v>68</v>
      </c>
      <c r="GHN10" t="s">
        <v>68</v>
      </c>
      <c r="GHO10" t="s">
        <v>68</v>
      </c>
      <c r="GHP10" t="s">
        <v>68</v>
      </c>
      <c r="GHQ10" t="s">
        <v>68</v>
      </c>
      <c r="GHR10" t="s">
        <v>68</v>
      </c>
      <c r="GHS10" t="s">
        <v>68</v>
      </c>
      <c r="GHT10" t="s">
        <v>68</v>
      </c>
      <c r="GHU10" t="s">
        <v>68</v>
      </c>
      <c r="GHV10" t="s">
        <v>68</v>
      </c>
      <c r="GHW10" t="s">
        <v>68</v>
      </c>
      <c r="GHX10" t="s">
        <v>68</v>
      </c>
      <c r="GHY10" t="s">
        <v>68</v>
      </c>
      <c r="GHZ10" t="s">
        <v>68</v>
      </c>
      <c r="GIA10" t="s">
        <v>68</v>
      </c>
      <c r="GIB10" t="s">
        <v>68</v>
      </c>
      <c r="GIC10" t="s">
        <v>68</v>
      </c>
      <c r="GID10" t="s">
        <v>68</v>
      </c>
      <c r="GIE10" t="s">
        <v>68</v>
      </c>
      <c r="GIF10" t="s">
        <v>68</v>
      </c>
      <c r="GIG10" t="s">
        <v>68</v>
      </c>
      <c r="GIH10" t="s">
        <v>68</v>
      </c>
      <c r="GII10" t="s">
        <v>68</v>
      </c>
      <c r="GIJ10" t="s">
        <v>68</v>
      </c>
      <c r="GIK10" t="s">
        <v>68</v>
      </c>
      <c r="GIL10" t="s">
        <v>68</v>
      </c>
      <c r="GIM10" t="s">
        <v>68</v>
      </c>
      <c r="GIN10" t="s">
        <v>68</v>
      </c>
      <c r="GIO10" t="s">
        <v>68</v>
      </c>
      <c r="GIP10" t="s">
        <v>68</v>
      </c>
      <c r="GIQ10" t="s">
        <v>68</v>
      </c>
      <c r="GIR10" t="s">
        <v>68</v>
      </c>
      <c r="GIS10" t="s">
        <v>68</v>
      </c>
      <c r="GIT10" t="s">
        <v>68</v>
      </c>
      <c r="GIU10" t="s">
        <v>68</v>
      </c>
      <c r="GIV10" t="s">
        <v>68</v>
      </c>
      <c r="GIW10" t="s">
        <v>68</v>
      </c>
      <c r="GIX10" t="s">
        <v>68</v>
      </c>
      <c r="GIY10" t="s">
        <v>68</v>
      </c>
      <c r="GIZ10" t="s">
        <v>68</v>
      </c>
      <c r="GJA10" t="s">
        <v>68</v>
      </c>
      <c r="GJB10" t="s">
        <v>68</v>
      </c>
      <c r="GJC10" t="s">
        <v>68</v>
      </c>
      <c r="GJD10" t="s">
        <v>68</v>
      </c>
      <c r="GJE10" t="s">
        <v>68</v>
      </c>
      <c r="GJF10" t="s">
        <v>68</v>
      </c>
      <c r="GJG10" t="s">
        <v>68</v>
      </c>
      <c r="GJH10" t="s">
        <v>68</v>
      </c>
      <c r="GJI10" t="s">
        <v>68</v>
      </c>
      <c r="GJJ10" t="s">
        <v>68</v>
      </c>
      <c r="GJK10" t="s">
        <v>68</v>
      </c>
      <c r="GJL10" t="s">
        <v>68</v>
      </c>
      <c r="GJM10" t="s">
        <v>68</v>
      </c>
      <c r="GJN10" t="s">
        <v>68</v>
      </c>
      <c r="GJO10" t="s">
        <v>68</v>
      </c>
      <c r="GJP10" t="s">
        <v>68</v>
      </c>
      <c r="GJQ10" t="s">
        <v>69</v>
      </c>
      <c r="GJR10" t="s">
        <v>69</v>
      </c>
      <c r="GJS10" t="s">
        <v>69</v>
      </c>
      <c r="GJT10" t="s">
        <v>69</v>
      </c>
      <c r="GJU10" t="s">
        <v>69</v>
      </c>
      <c r="GJV10" t="s">
        <v>69</v>
      </c>
      <c r="GJW10" t="s">
        <v>69</v>
      </c>
      <c r="GJX10" t="s">
        <v>69</v>
      </c>
      <c r="GJY10" t="s">
        <v>69</v>
      </c>
      <c r="GJZ10" t="s">
        <v>69</v>
      </c>
      <c r="GKA10" t="s">
        <v>69</v>
      </c>
      <c r="GKB10" t="s">
        <v>69</v>
      </c>
      <c r="GKC10" t="s">
        <v>69</v>
      </c>
      <c r="GKD10" t="s">
        <v>69</v>
      </c>
      <c r="GKE10" t="s">
        <v>69</v>
      </c>
      <c r="GKF10" t="s">
        <v>69</v>
      </c>
      <c r="GKG10" t="s">
        <v>69</v>
      </c>
      <c r="GKH10" t="s">
        <v>69</v>
      </c>
      <c r="GKI10" t="s">
        <v>69</v>
      </c>
      <c r="GKJ10" t="s">
        <v>69</v>
      </c>
      <c r="GKK10" t="s">
        <v>69</v>
      </c>
      <c r="GKL10" t="s">
        <v>69</v>
      </c>
      <c r="GKM10" t="s">
        <v>69</v>
      </c>
      <c r="GKN10" t="s">
        <v>69</v>
      </c>
      <c r="GKO10" t="s">
        <v>69</v>
      </c>
      <c r="GKP10" t="s">
        <v>69</v>
      </c>
      <c r="GKQ10" t="s">
        <v>69</v>
      </c>
      <c r="GKR10" t="s">
        <v>69</v>
      </c>
      <c r="GKS10" t="s">
        <v>69</v>
      </c>
      <c r="GKT10" t="s">
        <v>69</v>
      </c>
      <c r="GKU10" t="s">
        <v>69</v>
      </c>
      <c r="GKV10" t="s">
        <v>69</v>
      </c>
      <c r="GKW10" t="s">
        <v>69</v>
      </c>
      <c r="GKX10" t="s">
        <v>69</v>
      </c>
      <c r="GKY10" t="s">
        <v>69</v>
      </c>
      <c r="GKZ10" t="s">
        <v>69</v>
      </c>
      <c r="GLA10" t="s">
        <v>69</v>
      </c>
      <c r="GLB10" t="s">
        <v>69</v>
      </c>
      <c r="GLC10" t="s">
        <v>69</v>
      </c>
      <c r="GLD10" t="s">
        <v>69</v>
      </c>
      <c r="GLE10" t="s">
        <v>69</v>
      </c>
      <c r="GLF10" t="s">
        <v>69</v>
      </c>
      <c r="GLG10" t="s">
        <v>69</v>
      </c>
      <c r="GLH10" t="s">
        <v>69</v>
      </c>
      <c r="GLI10" t="s">
        <v>69</v>
      </c>
      <c r="GLJ10" t="s">
        <v>69</v>
      </c>
      <c r="GLK10" t="s">
        <v>69</v>
      </c>
      <c r="GLL10" t="s">
        <v>69</v>
      </c>
      <c r="GLM10" t="s">
        <v>69</v>
      </c>
      <c r="GLN10" t="s">
        <v>69</v>
      </c>
      <c r="GLO10" t="s">
        <v>69</v>
      </c>
      <c r="GLP10" t="s">
        <v>69</v>
      </c>
      <c r="GLQ10" t="s">
        <v>69</v>
      </c>
      <c r="GLR10" t="s">
        <v>69</v>
      </c>
      <c r="GLS10" t="s">
        <v>69</v>
      </c>
      <c r="GLT10" t="s">
        <v>69</v>
      </c>
      <c r="GLU10" t="s">
        <v>69</v>
      </c>
      <c r="GLV10" t="s">
        <v>69</v>
      </c>
      <c r="GLW10" t="s">
        <v>69</v>
      </c>
      <c r="GLX10" t="s">
        <v>69</v>
      </c>
      <c r="GLY10" t="s">
        <v>69</v>
      </c>
      <c r="GLZ10" t="s">
        <v>69</v>
      </c>
      <c r="GMA10" t="s">
        <v>69</v>
      </c>
      <c r="GMB10" t="s">
        <v>69</v>
      </c>
      <c r="GMC10" t="s">
        <v>69</v>
      </c>
      <c r="GMD10" t="s">
        <v>69</v>
      </c>
      <c r="GME10" t="s">
        <v>69</v>
      </c>
      <c r="GMF10" t="s">
        <v>69</v>
      </c>
      <c r="GMG10" t="s">
        <v>69</v>
      </c>
      <c r="GMH10" t="s">
        <v>69</v>
      </c>
      <c r="GMI10" t="s">
        <v>69</v>
      </c>
      <c r="GMJ10" t="s">
        <v>69</v>
      </c>
      <c r="GMK10" t="s">
        <v>69</v>
      </c>
      <c r="GML10" t="s">
        <v>69</v>
      </c>
      <c r="GMM10" t="s">
        <v>69</v>
      </c>
      <c r="GMN10" t="s">
        <v>69</v>
      </c>
      <c r="GMO10" t="s">
        <v>69</v>
      </c>
      <c r="GMP10" t="s">
        <v>69</v>
      </c>
      <c r="GMQ10" t="s">
        <v>69</v>
      </c>
      <c r="GMR10" t="s">
        <v>69</v>
      </c>
      <c r="GMS10" t="s">
        <v>69</v>
      </c>
      <c r="GMT10" t="s">
        <v>69</v>
      </c>
      <c r="GMU10" t="s">
        <v>69</v>
      </c>
      <c r="GMV10" t="s">
        <v>69</v>
      </c>
      <c r="GMW10" t="s">
        <v>69</v>
      </c>
      <c r="GMX10" t="s">
        <v>69</v>
      </c>
      <c r="GMY10" t="s">
        <v>69</v>
      </c>
      <c r="GMZ10" t="s">
        <v>69</v>
      </c>
      <c r="GNA10" t="s">
        <v>69</v>
      </c>
      <c r="GNB10" t="s">
        <v>69</v>
      </c>
      <c r="GNC10" t="s">
        <v>69</v>
      </c>
      <c r="GND10" t="s">
        <v>69</v>
      </c>
      <c r="GNE10" t="s">
        <v>69</v>
      </c>
      <c r="GNF10" t="s">
        <v>69</v>
      </c>
      <c r="GNG10" t="s">
        <v>69</v>
      </c>
      <c r="GNH10" t="s">
        <v>69</v>
      </c>
      <c r="GNI10" t="s">
        <v>69</v>
      </c>
      <c r="GNJ10" t="s">
        <v>69</v>
      </c>
      <c r="GNK10" t="s">
        <v>69</v>
      </c>
      <c r="GNL10" t="s">
        <v>69</v>
      </c>
      <c r="GNM10" t="s">
        <v>69</v>
      </c>
      <c r="GNN10" t="s">
        <v>69</v>
      </c>
      <c r="GNO10" t="s">
        <v>69</v>
      </c>
      <c r="GNP10" t="s">
        <v>69</v>
      </c>
      <c r="GNQ10" t="s">
        <v>69</v>
      </c>
      <c r="GNR10" t="s">
        <v>69</v>
      </c>
      <c r="GNS10" t="s">
        <v>69</v>
      </c>
      <c r="GNT10" t="s">
        <v>69</v>
      </c>
      <c r="GNU10" t="s">
        <v>69</v>
      </c>
      <c r="GNV10" t="s">
        <v>69</v>
      </c>
      <c r="GNW10" t="s">
        <v>69</v>
      </c>
      <c r="GNX10" t="s">
        <v>69</v>
      </c>
      <c r="GNY10" t="s">
        <v>69</v>
      </c>
      <c r="GNZ10" t="s">
        <v>69</v>
      </c>
      <c r="GOA10" t="s">
        <v>69</v>
      </c>
      <c r="GOB10" t="s">
        <v>69</v>
      </c>
      <c r="GOC10" t="s">
        <v>69</v>
      </c>
      <c r="GOD10" t="s">
        <v>69</v>
      </c>
      <c r="GOE10" t="s">
        <v>69</v>
      </c>
      <c r="GOF10" t="s">
        <v>69</v>
      </c>
      <c r="GOG10" t="s">
        <v>69</v>
      </c>
      <c r="GOH10" t="s">
        <v>69</v>
      </c>
      <c r="GOI10" t="s">
        <v>69</v>
      </c>
      <c r="GOJ10" t="s">
        <v>69</v>
      </c>
      <c r="GOK10" t="s">
        <v>69</v>
      </c>
      <c r="GOL10" t="s">
        <v>69</v>
      </c>
      <c r="GOM10" t="s">
        <v>69</v>
      </c>
      <c r="GON10" t="s">
        <v>69</v>
      </c>
      <c r="GOO10" t="s">
        <v>69</v>
      </c>
      <c r="GOP10" t="s">
        <v>69</v>
      </c>
      <c r="GOQ10" t="s">
        <v>69</v>
      </c>
      <c r="GOR10" t="s">
        <v>69</v>
      </c>
      <c r="GOS10" t="s">
        <v>69</v>
      </c>
      <c r="GOT10" t="s">
        <v>69</v>
      </c>
      <c r="GOU10" t="s">
        <v>69</v>
      </c>
      <c r="GOV10" t="s">
        <v>69</v>
      </c>
      <c r="GOW10" t="s">
        <v>69</v>
      </c>
      <c r="GOX10" t="s">
        <v>69</v>
      </c>
      <c r="GOY10" t="s">
        <v>69</v>
      </c>
      <c r="GOZ10" t="s">
        <v>69</v>
      </c>
      <c r="GPA10" t="s">
        <v>69</v>
      </c>
      <c r="GPB10" t="s">
        <v>69</v>
      </c>
      <c r="GPC10" t="s">
        <v>69</v>
      </c>
      <c r="GPD10" t="s">
        <v>69</v>
      </c>
      <c r="GPE10" t="s">
        <v>69</v>
      </c>
      <c r="GPF10" t="s">
        <v>69</v>
      </c>
      <c r="GPG10" t="s">
        <v>69</v>
      </c>
      <c r="GPH10" t="s">
        <v>69</v>
      </c>
      <c r="GPI10" t="s">
        <v>69</v>
      </c>
      <c r="GPJ10" t="s">
        <v>69</v>
      </c>
      <c r="GPK10" t="s">
        <v>69</v>
      </c>
      <c r="GPL10" t="s">
        <v>69</v>
      </c>
      <c r="GPM10" t="s">
        <v>69</v>
      </c>
      <c r="GPN10" t="s">
        <v>69</v>
      </c>
      <c r="GPO10" t="s">
        <v>69</v>
      </c>
      <c r="GPP10" t="s">
        <v>69</v>
      </c>
      <c r="GPQ10" t="s">
        <v>69</v>
      </c>
      <c r="GPR10" t="s">
        <v>69</v>
      </c>
      <c r="GPS10" t="s">
        <v>69</v>
      </c>
      <c r="GPT10" t="s">
        <v>69</v>
      </c>
      <c r="GPU10" t="s">
        <v>69</v>
      </c>
      <c r="GPV10" t="s">
        <v>69</v>
      </c>
      <c r="GPW10" t="s">
        <v>69</v>
      </c>
      <c r="GPX10" t="s">
        <v>69</v>
      </c>
      <c r="GPY10" t="s">
        <v>69</v>
      </c>
      <c r="GPZ10" t="s">
        <v>69</v>
      </c>
      <c r="GQA10" t="s">
        <v>69</v>
      </c>
      <c r="GQB10" t="s">
        <v>69</v>
      </c>
      <c r="GQC10" t="s">
        <v>69</v>
      </c>
      <c r="GQD10" t="s">
        <v>69</v>
      </c>
      <c r="GQE10" t="s">
        <v>69</v>
      </c>
      <c r="GQF10" t="s">
        <v>69</v>
      </c>
      <c r="GQG10" t="s">
        <v>69</v>
      </c>
      <c r="GQH10" t="s">
        <v>69</v>
      </c>
      <c r="GQI10" t="s">
        <v>69</v>
      </c>
      <c r="GQJ10" t="s">
        <v>69</v>
      </c>
      <c r="GQK10" t="s">
        <v>69</v>
      </c>
      <c r="GQL10" t="s">
        <v>69</v>
      </c>
      <c r="GQM10" t="s">
        <v>69</v>
      </c>
      <c r="GQN10" t="s">
        <v>69</v>
      </c>
      <c r="GQO10" t="s">
        <v>69</v>
      </c>
      <c r="GQP10" t="s">
        <v>69</v>
      </c>
      <c r="GQQ10" t="s">
        <v>69</v>
      </c>
      <c r="GQR10" t="s">
        <v>69</v>
      </c>
      <c r="GQS10" t="s">
        <v>69</v>
      </c>
      <c r="GQT10" t="s">
        <v>69</v>
      </c>
      <c r="GQU10" t="s">
        <v>69</v>
      </c>
      <c r="GQV10" t="s">
        <v>69</v>
      </c>
      <c r="GQW10" t="s">
        <v>69</v>
      </c>
      <c r="GQX10" t="s">
        <v>69</v>
      </c>
      <c r="GQY10" t="s">
        <v>69</v>
      </c>
      <c r="GQZ10" t="s">
        <v>69</v>
      </c>
      <c r="GRA10" t="s">
        <v>69</v>
      </c>
      <c r="GRB10" t="s">
        <v>69</v>
      </c>
      <c r="GRC10" t="s">
        <v>69</v>
      </c>
      <c r="GRD10" t="s">
        <v>69</v>
      </c>
      <c r="GRE10" t="s">
        <v>69</v>
      </c>
      <c r="GRF10" t="s">
        <v>69</v>
      </c>
      <c r="GRG10" t="s">
        <v>69</v>
      </c>
      <c r="GRH10" t="s">
        <v>69</v>
      </c>
      <c r="GRI10" t="s">
        <v>69</v>
      </c>
      <c r="GRJ10" t="s">
        <v>69</v>
      </c>
      <c r="GRK10" t="s">
        <v>69</v>
      </c>
      <c r="GRL10" t="s">
        <v>69</v>
      </c>
      <c r="GRM10" t="s">
        <v>69</v>
      </c>
      <c r="GRN10" t="s">
        <v>69</v>
      </c>
      <c r="GRO10" t="s">
        <v>69</v>
      </c>
      <c r="GRP10" t="s">
        <v>69</v>
      </c>
      <c r="GRQ10" t="s">
        <v>69</v>
      </c>
      <c r="GRR10" t="s">
        <v>69</v>
      </c>
      <c r="GRS10" t="s">
        <v>69</v>
      </c>
      <c r="GRT10" t="s">
        <v>69</v>
      </c>
      <c r="GRU10" t="s">
        <v>69</v>
      </c>
      <c r="GRV10" t="s">
        <v>69</v>
      </c>
      <c r="GRW10" t="s">
        <v>69</v>
      </c>
      <c r="GRX10" t="s">
        <v>69</v>
      </c>
      <c r="GRY10" t="s">
        <v>69</v>
      </c>
      <c r="GRZ10" t="s">
        <v>69</v>
      </c>
      <c r="GSA10" t="s">
        <v>69</v>
      </c>
      <c r="GSB10" t="s">
        <v>69</v>
      </c>
      <c r="GSC10" t="s">
        <v>69</v>
      </c>
      <c r="GSD10" t="s">
        <v>69</v>
      </c>
      <c r="GSE10" t="s">
        <v>69</v>
      </c>
      <c r="GSF10" t="s">
        <v>69</v>
      </c>
      <c r="GSG10" t="s">
        <v>69</v>
      </c>
      <c r="GSH10" t="s">
        <v>69</v>
      </c>
      <c r="GSI10" t="s">
        <v>69</v>
      </c>
      <c r="GSJ10" t="s">
        <v>69</v>
      </c>
      <c r="GSK10" t="s">
        <v>69</v>
      </c>
      <c r="GSL10" t="s">
        <v>69</v>
      </c>
      <c r="GSM10" t="s">
        <v>69</v>
      </c>
      <c r="GSN10" t="s">
        <v>69</v>
      </c>
      <c r="GSO10" t="s">
        <v>69</v>
      </c>
      <c r="GSP10" t="s">
        <v>69</v>
      </c>
      <c r="GSQ10" t="s">
        <v>69</v>
      </c>
      <c r="GSR10" t="s">
        <v>69</v>
      </c>
      <c r="GSS10" t="s">
        <v>69</v>
      </c>
      <c r="GST10" t="s">
        <v>69</v>
      </c>
      <c r="GSU10" t="s">
        <v>69</v>
      </c>
      <c r="GSV10" t="s">
        <v>69</v>
      </c>
      <c r="GSW10" t="s">
        <v>69</v>
      </c>
      <c r="GSX10" t="s">
        <v>69</v>
      </c>
      <c r="GSY10" t="s">
        <v>69</v>
      </c>
      <c r="GSZ10" t="s">
        <v>69</v>
      </c>
      <c r="GTA10" t="s">
        <v>69</v>
      </c>
      <c r="GTB10" t="s">
        <v>69</v>
      </c>
      <c r="GTC10" t="s">
        <v>69</v>
      </c>
      <c r="GTD10" t="s">
        <v>69</v>
      </c>
      <c r="GTE10" t="s">
        <v>69</v>
      </c>
      <c r="GTF10" t="s">
        <v>69</v>
      </c>
      <c r="GTG10" t="s">
        <v>69</v>
      </c>
      <c r="GTH10" t="s">
        <v>69</v>
      </c>
      <c r="GTI10" t="s">
        <v>69</v>
      </c>
      <c r="GTJ10" t="s">
        <v>69</v>
      </c>
      <c r="GTK10" t="s">
        <v>69</v>
      </c>
      <c r="GTL10" t="s">
        <v>69</v>
      </c>
      <c r="GTM10" t="s">
        <v>69</v>
      </c>
      <c r="GTN10" t="s">
        <v>69</v>
      </c>
      <c r="GTO10" t="s">
        <v>69</v>
      </c>
      <c r="GTP10" t="s">
        <v>69</v>
      </c>
      <c r="GTQ10" t="s">
        <v>69</v>
      </c>
      <c r="GTR10" t="s">
        <v>69</v>
      </c>
      <c r="GTS10" t="s">
        <v>69</v>
      </c>
      <c r="GTT10" t="s">
        <v>69</v>
      </c>
      <c r="GTU10" t="s">
        <v>69</v>
      </c>
      <c r="GTV10" t="s">
        <v>69</v>
      </c>
      <c r="GTW10" t="s">
        <v>69</v>
      </c>
      <c r="GTX10" t="s">
        <v>69</v>
      </c>
      <c r="GTY10" t="s">
        <v>69</v>
      </c>
      <c r="GTZ10" t="s">
        <v>69</v>
      </c>
      <c r="GUA10" t="s">
        <v>69</v>
      </c>
      <c r="GUB10" t="s">
        <v>69</v>
      </c>
      <c r="GUC10" t="s">
        <v>69</v>
      </c>
      <c r="GUD10" t="s">
        <v>69</v>
      </c>
      <c r="GUE10" t="s">
        <v>69</v>
      </c>
      <c r="GUF10" t="s">
        <v>69</v>
      </c>
      <c r="GUG10" t="s">
        <v>69</v>
      </c>
      <c r="GUH10" t="s">
        <v>69</v>
      </c>
      <c r="GUI10" t="s">
        <v>69</v>
      </c>
      <c r="GUJ10" t="s">
        <v>69</v>
      </c>
      <c r="GUK10" t="s">
        <v>69</v>
      </c>
      <c r="GUL10" t="s">
        <v>69</v>
      </c>
      <c r="GUM10" t="s">
        <v>69</v>
      </c>
      <c r="GUN10" t="s">
        <v>69</v>
      </c>
      <c r="GUO10" t="s">
        <v>69</v>
      </c>
      <c r="GUP10" t="s">
        <v>69</v>
      </c>
      <c r="GUQ10" t="s">
        <v>69</v>
      </c>
      <c r="GUR10" t="s">
        <v>69</v>
      </c>
      <c r="GUS10" t="s">
        <v>69</v>
      </c>
      <c r="GUT10" t="s">
        <v>69</v>
      </c>
      <c r="GUU10" t="s">
        <v>69</v>
      </c>
      <c r="GUV10" t="s">
        <v>69</v>
      </c>
      <c r="GUW10" t="s">
        <v>69</v>
      </c>
      <c r="GUX10" t="s">
        <v>69</v>
      </c>
      <c r="GUY10" t="s">
        <v>69</v>
      </c>
      <c r="GUZ10" t="s">
        <v>69</v>
      </c>
      <c r="GVA10" t="s">
        <v>69</v>
      </c>
      <c r="GVB10" t="s">
        <v>69</v>
      </c>
      <c r="GVC10" t="s">
        <v>69</v>
      </c>
      <c r="GVD10" t="s">
        <v>69</v>
      </c>
      <c r="GVE10" t="s">
        <v>69</v>
      </c>
      <c r="GVF10" t="s">
        <v>69</v>
      </c>
      <c r="GVG10" t="s">
        <v>69</v>
      </c>
      <c r="GVH10" t="s">
        <v>69</v>
      </c>
      <c r="GVI10" t="s">
        <v>69</v>
      </c>
      <c r="GVJ10" t="s">
        <v>69</v>
      </c>
      <c r="GVK10" t="s">
        <v>69</v>
      </c>
      <c r="GVL10" t="s">
        <v>69</v>
      </c>
      <c r="GVM10" t="s">
        <v>69</v>
      </c>
      <c r="GVN10" t="s">
        <v>69</v>
      </c>
      <c r="GVO10" t="s">
        <v>69</v>
      </c>
      <c r="GVP10" t="s">
        <v>69</v>
      </c>
      <c r="GVQ10" t="s">
        <v>69</v>
      </c>
      <c r="GVR10" t="s">
        <v>69</v>
      </c>
      <c r="GVS10" t="s">
        <v>69</v>
      </c>
      <c r="GVT10" t="s">
        <v>69</v>
      </c>
      <c r="GVU10" t="s">
        <v>69</v>
      </c>
      <c r="GVV10" t="s">
        <v>69</v>
      </c>
      <c r="GVW10" t="s">
        <v>69</v>
      </c>
      <c r="GVX10" t="s">
        <v>69</v>
      </c>
      <c r="GVY10" t="s">
        <v>69</v>
      </c>
      <c r="GVZ10" t="s">
        <v>69</v>
      </c>
      <c r="GWA10" t="s">
        <v>69</v>
      </c>
      <c r="GWB10" t="s">
        <v>69</v>
      </c>
      <c r="GWC10" t="s">
        <v>69</v>
      </c>
      <c r="GWD10" t="s">
        <v>69</v>
      </c>
      <c r="GWE10" t="s">
        <v>69</v>
      </c>
      <c r="GWF10" t="s">
        <v>69</v>
      </c>
      <c r="GWG10" t="s">
        <v>69</v>
      </c>
      <c r="GWH10" t="s">
        <v>69</v>
      </c>
      <c r="GWI10" t="s">
        <v>70</v>
      </c>
      <c r="GWJ10" t="s">
        <v>70</v>
      </c>
      <c r="GWK10" t="s">
        <v>70</v>
      </c>
      <c r="GWL10" t="s">
        <v>70</v>
      </c>
      <c r="GWM10" t="s">
        <v>70</v>
      </c>
      <c r="GWN10" t="s">
        <v>70</v>
      </c>
      <c r="GWO10" t="s">
        <v>70</v>
      </c>
      <c r="GWP10" t="s">
        <v>70</v>
      </c>
      <c r="GWQ10" t="s">
        <v>70</v>
      </c>
      <c r="GWR10" t="s">
        <v>70</v>
      </c>
      <c r="GWS10" t="s">
        <v>70</v>
      </c>
      <c r="GWT10" t="s">
        <v>70</v>
      </c>
      <c r="GWU10" t="s">
        <v>70</v>
      </c>
      <c r="GWV10" t="s">
        <v>70</v>
      </c>
      <c r="GWW10" t="s">
        <v>70</v>
      </c>
      <c r="GWX10" t="s">
        <v>70</v>
      </c>
      <c r="GWY10" t="s">
        <v>70</v>
      </c>
      <c r="GWZ10" t="s">
        <v>70</v>
      </c>
      <c r="GXA10" t="s">
        <v>70</v>
      </c>
      <c r="GXB10" t="s">
        <v>70</v>
      </c>
      <c r="GXC10" t="s">
        <v>70</v>
      </c>
      <c r="GXD10" t="s">
        <v>70</v>
      </c>
      <c r="GXE10" t="s">
        <v>70</v>
      </c>
      <c r="GXF10" t="s">
        <v>70</v>
      </c>
      <c r="GXG10" t="s">
        <v>70</v>
      </c>
      <c r="GXH10" t="s">
        <v>70</v>
      </c>
      <c r="GXI10" t="s">
        <v>70</v>
      </c>
      <c r="GXJ10" t="s">
        <v>70</v>
      </c>
      <c r="GXK10" t="s">
        <v>70</v>
      </c>
      <c r="GXL10" t="s">
        <v>70</v>
      </c>
      <c r="GXM10" t="s">
        <v>70</v>
      </c>
      <c r="GXN10" t="s">
        <v>70</v>
      </c>
      <c r="GXO10" t="s">
        <v>70</v>
      </c>
      <c r="GXP10" t="s">
        <v>70</v>
      </c>
      <c r="GXQ10" t="s">
        <v>70</v>
      </c>
      <c r="GXR10" t="s">
        <v>70</v>
      </c>
      <c r="GXS10" t="s">
        <v>70</v>
      </c>
      <c r="GXT10" t="s">
        <v>70</v>
      </c>
      <c r="GXU10" t="s">
        <v>70</v>
      </c>
      <c r="GXV10" t="s">
        <v>70</v>
      </c>
      <c r="GXW10" t="s">
        <v>70</v>
      </c>
      <c r="GXX10" t="s">
        <v>70</v>
      </c>
      <c r="GXY10" t="s">
        <v>70</v>
      </c>
      <c r="GXZ10" t="s">
        <v>70</v>
      </c>
      <c r="GYA10" t="s">
        <v>70</v>
      </c>
      <c r="GYB10" t="s">
        <v>70</v>
      </c>
      <c r="GYC10" t="s">
        <v>70</v>
      </c>
      <c r="GYD10" t="s">
        <v>70</v>
      </c>
      <c r="GYE10" t="s">
        <v>70</v>
      </c>
      <c r="GYF10" t="s">
        <v>70</v>
      </c>
      <c r="GYG10" t="s">
        <v>70</v>
      </c>
      <c r="GYH10" t="s">
        <v>70</v>
      </c>
      <c r="GYI10" t="s">
        <v>70</v>
      </c>
      <c r="GYJ10" t="s">
        <v>70</v>
      </c>
      <c r="GYK10" t="s">
        <v>70</v>
      </c>
      <c r="GYL10" t="s">
        <v>70</v>
      </c>
      <c r="GYM10" t="s">
        <v>70</v>
      </c>
      <c r="GYN10" t="s">
        <v>70</v>
      </c>
      <c r="GYO10" t="s">
        <v>70</v>
      </c>
      <c r="GYP10" t="s">
        <v>70</v>
      </c>
      <c r="GYQ10" t="s">
        <v>70</v>
      </c>
      <c r="GYR10" t="s">
        <v>70</v>
      </c>
      <c r="GYS10" t="s">
        <v>70</v>
      </c>
      <c r="GYT10" t="s">
        <v>70</v>
      </c>
      <c r="GYU10" t="s">
        <v>70</v>
      </c>
      <c r="GYV10" t="s">
        <v>70</v>
      </c>
      <c r="GYW10" t="s">
        <v>70</v>
      </c>
      <c r="GYX10" t="s">
        <v>70</v>
      </c>
      <c r="GYY10" t="s">
        <v>70</v>
      </c>
      <c r="GYZ10" t="s">
        <v>70</v>
      </c>
      <c r="GZA10" t="s">
        <v>70</v>
      </c>
      <c r="GZB10" t="s">
        <v>70</v>
      </c>
      <c r="GZC10" t="s">
        <v>70</v>
      </c>
      <c r="GZD10" t="s">
        <v>70</v>
      </c>
      <c r="GZE10" t="s">
        <v>70</v>
      </c>
      <c r="GZF10" t="s">
        <v>70</v>
      </c>
      <c r="GZG10" t="s">
        <v>70</v>
      </c>
      <c r="GZH10" t="s">
        <v>70</v>
      </c>
      <c r="GZI10" t="s">
        <v>70</v>
      </c>
      <c r="GZJ10" t="s">
        <v>70</v>
      </c>
      <c r="GZK10" t="s">
        <v>70</v>
      </c>
      <c r="GZL10" t="s">
        <v>70</v>
      </c>
      <c r="GZM10" t="s">
        <v>70</v>
      </c>
      <c r="GZN10" t="s">
        <v>70</v>
      </c>
      <c r="GZO10" t="s">
        <v>70</v>
      </c>
      <c r="GZP10" t="s">
        <v>70</v>
      </c>
      <c r="GZQ10" t="s">
        <v>70</v>
      </c>
      <c r="GZR10" t="s">
        <v>70</v>
      </c>
      <c r="GZS10" t="s">
        <v>70</v>
      </c>
      <c r="GZT10" t="s">
        <v>70</v>
      </c>
      <c r="GZU10" t="s">
        <v>70</v>
      </c>
      <c r="GZV10" t="s">
        <v>70</v>
      </c>
      <c r="GZW10" t="s">
        <v>70</v>
      </c>
      <c r="GZX10" t="s">
        <v>70</v>
      </c>
      <c r="GZY10" t="s">
        <v>70</v>
      </c>
      <c r="GZZ10" t="s">
        <v>70</v>
      </c>
      <c r="HAA10" t="s">
        <v>70</v>
      </c>
      <c r="HAB10" t="s">
        <v>70</v>
      </c>
      <c r="HAC10" t="s">
        <v>70</v>
      </c>
      <c r="HAD10" t="s">
        <v>70</v>
      </c>
      <c r="HAE10" t="s">
        <v>70</v>
      </c>
      <c r="HAF10" t="s">
        <v>70</v>
      </c>
      <c r="HAG10" t="s">
        <v>70</v>
      </c>
      <c r="HAH10" t="s">
        <v>70</v>
      </c>
      <c r="HAI10" t="s">
        <v>70</v>
      </c>
      <c r="HAJ10" t="s">
        <v>70</v>
      </c>
      <c r="HAK10" t="s">
        <v>70</v>
      </c>
      <c r="HAL10" t="s">
        <v>70</v>
      </c>
      <c r="HAM10" t="s">
        <v>70</v>
      </c>
      <c r="HAN10" t="s">
        <v>70</v>
      </c>
      <c r="HAO10" t="s">
        <v>70</v>
      </c>
      <c r="HAP10" t="s">
        <v>70</v>
      </c>
      <c r="HAQ10" t="s">
        <v>70</v>
      </c>
      <c r="HAR10" t="s">
        <v>70</v>
      </c>
      <c r="HAS10" t="s">
        <v>70</v>
      </c>
      <c r="HAT10" t="s">
        <v>70</v>
      </c>
      <c r="HAU10" t="s">
        <v>70</v>
      </c>
      <c r="HAV10" t="s">
        <v>70</v>
      </c>
      <c r="HAW10" t="s">
        <v>70</v>
      </c>
      <c r="HAX10" t="s">
        <v>70</v>
      </c>
      <c r="HAY10" t="s">
        <v>70</v>
      </c>
      <c r="HAZ10" t="s">
        <v>70</v>
      </c>
      <c r="HBA10" t="s">
        <v>70</v>
      </c>
      <c r="HBB10" t="s">
        <v>70</v>
      </c>
      <c r="HBC10" t="s">
        <v>70</v>
      </c>
      <c r="HBD10" t="s">
        <v>70</v>
      </c>
      <c r="HBE10" t="s">
        <v>70</v>
      </c>
      <c r="HBF10" t="s">
        <v>70</v>
      </c>
      <c r="HBG10" t="s">
        <v>70</v>
      </c>
      <c r="HBH10" t="s">
        <v>70</v>
      </c>
      <c r="HBI10" t="s">
        <v>70</v>
      </c>
      <c r="HBJ10" t="s">
        <v>70</v>
      </c>
      <c r="HBK10" t="s">
        <v>70</v>
      </c>
      <c r="HBL10" t="s">
        <v>70</v>
      </c>
      <c r="HBM10" t="s">
        <v>70</v>
      </c>
      <c r="HBN10" t="s">
        <v>70</v>
      </c>
      <c r="HBO10" t="s">
        <v>70</v>
      </c>
      <c r="HBP10" t="s">
        <v>70</v>
      </c>
      <c r="HBQ10" t="s">
        <v>70</v>
      </c>
      <c r="HBR10" t="s">
        <v>70</v>
      </c>
      <c r="HBS10" t="s">
        <v>70</v>
      </c>
      <c r="HBT10" t="s">
        <v>70</v>
      </c>
      <c r="HBU10" t="s">
        <v>70</v>
      </c>
      <c r="HBV10" t="s">
        <v>70</v>
      </c>
      <c r="HBW10" t="s">
        <v>70</v>
      </c>
      <c r="HBX10" t="s">
        <v>70</v>
      </c>
      <c r="HBY10" t="s">
        <v>70</v>
      </c>
      <c r="HBZ10" t="s">
        <v>70</v>
      </c>
      <c r="HCA10" t="s">
        <v>70</v>
      </c>
      <c r="HCB10" t="s">
        <v>70</v>
      </c>
      <c r="HCC10" t="s">
        <v>70</v>
      </c>
      <c r="HCD10" t="s">
        <v>70</v>
      </c>
      <c r="HCE10" t="s">
        <v>70</v>
      </c>
      <c r="HCF10" t="s">
        <v>70</v>
      </c>
      <c r="HCG10" t="s">
        <v>71</v>
      </c>
      <c r="HCH10" t="s">
        <v>71</v>
      </c>
      <c r="HCI10" t="s">
        <v>71</v>
      </c>
      <c r="HCJ10" t="s">
        <v>71</v>
      </c>
      <c r="HCK10" t="s">
        <v>71</v>
      </c>
      <c r="HCL10" t="s">
        <v>71</v>
      </c>
      <c r="HCM10" t="s">
        <v>71</v>
      </c>
      <c r="HCN10" t="s">
        <v>71</v>
      </c>
      <c r="HCO10" t="s">
        <v>71</v>
      </c>
      <c r="HCP10" t="s">
        <v>71</v>
      </c>
      <c r="HCQ10" t="s">
        <v>71</v>
      </c>
      <c r="HCR10" t="s">
        <v>71</v>
      </c>
      <c r="HCS10" t="s">
        <v>71</v>
      </c>
      <c r="HCT10" t="s">
        <v>71</v>
      </c>
      <c r="HCU10" t="s">
        <v>71</v>
      </c>
      <c r="HCV10" t="s">
        <v>71</v>
      </c>
      <c r="HCW10" t="s">
        <v>71</v>
      </c>
      <c r="HCX10" t="s">
        <v>71</v>
      </c>
      <c r="HCY10" t="s">
        <v>71</v>
      </c>
      <c r="HCZ10" t="s">
        <v>71</v>
      </c>
      <c r="HDA10" t="s">
        <v>71</v>
      </c>
      <c r="HDB10" t="s">
        <v>71</v>
      </c>
      <c r="HDC10" t="s">
        <v>71</v>
      </c>
      <c r="HDD10" t="s">
        <v>71</v>
      </c>
      <c r="HDE10" t="s">
        <v>71</v>
      </c>
      <c r="HDF10" t="s">
        <v>71</v>
      </c>
      <c r="HDG10" t="s">
        <v>71</v>
      </c>
      <c r="HDH10" t="s">
        <v>71</v>
      </c>
      <c r="HDI10" t="s">
        <v>71</v>
      </c>
      <c r="HDJ10" t="s">
        <v>71</v>
      </c>
      <c r="HDK10" t="s">
        <v>71</v>
      </c>
      <c r="HDL10" t="s">
        <v>71</v>
      </c>
      <c r="HDM10" t="s">
        <v>71</v>
      </c>
      <c r="HDN10" t="s">
        <v>71</v>
      </c>
      <c r="HDO10" t="s">
        <v>71</v>
      </c>
      <c r="HDP10" t="s">
        <v>71</v>
      </c>
      <c r="HDQ10" t="s">
        <v>71</v>
      </c>
      <c r="HDR10" t="s">
        <v>71</v>
      </c>
      <c r="HDS10" t="s">
        <v>71</v>
      </c>
      <c r="HDT10" t="s">
        <v>71</v>
      </c>
      <c r="HDU10" t="s">
        <v>71</v>
      </c>
      <c r="HDV10" t="s">
        <v>71</v>
      </c>
      <c r="HDW10" t="s">
        <v>71</v>
      </c>
      <c r="HDX10" t="s">
        <v>71</v>
      </c>
      <c r="HDY10" t="s">
        <v>71</v>
      </c>
      <c r="HDZ10" t="s">
        <v>71</v>
      </c>
      <c r="HEA10" t="s">
        <v>71</v>
      </c>
      <c r="HEB10" t="s">
        <v>71</v>
      </c>
      <c r="HEC10" t="s">
        <v>71</v>
      </c>
      <c r="HED10" t="s">
        <v>71</v>
      </c>
      <c r="HEE10" t="s">
        <v>71</v>
      </c>
      <c r="HEF10" t="s">
        <v>71</v>
      </c>
      <c r="HEG10" t="s">
        <v>71</v>
      </c>
      <c r="HEH10" t="s">
        <v>71</v>
      </c>
      <c r="HEI10" t="s">
        <v>71</v>
      </c>
      <c r="HEJ10" t="s">
        <v>71</v>
      </c>
      <c r="HEK10" t="s">
        <v>71</v>
      </c>
      <c r="HEL10" t="s">
        <v>71</v>
      </c>
      <c r="HEM10" t="s">
        <v>71</v>
      </c>
      <c r="HEN10" t="s">
        <v>71</v>
      </c>
      <c r="HEO10" t="s">
        <v>71</v>
      </c>
      <c r="HEP10" t="s">
        <v>71</v>
      </c>
      <c r="HEQ10" t="s">
        <v>71</v>
      </c>
      <c r="HER10" t="s">
        <v>71</v>
      </c>
      <c r="HES10" t="s">
        <v>71</v>
      </c>
      <c r="HET10" t="s">
        <v>71</v>
      </c>
      <c r="HEU10" t="s">
        <v>71</v>
      </c>
      <c r="HEV10" t="s">
        <v>71</v>
      </c>
      <c r="HEW10" t="s">
        <v>71</v>
      </c>
      <c r="HEX10" t="s">
        <v>71</v>
      </c>
      <c r="HEY10" t="s">
        <v>71</v>
      </c>
      <c r="HEZ10" t="s">
        <v>71</v>
      </c>
      <c r="HFA10" t="s">
        <v>71</v>
      </c>
      <c r="HFB10" t="s">
        <v>71</v>
      </c>
      <c r="HFC10" t="s">
        <v>71</v>
      </c>
      <c r="HFD10" t="s">
        <v>71</v>
      </c>
      <c r="HFE10" t="s">
        <v>71</v>
      </c>
      <c r="HFF10" t="s">
        <v>71</v>
      </c>
      <c r="HFG10" t="s">
        <v>71</v>
      </c>
      <c r="HFH10" t="s">
        <v>71</v>
      </c>
      <c r="HFI10" t="s">
        <v>71</v>
      </c>
      <c r="HFJ10" t="s">
        <v>71</v>
      </c>
      <c r="HFK10" t="s">
        <v>71</v>
      </c>
      <c r="HFL10" t="s">
        <v>71</v>
      </c>
      <c r="HFM10" t="s">
        <v>71</v>
      </c>
      <c r="HFN10" t="s">
        <v>71</v>
      </c>
      <c r="HFO10" t="s">
        <v>71</v>
      </c>
      <c r="HFP10" t="s">
        <v>71</v>
      </c>
      <c r="HFQ10" t="s">
        <v>3018</v>
      </c>
      <c r="HFR10" t="s">
        <v>3018</v>
      </c>
      <c r="HFS10" t="s">
        <v>3018</v>
      </c>
      <c r="HFT10" t="s">
        <v>3018</v>
      </c>
      <c r="HFU10" t="s">
        <v>3018</v>
      </c>
      <c r="HFV10" t="s">
        <v>3018</v>
      </c>
      <c r="HFW10" t="s">
        <v>3018</v>
      </c>
      <c r="HFX10" t="s">
        <v>3018</v>
      </c>
      <c r="HFY10" t="s">
        <v>3018</v>
      </c>
      <c r="HFZ10" t="s">
        <v>3018</v>
      </c>
      <c r="HGA10" t="s">
        <v>3018</v>
      </c>
      <c r="HGB10" t="s">
        <v>3018</v>
      </c>
      <c r="HGC10" t="s">
        <v>3018</v>
      </c>
      <c r="HGD10" t="s">
        <v>3018</v>
      </c>
      <c r="HGE10" t="s">
        <v>3018</v>
      </c>
      <c r="HGF10" t="s">
        <v>3018</v>
      </c>
      <c r="HGG10" t="s">
        <v>3018</v>
      </c>
      <c r="HGH10" t="s">
        <v>3018</v>
      </c>
      <c r="HGI10" t="s">
        <v>3018</v>
      </c>
      <c r="HGJ10" t="s">
        <v>3018</v>
      </c>
      <c r="HGK10" t="s">
        <v>3018</v>
      </c>
      <c r="HGL10" t="s">
        <v>3018</v>
      </c>
      <c r="HGM10" t="s">
        <v>3018</v>
      </c>
      <c r="HGN10" t="s">
        <v>3018</v>
      </c>
      <c r="HGO10" t="s">
        <v>3018</v>
      </c>
      <c r="HGP10" t="s">
        <v>3018</v>
      </c>
      <c r="HGQ10" t="s">
        <v>3018</v>
      </c>
      <c r="HGR10" t="s">
        <v>3018</v>
      </c>
      <c r="HGS10" t="s">
        <v>3018</v>
      </c>
      <c r="HGT10" t="s">
        <v>3018</v>
      </c>
      <c r="HGU10" t="s">
        <v>3018</v>
      </c>
      <c r="HGV10" t="s">
        <v>3018</v>
      </c>
      <c r="HGW10" t="s">
        <v>3018</v>
      </c>
      <c r="HGX10" t="s">
        <v>3018</v>
      </c>
      <c r="HGY10" t="s">
        <v>3018</v>
      </c>
      <c r="HGZ10" t="s">
        <v>3018</v>
      </c>
      <c r="HHA10" t="s">
        <v>3018</v>
      </c>
      <c r="HHB10" t="s">
        <v>3018</v>
      </c>
      <c r="HHC10" t="s">
        <v>3018</v>
      </c>
      <c r="HHD10" t="s">
        <v>3018</v>
      </c>
      <c r="HHE10" t="s">
        <v>3018</v>
      </c>
      <c r="HHF10" t="s">
        <v>3018</v>
      </c>
      <c r="HHG10" t="s">
        <v>3018</v>
      </c>
      <c r="HHH10" t="s">
        <v>3018</v>
      </c>
      <c r="HHI10" t="s">
        <v>3018</v>
      </c>
      <c r="HHJ10" t="s">
        <v>3018</v>
      </c>
      <c r="HHK10" t="s">
        <v>3018</v>
      </c>
      <c r="HHL10" t="s">
        <v>3018</v>
      </c>
      <c r="HHM10" t="s">
        <v>3018</v>
      </c>
      <c r="HHN10" t="s">
        <v>3018</v>
      </c>
      <c r="HHO10" t="s">
        <v>3018</v>
      </c>
      <c r="HHP10" t="s">
        <v>3018</v>
      </c>
      <c r="HHQ10" t="s">
        <v>3018</v>
      </c>
      <c r="HHR10" t="s">
        <v>3018</v>
      </c>
      <c r="HHS10" t="s">
        <v>3018</v>
      </c>
      <c r="HHT10" t="s">
        <v>3018</v>
      </c>
      <c r="HHU10" t="s">
        <v>3018</v>
      </c>
      <c r="HHV10" t="s">
        <v>3018</v>
      </c>
      <c r="HHW10" t="s">
        <v>3018</v>
      </c>
      <c r="HHX10" t="s">
        <v>3018</v>
      </c>
      <c r="HHY10" t="s">
        <v>3018</v>
      </c>
      <c r="HHZ10" t="s">
        <v>3018</v>
      </c>
      <c r="HIA10" t="s">
        <v>3018</v>
      </c>
      <c r="HIB10" t="s">
        <v>3018</v>
      </c>
      <c r="HIC10" t="s">
        <v>3018</v>
      </c>
      <c r="HID10" t="s">
        <v>3018</v>
      </c>
      <c r="HIE10" t="s">
        <v>3016</v>
      </c>
      <c r="HIF10" t="s">
        <v>3016</v>
      </c>
      <c r="HIG10" t="s">
        <v>3016</v>
      </c>
      <c r="HIH10" t="s">
        <v>3016</v>
      </c>
      <c r="HII10" t="s">
        <v>3016</v>
      </c>
      <c r="HIJ10" t="s">
        <v>3016</v>
      </c>
      <c r="HIK10" t="s">
        <v>3016</v>
      </c>
      <c r="HIL10" t="s">
        <v>3016</v>
      </c>
      <c r="HIM10" t="s">
        <v>3016</v>
      </c>
      <c r="HIN10" t="s">
        <v>3016</v>
      </c>
      <c r="HIO10" t="s">
        <v>3016</v>
      </c>
      <c r="HIP10" t="s">
        <v>3016</v>
      </c>
      <c r="HIQ10" t="s">
        <v>3016</v>
      </c>
      <c r="HIR10" t="s">
        <v>3016</v>
      </c>
      <c r="HIS10" t="s">
        <v>3016</v>
      </c>
      <c r="HIT10" t="s">
        <v>3016</v>
      </c>
      <c r="HIU10" t="s">
        <v>3016</v>
      </c>
      <c r="HIV10" t="s">
        <v>3016</v>
      </c>
      <c r="HIW10" t="s">
        <v>3016</v>
      </c>
      <c r="HIX10" t="s">
        <v>3016</v>
      </c>
      <c r="HIY10" t="s">
        <v>3016</v>
      </c>
      <c r="HIZ10" t="s">
        <v>3016</v>
      </c>
      <c r="HJA10" t="s">
        <v>3016</v>
      </c>
      <c r="HJB10" t="s">
        <v>3016</v>
      </c>
      <c r="HJC10" t="s">
        <v>3016</v>
      </c>
      <c r="HJD10" t="s">
        <v>3016</v>
      </c>
      <c r="HJE10" t="s">
        <v>3016</v>
      </c>
      <c r="HJF10" t="s">
        <v>3016</v>
      </c>
      <c r="HJG10" t="s">
        <v>3016</v>
      </c>
      <c r="HJH10" t="s">
        <v>3016</v>
      </c>
      <c r="HJI10" t="s">
        <v>3016</v>
      </c>
      <c r="HJJ10" t="s">
        <v>3016</v>
      </c>
      <c r="HJK10" t="s">
        <v>3016</v>
      </c>
      <c r="HJL10" t="s">
        <v>3016</v>
      </c>
      <c r="HJM10" t="s">
        <v>3016</v>
      </c>
      <c r="HJN10" t="s">
        <v>3016</v>
      </c>
      <c r="HJO10" t="s">
        <v>3016</v>
      </c>
      <c r="HJP10" t="s">
        <v>3016</v>
      </c>
      <c r="HJQ10" t="s">
        <v>3016</v>
      </c>
      <c r="HJR10" t="s">
        <v>3016</v>
      </c>
      <c r="HJS10" t="s">
        <v>3016</v>
      </c>
      <c r="HJT10" t="s">
        <v>3016</v>
      </c>
      <c r="HJU10" t="s">
        <v>3016</v>
      </c>
      <c r="HJV10" t="s">
        <v>3016</v>
      </c>
      <c r="HJW10" t="s">
        <v>3016</v>
      </c>
      <c r="HJX10" t="s">
        <v>3016</v>
      </c>
      <c r="HJY10" t="s">
        <v>3016</v>
      </c>
      <c r="HJZ10" t="s">
        <v>3016</v>
      </c>
      <c r="HKA10" t="s">
        <v>3016</v>
      </c>
      <c r="HKB10" t="s">
        <v>3016</v>
      </c>
      <c r="HKC10" t="s">
        <v>3016</v>
      </c>
      <c r="HKD10" t="s">
        <v>3016</v>
      </c>
      <c r="HKE10" t="s">
        <v>3016</v>
      </c>
      <c r="HKF10" t="s">
        <v>3016</v>
      </c>
      <c r="HKG10" t="s">
        <v>3016</v>
      </c>
      <c r="HKH10" t="s">
        <v>3016</v>
      </c>
      <c r="HKI10" t="s">
        <v>3016</v>
      </c>
      <c r="HKJ10" t="s">
        <v>3016</v>
      </c>
      <c r="HKK10" t="s">
        <v>3016</v>
      </c>
      <c r="HKL10" t="s">
        <v>3016</v>
      </c>
      <c r="HKM10" t="s">
        <v>3016</v>
      </c>
      <c r="HKN10" t="s">
        <v>3016</v>
      </c>
      <c r="HKO10" t="s">
        <v>3016</v>
      </c>
      <c r="HKP10" t="s">
        <v>3016</v>
      </c>
      <c r="HKQ10" t="s">
        <v>3016</v>
      </c>
      <c r="HKR10" t="s">
        <v>3016</v>
      </c>
      <c r="HKS10" t="s">
        <v>3016</v>
      </c>
      <c r="HKT10" t="s">
        <v>3016</v>
      </c>
      <c r="HKU10" t="s">
        <v>3016</v>
      </c>
      <c r="HKV10" t="s">
        <v>3016</v>
      </c>
      <c r="HKW10" t="s">
        <v>3016</v>
      </c>
      <c r="HKX10" t="s">
        <v>3016</v>
      </c>
      <c r="HKY10" t="s">
        <v>3016</v>
      </c>
      <c r="HKZ10" t="s">
        <v>3016</v>
      </c>
      <c r="HLA10" t="s">
        <v>3016</v>
      </c>
      <c r="HLB10" t="s">
        <v>3016</v>
      </c>
      <c r="HLC10" t="s">
        <v>3016</v>
      </c>
      <c r="HLD10" t="s">
        <v>3016</v>
      </c>
      <c r="HLE10" t="s">
        <v>3016</v>
      </c>
      <c r="HLF10" t="s">
        <v>3016</v>
      </c>
      <c r="HLG10" t="s">
        <v>3016</v>
      </c>
      <c r="HLH10" t="s">
        <v>3016</v>
      </c>
      <c r="HLI10" t="s">
        <v>3016</v>
      </c>
      <c r="HLJ10" t="s">
        <v>3016</v>
      </c>
      <c r="HLK10" t="s">
        <v>3016</v>
      </c>
      <c r="HLL10" t="s">
        <v>3016</v>
      </c>
      <c r="HLM10" t="s">
        <v>3016</v>
      </c>
      <c r="HLN10" t="s">
        <v>3016</v>
      </c>
      <c r="HLO10" t="s">
        <v>3016</v>
      </c>
      <c r="HLP10" t="s">
        <v>3016</v>
      </c>
      <c r="HLQ10" t="s">
        <v>3016</v>
      </c>
      <c r="HLR10" t="s">
        <v>3016</v>
      </c>
      <c r="HLS10" t="s">
        <v>3016</v>
      </c>
      <c r="HLT10" t="s">
        <v>3016</v>
      </c>
      <c r="HLU10" t="s">
        <v>3016</v>
      </c>
      <c r="HLV10" t="s">
        <v>3016</v>
      </c>
      <c r="HLW10" t="s">
        <v>3016</v>
      </c>
      <c r="HLX10" t="s">
        <v>3016</v>
      </c>
      <c r="HLY10" t="s">
        <v>3016</v>
      </c>
      <c r="HLZ10" t="s">
        <v>3016</v>
      </c>
      <c r="HMA10" t="s">
        <v>3016</v>
      </c>
      <c r="HMB10" t="s">
        <v>3016</v>
      </c>
      <c r="HMC10" t="s">
        <v>3016</v>
      </c>
      <c r="HMD10" t="s">
        <v>3016</v>
      </c>
      <c r="HME10" t="s">
        <v>3016</v>
      </c>
      <c r="HMF10" t="s">
        <v>3016</v>
      </c>
      <c r="HMG10" t="s">
        <v>3016</v>
      </c>
      <c r="HMH10" t="s">
        <v>3016</v>
      </c>
      <c r="HMI10" t="s">
        <v>3016</v>
      </c>
      <c r="HMJ10" t="s">
        <v>3016</v>
      </c>
      <c r="HMK10" t="s">
        <v>3016</v>
      </c>
      <c r="HML10" t="s">
        <v>3016</v>
      </c>
      <c r="HMM10" t="s">
        <v>3016</v>
      </c>
      <c r="HMN10" t="s">
        <v>3016</v>
      </c>
      <c r="HMO10" t="s">
        <v>3016</v>
      </c>
      <c r="HMP10" t="s">
        <v>3016</v>
      </c>
      <c r="HMQ10" t="s">
        <v>3016</v>
      </c>
      <c r="HMR10" t="s">
        <v>3016</v>
      </c>
      <c r="HMS10" t="s">
        <v>3016</v>
      </c>
      <c r="HMT10" t="s">
        <v>3016</v>
      </c>
      <c r="HMU10" t="s">
        <v>3016</v>
      </c>
      <c r="HMV10" t="s">
        <v>3016</v>
      </c>
      <c r="HMW10" t="s">
        <v>3016</v>
      </c>
      <c r="HMX10" t="s">
        <v>3016</v>
      </c>
      <c r="HMY10" t="s">
        <v>3016</v>
      </c>
      <c r="HMZ10" t="s">
        <v>3016</v>
      </c>
      <c r="HNA10" t="s">
        <v>3016</v>
      </c>
      <c r="HNB10" t="s">
        <v>3016</v>
      </c>
      <c r="HNC10" t="s">
        <v>3016</v>
      </c>
      <c r="HND10" t="s">
        <v>3016</v>
      </c>
      <c r="HNE10" t="s">
        <v>3016</v>
      </c>
      <c r="HNF10" t="s">
        <v>3016</v>
      </c>
      <c r="HNG10" t="s">
        <v>3016</v>
      </c>
      <c r="HNH10" t="s">
        <v>3016</v>
      </c>
      <c r="HNI10" t="s">
        <v>3016</v>
      </c>
      <c r="HNJ10" t="s">
        <v>3016</v>
      </c>
      <c r="HNK10" t="s">
        <v>3016</v>
      </c>
      <c r="HNL10" t="s">
        <v>3016</v>
      </c>
      <c r="HNM10" t="s">
        <v>3016</v>
      </c>
      <c r="HNN10" t="s">
        <v>3016</v>
      </c>
      <c r="HNO10" t="s">
        <v>3016</v>
      </c>
      <c r="HNP10" t="s">
        <v>3016</v>
      </c>
      <c r="HNQ10" t="s">
        <v>3016</v>
      </c>
      <c r="HNR10" t="s">
        <v>3016</v>
      </c>
      <c r="HNS10" t="s">
        <v>3016</v>
      </c>
      <c r="HNT10" t="s">
        <v>3016</v>
      </c>
      <c r="HNU10" t="s">
        <v>3016</v>
      </c>
      <c r="HNV10" t="s">
        <v>3016</v>
      </c>
      <c r="HNW10" t="s">
        <v>3016</v>
      </c>
      <c r="HNX10" t="s">
        <v>3016</v>
      </c>
      <c r="HNY10" t="s">
        <v>3016</v>
      </c>
      <c r="HNZ10" t="s">
        <v>3016</v>
      </c>
      <c r="HOA10" t="s">
        <v>3016</v>
      </c>
      <c r="HOB10" t="s">
        <v>3016</v>
      </c>
      <c r="HOC10" t="s">
        <v>3016</v>
      </c>
      <c r="HOD10" t="s">
        <v>3016</v>
      </c>
      <c r="HOE10" t="s">
        <v>3016</v>
      </c>
      <c r="HOF10" t="s">
        <v>3016</v>
      </c>
      <c r="HOG10" t="s">
        <v>3016</v>
      </c>
      <c r="HOH10" t="s">
        <v>3016</v>
      </c>
      <c r="HOI10" t="s">
        <v>3016</v>
      </c>
      <c r="HOJ10" t="s">
        <v>3016</v>
      </c>
      <c r="HOK10" t="s">
        <v>3016</v>
      </c>
      <c r="HOL10" t="s">
        <v>3016</v>
      </c>
      <c r="HOM10" t="s">
        <v>3016</v>
      </c>
      <c r="HON10" t="s">
        <v>72</v>
      </c>
      <c r="HOO10" t="s">
        <v>72</v>
      </c>
      <c r="HOP10" t="s">
        <v>72</v>
      </c>
      <c r="HOQ10" t="s">
        <v>72</v>
      </c>
      <c r="HOR10" t="s">
        <v>72</v>
      </c>
      <c r="HOS10" t="s">
        <v>72</v>
      </c>
      <c r="HOT10" t="s">
        <v>72</v>
      </c>
      <c r="HOU10" t="s">
        <v>72</v>
      </c>
      <c r="HOV10" t="s">
        <v>72</v>
      </c>
      <c r="HOW10" t="s">
        <v>72</v>
      </c>
      <c r="HOX10" t="s">
        <v>72</v>
      </c>
      <c r="HOY10" t="s">
        <v>72</v>
      </c>
      <c r="HOZ10" t="s">
        <v>72</v>
      </c>
      <c r="HPA10" t="s">
        <v>72</v>
      </c>
      <c r="HPB10" t="s">
        <v>72</v>
      </c>
      <c r="HPC10" t="s">
        <v>72</v>
      </c>
      <c r="HPD10" t="s">
        <v>72</v>
      </c>
      <c r="HPE10" t="s">
        <v>72</v>
      </c>
      <c r="HPF10" t="s">
        <v>72</v>
      </c>
      <c r="HPG10" t="s">
        <v>72</v>
      </c>
      <c r="HPH10" t="s">
        <v>72</v>
      </c>
      <c r="HPI10" t="s">
        <v>72</v>
      </c>
      <c r="HPJ10" t="s">
        <v>72</v>
      </c>
      <c r="HPK10" t="s">
        <v>72</v>
      </c>
      <c r="HPL10" t="s">
        <v>72</v>
      </c>
      <c r="HPM10" t="s">
        <v>72</v>
      </c>
      <c r="HPN10" t="s">
        <v>72</v>
      </c>
      <c r="HPO10" t="s">
        <v>72</v>
      </c>
      <c r="HPP10" t="s">
        <v>72</v>
      </c>
      <c r="HPQ10" t="s">
        <v>72</v>
      </c>
      <c r="HPR10" t="s">
        <v>72</v>
      </c>
      <c r="HPS10" t="s">
        <v>72</v>
      </c>
      <c r="HPT10" t="s">
        <v>72</v>
      </c>
      <c r="HPU10" t="s">
        <v>72</v>
      </c>
      <c r="HPV10" t="s">
        <v>72</v>
      </c>
      <c r="HPW10" t="s">
        <v>72</v>
      </c>
      <c r="HPX10" t="s">
        <v>72</v>
      </c>
      <c r="HPY10" t="s">
        <v>72</v>
      </c>
      <c r="HPZ10" t="s">
        <v>72</v>
      </c>
      <c r="HQA10" t="s">
        <v>72</v>
      </c>
      <c r="HQB10" t="s">
        <v>72</v>
      </c>
      <c r="HQC10" t="s">
        <v>72</v>
      </c>
      <c r="HQD10" t="s">
        <v>72</v>
      </c>
      <c r="HQE10" t="s">
        <v>72</v>
      </c>
      <c r="HQF10" t="s">
        <v>72</v>
      </c>
      <c r="HQG10" t="s">
        <v>72</v>
      </c>
      <c r="HQH10" t="s">
        <v>72</v>
      </c>
      <c r="HQI10" t="s">
        <v>72</v>
      </c>
      <c r="HQJ10" t="s">
        <v>72</v>
      </c>
      <c r="HQK10" t="s">
        <v>72</v>
      </c>
      <c r="HQL10" t="s">
        <v>72</v>
      </c>
      <c r="HQM10" t="s">
        <v>72</v>
      </c>
      <c r="HQN10" t="s">
        <v>72</v>
      </c>
      <c r="HQO10" t="s">
        <v>72</v>
      </c>
      <c r="HQP10" t="s">
        <v>72</v>
      </c>
      <c r="HQQ10" t="s">
        <v>72</v>
      </c>
      <c r="HQR10" t="s">
        <v>72</v>
      </c>
      <c r="HQS10" t="s">
        <v>72</v>
      </c>
      <c r="HQT10" t="s">
        <v>72</v>
      </c>
      <c r="HQU10" t="s">
        <v>72</v>
      </c>
      <c r="HQV10" t="s">
        <v>72</v>
      </c>
      <c r="HQW10" t="s">
        <v>72</v>
      </c>
      <c r="HQX10" t="s">
        <v>72</v>
      </c>
      <c r="HQY10" t="s">
        <v>72</v>
      </c>
      <c r="HQZ10" t="s">
        <v>72</v>
      </c>
      <c r="HRA10" t="s">
        <v>72</v>
      </c>
      <c r="HRB10" t="s">
        <v>72</v>
      </c>
      <c r="HRC10" t="s">
        <v>72</v>
      </c>
      <c r="HRD10" t="s">
        <v>72</v>
      </c>
      <c r="HRE10" t="s">
        <v>72</v>
      </c>
      <c r="HRF10" t="s">
        <v>72</v>
      </c>
      <c r="HRG10" t="s">
        <v>72</v>
      </c>
      <c r="HRH10" t="s">
        <v>72</v>
      </c>
      <c r="HRI10" t="s">
        <v>72</v>
      </c>
      <c r="HRJ10" t="s">
        <v>72</v>
      </c>
      <c r="HRK10" t="s">
        <v>72</v>
      </c>
      <c r="HRL10" t="s">
        <v>72</v>
      </c>
      <c r="HRM10" t="s">
        <v>72</v>
      </c>
      <c r="HRN10" t="s">
        <v>72</v>
      </c>
      <c r="HRO10" t="s">
        <v>72</v>
      </c>
      <c r="HRP10" t="s">
        <v>72</v>
      </c>
      <c r="HRQ10" t="s">
        <v>72</v>
      </c>
      <c r="HRR10" t="s">
        <v>72</v>
      </c>
      <c r="HRS10" t="s">
        <v>72</v>
      </c>
      <c r="HRT10" t="s">
        <v>72</v>
      </c>
      <c r="HRU10" t="s">
        <v>72</v>
      </c>
      <c r="HRV10" t="s">
        <v>72</v>
      </c>
      <c r="HRW10" t="s">
        <v>72</v>
      </c>
      <c r="HRX10" t="s">
        <v>72</v>
      </c>
      <c r="HRY10" t="s">
        <v>72</v>
      </c>
      <c r="HRZ10" t="s">
        <v>72</v>
      </c>
      <c r="HSA10" t="s">
        <v>72</v>
      </c>
      <c r="HSB10" t="s">
        <v>72</v>
      </c>
      <c r="HSC10" t="s">
        <v>72</v>
      </c>
      <c r="HSD10" t="s">
        <v>72</v>
      </c>
      <c r="HSE10" t="s">
        <v>72</v>
      </c>
      <c r="HSF10" t="s">
        <v>72</v>
      </c>
      <c r="HSG10" t="s">
        <v>72</v>
      </c>
      <c r="HSH10" t="s">
        <v>72</v>
      </c>
      <c r="HSI10" t="s">
        <v>72</v>
      </c>
      <c r="HSJ10" t="s">
        <v>72</v>
      </c>
      <c r="HSK10" t="s">
        <v>72</v>
      </c>
      <c r="HSL10" t="s">
        <v>72</v>
      </c>
      <c r="HSM10" t="s">
        <v>72</v>
      </c>
      <c r="HSN10" t="s">
        <v>72</v>
      </c>
      <c r="HSO10" t="s">
        <v>72</v>
      </c>
      <c r="HSP10" t="s">
        <v>72</v>
      </c>
      <c r="HSQ10" t="s">
        <v>72</v>
      </c>
      <c r="HSR10" t="s">
        <v>72</v>
      </c>
      <c r="HSS10" t="s">
        <v>72</v>
      </c>
      <c r="HST10" t="s">
        <v>72</v>
      </c>
      <c r="HSU10" t="s">
        <v>72</v>
      </c>
      <c r="HSV10" t="s">
        <v>72</v>
      </c>
      <c r="HSW10" t="s">
        <v>72</v>
      </c>
      <c r="HSX10" t="s">
        <v>72</v>
      </c>
      <c r="HSY10" t="s">
        <v>72</v>
      </c>
      <c r="HSZ10" t="s">
        <v>72</v>
      </c>
      <c r="HTA10" t="s">
        <v>72</v>
      </c>
      <c r="HTB10" t="s">
        <v>72</v>
      </c>
      <c r="HTC10" t="s">
        <v>72</v>
      </c>
      <c r="HTD10" t="s">
        <v>72</v>
      </c>
      <c r="HTE10" t="s">
        <v>72</v>
      </c>
      <c r="HTF10" t="s">
        <v>72</v>
      </c>
      <c r="HTG10" t="s">
        <v>72</v>
      </c>
      <c r="HTH10" t="s">
        <v>72</v>
      </c>
      <c r="HTI10" t="s">
        <v>72</v>
      </c>
      <c r="HTJ10" t="s">
        <v>72</v>
      </c>
      <c r="HTK10" t="s">
        <v>72</v>
      </c>
      <c r="HTL10" t="s">
        <v>72</v>
      </c>
      <c r="HTM10" t="s">
        <v>72</v>
      </c>
      <c r="HTN10" t="s">
        <v>72</v>
      </c>
      <c r="HTO10" t="s">
        <v>72</v>
      </c>
      <c r="HTP10" t="s">
        <v>72</v>
      </c>
      <c r="HTQ10" t="s">
        <v>72</v>
      </c>
      <c r="HTR10" t="s">
        <v>72</v>
      </c>
      <c r="HTS10" t="s">
        <v>72</v>
      </c>
      <c r="HTT10" t="s">
        <v>72</v>
      </c>
      <c r="HTU10" t="s">
        <v>72</v>
      </c>
      <c r="HTV10" t="s">
        <v>72</v>
      </c>
      <c r="HTW10" t="s">
        <v>72</v>
      </c>
      <c r="HTX10" t="s">
        <v>72</v>
      </c>
      <c r="HTY10" t="s">
        <v>72</v>
      </c>
      <c r="HTZ10" t="s">
        <v>72</v>
      </c>
      <c r="HUA10" t="s">
        <v>72</v>
      </c>
      <c r="HUB10" t="s">
        <v>72</v>
      </c>
      <c r="HUC10" t="s">
        <v>72</v>
      </c>
      <c r="HUD10" t="s">
        <v>72</v>
      </c>
      <c r="HUE10" t="s">
        <v>72</v>
      </c>
      <c r="HUF10" t="s">
        <v>72</v>
      </c>
      <c r="HUG10" t="s">
        <v>72</v>
      </c>
      <c r="HUH10" t="s">
        <v>72</v>
      </c>
      <c r="HUI10" t="s">
        <v>72</v>
      </c>
      <c r="HUJ10" t="s">
        <v>72</v>
      </c>
      <c r="HUK10" t="s">
        <v>72</v>
      </c>
      <c r="HUL10" t="s">
        <v>72</v>
      </c>
      <c r="HUM10" t="s">
        <v>72</v>
      </c>
      <c r="HUN10" t="s">
        <v>72</v>
      </c>
      <c r="HUO10" t="s">
        <v>72</v>
      </c>
      <c r="HUP10" t="s">
        <v>72</v>
      </c>
      <c r="HUQ10" t="s">
        <v>72</v>
      </c>
      <c r="HUR10" t="s">
        <v>72</v>
      </c>
      <c r="HUS10" t="s">
        <v>72</v>
      </c>
      <c r="HUT10" t="s">
        <v>72</v>
      </c>
      <c r="HUU10" t="s">
        <v>72</v>
      </c>
      <c r="HUV10" t="s">
        <v>72</v>
      </c>
      <c r="HUW10" t="s">
        <v>72</v>
      </c>
      <c r="HUX10" t="s">
        <v>72</v>
      </c>
      <c r="HUY10" t="s">
        <v>72</v>
      </c>
      <c r="HUZ10" t="s">
        <v>72</v>
      </c>
      <c r="HVA10" t="s">
        <v>72</v>
      </c>
      <c r="HVB10" t="s">
        <v>72</v>
      </c>
      <c r="HVC10" t="s">
        <v>72</v>
      </c>
      <c r="HVD10" t="s">
        <v>72</v>
      </c>
      <c r="HVE10" t="s">
        <v>72</v>
      </c>
      <c r="HVF10" t="s">
        <v>72</v>
      </c>
      <c r="HVG10" t="s">
        <v>72</v>
      </c>
      <c r="HVH10" t="s">
        <v>72</v>
      </c>
      <c r="HVI10" t="s">
        <v>72</v>
      </c>
      <c r="HVJ10" t="s">
        <v>72</v>
      </c>
      <c r="HVK10" t="s">
        <v>72</v>
      </c>
      <c r="HVL10" t="s">
        <v>72</v>
      </c>
      <c r="HVM10" t="s">
        <v>72</v>
      </c>
      <c r="HVN10" t="s">
        <v>72</v>
      </c>
      <c r="HVO10" t="s">
        <v>72</v>
      </c>
      <c r="HVP10" t="s">
        <v>72</v>
      </c>
      <c r="HVQ10" t="s">
        <v>72</v>
      </c>
      <c r="HVR10" t="s">
        <v>72</v>
      </c>
      <c r="HVS10" t="s">
        <v>72</v>
      </c>
      <c r="HVT10" t="s">
        <v>72</v>
      </c>
      <c r="HVU10" t="s">
        <v>72</v>
      </c>
      <c r="HVV10" t="s">
        <v>72</v>
      </c>
      <c r="HVW10" t="s">
        <v>72</v>
      </c>
      <c r="HVX10" t="s">
        <v>72</v>
      </c>
      <c r="HVY10" t="s">
        <v>72</v>
      </c>
      <c r="HVZ10" t="s">
        <v>72</v>
      </c>
      <c r="HWA10" t="s">
        <v>72</v>
      </c>
      <c r="HWB10" t="s">
        <v>72</v>
      </c>
      <c r="HWC10" t="s">
        <v>72</v>
      </c>
      <c r="HWD10" t="s">
        <v>72</v>
      </c>
      <c r="HWE10" t="s">
        <v>72</v>
      </c>
      <c r="HWF10" t="s">
        <v>72</v>
      </c>
      <c r="HWG10" t="s">
        <v>72</v>
      </c>
      <c r="HWH10" t="s">
        <v>72</v>
      </c>
      <c r="HWI10" t="s">
        <v>72</v>
      </c>
      <c r="HWJ10" t="s">
        <v>72</v>
      </c>
      <c r="HWK10" t="s">
        <v>72</v>
      </c>
      <c r="HWL10" t="s">
        <v>72</v>
      </c>
      <c r="HWM10" t="s">
        <v>72</v>
      </c>
      <c r="HWN10" t="s">
        <v>72</v>
      </c>
      <c r="HWO10" t="s">
        <v>72</v>
      </c>
      <c r="HWP10" t="s">
        <v>72</v>
      </c>
      <c r="HWQ10" t="s">
        <v>72</v>
      </c>
      <c r="HWR10" t="s">
        <v>72</v>
      </c>
      <c r="HWS10" t="s">
        <v>72</v>
      </c>
      <c r="HWT10" t="s">
        <v>72</v>
      </c>
      <c r="HWU10" t="s">
        <v>72</v>
      </c>
      <c r="HWV10" t="s">
        <v>72</v>
      </c>
      <c r="HWW10" t="s">
        <v>72</v>
      </c>
      <c r="HWX10" t="s">
        <v>72</v>
      </c>
      <c r="HWY10" t="s">
        <v>72</v>
      </c>
      <c r="HWZ10" t="s">
        <v>72</v>
      </c>
      <c r="HXA10" t="s">
        <v>72</v>
      </c>
      <c r="HXB10" t="s">
        <v>72</v>
      </c>
      <c r="HXC10" t="s">
        <v>72</v>
      </c>
      <c r="HXD10" t="s">
        <v>72</v>
      </c>
      <c r="HXE10" t="s">
        <v>72</v>
      </c>
      <c r="HXF10" t="s">
        <v>72</v>
      </c>
      <c r="HXG10" t="s">
        <v>72</v>
      </c>
      <c r="HXH10" t="s">
        <v>72</v>
      </c>
      <c r="HXI10" t="s">
        <v>72</v>
      </c>
      <c r="HXJ10" t="s">
        <v>72</v>
      </c>
      <c r="HXK10" t="s">
        <v>72</v>
      </c>
      <c r="HXL10" t="s">
        <v>72</v>
      </c>
      <c r="HXM10" t="s">
        <v>72</v>
      </c>
      <c r="HXN10" t="s">
        <v>72</v>
      </c>
      <c r="HXO10" t="s">
        <v>72</v>
      </c>
      <c r="HXP10" t="s">
        <v>72</v>
      </c>
      <c r="HXQ10" t="s">
        <v>72</v>
      </c>
      <c r="HXR10" t="s">
        <v>72</v>
      </c>
      <c r="HXS10" t="s">
        <v>72</v>
      </c>
      <c r="HXT10" t="s">
        <v>72</v>
      </c>
      <c r="HXU10" t="s">
        <v>72</v>
      </c>
      <c r="HXV10" t="s">
        <v>72</v>
      </c>
      <c r="HXW10" t="s">
        <v>72</v>
      </c>
      <c r="HXX10" t="s">
        <v>72</v>
      </c>
      <c r="HXY10" t="s">
        <v>72</v>
      </c>
      <c r="HXZ10" t="s">
        <v>72</v>
      </c>
      <c r="HYA10" t="s">
        <v>72</v>
      </c>
      <c r="HYB10" t="s">
        <v>72</v>
      </c>
      <c r="HYC10" t="s">
        <v>72</v>
      </c>
      <c r="HYD10" t="s">
        <v>72</v>
      </c>
      <c r="HYE10" t="s">
        <v>72</v>
      </c>
      <c r="HYF10" t="s">
        <v>72</v>
      </c>
      <c r="HYG10" t="s">
        <v>72</v>
      </c>
      <c r="HYH10" t="s">
        <v>72</v>
      </c>
      <c r="HYI10" t="s">
        <v>72</v>
      </c>
      <c r="HYJ10" t="s">
        <v>72</v>
      </c>
      <c r="HYK10" t="s">
        <v>72</v>
      </c>
      <c r="HYL10" t="s">
        <v>72</v>
      </c>
      <c r="HYM10" t="s">
        <v>72</v>
      </c>
      <c r="HYN10" t="s">
        <v>72</v>
      </c>
      <c r="HYO10" t="s">
        <v>72</v>
      </c>
      <c r="HYP10" t="s">
        <v>72</v>
      </c>
      <c r="HYQ10" t="s">
        <v>72</v>
      </c>
      <c r="HYR10" t="s">
        <v>73</v>
      </c>
      <c r="HYS10" t="s">
        <v>73</v>
      </c>
      <c r="HYT10" t="s">
        <v>73</v>
      </c>
      <c r="HYU10" t="s">
        <v>73</v>
      </c>
      <c r="HYV10" t="s">
        <v>73</v>
      </c>
      <c r="HYW10" t="s">
        <v>73</v>
      </c>
      <c r="HYX10" t="s">
        <v>73</v>
      </c>
      <c r="HYY10" t="s">
        <v>73</v>
      </c>
      <c r="HYZ10" t="s">
        <v>73</v>
      </c>
      <c r="HZA10" t="s">
        <v>73</v>
      </c>
      <c r="HZB10" t="s">
        <v>73</v>
      </c>
      <c r="HZC10" t="s">
        <v>73</v>
      </c>
      <c r="HZD10" t="s">
        <v>73</v>
      </c>
      <c r="HZE10" t="s">
        <v>73</v>
      </c>
      <c r="HZF10" t="s">
        <v>73</v>
      </c>
      <c r="HZG10" t="s">
        <v>73</v>
      </c>
      <c r="HZH10" t="s">
        <v>73</v>
      </c>
      <c r="HZI10" t="s">
        <v>73</v>
      </c>
      <c r="HZJ10" t="s">
        <v>73</v>
      </c>
      <c r="HZK10" t="s">
        <v>73</v>
      </c>
      <c r="HZL10" t="s">
        <v>73</v>
      </c>
      <c r="HZM10" t="s">
        <v>73</v>
      </c>
      <c r="HZN10" t="s">
        <v>73</v>
      </c>
      <c r="HZO10" t="s">
        <v>73</v>
      </c>
      <c r="HZP10" t="s">
        <v>73</v>
      </c>
      <c r="HZQ10" t="s">
        <v>73</v>
      </c>
      <c r="HZR10" t="s">
        <v>73</v>
      </c>
      <c r="HZS10" t="s">
        <v>73</v>
      </c>
      <c r="HZT10" t="s">
        <v>73</v>
      </c>
      <c r="HZU10" t="s">
        <v>73</v>
      </c>
      <c r="HZV10" t="s">
        <v>73</v>
      </c>
      <c r="HZW10" t="s">
        <v>73</v>
      </c>
      <c r="HZX10" t="s">
        <v>73</v>
      </c>
      <c r="HZY10" t="s">
        <v>73</v>
      </c>
      <c r="HZZ10" t="s">
        <v>73</v>
      </c>
      <c r="IAA10" t="s">
        <v>73</v>
      </c>
      <c r="IAB10" t="s">
        <v>73</v>
      </c>
      <c r="IAC10" t="s">
        <v>73</v>
      </c>
      <c r="IAD10" t="s">
        <v>73</v>
      </c>
      <c r="IAE10" t="s">
        <v>73</v>
      </c>
      <c r="IAF10" t="s">
        <v>73</v>
      </c>
      <c r="IAG10" t="s">
        <v>73</v>
      </c>
      <c r="IAH10" t="s">
        <v>73</v>
      </c>
      <c r="IAI10" t="s">
        <v>73</v>
      </c>
      <c r="IAJ10" t="s">
        <v>73</v>
      </c>
      <c r="IAK10" t="s">
        <v>73</v>
      </c>
      <c r="IAL10" t="s">
        <v>73</v>
      </c>
      <c r="IAM10" t="s">
        <v>73</v>
      </c>
      <c r="IAN10" t="s">
        <v>73</v>
      </c>
      <c r="IAO10" t="s">
        <v>73</v>
      </c>
      <c r="IAP10" t="s">
        <v>73</v>
      </c>
      <c r="IAQ10" t="s">
        <v>73</v>
      </c>
      <c r="IAR10" t="s">
        <v>73</v>
      </c>
      <c r="IAS10" t="s">
        <v>73</v>
      </c>
      <c r="IAT10" t="s">
        <v>73</v>
      </c>
      <c r="IAU10" t="s">
        <v>73</v>
      </c>
      <c r="IAV10" t="s">
        <v>73</v>
      </c>
      <c r="IAW10" t="s">
        <v>73</v>
      </c>
      <c r="IAX10" t="s">
        <v>73</v>
      </c>
      <c r="IAY10" t="s">
        <v>73</v>
      </c>
      <c r="IAZ10" t="s">
        <v>73</v>
      </c>
      <c r="IBA10" t="s">
        <v>73</v>
      </c>
      <c r="IBB10" t="s">
        <v>73</v>
      </c>
      <c r="IBC10" t="s">
        <v>73</v>
      </c>
      <c r="IBD10" t="s">
        <v>73</v>
      </c>
      <c r="IBE10" t="s">
        <v>73</v>
      </c>
      <c r="IBF10" t="s">
        <v>73</v>
      </c>
      <c r="IBG10" t="s">
        <v>73</v>
      </c>
      <c r="IBH10" t="s">
        <v>73</v>
      </c>
      <c r="IBI10" t="s">
        <v>73</v>
      </c>
      <c r="IBJ10" t="s">
        <v>73</v>
      </c>
      <c r="IBK10" t="s">
        <v>73</v>
      </c>
      <c r="IBL10" t="s">
        <v>73</v>
      </c>
      <c r="IBM10" t="s">
        <v>73</v>
      </c>
      <c r="IBN10" t="s">
        <v>73</v>
      </c>
      <c r="IBO10" t="s">
        <v>73</v>
      </c>
      <c r="IBP10" t="s">
        <v>73</v>
      </c>
      <c r="IBQ10" t="s">
        <v>73</v>
      </c>
      <c r="IBR10" t="s">
        <v>73</v>
      </c>
      <c r="IBS10" t="s">
        <v>73</v>
      </c>
      <c r="IBT10" t="s">
        <v>73</v>
      </c>
      <c r="IBU10" t="s">
        <v>73</v>
      </c>
      <c r="IBV10" t="s">
        <v>73</v>
      </c>
      <c r="IBW10" t="s">
        <v>73</v>
      </c>
      <c r="IBX10" t="s">
        <v>73</v>
      </c>
      <c r="IBY10" t="s">
        <v>73</v>
      </c>
      <c r="IBZ10" t="s">
        <v>73</v>
      </c>
      <c r="ICA10" t="s">
        <v>73</v>
      </c>
      <c r="ICB10" t="s">
        <v>73</v>
      </c>
      <c r="ICC10" t="s">
        <v>73</v>
      </c>
      <c r="ICD10" t="s">
        <v>73</v>
      </c>
      <c r="ICE10" t="s">
        <v>73</v>
      </c>
      <c r="ICF10" t="s">
        <v>73</v>
      </c>
      <c r="ICG10" t="s">
        <v>73</v>
      </c>
      <c r="ICH10" t="s">
        <v>73</v>
      </c>
      <c r="ICI10" t="s">
        <v>73</v>
      </c>
      <c r="ICJ10" t="s">
        <v>73</v>
      </c>
      <c r="ICK10" t="s">
        <v>73</v>
      </c>
      <c r="ICL10" t="s">
        <v>73</v>
      </c>
      <c r="ICM10" t="s">
        <v>73</v>
      </c>
      <c r="ICN10" t="s">
        <v>73</v>
      </c>
      <c r="ICO10" t="s">
        <v>73</v>
      </c>
      <c r="ICP10" t="s">
        <v>73</v>
      </c>
      <c r="ICQ10" t="s">
        <v>73</v>
      </c>
      <c r="ICR10" t="s">
        <v>73</v>
      </c>
      <c r="ICS10" t="s">
        <v>73</v>
      </c>
      <c r="ICT10" t="s">
        <v>73</v>
      </c>
      <c r="ICU10" t="s">
        <v>73</v>
      </c>
      <c r="ICV10" t="s">
        <v>73</v>
      </c>
      <c r="ICW10" t="s">
        <v>73</v>
      </c>
      <c r="ICX10" t="s">
        <v>73</v>
      </c>
      <c r="ICY10" t="s">
        <v>73</v>
      </c>
      <c r="ICZ10" t="s">
        <v>73</v>
      </c>
      <c r="IDA10" t="s">
        <v>73</v>
      </c>
      <c r="IDB10" t="s">
        <v>73</v>
      </c>
      <c r="IDC10" t="s">
        <v>73</v>
      </c>
      <c r="IDD10" t="s">
        <v>73</v>
      </c>
      <c r="IDE10" t="s">
        <v>73</v>
      </c>
      <c r="IDF10" t="s">
        <v>73</v>
      </c>
      <c r="IDG10" t="s">
        <v>73</v>
      </c>
      <c r="IDH10" t="s">
        <v>73</v>
      </c>
      <c r="IDI10" t="s">
        <v>73</v>
      </c>
      <c r="IDJ10" t="s">
        <v>73</v>
      </c>
      <c r="IDK10" t="s">
        <v>73</v>
      </c>
      <c r="IDL10" t="s">
        <v>73</v>
      </c>
      <c r="IDM10" t="s">
        <v>73</v>
      </c>
      <c r="IDN10" t="s">
        <v>73</v>
      </c>
      <c r="IDO10" t="s">
        <v>73</v>
      </c>
      <c r="IDP10" t="s">
        <v>73</v>
      </c>
      <c r="IDQ10" t="s">
        <v>73</v>
      </c>
      <c r="IDR10" t="s">
        <v>73</v>
      </c>
      <c r="IDS10" t="s">
        <v>73</v>
      </c>
      <c r="IDT10" t="s">
        <v>73</v>
      </c>
      <c r="IDU10" t="s">
        <v>73</v>
      </c>
      <c r="IDV10" t="s">
        <v>73</v>
      </c>
      <c r="IDW10" t="s">
        <v>73</v>
      </c>
      <c r="IDX10" t="s">
        <v>73</v>
      </c>
      <c r="IDY10" t="s">
        <v>73</v>
      </c>
      <c r="IDZ10" t="s">
        <v>73</v>
      </c>
      <c r="IEA10" t="s">
        <v>73</v>
      </c>
      <c r="IEB10" t="s">
        <v>73</v>
      </c>
      <c r="IEC10" t="s">
        <v>73</v>
      </c>
      <c r="IED10" t="s">
        <v>73</v>
      </c>
      <c r="IEE10" t="s">
        <v>73</v>
      </c>
      <c r="IEF10" t="s">
        <v>73</v>
      </c>
      <c r="IEG10" t="s">
        <v>73</v>
      </c>
      <c r="IEH10" t="s">
        <v>73</v>
      </c>
      <c r="IEI10" t="s">
        <v>73</v>
      </c>
      <c r="IEJ10" t="s">
        <v>73</v>
      </c>
      <c r="IEK10" t="s">
        <v>73</v>
      </c>
      <c r="IEL10" t="s">
        <v>73</v>
      </c>
      <c r="IEM10" t="s">
        <v>73</v>
      </c>
      <c r="IEN10" t="s">
        <v>73</v>
      </c>
      <c r="IEO10" t="s">
        <v>73</v>
      </c>
      <c r="IEP10" t="s">
        <v>73</v>
      </c>
      <c r="IEQ10" t="s">
        <v>73</v>
      </c>
      <c r="IER10" t="s">
        <v>73</v>
      </c>
      <c r="IES10" t="s">
        <v>73</v>
      </c>
      <c r="IET10" t="s">
        <v>73</v>
      </c>
      <c r="IEU10" t="s">
        <v>73</v>
      </c>
      <c r="IEV10" t="s">
        <v>73</v>
      </c>
      <c r="IEW10" t="s">
        <v>73</v>
      </c>
      <c r="IEX10" t="s">
        <v>73</v>
      </c>
      <c r="IEY10" t="s">
        <v>73</v>
      </c>
      <c r="IEZ10" t="s">
        <v>73</v>
      </c>
      <c r="IFA10" t="s">
        <v>73</v>
      </c>
      <c r="IFB10" t="s">
        <v>73</v>
      </c>
      <c r="IFC10" t="s">
        <v>73</v>
      </c>
      <c r="IFD10" t="s">
        <v>73</v>
      </c>
      <c r="IFE10" t="s">
        <v>73</v>
      </c>
      <c r="IFF10" t="s">
        <v>73</v>
      </c>
      <c r="IFG10" t="s">
        <v>73</v>
      </c>
      <c r="IFH10" t="s">
        <v>73</v>
      </c>
      <c r="IFI10" t="s">
        <v>73</v>
      </c>
      <c r="IFJ10" t="s">
        <v>73</v>
      </c>
      <c r="IFK10" t="s">
        <v>73</v>
      </c>
      <c r="IFL10" t="s">
        <v>73</v>
      </c>
      <c r="IFM10" t="s">
        <v>73</v>
      </c>
      <c r="IFN10" t="s">
        <v>73</v>
      </c>
      <c r="IFO10" t="s">
        <v>73</v>
      </c>
      <c r="IFP10" t="s">
        <v>73</v>
      </c>
      <c r="IFQ10" t="s">
        <v>73</v>
      </c>
      <c r="IFR10" t="s">
        <v>73</v>
      </c>
      <c r="IFS10" t="s">
        <v>73</v>
      </c>
      <c r="IFT10" t="s">
        <v>73</v>
      </c>
      <c r="IFU10" t="s">
        <v>73</v>
      </c>
      <c r="IFV10" t="s">
        <v>73</v>
      </c>
      <c r="IFW10" t="s">
        <v>73</v>
      </c>
      <c r="IFX10" t="s">
        <v>73</v>
      </c>
      <c r="IFY10" t="s">
        <v>73</v>
      </c>
      <c r="IFZ10" t="s">
        <v>73</v>
      </c>
      <c r="IGA10" t="s">
        <v>73</v>
      </c>
      <c r="IGB10" t="s">
        <v>73</v>
      </c>
      <c r="IGC10" t="s">
        <v>73</v>
      </c>
      <c r="IGD10" t="s">
        <v>73</v>
      </c>
      <c r="IGE10" t="s">
        <v>73</v>
      </c>
      <c r="IGF10" t="s">
        <v>73</v>
      </c>
      <c r="IGG10" t="s">
        <v>73</v>
      </c>
      <c r="IGH10" t="s">
        <v>73</v>
      </c>
      <c r="IGI10" t="s">
        <v>73</v>
      </c>
      <c r="IGJ10" t="s">
        <v>73</v>
      </c>
      <c r="IGK10" t="s">
        <v>73</v>
      </c>
      <c r="IGL10" t="s">
        <v>73</v>
      </c>
      <c r="IGM10" t="s">
        <v>73</v>
      </c>
      <c r="IGN10" t="s">
        <v>73</v>
      </c>
      <c r="IGO10" t="s">
        <v>73</v>
      </c>
      <c r="IGP10" t="s">
        <v>73</v>
      </c>
      <c r="IGQ10" t="s">
        <v>73</v>
      </c>
      <c r="IGR10" t="s">
        <v>73</v>
      </c>
      <c r="IGS10" t="s">
        <v>73</v>
      </c>
      <c r="IGT10" t="s">
        <v>73</v>
      </c>
      <c r="IGU10" t="s">
        <v>73</v>
      </c>
      <c r="IGV10" t="s">
        <v>73</v>
      </c>
      <c r="IGW10" t="s">
        <v>73</v>
      </c>
      <c r="IGX10" t="s">
        <v>73</v>
      </c>
      <c r="IGY10" t="s">
        <v>73</v>
      </c>
      <c r="IGZ10" t="s">
        <v>73</v>
      </c>
      <c r="IHA10" t="s">
        <v>73</v>
      </c>
      <c r="IHB10" t="s">
        <v>73</v>
      </c>
      <c r="IHC10" t="s">
        <v>73</v>
      </c>
      <c r="IHD10" t="s">
        <v>73</v>
      </c>
      <c r="IHE10" t="s">
        <v>73</v>
      </c>
      <c r="IHF10" t="s">
        <v>73</v>
      </c>
      <c r="IHG10" t="s">
        <v>73</v>
      </c>
      <c r="IHH10" t="s">
        <v>73</v>
      </c>
      <c r="IHI10" t="s">
        <v>73</v>
      </c>
      <c r="IHJ10" t="s">
        <v>73</v>
      </c>
      <c r="IHK10" t="s">
        <v>73</v>
      </c>
      <c r="IHL10" t="s">
        <v>73</v>
      </c>
      <c r="IHM10" t="s">
        <v>73</v>
      </c>
      <c r="IHN10" t="s">
        <v>73</v>
      </c>
      <c r="IHO10" t="s">
        <v>73</v>
      </c>
      <c r="IHP10" t="s">
        <v>73</v>
      </c>
      <c r="IHQ10" t="s">
        <v>73</v>
      </c>
      <c r="IHR10" t="s">
        <v>73</v>
      </c>
      <c r="IHS10" t="s">
        <v>73</v>
      </c>
      <c r="IHT10" t="s">
        <v>73</v>
      </c>
      <c r="IHU10" t="s">
        <v>73</v>
      </c>
      <c r="IHV10" t="s">
        <v>73</v>
      </c>
      <c r="IHW10" t="s">
        <v>73</v>
      </c>
      <c r="IHX10" t="s">
        <v>73</v>
      </c>
      <c r="IHY10" t="s">
        <v>73</v>
      </c>
      <c r="IHZ10" t="s">
        <v>73</v>
      </c>
      <c r="IIA10" t="s">
        <v>73</v>
      </c>
      <c r="IIB10" t="s">
        <v>73</v>
      </c>
      <c r="IIC10" t="s">
        <v>73</v>
      </c>
      <c r="IID10" t="s">
        <v>73</v>
      </c>
      <c r="IIE10" t="s">
        <v>73</v>
      </c>
      <c r="IIF10" t="s">
        <v>73</v>
      </c>
      <c r="IIG10" t="s">
        <v>73</v>
      </c>
      <c r="IIH10" t="s">
        <v>73</v>
      </c>
      <c r="III10" t="s">
        <v>73</v>
      </c>
      <c r="IIJ10" t="s">
        <v>73</v>
      </c>
      <c r="IIK10" t="s">
        <v>73</v>
      </c>
      <c r="IIL10" t="s">
        <v>73</v>
      </c>
      <c r="IIM10" t="s">
        <v>73</v>
      </c>
      <c r="IIN10" t="s">
        <v>73</v>
      </c>
      <c r="IIO10" t="s">
        <v>73</v>
      </c>
      <c r="IIP10" t="s">
        <v>73</v>
      </c>
      <c r="IIQ10" t="s">
        <v>73</v>
      </c>
      <c r="IIR10" t="s">
        <v>73</v>
      </c>
      <c r="IIS10" t="s">
        <v>73</v>
      </c>
      <c r="IIT10" t="s">
        <v>73</v>
      </c>
      <c r="IIU10" t="s">
        <v>73</v>
      </c>
      <c r="IIV10" t="s">
        <v>73</v>
      </c>
      <c r="IIW10" t="s">
        <v>73</v>
      </c>
      <c r="IIX10" t="s">
        <v>73</v>
      </c>
      <c r="IIY10" t="s">
        <v>73</v>
      </c>
      <c r="IIZ10" t="s">
        <v>73</v>
      </c>
      <c r="IJA10" t="s">
        <v>73</v>
      </c>
      <c r="IJB10" t="s">
        <v>73</v>
      </c>
      <c r="IJC10" t="s">
        <v>73</v>
      </c>
      <c r="IJD10" t="s">
        <v>73</v>
      </c>
      <c r="IJE10" t="s">
        <v>73</v>
      </c>
      <c r="IJF10" t="s">
        <v>73</v>
      </c>
      <c r="IJG10" t="s">
        <v>73</v>
      </c>
      <c r="IJH10" t="s">
        <v>73</v>
      </c>
      <c r="IJI10" t="s">
        <v>73</v>
      </c>
      <c r="IJJ10" t="s">
        <v>73</v>
      </c>
      <c r="IJK10" t="s">
        <v>73</v>
      </c>
      <c r="IJL10" t="s">
        <v>73</v>
      </c>
      <c r="IJM10" t="s">
        <v>73</v>
      </c>
      <c r="IJN10" t="s">
        <v>73</v>
      </c>
      <c r="IJO10" t="s">
        <v>73</v>
      </c>
      <c r="IJP10" t="s">
        <v>73</v>
      </c>
      <c r="IJQ10" t="s">
        <v>73</v>
      </c>
      <c r="IJR10" t="s">
        <v>73</v>
      </c>
      <c r="IJS10" t="s">
        <v>73</v>
      </c>
      <c r="IJT10" t="s">
        <v>73</v>
      </c>
      <c r="IJU10" t="s">
        <v>73</v>
      </c>
      <c r="IJV10" t="s">
        <v>73</v>
      </c>
      <c r="IJW10" t="s">
        <v>73</v>
      </c>
      <c r="IJX10" t="s">
        <v>73</v>
      </c>
      <c r="IJY10" t="s">
        <v>73</v>
      </c>
      <c r="IJZ10" t="s">
        <v>73</v>
      </c>
      <c r="IKA10" t="s">
        <v>73</v>
      </c>
      <c r="IKB10" t="s">
        <v>73</v>
      </c>
      <c r="IKC10" t="s">
        <v>74</v>
      </c>
      <c r="IKD10" t="s">
        <v>74</v>
      </c>
      <c r="IKE10" t="s">
        <v>74</v>
      </c>
      <c r="IKF10" t="s">
        <v>74</v>
      </c>
      <c r="IKG10" t="s">
        <v>74</v>
      </c>
      <c r="IKH10" t="s">
        <v>74</v>
      </c>
      <c r="IKI10" t="s">
        <v>74</v>
      </c>
      <c r="IKJ10" t="s">
        <v>74</v>
      </c>
      <c r="IKK10" t="s">
        <v>74</v>
      </c>
      <c r="IKL10" t="s">
        <v>74</v>
      </c>
      <c r="IKM10" t="s">
        <v>74</v>
      </c>
      <c r="IKN10" t="s">
        <v>74</v>
      </c>
      <c r="IKO10" t="s">
        <v>74</v>
      </c>
      <c r="IKP10" t="s">
        <v>74</v>
      </c>
      <c r="IKQ10" t="s">
        <v>74</v>
      </c>
      <c r="IKR10" t="s">
        <v>74</v>
      </c>
      <c r="IKS10" t="s">
        <v>74</v>
      </c>
      <c r="IKT10" t="s">
        <v>74</v>
      </c>
      <c r="IKU10" t="s">
        <v>74</v>
      </c>
      <c r="IKV10" t="s">
        <v>74</v>
      </c>
      <c r="IKW10" t="s">
        <v>74</v>
      </c>
      <c r="IKX10" t="s">
        <v>74</v>
      </c>
      <c r="IKY10" t="s">
        <v>74</v>
      </c>
      <c r="IKZ10" t="s">
        <v>74</v>
      </c>
      <c r="ILA10" t="s">
        <v>74</v>
      </c>
      <c r="ILB10" t="s">
        <v>74</v>
      </c>
      <c r="ILC10" t="s">
        <v>74</v>
      </c>
      <c r="ILD10" t="s">
        <v>74</v>
      </c>
      <c r="ILE10" t="s">
        <v>74</v>
      </c>
      <c r="ILF10" t="s">
        <v>74</v>
      </c>
      <c r="ILG10" t="s">
        <v>74</v>
      </c>
      <c r="ILH10" t="s">
        <v>74</v>
      </c>
      <c r="ILI10" t="s">
        <v>74</v>
      </c>
      <c r="ILJ10" t="s">
        <v>74</v>
      </c>
      <c r="ILK10" t="s">
        <v>74</v>
      </c>
      <c r="ILL10" t="s">
        <v>74</v>
      </c>
      <c r="ILM10" t="s">
        <v>74</v>
      </c>
      <c r="ILN10" t="s">
        <v>74</v>
      </c>
      <c r="ILO10" t="s">
        <v>74</v>
      </c>
      <c r="ILP10" t="s">
        <v>74</v>
      </c>
      <c r="ILQ10" t="s">
        <v>74</v>
      </c>
      <c r="ILR10" t="s">
        <v>74</v>
      </c>
      <c r="ILS10" t="s">
        <v>74</v>
      </c>
      <c r="ILT10" t="s">
        <v>74</v>
      </c>
      <c r="ILU10" t="s">
        <v>74</v>
      </c>
      <c r="ILV10" t="s">
        <v>74</v>
      </c>
      <c r="ILW10" t="s">
        <v>74</v>
      </c>
      <c r="ILX10" t="s">
        <v>74</v>
      </c>
      <c r="ILY10" t="s">
        <v>74</v>
      </c>
      <c r="ILZ10" t="s">
        <v>74</v>
      </c>
      <c r="IMA10" t="s">
        <v>74</v>
      </c>
      <c r="IMB10" t="s">
        <v>74</v>
      </c>
      <c r="IMC10" t="s">
        <v>74</v>
      </c>
      <c r="IMD10" t="s">
        <v>74</v>
      </c>
      <c r="IME10" t="s">
        <v>74</v>
      </c>
      <c r="IMF10" t="s">
        <v>74</v>
      </c>
      <c r="IMG10" t="s">
        <v>74</v>
      </c>
      <c r="IMH10" t="s">
        <v>74</v>
      </c>
      <c r="IMI10" t="s">
        <v>74</v>
      </c>
      <c r="IMJ10" t="s">
        <v>74</v>
      </c>
      <c r="IMK10" t="s">
        <v>74</v>
      </c>
      <c r="IML10" t="s">
        <v>74</v>
      </c>
      <c r="IMM10" t="s">
        <v>74</v>
      </c>
      <c r="IMN10" t="s">
        <v>74</v>
      </c>
      <c r="IMO10" t="s">
        <v>74</v>
      </c>
      <c r="IMP10" t="s">
        <v>74</v>
      </c>
      <c r="IMQ10" t="s">
        <v>74</v>
      </c>
      <c r="IMR10" t="s">
        <v>74</v>
      </c>
      <c r="IMS10" t="s">
        <v>74</v>
      </c>
      <c r="IMT10" t="s">
        <v>74</v>
      </c>
      <c r="IMU10" t="s">
        <v>74</v>
      </c>
      <c r="IMV10" t="s">
        <v>74</v>
      </c>
      <c r="IMW10" t="s">
        <v>74</v>
      </c>
      <c r="IMX10" t="s">
        <v>74</v>
      </c>
      <c r="IMY10" t="s">
        <v>74</v>
      </c>
      <c r="IMZ10" t="s">
        <v>74</v>
      </c>
      <c r="INA10" t="s">
        <v>74</v>
      </c>
      <c r="INB10" t="s">
        <v>74</v>
      </c>
      <c r="INC10" t="s">
        <v>74</v>
      </c>
      <c r="IND10" t="s">
        <v>74</v>
      </c>
      <c r="INE10" t="s">
        <v>74</v>
      </c>
      <c r="INF10" t="s">
        <v>74</v>
      </c>
      <c r="ING10" t="s">
        <v>74</v>
      </c>
      <c r="INH10" t="s">
        <v>74</v>
      </c>
      <c r="INI10" t="s">
        <v>74</v>
      </c>
      <c r="INJ10" t="s">
        <v>74</v>
      </c>
      <c r="INK10" t="s">
        <v>74</v>
      </c>
      <c r="INL10" t="s">
        <v>74</v>
      </c>
      <c r="INM10" t="s">
        <v>74</v>
      </c>
      <c r="INN10" t="s">
        <v>74</v>
      </c>
      <c r="INO10" t="s">
        <v>74</v>
      </c>
      <c r="INP10" t="s">
        <v>74</v>
      </c>
      <c r="INQ10" t="s">
        <v>74</v>
      </c>
      <c r="INR10" t="s">
        <v>74</v>
      </c>
      <c r="INS10" t="s">
        <v>74</v>
      </c>
      <c r="INT10" t="s">
        <v>74</v>
      </c>
      <c r="INU10" t="s">
        <v>74</v>
      </c>
      <c r="INV10" t="s">
        <v>74</v>
      </c>
      <c r="INW10" t="s">
        <v>74</v>
      </c>
      <c r="INX10" t="s">
        <v>74</v>
      </c>
      <c r="INY10" t="s">
        <v>74</v>
      </c>
      <c r="INZ10" t="s">
        <v>74</v>
      </c>
      <c r="IOA10" t="s">
        <v>74</v>
      </c>
      <c r="IOB10" t="s">
        <v>74</v>
      </c>
      <c r="IOC10" t="s">
        <v>74</v>
      </c>
      <c r="IOD10" t="s">
        <v>74</v>
      </c>
      <c r="IOE10" t="s">
        <v>74</v>
      </c>
      <c r="IOF10" t="s">
        <v>74</v>
      </c>
      <c r="IOG10" t="s">
        <v>74</v>
      </c>
      <c r="IOH10" t="s">
        <v>74</v>
      </c>
      <c r="IOI10" t="s">
        <v>74</v>
      </c>
      <c r="IOJ10" t="s">
        <v>74</v>
      </c>
      <c r="IOK10" t="s">
        <v>74</v>
      </c>
      <c r="IOL10" t="s">
        <v>74</v>
      </c>
      <c r="IOM10" t="s">
        <v>74</v>
      </c>
      <c r="ION10" t="s">
        <v>74</v>
      </c>
      <c r="IOO10" t="s">
        <v>74</v>
      </c>
      <c r="IOP10" t="s">
        <v>74</v>
      </c>
      <c r="IOQ10" t="s">
        <v>74</v>
      </c>
      <c r="IOR10" t="s">
        <v>74</v>
      </c>
      <c r="IOS10" t="s">
        <v>74</v>
      </c>
      <c r="IOT10" t="s">
        <v>74</v>
      </c>
      <c r="IOU10" t="s">
        <v>74</v>
      </c>
      <c r="IOV10" t="s">
        <v>74</v>
      </c>
      <c r="IOW10" t="s">
        <v>74</v>
      </c>
      <c r="IOX10" t="s">
        <v>74</v>
      </c>
      <c r="IOY10" t="s">
        <v>74</v>
      </c>
      <c r="IOZ10" t="s">
        <v>74</v>
      </c>
      <c r="IPA10" t="s">
        <v>74</v>
      </c>
      <c r="IPB10" t="s">
        <v>74</v>
      </c>
      <c r="IPC10" t="s">
        <v>74</v>
      </c>
      <c r="IPD10" t="s">
        <v>74</v>
      </c>
      <c r="IPE10" t="s">
        <v>74</v>
      </c>
      <c r="IPF10" t="s">
        <v>74</v>
      </c>
      <c r="IPG10" t="s">
        <v>74</v>
      </c>
      <c r="IPH10" t="s">
        <v>74</v>
      </c>
      <c r="IPI10" t="s">
        <v>74</v>
      </c>
      <c r="IPJ10" t="s">
        <v>74</v>
      </c>
      <c r="IPK10" t="s">
        <v>74</v>
      </c>
      <c r="IPL10" t="s">
        <v>74</v>
      </c>
      <c r="IPM10" t="s">
        <v>74</v>
      </c>
      <c r="IPN10" t="s">
        <v>74</v>
      </c>
      <c r="IPO10" t="s">
        <v>74</v>
      </c>
      <c r="IPP10" t="s">
        <v>74</v>
      </c>
      <c r="IPQ10" t="s">
        <v>74</v>
      </c>
      <c r="IPR10" t="s">
        <v>74</v>
      </c>
      <c r="IPS10" t="s">
        <v>74</v>
      </c>
      <c r="IPT10" t="s">
        <v>74</v>
      </c>
      <c r="IPU10" t="s">
        <v>74</v>
      </c>
      <c r="IPV10" t="s">
        <v>74</v>
      </c>
      <c r="IPW10" t="s">
        <v>74</v>
      </c>
      <c r="IPX10" t="s">
        <v>74</v>
      </c>
      <c r="IPY10" t="s">
        <v>74</v>
      </c>
      <c r="IPZ10" t="s">
        <v>74</v>
      </c>
      <c r="IQA10" t="s">
        <v>74</v>
      </c>
      <c r="IQB10" t="s">
        <v>74</v>
      </c>
      <c r="IQC10" t="s">
        <v>74</v>
      </c>
      <c r="IQD10" t="s">
        <v>74</v>
      </c>
      <c r="IQE10" t="s">
        <v>74</v>
      </c>
      <c r="IQF10" t="s">
        <v>74</v>
      </c>
      <c r="IQG10" t="s">
        <v>74</v>
      </c>
      <c r="IQH10" t="s">
        <v>74</v>
      </c>
      <c r="IQI10" t="s">
        <v>74</v>
      </c>
      <c r="IQJ10" t="s">
        <v>74</v>
      </c>
      <c r="IQK10" t="s">
        <v>74</v>
      </c>
      <c r="IQL10" t="s">
        <v>74</v>
      </c>
      <c r="IQM10" t="s">
        <v>74</v>
      </c>
      <c r="IQN10" t="s">
        <v>74</v>
      </c>
      <c r="IQO10" t="s">
        <v>74</v>
      </c>
      <c r="IQP10" t="s">
        <v>74</v>
      </c>
      <c r="IQQ10" t="s">
        <v>74</v>
      </c>
      <c r="IQR10" t="s">
        <v>74</v>
      </c>
      <c r="IQS10" t="s">
        <v>74</v>
      </c>
      <c r="IQT10" t="s">
        <v>74</v>
      </c>
      <c r="IQU10" t="s">
        <v>74</v>
      </c>
      <c r="IQV10" t="s">
        <v>74</v>
      </c>
      <c r="IQW10" t="s">
        <v>74</v>
      </c>
      <c r="IQX10" t="s">
        <v>74</v>
      </c>
      <c r="IQY10" t="s">
        <v>74</v>
      </c>
      <c r="IQZ10" t="s">
        <v>74</v>
      </c>
      <c r="IRA10" t="s">
        <v>74</v>
      </c>
      <c r="IRB10" t="s">
        <v>74</v>
      </c>
      <c r="IRC10" t="s">
        <v>74</v>
      </c>
      <c r="IRD10" t="s">
        <v>74</v>
      </c>
      <c r="IRE10" t="s">
        <v>74</v>
      </c>
      <c r="IRF10" t="s">
        <v>74</v>
      </c>
      <c r="IRG10" t="s">
        <v>74</v>
      </c>
      <c r="IRH10" t="s">
        <v>74</v>
      </c>
      <c r="IRI10" t="s">
        <v>74</v>
      </c>
      <c r="IRJ10" t="s">
        <v>74</v>
      </c>
      <c r="IRK10" t="s">
        <v>74</v>
      </c>
      <c r="IRL10" t="s">
        <v>74</v>
      </c>
      <c r="IRM10" t="s">
        <v>74</v>
      </c>
      <c r="IRN10" t="s">
        <v>74</v>
      </c>
      <c r="IRO10" t="s">
        <v>74</v>
      </c>
      <c r="IRP10" t="s">
        <v>74</v>
      </c>
      <c r="IRQ10" t="s">
        <v>74</v>
      </c>
      <c r="IRR10" t="s">
        <v>74</v>
      </c>
      <c r="IRS10" t="s">
        <v>74</v>
      </c>
      <c r="IRT10" t="s">
        <v>74</v>
      </c>
      <c r="IRU10" t="s">
        <v>74</v>
      </c>
      <c r="IRV10" t="s">
        <v>74</v>
      </c>
      <c r="IRW10" t="s">
        <v>74</v>
      </c>
      <c r="IRX10" t="s">
        <v>74</v>
      </c>
      <c r="IRY10" t="s">
        <v>74</v>
      </c>
      <c r="IRZ10" t="s">
        <v>74</v>
      </c>
      <c r="ISA10" t="s">
        <v>74</v>
      </c>
      <c r="ISB10" t="s">
        <v>74</v>
      </c>
      <c r="ISC10" t="s">
        <v>74</v>
      </c>
      <c r="ISD10" t="s">
        <v>74</v>
      </c>
      <c r="ISE10" t="s">
        <v>74</v>
      </c>
      <c r="ISF10" t="s">
        <v>74</v>
      </c>
      <c r="ISG10" t="s">
        <v>74</v>
      </c>
      <c r="ISH10" t="s">
        <v>74</v>
      </c>
      <c r="ISI10" t="s">
        <v>74</v>
      </c>
      <c r="ISJ10" t="s">
        <v>74</v>
      </c>
      <c r="ISK10" t="s">
        <v>74</v>
      </c>
      <c r="ISL10" t="s">
        <v>74</v>
      </c>
      <c r="ISM10" t="s">
        <v>74</v>
      </c>
      <c r="ISN10" t="s">
        <v>74</v>
      </c>
      <c r="ISO10" t="s">
        <v>74</v>
      </c>
      <c r="ISP10" t="s">
        <v>74</v>
      </c>
      <c r="ISQ10" t="s">
        <v>74</v>
      </c>
      <c r="ISR10" t="s">
        <v>74</v>
      </c>
      <c r="ISS10" t="s">
        <v>74</v>
      </c>
      <c r="IST10" t="s">
        <v>74</v>
      </c>
      <c r="ISU10" t="s">
        <v>74</v>
      </c>
      <c r="ISV10" t="s">
        <v>74</v>
      </c>
      <c r="ISW10" t="s">
        <v>74</v>
      </c>
      <c r="ISX10" t="s">
        <v>74</v>
      </c>
      <c r="ISY10" t="s">
        <v>74</v>
      </c>
      <c r="ISZ10" t="s">
        <v>74</v>
      </c>
      <c r="ITA10" t="s">
        <v>74</v>
      </c>
      <c r="ITB10" t="s">
        <v>74</v>
      </c>
      <c r="ITC10" t="s">
        <v>74</v>
      </c>
      <c r="ITD10" t="s">
        <v>74</v>
      </c>
      <c r="ITE10" t="s">
        <v>74</v>
      </c>
      <c r="ITF10" t="s">
        <v>74</v>
      </c>
      <c r="ITG10" t="s">
        <v>74</v>
      </c>
      <c r="ITH10" t="s">
        <v>74</v>
      </c>
      <c r="ITI10" t="s">
        <v>74</v>
      </c>
      <c r="ITJ10" t="s">
        <v>74</v>
      </c>
      <c r="ITK10" t="s">
        <v>74</v>
      </c>
      <c r="ITL10" t="s">
        <v>74</v>
      </c>
      <c r="ITM10" t="s">
        <v>74</v>
      </c>
      <c r="ITN10" t="s">
        <v>74</v>
      </c>
      <c r="ITO10" t="s">
        <v>74</v>
      </c>
      <c r="ITP10" t="s">
        <v>74</v>
      </c>
      <c r="ITQ10" t="s">
        <v>74</v>
      </c>
      <c r="ITR10" t="s">
        <v>74</v>
      </c>
      <c r="ITS10" t="s">
        <v>74</v>
      </c>
      <c r="ITT10" t="s">
        <v>74</v>
      </c>
      <c r="ITU10" t="s">
        <v>74</v>
      </c>
      <c r="ITV10" t="s">
        <v>74</v>
      </c>
      <c r="ITW10" t="s">
        <v>74</v>
      </c>
      <c r="ITX10" t="s">
        <v>74</v>
      </c>
      <c r="ITY10" t="s">
        <v>74</v>
      </c>
      <c r="ITZ10" t="s">
        <v>74</v>
      </c>
      <c r="IUA10" t="s">
        <v>74</v>
      </c>
      <c r="IUB10" t="s">
        <v>74</v>
      </c>
      <c r="IUC10" t="s">
        <v>74</v>
      </c>
      <c r="IUD10" t="s">
        <v>74</v>
      </c>
      <c r="IUE10" t="s">
        <v>74</v>
      </c>
      <c r="IUF10" t="s">
        <v>74</v>
      </c>
      <c r="IUG10" t="s">
        <v>74</v>
      </c>
      <c r="IUH10" t="s">
        <v>74</v>
      </c>
      <c r="IUI10" t="s">
        <v>74</v>
      </c>
      <c r="IUJ10" t="s">
        <v>74</v>
      </c>
      <c r="IUK10" t="s">
        <v>74</v>
      </c>
      <c r="IUL10" t="s">
        <v>74</v>
      </c>
      <c r="IUM10" t="s">
        <v>74</v>
      </c>
      <c r="IUN10" t="s">
        <v>74</v>
      </c>
      <c r="IUO10" t="s">
        <v>74</v>
      </c>
      <c r="IUP10" t="s">
        <v>74</v>
      </c>
      <c r="IUQ10" t="s">
        <v>74</v>
      </c>
      <c r="IUR10" t="s">
        <v>74</v>
      </c>
      <c r="IUS10" t="s">
        <v>74</v>
      </c>
      <c r="IUT10" t="s">
        <v>74</v>
      </c>
      <c r="IUU10" t="s">
        <v>74</v>
      </c>
      <c r="IUV10" t="s">
        <v>74</v>
      </c>
      <c r="IUW10" t="s">
        <v>74</v>
      </c>
      <c r="IUX10" t="s">
        <v>74</v>
      </c>
      <c r="IUY10" t="s">
        <v>74</v>
      </c>
      <c r="IUZ10" t="s">
        <v>74</v>
      </c>
      <c r="IVA10" t="s">
        <v>74</v>
      </c>
      <c r="IVB10" t="s">
        <v>74</v>
      </c>
      <c r="IVC10" t="s">
        <v>74</v>
      </c>
      <c r="IVD10" t="s">
        <v>74</v>
      </c>
      <c r="IVE10" t="s">
        <v>74</v>
      </c>
      <c r="IVF10" t="s">
        <v>74</v>
      </c>
      <c r="IVG10" t="s">
        <v>74</v>
      </c>
      <c r="IVH10" t="s">
        <v>74</v>
      </c>
      <c r="IVI10" t="s">
        <v>74</v>
      </c>
      <c r="IVJ10" t="s">
        <v>74</v>
      </c>
      <c r="IVK10" t="s">
        <v>74</v>
      </c>
      <c r="IVL10" t="s">
        <v>74</v>
      </c>
      <c r="IVM10" t="s">
        <v>74</v>
      </c>
      <c r="IVN10" t="s">
        <v>74</v>
      </c>
      <c r="IVO10" t="s">
        <v>74</v>
      </c>
      <c r="IVP10" t="s">
        <v>74</v>
      </c>
      <c r="IVQ10" t="s">
        <v>74</v>
      </c>
      <c r="IVR10" t="s">
        <v>74</v>
      </c>
      <c r="IVS10" t="s">
        <v>74</v>
      </c>
      <c r="IVT10" t="s">
        <v>74</v>
      </c>
      <c r="IVU10" t="s">
        <v>74</v>
      </c>
      <c r="IVV10" t="s">
        <v>74</v>
      </c>
      <c r="IVW10" t="s">
        <v>74</v>
      </c>
      <c r="IVX10" t="s">
        <v>74</v>
      </c>
      <c r="IVY10" t="s">
        <v>74</v>
      </c>
      <c r="IVZ10" t="s">
        <v>74</v>
      </c>
      <c r="IWA10" t="s">
        <v>74</v>
      </c>
      <c r="IWB10" t="s">
        <v>74</v>
      </c>
      <c r="IWC10" t="s">
        <v>74</v>
      </c>
      <c r="IWD10" t="s">
        <v>74</v>
      </c>
      <c r="IWE10" t="s">
        <v>74</v>
      </c>
      <c r="IWF10" t="s">
        <v>74</v>
      </c>
      <c r="IWG10" t="s">
        <v>74</v>
      </c>
      <c r="IWH10" t="s">
        <v>74</v>
      </c>
      <c r="IWI10" t="s">
        <v>74</v>
      </c>
      <c r="IWJ10" t="s">
        <v>74</v>
      </c>
      <c r="IWK10" t="s">
        <v>74</v>
      </c>
      <c r="IWL10" t="s">
        <v>74</v>
      </c>
      <c r="IWM10" t="s">
        <v>74</v>
      </c>
      <c r="IWN10" t="s">
        <v>74</v>
      </c>
      <c r="IWO10" t="s">
        <v>74</v>
      </c>
      <c r="IWP10" t="s">
        <v>74</v>
      </c>
      <c r="IWQ10" t="s">
        <v>74</v>
      </c>
      <c r="IWR10" t="s">
        <v>74</v>
      </c>
      <c r="IWS10" t="s">
        <v>74</v>
      </c>
      <c r="IWT10" t="s">
        <v>74</v>
      </c>
      <c r="IWU10" t="s">
        <v>74</v>
      </c>
      <c r="IWV10" t="s">
        <v>74</v>
      </c>
      <c r="IWW10" t="s">
        <v>74</v>
      </c>
      <c r="IWX10" t="s">
        <v>74</v>
      </c>
      <c r="IWY10" t="s">
        <v>74</v>
      </c>
      <c r="IWZ10" t="s">
        <v>74</v>
      </c>
      <c r="IXA10" t="s">
        <v>74</v>
      </c>
      <c r="IXB10" t="s">
        <v>74</v>
      </c>
      <c r="IXC10" t="s">
        <v>74</v>
      </c>
      <c r="IXD10" t="s">
        <v>74</v>
      </c>
      <c r="IXE10" t="s">
        <v>74</v>
      </c>
      <c r="IXF10" t="s">
        <v>74</v>
      </c>
      <c r="IXG10" t="s">
        <v>74</v>
      </c>
      <c r="IXH10" t="s">
        <v>74</v>
      </c>
      <c r="IXI10" t="s">
        <v>74</v>
      </c>
      <c r="IXJ10" t="s">
        <v>74</v>
      </c>
      <c r="IXK10" t="s">
        <v>74</v>
      </c>
      <c r="IXL10" t="s">
        <v>74</v>
      </c>
      <c r="IXM10" t="s">
        <v>74</v>
      </c>
      <c r="IXN10" t="s">
        <v>74</v>
      </c>
      <c r="IXO10" t="s">
        <v>74</v>
      </c>
      <c r="IXP10" t="s">
        <v>74</v>
      </c>
      <c r="IXQ10" t="s">
        <v>74</v>
      </c>
      <c r="IXR10" t="s">
        <v>74</v>
      </c>
      <c r="IXS10" t="s">
        <v>74</v>
      </c>
      <c r="IXT10" t="s">
        <v>74</v>
      </c>
      <c r="IXU10" t="s">
        <v>74</v>
      </c>
      <c r="IXV10" t="s">
        <v>74</v>
      </c>
      <c r="IXW10" t="s">
        <v>74</v>
      </c>
      <c r="IXX10" t="s">
        <v>74</v>
      </c>
      <c r="IXY10" t="s">
        <v>74</v>
      </c>
      <c r="IXZ10" t="s">
        <v>74</v>
      </c>
      <c r="IYA10" t="s">
        <v>74</v>
      </c>
      <c r="IYB10" t="s">
        <v>74</v>
      </c>
      <c r="IYC10" t="s">
        <v>74</v>
      </c>
      <c r="IYD10" t="s">
        <v>74</v>
      </c>
      <c r="IYE10" t="s">
        <v>74</v>
      </c>
      <c r="IYF10" t="s">
        <v>74</v>
      </c>
      <c r="IYG10" t="s">
        <v>74</v>
      </c>
      <c r="IYH10" t="s">
        <v>74</v>
      </c>
      <c r="IYI10" t="s">
        <v>74</v>
      </c>
      <c r="IYJ10" t="s">
        <v>74</v>
      </c>
      <c r="IYK10" t="s">
        <v>74</v>
      </c>
      <c r="IYL10" t="s">
        <v>74</v>
      </c>
      <c r="IYM10" t="s">
        <v>74</v>
      </c>
      <c r="IYN10" t="s">
        <v>74</v>
      </c>
      <c r="IYO10" t="s">
        <v>74</v>
      </c>
      <c r="IYP10" t="s">
        <v>74</v>
      </c>
      <c r="IYQ10" t="s">
        <v>74</v>
      </c>
      <c r="IYR10" t="s">
        <v>74</v>
      </c>
      <c r="IYS10" t="s">
        <v>74</v>
      </c>
      <c r="IYT10" t="s">
        <v>74</v>
      </c>
      <c r="IYU10" t="s">
        <v>74</v>
      </c>
      <c r="IYV10" t="s">
        <v>74</v>
      </c>
      <c r="IYW10" t="s">
        <v>74</v>
      </c>
      <c r="IYX10" t="s">
        <v>74</v>
      </c>
      <c r="IYY10" t="s">
        <v>74</v>
      </c>
      <c r="IYZ10" t="s">
        <v>74</v>
      </c>
      <c r="IZA10" t="s">
        <v>74</v>
      </c>
      <c r="IZB10" t="s">
        <v>74</v>
      </c>
      <c r="IZC10" t="s">
        <v>74</v>
      </c>
      <c r="IZD10" t="s">
        <v>74</v>
      </c>
      <c r="IZE10" t="s">
        <v>74</v>
      </c>
      <c r="IZF10" t="s">
        <v>74</v>
      </c>
      <c r="IZG10" t="s">
        <v>74</v>
      </c>
      <c r="IZH10" t="s">
        <v>74</v>
      </c>
      <c r="IZI10" t="s">
        <v>74</v>
      </c>
      <c r="IZJ10" t="s">
        <v>74</v>
      </c>
      <c r="IZK10" t="s">
        <v>74</v>
      </c>
      <c r="IZL10" t="s">
        <v>74</v>
      </c>
      <c r="IZM10" t="s">
        <v>74</v>
      </c>
      <c r="IZN10" t="s">
        <v>74</v>
      </c>
      <c r="IZO10" t="s">
        <v>74</v>
      </c>
      <c r="IZP10" t="s">
        <v>74</v>
      </c>
      <c r="IZQ10" t="s">
        <v>74</v>
      </c>
      <c r="IZR10" t="s">
        <v>74</v>
      </c>
      <c r="IZS10" t="s">
        <v>74</v>
      </c>
      <c r="IZT10" t="s">
        <v>74</v>
      </c>
      <c r="IZU10" t="s">
        <v>74</v>
      </c>
      <c r="IZV10" t="s">
        <v>74</v>
      </c>
      <c r="IZW10" t="s">
        <v>74</v>
      </c>
      <c r="IZX10" t="s">
        <v>74</v>
      </c>
      <c r="IZY10" t="s">
        <v>74</v>
      </c>
      <c r="IZZ10" t="s">
        <v>74</v>
      </c>
      <c r="JAA10" t="s">
        <v>74</v>
      </c>
      <c r="JAB10" t="s">
        <v>74</v>
      </c>
      <c r="JAC10" t="s">
        <v>74</v>
      </c>
      <c r="JAD10" t="s">
        <v>74</v>
      </c>
      <c r="JAE10" t="s">
        <v>74</v>
      </c>
      <c r="JAF10" t="s">
        <v>74</v>
      </c>
      <c r="JAG10" t="s">
        <v>74</v>
      </c>
      <c r="JAH10" t="s">
        <v>74</v>
      </c>
      <c r="JAI10" t="s">
        <v>74</v>
      </c>
      <c r="JAJ10" t="s">
        <v>74</v>
      </c>
      <c r="JAK10" t="s">
        <v>74</v>
      </c>
      <c r="JAL10" t="s">
        <v>74</v>
      </c>
      <c r="JAM10" t="s">
        <v>74</v>
      </c>
      <c r="JAN10" t="s">
        <v>74</v>
      </c>
      <c r="JAO10" t="s">
        <v>74</v>
      </c>
      <c r="JAP10" t="s">
        <v>74</v>
      </c>
      <c r="JAQ10" t="s">
        <v>74</v>
      </c>
      <c r="JAR10" t="s">
        <v>74</v>
      </c>
      <c r="JAS10" t="s">
        <v>74</v>
      </c>
      <c r="JAT10" t="s">
        <v>74</v>
      </c>
      <c r="JAU10" t="s">
        <v>74</v>
      </c>
      <c r="JAV10" t="s">
        <v>74</v>
      </c>
      <c r="JAW10" t="s">
        <v>74</v>
      </c>
      <c r="JAX10" t="s">
        <v>74</v>
      </c>
      <c r="JAY10" t="s">
        <v>74</v>
      </c>
      <c r="JAZ10" t="s">
        <v>74</v>
      </c>
      <c r="JBA10" t="s">
        <v>74</v>
      </c>
      <c r="JBB10" t="s">
        <v>74</v>
      </c>
      <c r="JBC10" t="s">
        <v>74</v>
      </c>
      <c r="JBD10" t="s">
        <v>74</v>
      </c>
      <c r="JBE10" t="s">
        <v>74</v>
      </c>
      <c r="JBF10" t="s">
        <v>74</v>
      </c>
      <c r="JBG10" t="s">
        <v>74</v>
      </c>
      <c r="JBH10" t="s">
        <v>74</v>
      </c>
      <c r="JBI10" t="s">
        <v>74</v>
      </c>
      <c r="JBJ10" t="s">
        <v>74</v>
      </c>
      <c r="JBK10" t="s">
        <v>74</v>
      </c>
      <c r="JBL10" t="s">
        <v>74</v>
      </c>
      <c r="JBM10" t="s">
        <v>74</v>
      </c>
      <c r="JBN10" t="s">
        <v>74</v>
      </c>
      <c r="JBO10" t="s">
        <v>74</v>
      </c>
      <c r="JBP10" t="s">
        <v>74</v>
      </c>
      <c r="JBQ10" t="s">
        <v>74</v>
      </c>
      <c r="JBR10" t="s">
        <v>74</v>
      </c>
      <c r="JBS10" t="s">
        <v>74</v>
      </c>
      <c r="JBT10" t="s">
        <v>74</v>
      </c>
      <c r="JBU10" t="s">
        <v>74</v>
      </c>
      <c r="JBV10" t="s">
        <v>74</v>
      </c>
      <c r="JBW10" t="s">
        <v>74</v>
      </c>
      <c r="JBX10" t="s">
        <v>74</v>
      </c>
      <c r="JBY10" t="s">
        <v>74</v>
      </c>
      <c r="JBZ10" t="s">
        <v>74</v>
      </c>
      <c r="JCA10" t="s">
        <v>74</v>
      </c>
      <c r="JCB10" t="s">
        <v>74</v>
      </c>
      <c r="JCC10" t="s">
        <v>74</v>
      </c>
      <c r="JCD10" t="s">
        <v>74</v>
      </c>
      <c r="JCE10" t="s">
        <v>74</v>
      </c>
      <c r="JCF10" t="s">
        <v>74</v>
      </c>
      <c r="JCG10" t="s">
        <v>74</v>
      </c>
      <c r="JCH10" t="s">
        <v>74</v>
      </c>
      <c r="JCI10" t="s">
        <v>74</v>
      </c>
      <c r="JCJ10" t="s">
        <v>74</v>
      </c>
      <c r="JCK10" t="s">
        <v>74</v>
      </c>
      <c r="JCL10" t="s">
        <v>74</v>
      </c>
      <c r="JCM10" t="s">
        <v>74</v>
      </c>
      <c r="JCN10" t="s">
        <v>74</v>
      </c>
      <c r="JCO10" t="s">
        <v>74</v>
      </c>
      <c r="JCP10" t="s">
        <v>74</v>
      </c>
      <c r="JCQ10" t="s">
        <v>74</v>
      </c>
      <c r="JCR10" t="s">
        <v>74</v>
      </c>
      <c r="JCS10" t="s">
        <v>74</v>
      </c>
      <c r="JCT10" t="s">
        <v>74</v>
      </c>
      <c r="JCU10" t="s">
        <v>74</v>
      </c>
      <c r="JCV10" t="s">
        <v>74</v>
      </c>
      <c r="JCW10" t="s">
        <v>74</v>
      </c>
      <c r="JCX10" t="s">
        <v>74</v>
      </c>
      <c r="JCY10" t="s">
        <v>74</v>
      </c>
      <c r="JCZ10" t="s">
        <v>74</v>
      </c>
      <c r="JDA10" t="s">
        <v>74</v>
      </c>
      <c r="JDB10" t="s">
        <v>74</v>
      </c>
      <c r="JDC10" t="s">
        <v>74</v>
      </c>
      <c r="JDD10" t="s">
        <v>74</v>
      </c>
      <c r="JDE10" t="s">
        <v>74</v>
      </c>
      <c r="JDF10" t="s">
        <v>74</v>
      </c>
      <c r="JDG10" t="s">
        <v>74</v>
      </c>
      <c r="JDH10" t="s">
        <v>74</v>
      </c>
      <c r="JDI10" t="s">
        <v>74</v>
      </c>
      <c r="JDJ10" t="s">
        <v>74</v>
      </c>
      <c r="JDK10" t="s">
        <v>74</v>
      </c>
      <c r="JDL10" t="s">
        <v>74</v>
      </c>
      <c r="JDM10" t="s">
        <v>74</v>
      </c>
      <c r="JDN10" t="s">
        <v>74</v>
      </c>
      <c r="JDO10" t="s">
        <v>74</v>
      </c>
      <c r="JDP10" t="s">
        <v>74</v>
      </c>
      <c r="JDQ10" t="s">
        <v>74</v>
      </c>
      <c r="JDR10" t="s">
        <v>74</v>
      </c>
      <c r="JDS10" t="s">
        <v>74</v>
      </c>
      <c r="JDT10" t="s">
        <v>74</v>
      </c>
      <c r="JDU10" t="s">
        <v>74</v>
      </c>
      <c r="JDV10" t="s">
        <v>74</v>
      </c>
      <c r="JDW10" t="s">
        <v>74</v>
      </c>
      <c r="JDX10" t="s">
        <v>74</v>
      </c>
      <c r="JDY10" t="s">
        <v>74</v>
      </c>
      <c r="JDZ10" t="s">
        <v>74</v>
      </c>
      <c r="JEA10" t="s">
        <v>74</v>
      </c>
      <c r="JEB10" t="s">
        <v>74</v>
      </c>
      <c r="JEC10" t="s">
        <v>74</v>
      </c>
      <c r="JED10" t="s">
        <v>74</v>
      </c>
      <c r="JEE10" t="s">
        <v>74</v>
      </c>
      <c r="JEF10" t="s">
        <v>74</v>
      </c>
      <c r="JEG10" t="s">
        <v>74</v>
      </c>
      <c r="JEH10" t="s">
        <v>74</v>
      </c>
      <c r="JEI10" t="s">
        <v>74</v>
      </c>
      <c r="JEJ10" t="s">
        <v>74</v>
      </c>
      <c r="JEK10" t="s">
        <v>74</v>
      </c>
      <c r="JEL10" t="s">
        <v>74</v>
      </c>
      <c r="JEM10" t="s">
        <v>74</v>
      </c>
      <c r="JEN10" t="s">
        <v>74</v>
      </c>
      <c r="JEO10" t="s">
        <v>74</v>
      </c>
      <c r="JEP10" t="s">
        <v>74</v>
      </c>
      <c r="JEQ10" t="s">
        <v>74</v>
      </c>
      <c r="JER10" t="s">
        <v>74</v>
      </c>
      <c r="JES10" t="s">
        <v>74</v>
      </c>
      <c r="JET10" t="s">
        <v>74</v>
      </c>
      <c r="JEU10" t="s">
        <v>74</v>
      </c>
      <c r="JEV10" t="s">
        <v>74</v>
      </c>
      <c r="JEW10" t="s">
        <v>74</v>
      </c>
      <c r="JEX10" t="s">
        <v>74</v>
      </c>
      <c r="JEY10" t="s">
        <v>74</v>
      </c>
      <c r="JEZ10" t="s">
        <v>74</v>
      </c>
      <c r="JFA10" t="s">
        <v>74</v>
      </c>
      <c r="JFB10" t="s">
        <v>74</v>
      </c>
      <c r="JFC10" t="s">
        <v>74</v>
      </c>
      <c r="JFD10" t="s">
        <v>74</v>
      </c>
      <c r="JFE10" t="s">
        <v>74</v>
      </c>
      <c r="JFF10" t="s">
        <v>74</v>
      </c>
      <c r="JFG10" t="s">
        <v>74</v>
      </c>
      <c r="JFH10" t="s">
        <v>74</v>
      </c>
      <c r="JFI10" t="s">
        <v>74</v>
      </c>
      <c r="JFJ10" t="s">
        <v>74</v>
      </c>
      <c r="JFK10" t="s">
        <v>74</v>
      </c>
      <c r="JFL10" t="s">
        <v>74</v>
      </c>
      <c r="JFM10" t="s">
        <v>74</v>
      </c>
      <c r="JFN10" t="s">
        <v>74</v>
      </c>
      <c r="JFO10" t="s">
        <v>74</v>
      </c>
      <c r="JFP10" t="s">
        <v>74</v>
      </c>
      <c r="JFQ10" t="s">
        <v>74</v>
      </c>
      <c r="JFR10" t="s">
        <v>74</v>
      </c>
      <c r="JFS10" t="s">
        <v>74</v>
      </c>
      <c r="JFT10" t="s">
        <v>74</v>
      </c>
      <c r="JFU10" t="s">
        <v>74</v>
      </c>
      <c r="JFV10" t="s">
        <v>74</v>
      </c>
      <c r="JFW10" t="s">
        <v>74</v>
      </c>
      <c r="JFX10" t="s">
        <v>74</v>
      </c>
      <c r="JFY10" t="s">
        <v>74</v>
      </c>
      <c r="JFZ10" t="s">
        <v>74</v>
      </c>
      <c r="JGA10" t="s">
        <v>74</v>
      </c>
      <c r="JGB10" t="s">
        <v>74</v>
      </c>
      <c r="JGC10" t="s">
        <v>74</v>
      </c>
      <c r="JGD10" t="s">
        <v>74</v>
      </c>
      <c r="JGE10" t="s">
        <v>74</v>
      </c>
      <c r="JGF10" t="s">
        <v>74</v>
      </c>
      <c r="JGG10" t="s">
        <v>74</v>
      </c>
      <c r="JGH10" t="s">
        <v>74</v>
      </c>
      <c r="JGI10" t="s">
        <v>74</v>
      </c>
      <c r="JGJ10" t="s">
        <v>74</v>
      </c>
      <c r="JGK10" t="s">
        <v>74</v>
      </c>
      <c r="JGL10" t="s">
        <v>74</v>
      </c>
      <c r="JGM10" t="s">
        <v>74</v>
      </c>
      <c r="JGN10" t="s">
        <v>74</v>
      </c>
      <c r="JGO10" t="s">
        <v>74</v>
      </c>
      <c r="JGP10" t="s">
        <v>74</v>
      </c>
      <c r="JGQ10" t="s">
        <v>74</v>
      </c>
      <c r="JGR10" t="s">
        <v>74</v>
      </c>
      <c r="JGS10" t="s">
        <v>74</v>
      </c>
      <c r="JGT10" t="s">
        <v>74</v>
      </c>
      <c r="JGU10" t="s">
        <v>74</v>
      </c>
      <c r="JGV10" t="s">
        <v>74</v>
      </c>
      <c r="JGW10" t="s">
        <v>74</v>
      </c>
      <c r="JGX10" t="s">
        <v>74</v>
      </c>
      <c r="JGY10" t="s">
        <v>74</v>
      </c>
      <c r="JGZ10" t="s">
        <v>74</v>
      </c>
      <c r="JHA10" t="s">
        <v>74</v>
      </c>
      <c r="JHB10" t="s">
        <v>74</v>
      </c>
      <c r="JHC10" t="s">
        <v>74</v>
      </c>
      <c r="JHD10" t="s">
        <v>74</v>
      </c>
      <c r="JHE10" t="s">
        <v>74</v>
      </c>
      <c r="JHF10" t="s">
        <v>74</v>
      </c>
      <c r="JHG10" t="s">
        <v>74</v>
      </c>
      <c r="JHH10" t="s">
        <v>74</v>
      </c>
      <c r="JHI10" t="s">
        <v>74</v>
      </c>
      <c r="JHJ10" t="s">
        <v>74</v>
      </c>
      <c r="JHK10" t="s">
        <v>74</v>
      </c>
      <c r="JHL10" t="s">
        <v>74</v>
      </c>
      <c r="JHM10" t="s">
        <v>74</v>
      </c>
      <c r="JHN10" t="s">
        <v>74</v>
      </c>
      <c r="JHO10" t="s">
        <v>74</v>
      </c>
      <c r="JHP10" t="s">
        <v>74</v>
      </c>
      <c r="JHQ10" t="s">
        <v>74</v>
      </c>
      <c r="JHR10" t="s">
        <v>74</v>
      </c>
      <c r="JHS10" t="s">
        <v>74</v>
      </c>
      <c r="JHT10" t="s">
        <v>74</v>
      </c>
      <c r="JHU10" t="s">
        <v>74</v>
      </c>
      <c r="JHV10" t="s">
        <v>74</v>
      </c>
      <c r="JHW10" t="s">
        <v>74</v>
      </c>
      <c r="JHX10" t="s">
        <v>74</v>
      </c>
      <c r="JHY10" t="s">
        <v>74</v>
      </c>
      <c r="JHZ10" t="s">
        <v>74</v>
      </c>
      <c r="JIA10" t="s">
        <v>74</v>
      </c>
      <c r="JIB10" t="s">
        <v>74</v>
      </c>
      <c r="JIC10" t="s">
        <v>74</v>
      </c>
      <c r="JID10" t="s">
        <v>74</v>
      </c>
      <c r="JIE10" t="s">
        <v>74</v>
      </c>
      <c r="JIF10" t="s">
        <v>74</v>
      </c>
      <c r="JIG10" t="s">
        <v>74</v>
      </c>
      <c r="JIH10" t="s">
        <v>74</v>
      </c>
      <c r="JII10" t="s">
        <v>74</v>
      </c>
      <c r="JIJ10" t="s">
        <v>74</v>
      </c>
      <c r="JIK10" t="s">
        <v>74</v>
      </c>
      <c r="JIL10" t="s">
        <v>74</v>
      </c>
      <c r="JIM10" t="s">
        <v>74</v>
      </c>
      <c r="JIN10" t="s">
        <v>74</v>
      </c>
      <c r="JIO10" t="s">
        <v>74</v>
      </c>
      <c r="JIP10" t="s">
        <v>74</v>
      </c>
      <c r="JIQ10" t="s">
        <v>74</v>
      </c>
      <c r="JIR10" t="s">
        <v>74</v>
      </c>
      <c r="JIS10" t="s">
        <v>74</v>
      </c>
      <c r="JIT10" t="s">
        <v>74</v>
      </c>
      <c r="JIU10" t="s">
        <v>74</v>
      </c>
      <c r="JIV10" t="s">
        <v>74</v>
      </c>
      <c r="JIW10" t="s">
        <v>74</v>
      </c>
      <c r="JIX10" t="s">
        <v>74</v>
      </c>
      <c r="JIY10" t="s">
        <v>74</v>
      </c>
      <c r="JIZ10" t="s">
        <v>74</v>
      </c>
      <c r="JJA10" t="s">
        <v>74</v>
      </c>
      <c r="JJB10" t="s">
        <v>74</v>
      </c>
      <c r="JJC10" t="s">
        <v>74</v>
      </c>
      <c r="JJD10" t="s">
        <v>74</v>
      </c>
      <c r="JJE10" t="s">
        <v>74</v>
      </c>
      <c r="JJF10" t="s">
        <v>74</v>
      </c>
      <c r="JJG10" t="s">
        <v>74</v>
      </c>
      <c r="JJH10" t="s">
        <v>74</v>
      </c>
      <c r="JJI10" t="s">
        <v>74</v>
      </c>
      <c r="JJJ10" t="s">
        <v>74</v>
      </c>
      <c r="JJK10" t="s">
        <v>74</v>
      </c>
      <c r="JJL10" t="s">
        <v>74</v>
      </c>
      <c r="JJM10" t="s">
        <v>74</v>
      </c>
      <c r="JJN10" t="s">
        <v>74</v>
      </c>
      <c r="JJO10" t="s">
        <v>74</v>
      </c>
      <c r="JJP10" t="s">
        <v>74</v>
      </c>
      <c r="JJQ10" t="s">
        <v>74</v>
      </c>
      <c r="JJR10" t="s">
        <v>74</v>
      </c>
      <c r="JJS10" t="s">
        <v>74</v>
      </c>
      <c r="JJT10" t="s">
        <v>74</v>
      </c>
      <c r="JJU10" t="s">
        <v>74</v>
      </c>
      <c r="JJV10" t="s">
        <v>74</v>
      </c>
      <c r="JJW10" t="s">
        <v>74</v>
      </c>
      <c r="JJX10" t="s">
        <v>74</v>
      </c>
      <c r="JJY10" t="s">
        <v>74</v>
      </c>
      <c r="JJZ10" t="s">
        <v>74</v>
      </c>
      <c r="JKA10" t="s">
        <v>74</v>
      </c>
      <c r="JKB10" t="s">
        <v>74</v>
      </c>
      <c r="JKC10" t="s">
        <v>74</v>
      </c>
      <c r="JKD10" t="s">
        <v>74</v>
      </c>
      <c r="JKE10" t="s">
        <v>74</v>
      </c>
      <c r="JKF10" t="s">
        <v>74</v>
      </c>
      <c r="JKG10" t="s">
        <v>74</v>
      </c>
      <c r="JKH10" t="s">
        <v>74</v>
      </c>
      <c r="JKI10" t="s">
        <v>74</v>
      </c>
      <c r="JKJ10" t="s">
        <v>74</v>
      </c>
      <c r="JKK10" t="s">
        <v>74</v>
      </c>
      <c r="JKL10" t="s">
        <v>74</v>
      </c>
      <c r="JKM10" t="s">
        <v>74</v>
      </c>
      <c r="JKN10" t="s">
        <v>74</v>
      </c>
      <c r="JKO10" t="s">
        <v>74</v>
      </c>
      <c r="JKP10" t="s">
        <v>74</v>
      </c>
      <c r="JKQ10" t="s">
        <v>74</v>
      </c>
      <c r="JKR10" t="s">
        <v>74</v>
      </c>
      <c r="JKS10" t="s">
        <v>74</v>
      </c>
      <c r="JKT10" t="s">
        <v>74</v>
      </c>
      <c r="JKU10" t="s">
        <v>74</v>
      </c>
      <c r="JKV10" t="s">
        <v>74</v>
      </c>
      <c r="JKW10" t="s">
        <v>74</v>
      </c>
      <c r="JKX10" t="s">
        <v>74</v>
      </c>
      <c r="JKY10" t="s">
        <v>74</v>
      </c>
      <c r="JKZ10" t="s">
        <v>74</v>
      </c>
      <c r="JLA10" t="s">
        <v>74</v>
      </c>
      <c r="JLB10" t="s">
        <v>74</v>
      </c>
      <c r="JLC10" t="s">
        <v>74</v>
      </c>
      <c r="JLD10" t="s">
        <v>74</v>
      </c>
      <c r="JLE10" t="s">
        <v>74</v>
      </c>
      <c r="JLF10" t="s">
        <v>74</v>
      </c>
      <c r="JLG10" t="s">
        <v>74</v>
      </c>
      <c r="JLH10" t="s">
        <v>74</v>
      </c>
      <c r="JLI10" t="s">
        <v>74</v>
      </c>
      <c r="JLJ10" t="s">
        <v>74</v>
      </c>
      <c r="JLK10" t="s">
        <v>74</v>
      </c>
      <c r="JLL10" t="s">
        <v>74</v>
      </c>
      <c r="JLM10" t="s">
        <v>74</v>
      </c>
      <c r="JLN10" t="s">
        <v>74</v>
      </c>
      <c r="JLO10" t="s">
        <v>74</v>
      </c>
      <c r="JLP10" t="s">
        <v>75</v>
      </c>
      <c r="JLQ10" t="s">
        <v>75</v>
      </c>
      <c r="JLR10" t="s">
        <v>75</v>
      </c>
      <c r="JLS10" t="s">
        <v>75</v>
      </c>
      <c r="JLT10" t="s">
        <v>75</v>
      </c>
      <c r="JLU10" t="s">
        <v>75</v>
      </c>
      <c r="JLV10" t="s">
        <v>75</v>
      </c>
      <c r="JLW10" t="s">
        <v>75</v>
      </c>
      <c r="JLX10" t="s">
        <v>75</v>
      </c>
      <c r="JLY10" t="s">
        <v>75</v>
      </c>
      <c r="JLZ10" t="s">
        <v>75</v>
      </c>
      <c r="JMA10" t="s">
        <v>75</v>
      </c>
      <c r="JMB10" t="s">
        <v>75</v>
      </c>
      <c r="JMC10" t="s">
        <v>75</v>
      </c>
      <c r="JMD10" t="s">
        <v>75</v>
      </c>
      <c r="JME10" t="s">
        <v>75</v>
      </c>
      <c r="JMF10" t="s">
        <v>75</v>
      </c>
      <c r="JMG10" t="s">
        <v>75</v>
      </c>
      <c r="JMH10" t="s">
        <v>75</v>
      </c>
      <c r="JMI10" t="s">
        <v>75</v>
      </c>
      <c r="JMJ10" t="s">
        <v>75</v>
      </c>
      <c r="JMK10" t="s">
        <v>75</v>
      </c>
      <c r="JML10" t="s">
        <v>75</v>
      </c>
      <c r="JMM10" t="s">
        <v>75</v>
      </c>
      <c r="JMN10" t="s">
        <v>75</v>
      </c>
      <c r="JMO10" t="s">
        <v>75</v>
      </c>
      <c r="JMP10" t="s">
        <v>75</v>
      </c>
      <c r="JMQ10" t="s">
        <v>75</v>
      </c>
      <c r="JMR10" t="s">
        <v>75</v>
      </c>
      <c r="JMS10" t="s">
        <v>75</v>
      </c>
      <c r="JMT10" t="s">
        <v>75</v>
      </c>
      <c r="JMU10" t="s">
        <v>75</v>
      </c>
      <c r="JMV10" t="s">
        <v>75</v>
      </c>
      <c r="JMW10" t="s">
        <v>76</v>
      </c>
      <c r="JMX10" t="s">
        <v>76</v>
      </c>
      <c r="JMY10" t="s">
        <v>76</v>
      </c>
      <c r="JMZ10" t="s">
        <v>76</v>
      </c>
      <c r="JNA10" t="s">
        <v>76</v>
      </c>
      <c r="JNB10" t="s">
        <v>76</v>
      </c>
      <c r="JNC10" t="s">
        <v>76</v>
      </c>
      <c r="JND10" t="s">
        <v>76</v>
      </c>
      <c r="JNE10" t="s">
        <v>76</v>
      </c>
      <c r="JNF10" t="s">
        <v>76</v>
      </c>
      <c r="JNG10" t="s">
        <v>76</v>
      </c>
      <c r="JNH10" t="s">
        <v>76</v>
      </c>
      <c r="JNI10" t="s">
        <v>76</v>
      </c>
      <c r="JNJ10" t="s">
        <v>76</v>
      </c>
      <c r="JNK10" t="s">
        <v>76</v>
      </c>
      <c r="JNL10" t="s">
        <v>76</v>
      </c>
      <c r="JNM10" t="s">
        <v>76</v>
      </c>
      <c r="JNN10" t="s">
        <v>76</v>
      </c>
      <c r="JNO10" t="s">
        <v>76</v>
      </c>
      <c r="JNP10" t="s">
        <v>76</v>
      </c>
      <c r="JNQ10" t="s">
        <v>76</v>
      </c>
      <c r="JNR10" t="s">
        <v>76</v>
      </c>
      <c r="JNS10" t="s">
        <v>76</v>
      </c>
      <c r="JNT10" t="s">
        <v>76</v>
      </c>
      <c r="JNU10" t="s">
        <v>76</v>
      </c>
      <c r="JNV10" t="s">
        <v>76</v>
      </c>
      <c r="JNW10" t="s">
        <v>76</v>
      </c>
      <c r="JNX10" t="s">
        <v>76</v>
      </c>
      <c r="JNY10" t="s">
        <v>76</v>
      </c>
      <c r="JNZ10" t="s">
        <v>76</v>
      </c>
      <c r="JOA10" t="s">
        <v>76</v>
      </c>
      <c r="JOB10" t="s">
        <v>76</v>
      </c>
      <c r="JOC10" t="s">
        <v>76</v>
      </c>
      <c r="JOD10" t="s">
        <v>76</v>
      </c>
      <c r="JOE10" t="s">
        <v>76</v>
      </c>
      <c r="JOF10" t="s">
        <v>76</v>
      </c>
      <c r="JOG10" t="s">
        <v>76</v>
      </c>
      <c r="JOH10" t="s">
        <v>76</v>
      </c>
      <c r="JOI10" t="s">
        <v>76</v>
      </c>
      <c r="JOJ10" t="s">
        <v>76</v>
      </c>
      <c r="JOK10" t="s">
        <v>76</v>
      </c>
      <c r="JOL10" t="s">
        <v>76</v>
      </c>
      <c r="JOM10" t="s">
        <v>76</v>
      </c>
      <c r="JON10" t="s">
        <v>76</v>
      </c>
      <c r="JOO10" t="s">
        <v>76</v>
      </c>
      <c r="JOP10" t="s">
        <v>76</v>
      </c>
      <c r="JOQ10" t="s">
        <v>76</v>
      </c>
      <c r="JOR10" t="s">
        <v>76</v>
      </c>
      <c r="JOS10" t="s">
        <v>76</v>
      </c>
      <c r="JOT10" t="s">
        <v>76</v>
      </c>
      <c r="JOU10" t="s">
        <v>76</v>
      </c>
      <c r="JOV10" t="s">
        <v>76</v>
      </c>
      <c r="JOW10" t="s">
        <v>76</v>
      </c>
      <c r="JOX10" t="s">
        <v>76</v>
      </c>
      <c r="JOY10" t="s">
        <v>76</v>
      </c>
      <c r="JOZ10" t="s">
        <v>76</v>
      </c>
      <c r="JPA10" t="s">
        <v>76</v>
      </c>
      <c r="JPB10" t="s">
        <v>76</v>
      </c>
      <c r="JPC10" t="s">
        <v>76</v>
      </c>
      <c r="JPD10" t="s">
        <v>76</v>
      </c>
      <c r="JPE10" t="s">
        <v>76</v>
      </c>
      <c r="JPF10" t="s">
        <v>76</v>
      </c>
      <c r="JPG10" t="s">
        <v>76</v>
      </c>
      <c r="JPH10" t="s">
        <v>76</v>
      </c>
      <c r="JPI10" t="s">
        <v>76</v>
      </c>
      <c r="JPJ10" t="s">
        <v>76</v>
      </c>
      <c r="JPK10" t="s">
        <v>76</v>
      </c>
      <c r="JPL10" t="s">
        <v>76</v>
      </c>
      <c r="JPM10" t="s">
        <v>76</v>
      </c>
      <c r="JPN10" t="s">
        <v>76</v>
      </c>
      <c r="JPO10" t="s">
        <v>76</v>
      </c>
      <c r="JPP10" t="s">
        <v>76</v>
      </c>
      <c r="JPQ10" t="s">
        <v>76</v>
      </c>
      <c r="JPR10" t="s">
        <v>76</v>
      </c>
      <c r="JPS10" t="s">
        <v>76</v>
      </c>
      <c r="JPT10" t="s">
        <v>76</v>
      </c>
      <c r="JPU10" t="s">
        <v>76</v>
      </c>
      <c r="JPV10" t="s">
        <v>76</v>
      </c>
      <c r="JPW10" t="s">
        <v>76</v>
      </c>
      <c r="JPX10" t="s">
        <v>76</v>
      </c>
      <c r="JPY10" t="s">
        <v>76</v>
      </c>
      <c r="JPZ10" t="s">
        <v>76</v>
      </c>
      <c r="JQA10" t="s">
        <v>76</v>
      </c>
      <c r="JQB10" t="s">
        <v>76</v>
      </c>
      <c r="JQC10" t="s">
        <v>76</v>
      </c>
      <c r="JQD10" t="s">
        <v>76</v>
      </c>
      <c r="JQE10" t="s">
        <v>76</v>
      </c>
      <c r="JQF10" t="s">
        <v>76</v>
      </c>
      <c r="JQG10" t="s">
        <v>76</v>
      </c>
      <c r="JQH10" t="s">
        <v>76</v>
      </c>
      <c r="JQI10" t="s">
        <v>76</v>
      </c>
      <c r="JQJ10" t="s">
        <v>76</v>
      </c>
      <c r="JQK10" t="s">
        <v>76</v>
      </c>
      <c r="JQL10" t="s">
        <v>76</v>
      </c>
      <c r="JQM10" t="s">
        <v>76</v>
      </c>
      <c r="JQN10" t="s">
        <v>76</v>
      </c>
      <c r="JQO10" t="s">
        <v>76</v>
      </c>
      <c r="JQP10" t="s">
        <v>76</v>
      </c>
      <c r="JQQ10" t="s">
        <v>76</v>
      </c>
      <c r="JQR10" t="s">
        <v>77</v>
      </c>
      <c r="JQS10" t="s">
        <v>77</v>
      </c>
      <c r="JQT10" t="s">
        <v>77</v>
      </c>
      <c r="JQU10" t="s">
        <v>77</v>
      </c>
      <c r="JQV10" t="s">
        <v>77</v>
      </c>
      <c r="JQW10" t="s">
        <v>77</v>
      </c>
      <c r="JQX10" t="s">
        <v>77</v>
      </c>
      <c r="JQY10" t="s">
        <v>77</v>
      </c>
      <c r="JQZ10" t="s">
        <v>77</v>
      </c>
      <c r="JRA10" t="s">
        <v>77</v>
      </c>
      <c r="JRB10" t="s">
        <v>77</v>
      </c>
      <c r="JRC10" t="s">
        <v>77</v>
      </c>
      <c r="JRD10" t="s">
        <v>77</v>
      </c>
      <c r="JRE10" t="s">
        <v>77</v>
      </c>
      <c r="JRF10" t="s">
        <v>77</v>
      </c>
      <c r="JRG10" t="s">
        <v>77</v>
      </c>
      <c r="JRH10" t="s">
        <v>77</v>
      </c>
      <c r="JRI10" t="s">
        <v>77</v>
      </c>
      <c r="JRJ10" t="s">
        <v>77</v>
      </c>
      <c r="JRK10" t="s">
        <v>77</v>
      </c>
      <c r="JRL10" t="s">
        <v>77</v>
      </c>
      <c r="JRM10" t="s">
        <v>77</v>
      </c>
      <c r="JRN10" t="s">
        <v>77</v>
      </c>
      <c r="JRO10" t="s">
        <v>77</v>
      </c>
      <c r="JRP10" t="s">
        <v>77</v>
      </c>
      <c r="JRQ10" t="s">
        <v>77</v>
      </c>
      <c r="JRR10" t="s">
        <v>77</v>
      </c>
      <c r="JRS10" t="s">
        <v>77</v>
      </c>
      <c r="JRT10" t="s">
        <v>77</v>
      </c>
      <c r="JRU10" t="s">
        <v>77</v>
      </c>
      <c r="JRV10" t="s">
        <v>77</v>
      </c>
      <c r="JRW10" t="s">
        <v>77</v>
      </c>
      <c r="JRX10" t="s">
        <v>77</v>
      </c>
      <c r="JRY10" t="s">
        <v>77</v>
      </c>
      <c r="JRZ10" t="s">
        <v>77</v>
      </c>
      <c r="JSA10" t="s">
        <v>77</v>
      </c>
      <c r="JSB10" t="s">
        <v>77</v>
      </c>
      <c r="JSC10" t="s">
        <v>77</v>
      </c>
      <c r="JSD10" t="s">
        <v>77</v>
      </c>
      <c r="JSE10" t="s">
        <v>77</v>
      </c>
      <c r="JSF10" t="s">
        <v>77</v>
      </c>
      <c r="JSG10" t="s">
        <v>77</v>
      </c>
      <c r="JSH10" t="s">
        <v>77</v>
      </c>
      <c r="JSI10" t="s">
        <v>77</v>
      </c>
      <c r="JSJ10" t="s">
        <v>77</v>
      </c>
      <c r="JSK10" t="s">
        <v>77</v>
      </c>
      <c r="JSL10" t="s">
        <v>77</v>
      </c>
      <c r="JSM10" t="s">
        <v>77</v>
      </c>
      <c r="JSN10" t="s">
        <v>77</v>
      </c>
      <c r="JSO10" t="s">
        <v>77</v>
      </c>
      <c r="JSP10" t="s">
        <v>77</v>
      </c>
      <c r="JSQ10" t="s">
        <v>77</v>
      </c>
      <c r="JSR10" t="s">
        <v>77</v>
      </c>
      <c r="JSS10" t="s">
        <v>77</v>
      </c>
      <c r="JST10" t="s">
        <v>77</v>
      </c>
      <c r="JSU10" t="s">
        <v>77</v>
      </c>
      <c r="JSV10" t="s">
        <v>77</v>
      </c>
      <c r="JSW10" t="s">
        <v>77</v>
      </c>
      <c r="JSX10" t="s">
        <v>77</v>
      </c>
      <c r="JSY10" t="s">
        <v>77</v>
      </c>
      <c r="JSZ10" t="s">
        <v>77</v>
      </c>
      <c r="JTA10" t="s">
        <v>77</v>
      </c>
      <c r="JTB10" t="s">
        <v>77</v>
      </c>
      <c r="JTC10" t="s">
        <v>77</v>
      </c>
      <c r="JTD10" t="s">
        <v>77</v>
      </c>
      <c r="JTE10" t="s">
        <v>77</v>
      </c>
      <c r="JTF10" t="s">
        <v>77</v>
      </c>
      <c r="JTG10" t="s">
        <v>77</v>
      </c>
      <c r="JTH10" t="s">
        <v>77</v>
      </c>
      <c r="JTI10" t="s">
        <v>77</v>
      </c>
      <c r="JTJ10" t="s">
        <v>77</v>
      </c>
      <c r="JTK10" t="s">
        <v>77</v>
      </c>
      <c r="JTL10" t="s">
        <v>77</v>
      </c>
      <c r="JTM10" t="s">
        <v>77</v>
      </c>
      <c r="JTN10" t="s">
        <v>77</v>
      </c>
      <c r="JTO10" t="s">
        <v>77</v>
      </c>
      <c r="JTP10" t="s">
        <v>77</v>
      </c>
      <c r="JTQ10" t="s">
        <v>77</v>
      </c>
      <c r="JTR10" t="s">
        <v>77</v>
      </c>
      <c r="JTS10" t="s">
        <v>77</v>
      </c>
      <c r="JTT10" t="s">
        <v>77</v>
      </c>
      <c r="JTU10" t="s">
        <v>77</v>
      </c>
      <c r="JTV10" t="s">
        <v>77</v>
      </c>
      <c r="JTW10" t="s">
        <v>77</v>
      </c>
      <c r="JTX10" t="s">
        <v>77</v>
      </c>
      <c r="JTY10" t="s">
        <v>77</v>
      </c>
      <c r="JTZ10" t="s">
        <v>77</v>
      </c>
      <c r="JUA10" t="s">
        <v>77</v>
      </c>
      <c r="JUB10" t="s">
        <v>77</v>
      </c>
      <c r="JUC10" t="s">
        <v>77</v>
      </c>
      <c r="JUD10" t="s">
        <v>77</v>
      </c>
      <c r="JUE10" t="s">
        <v>77</v>
      </c>
      <c r="JUF10" t="s">
        <v>77</v>
      </c>
      <c r="JUG10" t="s">
        <v>77</v>
      </c>
      <c r="JUH10" t="s">
        <v>77</v>
      </c>
      <c r="JUI10" t="s">
        <v>77</v>
      </c>
      <c r="JUJ10" t="s">
        <v>77</v>
      </c>
      <c r="JUK10" t="s">
        <v>77</v>
      </c>
      <c r="JUL10" t="s">
        <v>77</v>
      </c>
      <c r="JUM10" t="s">
        <v>77</v>
      </c>
      <c r="JUN10" t="s">
        <v>77</v>
      </c>
      <c r="JUO10" t="s">
        <v>77</v>
      </c>
      <c r="JUP10" t="s">
        <v>77</v>
      </c>
      <c r="JUQ10" t="s">
        <v>77</v>
      </c>
      <c r="JUR10" t="s">
        <v>77</v>
      </c>
      <c r="JUS10" t="s">
        <v>77</v>
      </c>
      <c r="JUT10" t="s">
        <v>77</v>
      </c>
      <c r="JUU10" t="s">
        <v>77</v>
      </c>
      <c r="JUV10" t="s">
        <v>77</v>
      </c>
      <c r="JUW10" t="s">
        <v>77</v>
      </c>
      <c r="JUX10" t="s">
        <v>77</v>
      </c>
      <c r="JUY10" t="s">
        <v>77</v>
      </c>
      <c r="JUZ10" t="s">
        <v>77</v>
      </c>
      <c r="JVA10" t="s">
        <v>77</v>
      </c>
      <c r="JVB10" t="s">
        <v>77</v>
      </c>
      <c r="JVC10" t="s">
        <v>77</v>
      </c>
      <c r="JVD10" t="s">
        <v>77</v>
      </c>
      <c r="JVE10" t="s">
        <v>77</v>
      </c>
      <c r="JVF10" t="s">
        <v>77</v>
      </c>
      <c r="JVG10" t="s">
        <v>77</v>
      </c>
      <c r="JVH10" t="s">
        <v>77</v>
      </c>
      <c r="JVI10" t="s">
        <v>77</v>
      </c>
      <c r="JVJ10" t="s">
        <v>77</v>
      </c>
      <c r="JVK10" t="s">
        <v>77</v>
      </c>
      <c r="JVL10" t="s">
        <v>77</v>
      </c>
      <c r="JVM10" t="s">
        <v>77</v>
      </c>
      <c r="JVN10" t="s">
        <v>77</v>
      </c>
      <c r="JVO10" t="s">
        <v>77</v>
      </c>
      <c r="JVP10" t="s">
        <v>77</v>
      </c>
      <c r="JVQ10" t="s">
        <v>77</v>
      </c>
      <c r="JVR10" t="s">
        <v>77</v>
      </c>
      <c r="JVS10" t="s">
        <v>77</v>
      </c>
      <c r="JVT10" t="s">
        <v>77</v>
      </c>
      <c r="JVU10" t="s">
        <v>77</v>
      </c>
      <c r="JVV10" t="s">
        <v>77</v>
      </c>
      <c r="JVW10" t="s">
        <v>77</v>
      </c>
      <c r="JVX10" t="s">
        <v>77</v>
      </c>
      <c r="JVY10" t="s">
        <v>77</v>
      </c>
      <c r="JVZ10" t="s">
        <v>77</v>
      </c>
      <c r="JWA10" t="s">
        <v>77</v>
      </c>
      <c r="JWB10" t="s">
        <v>77</v>
      </c>
      <c r="JWC10" t="s">
        <v>77</v>
      </c>
      <c r="JWD10" t="s">
        <v>77</v>
      </c>
      <c r="JWE10" t="s">
        <v>77</v>
      </c>
      <c r="JWF10" t="s">
        <v>77</v>
      </c>
      <c r="JWG10" t="s">
        <v>77</v>
      </c>
      <c r="JWH10" t="s">
        <v>77</v>
      </c>
      <c r="JWI10" t="s">
        <v>77</v>
      </c>
      <c r="JWJ10" t="s">
        <v>77</v>
      </c>
      <c r="JWK10" t="s">
        <v>77</v>
      </c>
      <c r="JWL10" t="s">
        <v>77</v>
      </c>
      <c r="JWM10" t="s">
        <v>77</v>
      </c>
      <c r="JWN10" t="s">
        <v>77</v>
      </c>
      <c r="JWO10" t="s">
        <v>77</v>
      </c>
      <c r="JWP10" t="s">
        <v>77</v>
      </c>
      <c r="JWQ10" t="s">
        <v>77</v>
      </c>
      <c r="JWR10" t="s">
        <v>77</v>
      </c>
      <c r="JWS10" t="s">
        <v>77</v>
      </c>
      <c r="JWT10" t="s">
        <v>77</v>
      </c>
      <c r="JWU10" t="s">
        <v>77</v>
      </c>
      <c r="JWV10" t="s">
        <v>77</v>
      </c>
      <c r="JWW10" t="s">
        <v>77</v>
      </c>
      <c r="JWX10" t="s">
        <v>77</v>
      </c>
      <c r="JWY10" t="s">
        <v>77</v>
      </c>
      <c r="JWZ10" t="s">
        <v>77</v>
      </c>
      <c r="JXA10" t="s">
        <v>77</v>
      </c>
      <c r="JXB10" t="s">
        <v>77</v>
      </c>
      <c r="JXC10" t="s">
        <v>77</v>
      </c>
      <c r="JXD10" t="s">
        <v>77</v>
      </c>
      <c r="JXE10" t="s">
        <v>77</v>
      </c>
      <c r="JXF10" t="s">
        <v>77</v>
      </c>
      <c r="JXG10" t="s">
        <v>77</v>
      </c>
      <c r="JXH10" t="s">
        <v>77</v>
      </c>
      <c r="JXI10" t="s">
        <v>77</v>
      </c>
      <c r="JXJ10" t="s">
        <v>77</v>
      </c>
      <c r="JXK10" t="s">
        <v>77</v>
      </c>
      <c r="JXL10" t="s">
        <v>77</v>
      </c>
      <c r="JXM10" t="s">
        <v>77</v>
      </c>
      <c r="JXN10" t="s">
        <v>77</v>
      </c>
      <c r="JXO10" t="s">
        <v>77</v>
      </c>
      <c r="JXP10" t="s">
        <v>77</v>
      </c>
      <c r="JXQ10" t="s">
        <v>77</v>
      </c>
      <c r="JXR10" t="s">
        <v>77</v>
      </c>
      <c r="JXS10" t="s">
        <v>77</v>
      </c>
      <c r="JXT10" t="s">
        <v>77</v>
      </c>
      <c r="JXU10" t="s">
        <v>77</v>
      </c>
      <c r="JXV10" t="s">
        <v>77</v>
      </c>
      <c r="JXW10" t="s">
        <v>77</v>
      </c>
      <c r="JXX10" t="s">
        <v>77</v>
      </c>
      <c r="JXY10" t="s">
        <v>77</v>
      </c>
      <c r="JXZ10" t="s">
        <v>77</v>
      </c>
      <c r="JYA10" t="s">
        <v>77</v>
      </c>
      <c r="JYB10" t="s">
        <v>77</v>
      </c>
      <c r="JYC10" t="s">
        <v>77</v>
      </c>
      <c r="JYD10" t="s">
        <v>77</v>
      </c>
      <c r="JYE10" t="s">
        <v>77</v>
      </c>
      <c r="JYF10" t="s">
        <v>77</v>
      </c>
      <c r="JYG10" t="s">
        <v>77</v>
      </c>
      <c r="JYH10" t="s">
        <v>78</v>
      </c>
      <c r="JYI10" t="s">
        <v>78</v>
      </c>
      <c r="JYJ10" t="s">
        <v>78</v>
      </c>
      <c r="JYK10" t="s">
        <v>78</v>
      </c>
      <c r="JYL10" t="s">
        <v>78</v>
      </c>
      <c r="JYM10" t="s">
        <v>78</v>
      </c>
      <c r="JYN10" t="s">
        <v>78</v>
      </c>
      <c r="JYO10" t="s">
        <v>78</v>
      </c>
      <c r="JYP10" t="s">
        <v>78</v>
      </c>
      <c r="JYQ10" t="s">
        <v>78</v>
      </c>
      <c r="JYR10" t="s">
        <v>78</v>
      </c>
      <c r="JYS10" t="s">
        <v>78</v>
      </c>
      <c r="JYT10" t="s">
        <v>78</v>
      </c>
      <c r="JYU10" t="s">
        <v>78</v>
      </c>
      <c r="JYV10" t="s">
        <v>78</v>
      </c>
      <c r="JYW10" t="s">
        <v>78</v>
      </c>
      <c r="JYX10" t="s">
        <v>78</v>
      </c>
      <c r="JYY10" t="s">
        <v>78</v>
      </c>
      <c r="JYZ10" t="s">
        <v>78</v>
      </c>
      <c r="JZA10" t="s">
        <v>78</v>
      </c>
      <c r="JZB10" t="s">
        <v>78</v>
      </c>
      <c r="JZC10" t="s">
        <v>78</v>
      </c>
      <c r="JZD10" t="s">
        <v>78</v>
      </c>
      <c r="JZE10" t="s">
        <v>78</v>
      </c>
      <c r="JZF10" t="s">
        <v>78</v>
      </c>
      <c r="JZG10" t="s">
        <v>78</v>
      </c>
      <c r="JZH10" t="s">
        <v>78</v>
      </c>
      <c r="JZI10" t="s">
        <v>78</v>
      </c>
      <c r="JZJ10" t="s">
        <v>78</v>
      </c>
      <c r="JZK10" t="s">
        <v>78</v>
      </c>
      <c r="JZL10" t="s">
        <v>78</v>
      </c>
      <c r="JZM10" t="s">
        <v>78</v>
      </c>
      <c r="JZN10" t="s">
        <v>78</v>
      </c>
      <c r="JZO10" t="s">
        <v>78</v>
      </c>
      <c r="JZP10" t="s">
        <v>78</v>
      </c>
      <c r="JZQ10" t="s">
        <v>78</v>
      </c>
      <c r="JZR10" t="s">
        <v>78</v>
      </c>
      <c r="JZS10" t="s">
        <v>78</v>
      </c>
      <c r="JZT10" t="s">
        <v>78</v>
      </c>
      <c r="JZU10" t="s">
        <v>78</v>
      </c>
      <c r="JZV10" t="s">
        <v>78</v>
      </c>
      <c r="JZW10" t="s">
        <v>78</v>
      </c>
      <c r="JZX10" t="s">
        <v>78</v>
      </c>
      <c r="JZY10" t="s">
        <v>78</v>
      </c>
      <c r="JZZ10" t="s">
        <v>78</v>
      </c>
      <c r="KAA10" t="s">
        <v>78</v>
      </c>
      <c r="KAB10" t="s">
        <v>78</v>
      </c>
      <c r="KAC10" t="s">
        <v>78</v>
      </c>
      <c r="KAD10" t="s">
        <v>78</v>
      </c>
      <c r="KAE10" t="s">
        <v>78</v>
      </c>
      <c r="KAF10" t="s">
        <v>78</v>
      </c>
      <c r="KAG10" t="s">
        <v>78</v>
      </c>
      <c r="KAH10" t="s">
        <v>78</v>
      </c>
      <c r="KAI10" t="s">
        <v>78</v>
      </c>
      <c r="KAJ10" t="s">
        <v>78</v>
      </c>
      <c r="KAK10" t="s">
        <v>78</v>
      </c>
      <c r="KAL10" t="s">
        <v>78</v>
      </c>
      <c r="KAM10" t="s">
        <v>78</v>
      </c>
      <c r="KAN10" t="s">
        <v>78</v>
      </c>
      <c r="KAO10" t="s">
        <v>78</v>
      </c>
      <c r="KAP10" t="s">
        <v>78</v>
      </c>
      <c r="KAQ10" t="s">
        <v>78</v>
      </c>
      <c r="KAR10" t="s">
        <v>78</v>
      </c>
      <c r="KAS10" t="s">
        <v>78</v>
      </c>
      <c r="KAT10" t="s">
        <v>78</v>
      </c>
      <c r="KAU10" t="s">
        <v>78</v>
      </c>
      <c r="KAV10" t="s">
        <v>78</v>
      </c>
      <c r="KAW10" t="s">
        <v>78</v>
      </c>
      <c r="KAX10" t="s">
        <v>78</v>
      </c>
      <c r="KAY10" t="s">
        <v>78</v>
      </c>
      <c r="KAZ10" t="s">
        <v>78</v>
      </c>
      <c r="KBA10" t="s">
        <v>78</v>
      </c>
      <c r="KBB10" t="s">
        <v>78</v>
      </c>
      <c r="KBC10" t="s">
        <v>78</v>
      </c>
      <c r="KBD10" t="s">
        <v>78</v>
      </c>
      <c r="KBE10" t="s">
        <v>78</v>
      </c>
      <c r="KBF10" t="s">
        <v>78</v>
      </c>
      <c r="KBG10" t="s">
        <v>78</v>
      </c>
      <c r="KBH10" t="s">
        <v>78</v>
      </c>
      <c r="KBI10" t="s">
        <v>78</v>
      </c>
      <c r="KBJ10" t="s">
        <v>78</v>
      </c>
      <c r="KBK10" t="s">
        <v>78</v>
      </c>
      <c r="KBL10" t="s">
        <v>78</v>
      </c>
      <c r="KBM10" t="s">
        <v>78</v>
      </c>
      <c r="KBN10" t="s">
        <v>78</v>
      </c>
      <c r="KBO10" t="s">
        <v>78</v>
      </c>
      <c r="KBP10" t="s">
        <v>78</v>
      </c>
      <c r="KBQ10" t="s">
        <v>78</v>
      </c>
      <c r="KBR10" t="s">
        <v>78</v>
      </c>
      <c r="KBS10" t="s">
        <v>78</v>
      </c>
      <c r="KBT10" t="s">
        <v>78</v>
      </c>
      <c r="KBU10" t="s">
        <v>78</v>
      </c>
      <c r="KBV10" t="s">
        <v>78</v>
      </c>
      <c r="KBW10" t="s">
        <v>78</v>
      </c>
      <c r="KBX10" t="s">
        <v>78</v>
      </c>
      <c r="KBY10" t="s">
        <v>78</v>
      </c>
      <c r="KBZ10" t="s">
        <v>78</v>
      </c>
      <c r="KCA10" t="s">
        <v>78</v>
      </c>
      <c r="KCB10" t="s">
        <v>78</v>
      </c>
      <c r="KCC10" t="s">
        <v>78</v>
      </c>
      <c r="KCD10" t="s">
        <v>78</v>
      </c>
      <c r="KCE10" t="s">
        <v>78</v>
      </c>
      <c r="KCF10" t="s">
        <v>78</v>
      </c>
      <c r="KCG10" t="s">
        <v>78</v>
      </c>
      <c r="KCH10" t="s">
        <v>78</v>
      </c>
      <c r="KCI10" t="s">
        <v>78</v>
      </c>
      <c r="KCJ10" t="s">
        <v>78</v>
      </c>
      <c r="KCK10" t="s">
        <v>78</v>
      </c>
      <c r="KCL10" t="s">
        <v>78</v>
      </c>
      <c r="KCM10" t="s">
        <v>78</v>
      </c>
      <c r="KCN10" t="s">
        <v>78</v>
      </c>
      <c r="KCO10" t="s">
        <v>78</v>
      </c>
      <c r="KCP10" t="s">
        <v>78</v>
      </c>
      <c r="KCQ10" t="s">
        <v>78</v>
      </c>
      <c r="KCR10" t="s">
        <v>78</v>
      </c>
      <c r="KCS10" t="s">
        <v>78</v>
      </c>
      <c r="KCT10" t="s">
        <v>78</v>
      </c>
      <c r="KCU10" t="s">
        <v>78</v>
      </c>
      <c r="KCV10" t="s">
        <v>78</v>
      </c>
      <c r="KCW10" t="s">
        <v>78</v>
      </c>
      <c r="KCX10" t="s">
        <v>78</v>
      </c>
      <c r="KCY10" t="s">
        <v>78</v>
      </c>
      <c r="KCZ10" t="s">
        <v>78</v>
      </c>
      <c r="KDA10" t="s">
        <v>78</v>
      </c>
      <c r="KDB10" t="s">
        <v>78</v>
      </c>
      <c r="KDC10" t="s">
        <v>78</v>
      </c>
      <c r="KDD10" t="s">
        <v>78</v>
      </c>
      <c r="KDE10" t="s">
        <v>78</v>
      </c>
      <c r="KDF10" t="s">
        <v>78</v>
      </c>
      <c r="KDG10" t="s">
        <v>78</v>
      </c>
      <c r="KDH10" t="s">
        <v>78</v>
      </c>
      <c r="KDI10" t="s">
        <v>78</v>
      </c>
      <c r="KDJ10" t="s">
        <v>78</v>
      </c>
      <c r="KDK10" t="s">
        <v>78</v>
      </c>
      <c r="KDL10" t="s">
        <v>78</v>
      </c>
      <c r="KDM10" t="s">
        <v>78</v>
      </c>
      <c r="KDN10" t="s">
        <v>78</v>
      </c>
      <c r="KDO10" t="s">
        <v>78</v>
      </c>
      <c r="KDP10" t="s">
        <v>78</v>
      </c>
      <c r="KDQ10" t="s">
        <v>78</v>
      </c>
      <c r="KDR10" t="s">
        <v>78</v>
      </c>
      <c r="KDS10" t="s">
        <v>78</v>
      </c>
      <c r="KDT10" t="s">
        <v>78</v>
      </c>
      <c r="KDU10" t="s">
        <v>78</v>
      </c>
      <c r="KDV10" t="s">
        <v>78</v>
      </c>
      <c r="KDW10" t="s">
        <v>78</v>
      </c>
      <c r="KDX10" t="s">
        <v>78</v>
      </c>
      <c r="KDY10" t="s">
        <v>78</v>
      </c>
      <c r="KDZ10" t="s">
        <v>78</v>
      </c>
      <c r="KEA10" t="s">
        <v>78</v>
      </c>
      <c r="KEB10" t="s">
        <v>78</v>
      </c>
      <c r="KEC10" t="s">
        <v>78</v>
      </c>
      <c r="KED10" t="s">
        <v>78</v>
      </c>
      <c r="KEE10" t="s">
        <v>78</v>
      </c>
      <c r="KEF10" t="s">
        <v>78</v>
      </c>
      <c r="KEG10" t="s">
        <v>78</v>
      </c>
      <c r="KEH10" t="s">
        <v>78</v>
      </c>
      <c r="KEI10" t="s">
        <v>78</v>
      </c>
      <c r="KEJ10" t="s">
        <v>78</v>
      </c>
      <c r="KEK10" t="s">
        <v>78</v>
      </c>
      <c r="KEL10" t="s">
        <v>78</v>
      </c>
      <c r="KEM10" t="s">
        <v>78</v>
      </c>
      <c r="KEN10" t="s">
        <v>78</v>
      </c>
      <c r="KEO10" t="s">
        <v>78</v>
      </c>
      <c r="KEP10" t="s">
        <v>78</v>
      </c>
      <c r="KEQ10" t="s">
        <v>78</v>
      </c>
      <c r="KER10" t="s">
        <v>78</v>
      </c>
      <c r="KES10" t="s">
        <v>78</v>
      </c>
      <c r="KET10" t="s">
        <v>78</v>
      </c>
      <c r="KEU10" t="s">
        <v>78</v>
      </c>
      <c r="KEV10" t="s">
        <v>78</v>
      </c>
      <c r="KEW10" t="s">
        <v>78</v>
      </c>
      <c r="KEX10" t="s">
        <v>78</v>
      </c>
      <c r="KEY10" t="s">
        <v>78</v>
      </c>
      <c r="KEZ10" t="s">
        <v>78</v>
      </c>
      <c r="KFA10" t="s">
        <v>78</v>
      </c>
      <c r="KFB10" t="s">
        <v>78</v>
      </c>
      <c r="KFC10" t="s">
        <v>78</v>
      </c>
      <c r="KFD10" t="s">
        <v>78</v>
      </c>
      <c r="KFE10" t="s">
        <v>78</v>
      </c>
      <c r="KFF10" t="s">
        <v>78</v>
      </c>
      <c r="KFG10" t="s">
        <v>78</v>
      </c>
      <c r="KFH10" t="s">
        <v>78</v>
      </c>
      <c r="KFI10" t="s">
        <v>78</v>
      </c>
      <c r="KFJ10" t="s">
        <v>78</v>
      </c>
      <c r="KFK10" t="s">
        <v>78</v>
      </c>
      <c r="KFL10" t="s">
        <v>78</v>
      </c>
      <c r="KFM10" t="s">
        <v>78</v>
      </c>
      <c r="KFN10" t="s">
        <v>78</v>
      </c>
      <c r="KFO10" t="s">
        <v>78</v>
      </c>
      <c r="KFP10" t="s">
        <v>78</v>
      </c>
      <c r="KFQ10" t="s">
        <v>78</v>
      </c>
      <c r="KFR10" t="s">
        <v>78</v>
      </c>
      <c r="KFS10" t="s">
        <v>78</v>
      </c>
      <c r="KFT10" t="s">
        <v>78</v>
      </c>
      <c r="KFU10" t="s">
        <v>78</v>
      </c>
      <c r="KFV10" t="s">
        <v>78</v>
      </c>
      <c r="KFW10" t="s">
        <v>78</v>
      </c>
      <c r="KFX10" t="s">
        <v>78</v>
      </c>
      <c r="KFY10" t="s">
        <v>78</v>
      </c>
      <c r="KFZ10" t="s">
        <v>78</v>
      </c>
      <c r="KGA10" t="s">
        <v>78</v>
      </c>
      <c r="KGB10" t="s">
        <v>78</v>
      </c>
      <c r="KGC10" t="s">
        <v>78</v>
      </c>
      <c r="KGD10" t="s">
        <v>78</v>
      </c>
      <c r="KGE10" t="s">
        <v>78</v>
      </c>
      <c r="KGF10" t="s">
        <v>78</v>
      </c>
      <c r="KGG10" t="s">
        <v>78</v>
      </c>
      <c r="KGH10" t="s">
        <v>78</v>
      </c>
      <c r="KGI10" t="s">
        <v>78</v>
      </c>
      <c r="KGJ10" t="s">
        <v>78</v>
      </c>
      <c r="KGK10" t="s">
        <v>78</v>
      </c>
      <c r="KGL10" t="s">
        <v>78</v>
      </c>
      <c r="KGM10" t="s">
        <v>78</v>
      </c>
      <c r="KGN10" t="s">
        <v>78</v>
      </c>
      <c r="KGO10" t="s">
        <v>78</v>
      </c>
      <c r="KGP10" t="s">
        <v>78</v>
      </c>
      <c r="KGQ10" t="s">
        <v>78</v>
      </c>
      <c r="KGR10" t="s">
        <v>78</v>
      </c>
      <c r="KGS10" t="s">
        <v>78</v>
      </c>
      <c r="KGT10" t="s">
        <v>78</v>
      </c>
      <c r="KGU10" t="s">
        <v>78</v>
      </c>
      <c r="KGV10" t="s">
        <v>78</v>
      </c>
      <c r="KGW10" t="s">
        <v>78</v>
      </c>
      <c r="KGX10" t="s">
        <v>78</v>
      </c>
      <c r="KGY10" t="s">
        <v>78</v>
      </c>
      <c r="KGZ10" t="s">
        <v>78</v>
      </c>
      <c r="KHA10" t="s">
        <v>78</v>
      </c>
      <c r="KHB10" t="s">
        <v>78</v>
      </c>
      <c r="KHC10" t="s">
        <v>78</v>
      </c>
      <c r="KHD10" t="s">
        <v>78</v>
      </c>
      <c r="KHE10" t="s">
        <v>78</v>
      </c>
      <c r="KHF10" t="s">
        <v>78</v>
      </c>
      <c r="KHG10" t="s">
        <v>78</v>
      </c>
      <c r="KHH10" t="s">
        <v>78</v>
      </c>
      <c r="KHI10" t="s">
        <v>78</v>
      </c>
      <c r="KHJ10" t="s">
        <v>78</v>
      </c>
      <c r="KHK10" t="s">
        <v>78</v>
      </c>
      <c r="KHL10" t="s">
        <v>78</v>
      </c>
      <c r="KHM10" t="s">
        <v>78</v>
      </c>
      <c r="KHN10" t="s">
        <v>78</v>
      </c>
      <c r="KHO10" t="s">
        <v>78</v>
      </c>
      <c r="KHP10" t="s">
        <v>78</v>
      </c>
      <c r="KHQ10" t="s">
        <v>78</v>
      </c>
      <c r="KHR10" t="s">
        <v>78</v>
      </c>
      <c r="KHS10" t="s">
        <v>78</v>
      </c>
      <c r="KHT10" t="s">
        <v>78</v>
      </c>
      <c r="KHU10" t="s">
        <v>78</v>
      </c>
      <c r="KHV10" t="s">
        <v>78</v>
      </c>
      <c r="KHW10" t="s">
        <v>78</v>
      </c>
      <c r="KHX10" t="s">
        <v>78</v>
      </c>
      <c r="KHY10" t="s">
        <v>78</v>
      </c>
      <c r="KHZ10" t="s">
        <v>78</v>
      </c>
      <c r="KIA10" t="s">
        <v>78</v>
      </c>
      <c r="KIB10" t="s">
        <v>78</v>
      </c>
      <c r="KIC10" t="s">
        <v>78</v>
      </c>
      <c r="KID10" t="s">
        <v>78</v>
      </c>
      <c r="KIE10" t="s">
        <v>78</v>
      </c>
      <c r="KIF10" t="s">
        <v>78</v>
      </c>
      <c r="KIG10" t="s">
        <v>78</v>
      </c>
      <c r="KIH10" t="s">
        <v>78</v>
      </c>
      <c r="KII10" t="s">
        <v>78</v>
      </c>
      <c r="KIJ10" t="s">
        <v>78</v>
      </c>
      <c r="KIK10" t="s">
        <v>78</v>
      </c>
      <c r="KIL10" t="s">
        <v>78</v>
      </c>
      <c r="KIM10" t="s">
        <v>78</v>
      </c>
      <c r="KIN10" t="s">
        <v>78</v>
      </c>
      <c r="KIO10" t="s">
        <v>78</v>
      </c>
      <c r="KIP10" t="s">
        <v>78</v>
      </c>
      <c r="KIQ10" t="s">
        <v>78</v>
      </c>
      <c r="KIR10" t="s">
        <v>78</v>
      </c>
      <c r="KIS10" t="s">
        <v>78</v>
      </c>
      <c r="KIT10" t="s">
        <v>78</v>
      </c>
      <c r="KIU10" t="s">
        <v>78</v>
      </c>
      <c r="KIV10" t="s">
        <v>78</v>
      </c>
      <c r="KIW10" t="s">
        <v>78</v>
      </c>
      <c r="KIX10" t="s">
        <v>78</v>
      </c>
      <c r="KIY10" t="s">
        <v>78</v>
      </c>
      <c r="KIZ10" t="s">
        <v>78</v>
      </c>
      <c r="KJA10" t="s">
        <v>78</v>
      </c>
      <c r="KJB10" t="s">
        <v>78</v>
      </c>
      <c r="KJC10" t="s">
        <v>78</v>
      </c>
      <c r="KJD10" t="s">
        <v>78</v>
      </c>
      <c r="KJE10" t="s">
        <v>78</v>
      </c>
      <c r="KJF10" t="s">
        <v>78</v>
      </c>
      <c r="KJG10" t="s">
        <v>78</v>
      </c>
      <c r="KJH10" t="s">
        <v>78</v>
      </c>
      <c r="KJI10" t="s">
        <v>78</v>
      </c>
      <c r="KJJ10" t="s">
        <v>78</v>
      </c>
      <c r="KJK10" t="s">
        <v>78</v>
      </c>
      <c r="KJL10" t="s">
        <v>78</v>
      </c>
      <c r="KJM10" t="s">
        <v>78</v>
      </c>
      <c r="KJN10" t="s">
        <v>78</v>
      </c>
      <c r="KJO10" t="s">
        <v>78</v>
      </c>
      <c r="KJP10" t="s">
        <v>78</v>
      </c>
      <c r="KJQ10" t="s">
        <v>78</v>
      </c>
      <c r="KJR10" t="s">
        <v>78</v>
      </c>
      <c r="KJS10" t="s">
        <v>78</v>
      </c>
      <c r="KJT10" t="s">
        <v>78</v>
      </c>
      <c r="KJU10" t="s">
        <v>78</v>
      </c>
      <c r="KJV10" t="s">
        <v>78</v>
      </c>
      <c r="KJW10" t="s">
        <v>78</v>
      </c>
      <c r="KJX10" t="s">
        <v>78</v>
      </c>
      <c r="KJY10" t="s">
        <v>78</v>
      </c>
      <c r="KJZ10" t="s">
        <v>78</v>
      </c>
      <c r="KKA10" t="s">
        <v>78</v>
      </c>
      <c r="KKB10" t="s">
        <v>78</v>
      </c>
      <c r="KKC10" t="s">
        <v>78</v>
      </c>
      <c r="KKD10" t="s">
        <v>78</v>
      </c>
      <c r="KKE10" t="s">
        <v>78</v>
      </c>
      <c r="KKF10" t="s">
        <v>78</v>
      </c>
      <c r="KKG10" t="s">
        <v>78</v>
      </c>
      <c r="KKH10" t="s">
        <v>78</v>
      </c>
      <c r="KKI10" t="s">
        <v>78</v>
      </c>
      <c r="KKJ10" t="s">
        <v>78</v>
      </c>
      <c r="KKK10" t="s">
        <v>78</v>
      </c>
      <c r="KKL10" t="s">
        <v>78</v>
      </c>
      <c r="KKM10" t="s">
        <v>78</v>
      </c>
      <c r="KKN10" t="s">
        <v>78</v>
      </c>
      <c r="KKO10" t="s">
        <v>78</v>
      </c>
      <c r="KKP10" t="s">
        <v>78</v>
      </c>
      <c r="KKQ10" t="s">
        <v>78</v>
      </c>
      <c r="KKR10" t="s">
        <v>78</v>
      </c>
      <c r="KKS10" t="s">
        <v>78</v>
      </c>
      <c r="KKT10" t="s">
        <v>78</v>
      </c>
      <c r="KKU10" t="s">
        <v>78</v>
      </c>
      <c r="KKV10" t="s">
        <v>78</v>
      </c>
      <c r="KKW10" t="s">
        <v>78</v>
      </c>
      <c r="KKX10" t="s">
        <v>78</v>
      </c>
      <c r="KKY10" t="s">
        <v>78</v>
      </c>
      <c r="KKZ10" t="s">
        <v>78</v>
      </c>
      <c r="KLA10" t="s">
        <v>78</v>
      </c>
      <c r="KLB10" t="s">
        <v>78</v>
      </c>
      <c r="KLC10" t="s">
        <v>78</v>
      </c>
      <c r="KLD10" t="s">
        <v>78</v>
      </c>
      <c r="KLE10" t="s">
        <v>78</v>
      </c>
      <c r="KLF10" t="s">
        <v>78</v>
      </c>
      <c r="KLG10" t="s">
        <v>78</v>
      </c>
      <c r="KLH10" t="s">
        <v>78</v>
      </c>
      <c r="KLI10" t="s">
        <v>78</v>
      </c>
      <c r="KLJ10" t="s">
        <v>78</v>
      </c>
      <c r="KLK10" t="s">
        <v>79</v>
      </c>
      <c r="KLL10" t="s">
        <v>79</v>
      </c>
      <c r="KLM10" t="s">
        <v>79</v>
      </c>
      <c r="KLN10" t="s">
        <v>79</v>
      </c>
      <c r="KLO10" t="s">
        <v>79</v>
      </c>
      <c r="KLP10" t="s">
        <v>79</v>
      </c>
      <c r="KLQ10" t="s">
        <v>79</v>
      </c>
      <c r="KLR10" t="s">
        <v>79</v>
      </c>
      <c r="KLS10" t="s">
        <v>79</v>
      </c>
      <c r="KLT10" t="s">
        <v>79</v>
      </c>
      <c r="KLU10" t="s">
        <v>79</v>
      </c>
      <c r="KLV10" t="s">
        <v>79</v>
      </c>
      <c r="KLW10" t="s">
        <v>79</v>
      </c>
      <c r="KLX10" t="s">
        <v>79</v>
      </c>
      <c r="KLY10" t="s">
        <v>79</v>
      </c>
      <c r="KLZ10" t="s">
        <v>79</v>
      </c>
      <c r="KMA10" t="s">
        <v>79</v>
      </c>
      <c r="KMB10" t="s">
        <v>79</v>
      </c>
      <c r="KMC10" t="s">
        <v>79</v>
      </c>
      <c r="KMD10" t="s">
        <v>79</v>
      </c>
      <c r="KME10" t="s">
        <v>79</v>
      </c>
      <c r="KMF10" t="s">
        <v>79</v>
      </c>
      <c r="KMG10" t="s">
        <v>79</v>
      </c>
      <c r="KMH10" t="s">
        <v>79</v>
      </c>
      <c r="KMI10" t="s">
        <v>79</v>
      </c>
      <c r="KMJ10" t="s">
        <v>79</v>
      </c>
      <c r="KMK10" t="s">
        <v>79</v>
      </c>
      <c r="KML10" t="s">
        <v>79</v>
      </c>
      <c r="KMM10" t="s">
        <v>79</v>
      </c>
      <c r="KMN10" t="s">
        <v>79</v>
      </c>
      <c r="KMO10" t="s">
        <v>79</v>
      </c>
      <c r="KMP10" t="s">
        <v>79</v>
      </c>
      <c r="KMQ10" t="s">
        <v>79</v>
      </c>
      <c r="KMR10" t="s">
        <v>79</v>
      </c>
      <c r="KMS10" t="s">
        <v>79</v>
      </c>
      <c r="KMT10" t="s">
        <v>79</v>
      </c>
      <c r="KMU10" t="s">
        <v>79</v>
      </c>
      <c r="KMV10" t="s">
        <v>79</v>
      </c>
      <c r="KMW10" t="s">
        <v>79</v>
      </c>
      <c r="KMX10" t="s">
        <v>79</v>
      </c>
      <c r="KMY10" t="s">
        <v>79</v>
      </c>
      <c r="KMZ10" t="s">
        <v>79</v>
      </c>
      <c r="KNA10" t="s">
        <v>79</v>
      </c>
      <c r="KNB10" t="s">
        <v>79</v>
      </c>
      <c r="KNC10" t="s">
        <v>79</v>
      </c>
      <c r="KND10" t="s">
        <v>79</v>
      </c>
      <c r="KNE10" t="s">
        <v>79</v>
      </c>
      <c r="KNF10" t="s">
        <v>79</v>
      </c>
      <c r="KNG10" t="s">
        <v>79</v>
      </c>
      <c r="KNH10" t="s">
        <v>79</v>
      </c>
      <c r="KNI10" t="s">
        <v>79</v>
      </c>
      <c r="KNJ10" t="s">
        <v>79</v>
      </c>
      <c r="KNK10" t="s">
        <v>79</v>
      </c>
      <c r="KNL10" t="s">
        <v>79</v>
      </c>
      <c r="KNM10" t="s">
        <v>79</v>
      </c>
      <c r="KNN10" t="s">
        <v>79</v>
      </c>
      <c r="KNO10" t="s">
        <v>79</v>
      </c>
      <c r="KNP10" t="s">
        <v>79</v>
      </c>
      <c r="KNQ10" t="s">
        <v>79</v>
      </c>
      <c r="KNR10" t="s">
        <v>79</v>
      </c>
      <c r="KNS10" t="s">
        <v>79</v>
      </c>
      <c r="KNT10" t="s">
        <v>79</v>
      </c>
      <c r="KNU10" t="s">
        <v>79</v>
      </c>
      <c r="KNV10" t="s">
        <v>79</v>
      </c>
      <c r="KNW10" t="s">
        <v>79</v>
      </c>
      <c r="KNX10" t="s">
        <v>79</v>
      </c>
      <c r="KNY10" t="s">
        <v>80</v>
      </c>
      <c r="KNZ10" t="s">
        <v>80</v>
      </c>
      <c r="KOA10" t="s">
        <v>80</v>
      </c>
      <c r="KOB10" t="s">
        <v>80</v>
      </c>
      <c r="KOC10" t="s">
        <v>80</v>
      </c>
      <c r="KOD10" t="s">
        <v>80</v>
      </c>
      <c r="KOE10" t="s">
        <v>80</v>
      </c>
      <c r="KOF10" t="s">
        <v>80</v>
      </c>
      <c r="KOG10" t="s">
        <v>80</v>
      </c>
      <c r="KOH10" t="s">
        <v>80</v>
      </c>
      <c r="KOI10" t="s">
        <v>80</v>
      </c>
      <c r="KOJ10" t="s">
        <v>80</v>
      </c>
      <c r="KOK10" t="s">
        <v>80</v>
      </c>
      <c r="KOL10" t="s">
        <v>80</v>
      </c>
      <c r="KOM10" t="s">
        <v>80</v>
      </c>
      <c r="KON10" t="s">
        <v>80</v>
      </c>
      <c r="KOO10" t="s">
        <v>80</v>
      </c>
      <c r="KOP10" t="s">
        <v>80</v>
      </c>
      <c r="KOQ10" t="s">
        <v>80</v>
      </c>
      <c r="KOR10" t="s">
        <v>80</v>
      </c>
      <c r="KOS10" t="s">
        <v>80</v>
      </c>
      <c r="KOT10" t="s">
        <v>80</v>
      </c>
      <c r="KOU10" t="s">
        <v>80</v>
      </c>
      <c r="KOV10" t="s">
        <v>80</v>
      </c>
      <c r="KOW10" t="s">
        <v>80</v>
      </c>
      <c r="KOX10" t="s">
        <v>80</v>
      </c>
      <c r="KOY10" t="s">
        <v>80</v>
      </c>
      <c r="KOZ10" t="s">
        <v>80</v>
      </c>
      <c r="KPA10" t="s">
        <v>80</v>
      </c>
      <c r="KPB10" t="s">
        <v>80</v>
      </c>
      <c r="KPC10" t="s">
        <v>80</v>
      </c>
      <c r="KPD10" t="s">
        <v>80</v>
      </c>
      <c r="KPE10" t="s">
        <v>80</v>
      </c>
      <c r="KPF10" t="s">
        <v>80</v>
      </c>
      <c r="KPG10" t="s">
        <v>80</v>
      </c>
      <c r="KPH10" t="s">
        <v>80</v>
      </c>
      <c r="KPI10" t="s">
        <v>80</v>
      </c>
      <c r="KPJ10" t="s">
        <v>80</v>
      </c>
      <c r="KPK10" t="s">
        <v>80</v>
      </c>
      <c r="KPL10" t="s">
        <v>80</v>
      </c>
      <c r="KPM10" t="s">
        <v>80</v>
      </c>
      <c r="KPN10" t="s">
        <v>80</v>
      </c>
      <c r="KPO10" t="s">
        <v>80</v>
      </c>
      <c r="KPP10" t="s">
        <v>80</v>
      </c>
      <c r="KPQ10" t="s">
        <v>80</v>
      </c>
      <c r="KPR10" t="s">
        <v>80</v>
      </c>
      <c r="KPS10" t="s">
        <v>80</v>
      </c>
      <c r="KPT10" t="s">
        <v>80</v>
      </c>
      <c r="KPU10" t="s">
        <v>80</v>
      </c>
      <c r="KPV10" t="s">
        <v>80</v>
      </c>
      <c r="KPW10" t="s">
        <v>80</v>
      </c>
      <c r="KPX10" t="s">
        <v>80</v>
      </c>
      <c r="KPY10" t="s">
        <v>80</v>
      </c>
      <c r="KPZ10" t="s">
        <v>80</v>
      </c>
      <c r="KQA10" t="s">
        <v>80</v>
      </c>
      <c r="KQB10" t="s">
        <v>80</v>
      </c>
      <c r="KQC10" t="s">
        <v>80</v>
      </c>
      <c r="KQD10" t="s">
        <v>80</v>
      </c>
      <c r="KQE10" t="s">
        <v>80</v>
      </c>
      <c r="KQF10" t="s">
        <v>80</v>
      </c>
      <c r="KQG10" t="s">
        <v>80</v>
      </c>
      <c r="KQH10" t="s">
        <v>80</v>
      </c>
      <c r="KQI10" t="s">
        <v>80</v>
      </c>
      <c r="KQJ10" t="s">
        <v>80</v>
      </c>
      <c r="KQK10" t="s">
        <v>80</v>
      </c>
      <c r="KQL10" t="s">
        <v>80</v>
      </c>
      <c r="KQM10" t="s">
        <v>80</v>
      </c>
      <c r="KQN10" t="s">
        <v>80</v>
      </c>
      <c r="KQO10" t="s">
        <v>80</v>
      </c>
      <c r="KQP10" t="s">
        <v>80</v>
      </c>
      <c r="KQQ10" t="s">
        <v>80</v>
      </c>
      <c r="KQR10" t="s">
        <v>80</v>
      </c>
      <c r="KQS10" t="s">
        <v>80</v>
      </c>
      <c r="KQT10" t="s">
        <v>80</v>
      </c>
      <c r="KQU10" t="s">
        <v>80</v>
      </c>
      <c r="KQV10" t="s">
        <v>80</v>
      </c>
      <c r="KQW10" t="s">
        <v>80</v>
      </c>
      <c r="KQX10" t="s">
        <v>80</v>
      </c>
      <c r="KQY10" t="s">
        <v>80</v>
      </c>
      <c r="KQZ10" t="s">
        <v>80</v>
      </c>
      <c r="KRA10" t="s">
        <v>80</v>
      </c>
      <c r="KRB10" t="s">
        <v>80</v>
      </c>
      <c r="KRC10" t="s">
        <v>80</v>
      </c>
      <c r="KRD10" t="s">
        <v>80</v>
      </c>
      <c r="KRE10" t="s">
        <v>80</v>
      </c>
      <c r="KRF10" t="s">
        <v>80</v>
      </c>
      <c r="KRG10" t="s">
        <v>80</v>
      </c>
      <c r="KRH10" t="s">
        <v>80</v>
      </c>
      <c r="KRI10" t="s">
        <v>80</v>
      </c>
      <c r="KRJ10" t="s">
        <v>80</v>
      </c>
      <c r="KRK10" t="s">
        <v>80</v>
      </c>
      <c r="KRL10" t="s">
        <v>80</v>
      </c>
      <c r="KRM10" t="s">
        <v>80</v>
      </c>
      <c r="KRN10" t="s">
        <v>80</v>
      </c>
      <c r="KRO10" t="s">
        <v>80</v>
      </c>
      <c r="KRP10" t="s">
        <v>80</v>
      </c>
      <c r="KRQ10" t="s">
        <v>80</v>
      </c>
      <c r="KRR10" t="s">
        <v>80</v>
      </c>
      <c r="KRS10" t="s">
        <v>80</v>
      </c>
      <c r="KRT10" t="s">
        <v>80</v>
      </c>
      <c r="KRU10" t="s">
        <v>80</v>
      </c>
      <c r="KRV10" t="s">
        <v>80</v>
      </c>
      <c r="KRW10" t="s">
        <v>80</v>
      </c>
      <c r="KRX10" t="s">
        <v>80</v>
      </c>
      <c r="KRY10" t="s">
        <v>80</v>
      </c>
      <c r="KRZ10" t="s">
        <v>80</v>
      </c>
      <c r="KSA10" t="s">
        <v>80</v>
      </c>
      <c r="KSB10" t="s">
        <v>80</v>
      </c>
      <c r="KSC10" t="s">
        <v>80</v>
      </c>
      <c r="KSD10" t="s">
        <v>80</v>
      </c>
      <c r="KSE10" t="s">
        <v>80</v>
      </c>
      <c r="KSF10" t="s">
        <v>80</v>
      </c>
      <c r="KSG10" t="s">
        <v>80</v>
      </c>
      <c r="KSH10" t="s">
        <v>80</v>
      </c>
      <c r="KSI10" t="s">
        <v>80</v>
      </c>
      <c r="KSJ10" t="s">
        <v>80</v>
      </c>
      <c r="KSK10" t="s">
        <v>80</v>
      </c>
      <c r="KSL10" t="s">
        <v>80</v>
      </c>
      <c r="KSM10" t="s">
        <v>80</v>
      </c>
      <c r="KSN10" t="s">
        <v>80</v>
      </c>
      <c r="KSO10" t="s">
        <v>80</v>
      </c>
      <c r="KSP10" t="s">
        <v>80</v>
      </c>
      <c r="KSQ10" t="s">
        <v>80</v>
      </c>
      <c r="KSR10" t="s">
        <v>80</v>
      </c>
      <c r="KSS10" t="s">
        <v>80</v>
      </c>
      <c r="KST10" t="s">
        <v>80</v>
      </c>
      <c r="KSU10" t="s">
        <v>80</v>
      </c>
      <c r="KSV10" t="s">
        <v>80</v>
      </c>
      <c r="KSW10" t="s">
        <v>80</v>
      </c>
      <c r="KSX10" t="s">
        <v>80</v>
      </c>
      <c r="KSY10" t="s">
        <v>80</v>
      </c>
      <c r="KSZ10" t="s">
        <v>80</v>
      </c>
      <c r="KTA10" t="s">
        <v>80</v>
      </c>
      <c r="KTB10" t="s">
        <v>80</v>
      </c>
      <c r="KTC10" t="s">
        <v>80</v>
      </c>
      <c r="KTD10" t="s">
        <v>80</v>
      </c>
      <c r="KTE10" t="s">
        <v>80</v>
      </c>
      <c r="KTF10" t="s">
        <v>80</v>
      </c>
      <c r="KTG10" t="s">
        <v>80</v>
      </c>
      <c r="KTH10" t="s">
        <v>80</v>
      </c>
      <c r="KTI10" t="s">
        <v>80</v>
      </c>
      <c r="KTJ10" t="s">
        <v>80</v>
      </c>
      <c r="KTK10" t="s">
        <v>80</v>
      </c>
      <c r="KTL10" t="s">
        <v>80</v>
      </c>
      <c r="KTM10" t="s">
        <v>80</v>
      </c>
      <c r="KTN10" t="s">
        <v>80</v>
      </c>
      <c r="KTO10" t="s">
        <v>80</v>
      </c>
      <c r="KTP10" t="s">
        <v>80</v>
      </c>
      <c r="KTQ10" t="s">
        <v>80</v>
      </c>
      <c r="KTR10" t="s">
        <v>80</v>
      </c>
      <c r="KTS10" t="s">
        <v>80</v>
      </c>
      <c r="KTT10" t="s">
        <v>80</v>
      </c>
      <c r="KTU10" t="s">
        <v>80</v>
      </c>
      <c r="KTV10" t="s">
        <v>80</v>
      </c>
      <c r="KTW10" t="s">
        <v>80</v>
      </c>
      <c r="KTX10" t="s">
        <v>80</v>
      </c>
      <c r="KTY10" t="s">
        <v>80</v>
      </c>
      <c r="KTZ10" t="s">
        <v>80</v>
      </c>
      <c r="KUA10" t="s">
        <v>80</v>
      </c>
      <c r="KUB10" t="s">
        <v>80</v>
      </c>
      <c r="KUC10" t="s">
        <v>80</v>
      </c>
      <c r="KUD10" t="s">
        <v>80</v>
      </c>
      <c r="KUE10" t="s">
        <v>80</v>
      </c>
      <c r="KUF10" t="s">
        <v>80</v>
      </c>
      <c r="KUG10" t="s">
        <v>80</v>
      </c>
      <c r="KUH10" t="s">
        <v>80</v>
      </c>
      <c r="KUI10" t="s">
        <v>80</v>
      </c>
      <c r="KUJ10" t="s">
        <v>80</v>
      </c>
      <c r="KUK10" t="s">
        <v>80</v>
      </c>
      <c r="KUL10" t="s">
        <v>80</v>
      </c>
      <c r="KUM10" t="s">
        <v>80</v>
      </c>
      <c r="KUN10" t="s">
        <v>80</v>
      </c>
      <c r="KUO10" t="s">
        <v>80</v>
      </c>
      <c r="KUP10" t="s">
        <v>80</v>
      </c>
      <c r="KUQ10" t="s">
        <v>80</v>
      </c>
      <c r="KUR10" t="s">
        <v>80</v>
      </c>
      <c r="KUS10" t="s">
        <v>80</v>
      </c>
      <c r="KUT10" t="s">
        <v>80</v>
      </c>
      <c r="KUU10" t="s">
        <v>80</v>
      </c>
      <c r="KUV10" t="s">
        <v>80</v>
      </c>
      <c r="KUW10" t="s">
        <v>80</v>
      </c>
      <c r="KUX10" t="s">
        <v>80</v>
      </c>
      <c r="KUY10" t="s">
        <v>80</v>
      </c>
      <c r="KUZ10" t="s">
        <v>80</v>
      </c>
      <c r="KVA10" t="s">
        <v>80</v>
      </c>
      <c r="KVB10" t="s">
        <v>80</v>
      </c>
      <c r="KVC10" t="s">
        <v>80</v>
      </c>
      <c r="KVD10" t="s">
        <v>80</v>
      </c>
      <c r="KVE10" t="s">
        <v>80</v>
      </c>
      <c r="KVF10" t="s">
        <v>80</v>
      </c>
      <c r="KVG10" t="s">
        <v>80</v>
      </c>
      <c r="KVH10" t="s">
        <v>80</v>
      </c>
      <c r="KVI10" t="s">
        <v>80</v>
      </c>
      <c r="KVJ10" t="s">
        <v>80</v>
      </c>
      <c r="KVK10" t="s">
        <v>80</v>
      </c>
      <c r="KVL10" t="s">
        <v>80</v>
      </c>
      <c r="KVM10" t="s">
        <v>80</v>
      </c>
      <c r="KVN10" t="s">
        <v>80</v>
      </c>
      <c r="KVO10" t="s">
        <v>80</v>
      </c>
      <c r="KVP10" t="s">
        <v>80</v>
      </c>
      <c r="KVQ10" t="s">
        <v>80</v>
      </c>
      <c r="KVR10" t="s">
        <v>80</v>
      </c>
      <c r="KVS10" t="s">
        <v>80</v>
      </c>
      <c r="KVT10" t="s">
        <v>80</v>
      </c>
      <c r="KVU10" t="s">
        <v>80</v>
      </c>
      <c r="KVV10" t="s">
        <v>80</v>
      </c>
      <c r="KVW10" t="s">
        <v>80</v>
      </c>
      <c r="KVX10" t="s">
        <v>80</v>
      </c>
      <c r="KVY10" t="s">
        <v>80</v>
      </c>
      <c r="KVZ10" t="s">
        <v>80</v>
      </c>
      <c r="KWA10" t="s">
        <v>80</v>
      </c>
      <c r="KWB10" t="s">
        <v>80</v>
      </c>
      <c r="KWC10" t="s">
        <v>80</v>
      </c>
      <c r="KWD10" t="s">
        <v>80</v>
      </c>
      <c r="KWE10" t="s">
        <v>80</v>
      </c>
      <c r="KWF10" t="s">
        <v>80</v>
      </c>
      <c r="KWG10" t="s">
        <v>80</v>
      </c>
      <c r="KWH10" t="s">
        <v>80</v>
      </c>
      <c r="KWI10" t="s">
        <v>80</v>
      </c>
      <c r="KWJ10" t="s">
        <v>80</v>
      </c>
      <c r="KWK10" t="s">
        <v>80</v>
      </c>
      <c r="KWL10" t="s">
        <v>80</v>
      </c>
      <c r="KWM10" t="s">
        <v>80</v>
      </c>
      <c r="KWN10" t="s">
        <v>80</v>
      </c>
      <c r="KWO10" t="s">
        <v>80</v>
      </c>
      <c r="KWP10" t="s">
        <v>80</v>
      </c>
      <c r="KWQ10" t="s">
        <v>80</v>
      </c>
      <c r="KWR10" t="s">
        <v>80</v>
      </c>
      <c r="KWS10" t="s">
        <v>80</v>
      </c>
      <c r="KWT10" t="s">
        <v>80</v>
      </c>
      <c r="KWU10" t="s">
        <v>80</v>
      </c>
      <c r="KWV10" t="s">
        <v>80</v>
      </c>
      <c r="KWW10" t="s">
        <v>80</v>
      </c>
      <c r="KWX10" t="s">
        <v>80</v>
      </c>
      <c r="KWY10" t="s">
        <v>80</v>
      </c>
      <c r="KWZ10" t="s">
        <v>80</v>
      </c>
      <c r="KXA10" t="s">
        <v>80</v>
      </c>
      <c r="KXB10" t="s">
        <v>80</v>
      </c>
      <c r="KXC10" t="s">
        <v>80</v>
      </c>
      <c r="KXD10" t="s">
        <v>80</v>
      </c>
      <c r="KXE10" t="s">
        <v>80</v>
      </c>
      <c r="KXF10" t="s">
        <v>80</v>
      </c>
      <c r="KXG10" t="s">
        <v>80</v>
      </c>
      <c r="KXH10" t="s">
        <v>80</v>
      </c>
      <c r="KXI10" t="s">
        <v>80</v>
      </c>
      <c r="KXJ10" t="s">
        <v>80</v>
      </c>
      <c r="KXK10" t="s">
        <v>80</v>
      </c>
      <c r="KXL10" t="s">
        <v>80</v>
      </c>
      <c r="KXM10" t="s">
        <v>80</v>
      </c>
      <c r="KXN10" t="s">
        <v>80</v>
      </c>
      <c r="KXO10" t="s">
        <v>80</v>
      </c>
      <c r="KXP10" t="s">
        <v>80</v>
      </c>
      <c r="KXQ10" t="s">
        <v>80</v>
      </c>
      <c r="KXR10" t="s">
        <v>80</v>
      </c>
      <c r="KXS10" t="s">
        <v>80</v>
      </c>
      <c r="KXT10" t="s">
        <v>80</v>
      </c>
      <c r="KXU10" t="s">
        <v>80</v>
      </c>
      <c r="KXV10" t="s">
        <v>80</v>
      </c>
      <c r="KXW10" t="s">
        <v>80</v>
      </c>
      <c r="KXX10" t="s">
        <v>80</v>
      </c>
      <c r="KXY10" t="s">
        <v>80</v>
      </c>
      <c r="KXZ10" t="s">
        <v>80</v>
      </c>
      <c r="KYA10" t="s">
        <v>80</v>
      </c>
      <c r="KYB10" t="s">
        <v>80</v>
      </c>
      <c r="KYC10" t="s">
        <v>80</v>
      </c>
      <c r="KYD10" t="s">
        <v>80</v>
      </c>
      <c r="KYE10" t="s">
        <v>80</v>
      </c>
      <c r="KYF10" t="s">
        <v>80</v>
      </c>
      <c r="KYG10" t="s">
        <v>80</v>
      </c>
      <c r="KYH10" t="s">
        <v>80</v>
      </c>
      <c r="KYI10" t="s">
        <v>80</v>
      </c>
      <c r="KYJ10" t="s">
        <v>80</v>
      </c>
      <c r="KYK10" t="s">
        <v>80</v>
      </c>
      <c r="KYL10" t="s">
        <v>80</v>
      </c>
      <c r="KYM10" t="s">
        <v>80</v>
      </c>
      <c r="KYN10" t="s">
        <v>80</v>
      </c>
      <c r="KYO10" t="s">
        <v>80</v>
      </c>
      <c r="KYP10" t="s">
        <v>80</v>
      </c>
      <c r="KYQ10" t="s">
        <v>80</v>
      </c>
      <c r="KYR10" t="s">
        <v>80</v>
      </c>
      <c r="KYS10" t="s">
        <v>80</v>
      </c>
      <c r="KYT10" t="s">
        <v>80</v>
      </c>
      <c r="KYU10" t="s">
        <v>80</v>
      </c>
      <c r="KYV10" t="s">
        <v>80</v>
      </c>
      <c r="KYW10" t="s">
        <v>80</v>
      </c>
      <c r="KYX10" t="s">
        <v>80</v>
      </c>
      <c r="KYY10" t="s">
        <v>80</v>
      </c>
      <c r="KYZ10" t="s">
        <v>80</v>
      </c>
      <c r="KZA10" t="s">
        <v>80</v>
      </c>
      <c r="KZB10" t="s">
        <v>80</v>
      </c>
      <c r="KZC10" t="s">
        <v>80</v>
      </c>
      <c r="KZD10" t="s">
        <v>80</v>
      </c>
      <c r="KZE10" t="s">
        <v>80</v>
      </c>
      <c r="KZF10" t="s">
        <v>80</v>
      </c>
      <c r="KZG10" t="s">
        <v>80</v>
      </c>
      <c r="KZH10" t="s">
        <v>80</v>
      </c>
      <c r="KZI10" t="s">
        <v>80</v>
      </c>
      <c r="KZJ10" t="s">
        <v>80</v>
      </c>
      <c r="KZK10" t="s">
        <v>80</v>
      </c>
      <c r="KZL10" t="s">
        <v>80</v>
      </c>
      <c r="KZM10" t="s">
        <v>80</v>
      </c>
      <c r="KZN10" t="s">
        <v>80</v>
      </c>
      <c r="KZO10" t="s">
        <v>80</v>
      </c>
      <c r="KZP10" t="s">
        <v>80</v>
      </c>
      <c r="KZQ10" t="s">
        <v>80</v>
      </c>
      <c r="KZR10" t="s">
        <v>80</v>
      </c>
      <c r="KZS10" t="s">
        <v>80</v>
      </c>
      <c r="KZT10" t="s">
        <v>80</v>
      </c>
      <c r="KZU10" t="s">
        <v>80</v>
      </c>
      <c r="KZV10" t="s">
        <v>80</v>
      </c>
      <c r="KZW10" t="s">
        <v>80</v>
      </c>
      <c r="KZX10" t="s">
        <v>80</v>
      </c>
      <c r="KZY10" t="s">
        <v>80</v>
      </c>
      <c r="KZZ10" t="s">
        <v>80</v>
      </c>
      <c r="LAA10" t="s">
        <v>80</v>
      </c>
      <c r="LAB10" t="s">
        <v>80</v>
      </c>
      <c r="LAC10" t="s">
        <v>80</v>
      </c>
      <c r="LAD10" t="s">
        <v>80</v>
      </c>
      <c r="LAE10" t="s">
        <v>80</v>
      </c>
      <c r="LAF10" t="s">
        <v>80</v>
      </c>
      <c r="LAG10" t="s">
        <v>80</v>
      </c>
      <c r="LAH10" t="s">
        <v>80</v>
      </c>
      <c r="LAI10" t="s">
        <v>80</v>
      </c>
      <c r="LAJ10" t="s">
        <v>80</v>
      </c>
      <c r="LAK10" t="s">
        <v>80</v>
      </c>
      <c r="LAL10" t="s">
        <v>80</v>
      </c>
      <c r="LAM10" t="s">
        <v>80</v>
      </c>
      <c r="LAN10" t="s">
        <v>80</v>
      </c>
      <c r="LAO10" t="s">
        <v>80</v>
      </c>
      <c r="LAP10" t="s">
        <v>80</v>
      </c>
      <c r="LAQ10" t="s">
        <v>80</v>
      </c>
      <c r="LAR10" t="s">
        <v>80</v>
      </c>
      <c r="LAS10" t="s">
        <v>80</v>
      </c>
      <c r="LAT10" t="s">
        <v>80</v>
      </c>
      <c r="LAU10" t="s">
        <v>80</v>
      </c>
      <c r="LAV10" t="s">
        <v>80</v>
      </c>
      <c r="LAW10" t="s">
        <v>80</v>
      </c>
      <c r="LAX10" t="s">
        <v>80</v>
      </c>
      <c r="LAY10" t="s">
        <v>80</v>
      </c>
      <c r="LAZ10" t="s">
        <v>80</v>
      </c>
      <c r="LBA10" t="s">
        <v>80</v>
      </c>
      <c r="LBB10" t="s">
        <v>80</v>
      </c>
      <c r="LBC10" t="s">
        <v>80</v>
      </c>
      <c r="LBD10" t="s">
        <v>80</v>
      </c>
      <c r="LBE10" t="s">
        <v>80</v>
      </c>
      <c r="LBF10" t="s">
        <v>80</v>
      </c>
      <c r="LBG10" t="s">
        <v>80</v>
      </c>
      <c r="LBH10" t="s">
        <v>80</v>
      </c>
      <c r="LBI10" t="s">
        <v>80</v>
      </c>
      <c r="LBJ10" t="s">
        <v>80</v>
      </c>
      <c r="LBK10" t="s">
        <v>80</v>
      </c>
      <c r="LBL10" t="s">
        <v>80</v>
      </c>
      <c r="LBM10" t="s">
        <v>80</v>
      </c>
      <c r="LBN10" t="s">
        <v>80</v>
      </c>
      <c r="LBO10" t="s">
        <v>80</v>
      </c>
      <c r="LBP10" t="s">
        <v>80</v>
      </c>
      <c r="LBQ10" t="s">
        <v>80</v>
      </c>
      <c r="LBR10" t="s">
        <v>80</v>
      </c>
      <c r="LBS10" t="s">
        <v>80</v>
      </c>
      <c r="LBT10" t="s">
        <v>80</v>
      </c>
      <c r="LBU10" t="s">
        <v>80</v>
      </c>
      <c r="LBV10" t="s">
        <v>80</v>
      </c>
      <c r="LBW10" t="s">
        <v>80</v>
      </c>
      <c r="LBX10" t="s">
        <v>80</v>
      </c>
      <c r="LBY10" t="s">
        <v>80</v>
      </c>
      <c r="LBZ10" t="s">
        <v>80</v>
      </c>
      <c r="LCA10" t="s">
        <v>80</v>
      </c>
      <c r="LCB10" t="s">
        <v>80</v>
      </c>
      <c r="LCC10" t="s">
        <v>80</v>
      </c>
      <c r="LCD10" t="s">
        <v>80</v>
      </c>
      <c r="LCE10" t="s">
        <v>80</v>
      </c>
      <c r="LCF10" t="s">
        <v>80</v>
      </c>
      <c r="LCG10" t="s">
        <v>80</v>
      </c>
      <c r="LCH10" t="s">
        <v>80</v>
      </c>
      <c r="LCI10" t="s">
        <v>80</v>
      </c>
      <c r="LCJ10" t="s">
        <v>80</v>
      </c>
      <c r="LCK10" t="s">
        <v>80</v>
      </c>
      <c r="LCL10" t="s">
        <v>80</v>
      </c>
      <c r="LCM10" t="s">
        <v>80</v>
      </c>
      <c r="LCN10" t="s">
        <v>80</v>
      </c>
      <c r="LCO10" t="s">
        <v>80</v>
      </c>
      <c r="LCP10" t="s">
        <v>80</v>
      </c>
      <c r="LCQ10" t="s">
        <v>80</v>
      </c>
      <c r="LCR10" t="s">
        <v>80</v>
      </c>
      <c r="LCS10" t="s">
        <v>80</v>
      </c>
      <c r="LCT10" t="s">
        <v>80</v>
      </c>
      <c r="LCU10" t="s">
        <v>80</v>
      </c>
      <c r="LCV10" t="s">
        <v>80</v>
      </c>
      <c r="LCW10" t="s">
        <v>80</v>
      </c>
      <c r="LCX10" t="s">
        <v>80</v>
      </c>
      <c r="LCY10" t="s">
        <v>80</v>
      </c>
      <c r="LCZ10" t="s">
        <v>80</v>
      </c>
      <c r="LDA10" t="s">
        <v>80</v>
      </c>
      <c r="LDB10" t="s">
        <v>80</v>
      </c>
      <c r="LDC10" t="s">
        <v>80</v>
      </c>
      <c r="LDD10" t="s">
        <v>80</v>
      </c>
      <c r="LDE10" t="s">
        <v>80</v>
      </c>
      <c r="LDF10" t="s">
        <v>80</v>
      </c>
      <c r="LDG10" t="s">
        <v>80</v>
      </c>
      <c r="LDH10" t="s">
        <v>80</v>
      </c>
      <c r="LDI10" t="s">
        <v>80</v>
      </c>
      <c r="LDJ10" t="s">
        <v>80</v>
      </c>
      <c r="LDK10" t="s">
        <v>80</v>
      </c>
      <c r="LDL10" t="s">
        <v>80</v>
      </c>
      <c r="LDM10" t="s">
        <v>80</v>
      </c>
      <c r="LDN10" t="s">
        <v>80</v>
      </c>
      <c r="LDO10" t="s">
        <v>80</v>
      </c>
      <c r="LDP10" t="s">
        <v>80</v>
      </c>
      <c r="LDQ10" t="s">
        <v>80</v>
      </c>
      <c r="LDR10" t="s">
        <v>80</v>
      </c>
      <c r="LDS10" t="s">
        <v>80</v>
      </c>
      <c r="LDT10" t="s">
        <v>80</v>
      </c>
      <c r="LDU10" t="s">
        <v>80</v>
      </c>
      <c r="LDV10" t="s">
        <v>80</v>
      </c>
      <c r="LDW10" t="s">
        <v>80</v>
      </c>
      <c r="LDX10" t="s">
        <v>80</v>
      </c>
      <c r="LDY10" t="s">
        <v>80</v>
      </c>
      <c r="LDZ10" t="s">
        <v>80</v>
      </c>
      <c r="LEA10" t="s">
        <v>80</v>
      </c>
      <c r="LEB10" t="s">
        <v>80</v>
      </c>
      <c r="LEC10" t="s">
        <v>80</v>
      </c>
      <c r="LED10" t="s">
        <v>80</v>
      </c>
      <c r="LEE10" t="s">
        <v>80</v>
      </c>
      <c r="LEF10" t="s">
        <v>80</v>
      </c>
      <c r="LEG10" t="s">
        <v>80</v>
      </c>
      <c r="LEH10" t="s">
        <v>80</v>
      </c>
      <c r="LEI10" t="s">
        <v>80</v>
      </c>
      <c r="LEJ10" t="s">
        <v>80</v>
      </c>
      <c r="LEK10" t="s">
        <v>80</v>
      </c>
      <c r="LEL10" t="s">
        <v>80</v>
      </c>
      <c r="LEM10" t="s">
        <v>80</v>
      </c>
      <c r="LEN10" t="s">
        <v>80</v>
      </c>
      <c r="LEO10" t="s">
        <v>80</v>
      </c>
      <c r="LEP10" t="s">
        <v>80</v>
      </c>
      <c r="LEQ10" t="s">
        <v>80</v>
      </c>
      <c r="LER10" t="s">
        <v>80</v>
      </c>
      <c r="LES10" t="s">
        <v>80</v>
      </c>
      <c r="LET10" t="s">
        <v>80</v>
      </c>
      <c r="LEU10" t="s">
        <v>80</v>
      </c>
      <c r="LEV10" t="s">
        <v>80</v>
      </c>
      <c r="LEW10" t="s">
        <v>80</v>
      </c>
      <c r="LEX10" t="s">
        <v>80</v>
      </c>
      <c r="LEY10" t="s">
        <v>80</v>
      </c>
      <c r="LEZ10" t="s">
        <v>80</v>
      </c>
      <c r="LFA10" t="s">
        <v>80</v>
      </c>
      <c r="LFB10" t="s">
        <v>80</v>
      </c>
      <c r="LFC10" t="s">
        <v>80</v>
      </c>
      <c r="LFD10" t="s">
        <v>80</v>
      </c>
      <c r="LFE10" t="s">
        <v>80</v>
      </c>
      <c r="LFF10" t="s">
        <v>80</v>
      </c>
      <c r="LFG10" t="s">
        <v>80</v>
      </c>
      <c r="LFH10" t="s">
        <v>80</v>
      </c>
      <c r="LFI10" t="s">
        <v>80</v>
      </c>
      <c r="LFJ10" t="s">
        <v>80</v>
      </c>
      <c r="LFK10" t="s">
        <v>80</v>
      </c>
      <c r="LFL10" t="s">
        <v>80</v>
      </c>
      <c r="LFM10" t="s">
        <v>80</v>
      </c>
      <c r="LFN10" t="s">
        <v>80</v>
      </c>
      <c r="LFO10" t="s">
        <v>80</v>
      </c>
      <c r="LFP10" t="s">
        <v>80</v>
      </c>
      <c r="LFQ10" t="s">
        <v>80</v>
      </c>
      <c r="LFR10" t="s">
        <v>80</v>
      </c>
      <c r="LFS10" t="s">
        <v>80</v>
      </c>
      <c r="LFT10" t="s">
        <v>80</v>
      </c>
      <c r="LFU10" t="s">
        <v>80</v>
      </c>
      <c r="LFV10" t="s">
        <v>80</v>
      </c>
      <c r="LFW10" t="s">
        <v>80</v>
      </c>
      <c r="LFX10" t="s">
        <v>80</v>
      </c>
      <c r="LFY10" t="s">
        <v>80</v>
      </c>
      <c r="LFZ10" t="s">
        <v>80</v>
      </c>
      <c r="LGA10" t="s">
        <v>80</v>
      </c>
      <c r="LGB10" t="s">
        <v>80</v>
      </c>
      <c r="LGC10" t="s">
        <v>80</v>
      </c>
      <c r="LGD10" t="s">
        <v>80</v>
      </c>
      <c r="LGE10" t="s">
        <v>80</v>
      </c>
      <c r="LGF10" t="s">
        <v>80</v>
      </c>
      <c r="LGG10" t="s">
        <v>80</v>
      </c>
      <c r="LGH10" t="s">
        <v>80</v>
      </c>
      <c r="LGI10" t="s">
        <v>80</v>
      </c>
      <c r="LGJ10" t="s">
        <v>80</v>
      </c>
      <c r="LGK10" t="s">
        <v>80</v>
      </c>
      <c r="LGL10" t="s">
        <v>80</v>
      </c>
      <c r="LGM10" t="s">
        <v>80</v>
      </c>
      <c r="LGN10" t="s">
        <v>80</v>
      </c>
      <c r="LGO10" t="s">
        <v>80</v>
      </c>
      <c r="LGP10" t="s">
        <v>80</v>
      </c>
      <c r="LGQ10" t="s">
        <v>80</v>
      </c>
      <c r="LGR10" t="s">
        <v>80</v>
      </c>
      <c r="LGS10" t="s">
        <v>80</v>
      </c>
      <c r="LGT10" t="s">
        <v>80</v>
      </c>
      <c r="LGU10" t="s">
        <v>80</v>
      </c>
      <c r="LGV10" t="s">
        <v>80</v>
      </c>
      <c r="LGW10" t="s">
        <v>80</v>
      </c>
      <c r="LGX10" t="s">
        <v>80</v>
      </c>
      <c r="LGY10" t="s">
        <v>80</v>
      </c>
      <c r="LGZ10" t="s">
        <v>80</v>
      </c>
      <c r="LHA10" t="s">
        <v>80</v>
      </c>
      <c r="LHB10" t="s">
        <v>80</v>
      </c>
      <c r="LHC10" t="s">
        <v>80</v>
      </c>
      <c r="LHD10" t="s">
        <v>80</v>
      </c>
      <c r="LHE10" t="s">
        <v>80</v>
      </c>
      <c r="LHF10" t="s">
        <v>80</v>
      </c>
      <c r="LHG10" t="s">
        <v>80</v>
      </c>
      <c r="LHH10" t="s">
        <v>80</v>
      </c>
      <c r="LHI10" t="s">
        <v>80</v>
      </c>
      <c r="LHJ10" t="s">
        <v>80</v>
      </c>
      <c r="LHK10" t="s">
        <v>81</v>
      </c>
      <c r="LHL10" t="s">
        <v>81</v>
      </c>
      <c r="LHM10" t="s">
        <v>81</v>
      </c>
      <c r="LHN10" t="s">
        <v>81</v>
      </c>
      <c r="LHO10" t="s">
        <v>81</v>
      </c>
      <c r="LHP10" t="s">
        <v>81</v>
      </c>
      <c r="LHQ10" t="s">
        <v>81</v>
      </c>
      <c r="LHR10" t="s">
        <v>81</v>
      </c>
      <c r="LHS10" t="s">
        <v>81</v>
      </c>
      <c r="LHT10" t="s">
        <v>81</v>
      </c>
      <c r="LHU10" t="s">
        <v>81</v>
      </c>
      <c r="LHV10" t="s">
        <v>81</v>
      </c>
      <c r="LHW10" t="s">
        <v>81</v>
      </c>
      <c r="LHX10" t="s">
        <v>81</v>
      </c>
      <c r="LHY10" t="s">
        <v>81</v>
      </c>
      <c r="LHZ10" t="s">
        <v>81</v>
      </c>
      <c r="LIA10" t="s">
        <v>81</v>
      </c>
      <c r="LIB10" t="s">
        <v>81</v>
      </c>
      <c r="LIC10" t="s">
        <v>81</v>
      </c>
      <c r="LID10" t="s">
        <v>81</v>
      </c>
      <c r="LIE10" t="s">
        <v>81</v>
      </c>
      <c r="LIF10" t="s">
        <v>81</v>
      </c>
      <c r="LIG10" t="s">
        <v>82</v>
      </c>
      <c r="LIH10" t="s">
        <v>82</v>
      </c>
      <c r="LII10" t="s">
        <v>82</v>
      </c>
      <c r="LIJ10" t="s">
        <v>82</v>
      </c>
      <c r="LIK10" t="s">
        <v>82</v>
      </c>
      <c r="LIL10" t="s">
        <v>82</v>
      </c>
      <c r="LIM10" t="s">
        <v>82</v>
      </c>
      <c r="LIN10" t="s">
        <v>82</v>
      </c>
      <c r="LIO10" t="s">
        <v>82</v>
      </c>
      <c r="LIP10" t="s">
        <v>82</v>
      </c>
      <c r="LIQ10" t="s">
        <v>82</v>
      </c>
      <c r="LIR10" t="s">
        <v>82</v>
      </c>
      <c r="LIS10" t="s">
        <v>82</v>
      </c>
      <c r="LIT10" t="s">
        <v>82</v>
      </c>
      <c r="LIU10" t="s">
        <v>82</v>
      </c>
      <c r="LIV10" t="s">
        <v>82</v>
      </c>
      <c r="LIW10" t="s">
        <v>82</v>
      </c>
      <c r="LIX10" t="s">
        <v>82</v>
      </c>
      <c r="LIY10" t="s">
        <v>82</v>
      </c>
      <c r="LIZ10" t="s">
        <v>82</v>
      </c>
      <c r="LJA10" t="s">
        <v>82</v>
      </c>
      <c r="LJB10" t="s">
        <v>82</v>
      </c>
      <c r="LJC10" t="s">
        <v>82</v>
      </c>
      <c r="LJD10" t="s">
        <v>82</v>
      </c>
      <c r="LJE10" t="s">
        <v>82</v>
      </c>
      <c r="LJF10" t="s">
        <v>82</v>
      </c>
      <c r="LJG10" t="s">
        <v>82</v>
      </c>
      <c r="LJH10" t="s">
        <v>82</v>
      </c>
      <c r="LJI10" t="s">
        <v>82</v>
      </c>
      <c r="LJJ10" t="s">
        <v>82</v>
      </c>
      <c r="LJK10" t="s">
        <v>82</v>
      </c>
      <c r="LJL10" t="s">
        <v>82</v>
      </c>
      <c r="LJM10" t="s">
        <v>82</v>
      </c>
      <c r="LJN10" t="s">
        <v>82</v>
      </c>
      <c r="LJO10" t="s">
        <v>82</v>
      </c>
      <c r="LJP10" t="s">
        <v>82</v>
      </c>
      <c r="LJQ10" t="s">
        <v>82</v>
      </c>
      <c r="LJR10" t="s">
        <v>82</v>
      </c>
      <c r="LJS10" t="s">
        <v>82</v>
      </c>
      <c r="LJT10" t="s">
        <v>82</v>
      </c>
      <c r="LJU10" t="s">
        <v>82</v>
      </c>
      <c r="LJV10" t="s">
        <v>82</v>
      </c>
      <c r="LJW10" t="s">
        <v>82</v>
      </c>
      <c r="LJX10" t="s">
        <v>82</v>
      </c>
      <c r="LJY10" t="s">
        <v>82</v>
      </c>
      <c r="LJZ10" t="s">
        <v>82</v>
      </c>
      <c r="LKA10" t="s">
        <v>82</v>
      </c>
      <c r="LKB10" t="s">
        <v>82</v>
      </c>
      <c r="LKC10" t="s">
        <v>82</v>
      </c>
      <c r="LKD10" t="s">
        <v>82</v>
      </c>
      <c r="LKE10" t="s">
        <v>82</v>
      </c>
      <c r="LKF10" t="s">
        <v>82</v>
      </c>
      <c r="LKG10" t="s">
        <v>82</v>
      </c>
      <c r="LKH10" t="s">
        <v>82</v>
      </c>
      <c r="LKI10" t="s">
        <v>82</v>
      </c>
      <c r="LKJ10" t="s">
        <v>82</v>
      </c>
      <c r="LKK10" t="s">
        <v>82</v>
      </c>
      <c r="LKL10" t="s">
        <v>82</v>
      </c>
      <c r="LKM10" t="s">
        <v>82</v>
      </c>
      <c r="LKN10" t="s">
        <v>82</v>
      </c>
      <c r="LKO10" t="s">
        <v>82</v>
      </c>
      <c r="LKP10" t="s">
        <v>82</v>
      </c>
      <c r="LKQ10" t="s">
        <v>82</v>
      </c>
      <c r="LKR10" t="s">
        <v>82</v>
      </c>
      <c r="LKS10" t="s">
        <v>82</v>
      </c>
      <c r="LKT10" t="s">
        <v>82</v>
      </c>
      <c r="LKU10" t="s">
        <v>82</v>
      </c>
      <c r="LKV10" t="s">
        <v>82</v>
      </c>
      <c r="LKW10" t="s">
        <v>82</v>
      </c>
      <c r="LKX10" t="s">
        <v>82</v>
      </c>
      <c r="LKY10" t="s">
        <v>82</v>
      </c>
      <c r="LKZ10" t="s">
        <v>82</v>
      </c>
      <c r="LLA10" t="s">
        <v>82</v>
      </c>
      <c r="LLB10" t="s">
        <v>82</v>
      </c>
      <c r="LLC10" t="s">
        <v>82</v>
      </c>
      <c r="LLD10" t="s">
        <v>82</v>
      </c>
      <c r="LLE10" t="s">
        <v>82</v>
      </c>
      <c r="LLF10" t="s">
        <v>82</v>
      </c>
      <c r="LLG10" t="s">
        <v>82</v>
      </c>
      <c r="LLH10" t="s">
        <v>82</v>
      </c>
      <c r="LLI10" t="s">
        <v>82</v>
      </c>
      <c r="LLJ10" t="s">
        <v>82</v>
      </c>
      <c r="LLK10" t="s">
        <v>82</v>
      </c>
      <c r="LLL10" t="s">
        <v>82</v>
      </c>
      <c r="LLM10" t="s">
        <v>82</v>
      </c>
      <c r="LLN10" t="s">
        <v>82</v>
      </c>
      <c r="LLO10" t="s">
        <v>82</v>
      </c>
      <c r="LLP10" t="s">
        <v>82</v>
      </c>
      <c r="LLQ10" t="s">
        <v>82</v>
      </c>
      <c r="LLR10" t="s">
        <v>82</v>
      </c>
      <c r="LLS10" t="s">
        <v>82</v>
      </c>
      <c r="LLT10" t="s">
        <v>82</v>
      </c>
      <c r="LLU10" t="s">
        <v>82</v>
      </c>
      <c r="LLV10" t="s">
        <v>82</v>
      </c>
      <c r="LLW10" t="s">
        <v>82</v>
      </c>
      <c r="LLX10" t="s">
        <v>82</v>
      </c>
      <c r="LLY10" t="s">
        <v>82</v>
      </c>
      <c r="LLZ10" t="s">
        <v>82</v>
      </c>
      <c r="LMA10" t="s">
        <v>82</v>
      </c>
      <c r="LMB10" t="s">
        <v>82</v>
      </c>
      <c r="LMC10" t="s">
        <v>82</v>
      </c>
      <c r="LMD10" t="s">
        <v>82</v>
      </c>
      <c r="LME10" t="s">
        <v>82</v>
      </c>
      <c r="LMF10" t="s">
        <v>82</v>
      </c>
      <c r="LMG10" t="s">
        <v>82</v>
      </c>
      <c r="LMH10" t="s">
        <v>82</v>
      </c>
      <c r="LMI10" t="s">
        <v>82</v>
      </c>
      <c r="LMJ10" t="s">
        <v>82</v>
      </c>
      <c r="LMK10" t="s">
        <v>82</v>
      </c>
      <c r="LML10" t="s">
        <v>82</v>
      </c>
      <c r="LMM10" s="1178"/>
      <c r="LMN10" t="s">
        <v>37</v>
      </c>
      <c r="LMO10" t="s">
        <v>38</v>
      </c>
      <c r="LMP10" t="s">
        <v>39</v>
      </c>
      <c r="LMQ10" t="s">
        <v>40</v>
      </c>
      <c r="LMR10" t="s">
        <v>41</v>
      </c>
      <c r="LMS10" t="s">
        <v>42</v>
      </c>
      <c r="LMT10" t="s">
        <v>43</v>
      </c>
      <c r="LMU10" t="s">
        <v>44</v>
      </c>
      <c r="LMV10" t="s">
        <v>45</v>
      </c>
      <c r="LMW10" t="s">
        <v>46</v>
      </c>
      <c r="LMX10" t="s">
        <v>47</v>
      </c>
      <c r="LMY10" t="s">
        <v>48</v>
      </c>
      <c r="LMZ10" t="s">
        <v>49</v>
      </c>
      <c r="LNA10" t="s">
        <v>50</v>
      </c>
      <c r="LNB10" t="s">
        <v>51</v>
      </c>
      <c r="LNC10" t="s">
        <v>52</v>
      </c>
      <c r="LND10" t="s">
        <v>53</v>
      </c>
      <c r="LNE10" t="s">
        <v>54</v>
      </c>
      <c r="LNF10" t="s">
        <v>55</v>
      </c>
      <c r="LNG10" t="s">
        <v>56</v>
      </c>
      <c r="LNH10" t="s">
        <v>57</v>
      </c>
      <c r="LNI10" t="s">
        <v>58</v>
      </c>
      <c r="LNJ10" t="s">
        <v>59</v>
      </c>
      <c r="LNK10" t="s">
        <v>60</v>
      </c>
      <c r="LNL10" t="s">
        <v>61</v>
      </c>
      <c r="LNM10" t="s">
        <v>62</v>
      </c>
      <c r="LNN10" t="s">
        <v>63</v>
      </c>
      <c r="LNO10" t="s">
        <v>64</v>
      </c>
      <c r="LNP10" t="s">
        <v>65</v>
      </c>
      <c r="LNQ10" t="s">
        <v>66</v>
      </c>
      <c r="LNR10" t="s">
        <v>67</v>
      </c>
      <c r="LNS10" t="s">
        <v>68</v>
      </c>
      <c r="LNT10" t="s">
        <v>69</v>
      </c>
      <c r="LNU10" t="s">
        <v>70</v>
      </c>
      <c r="LNV10" t="s">
        <v>71</v>
      </c>
      <c r="LNW10" t="s">
        <v>3015</v>
      </c>
      <c r="LNX10" t="s">
        <v>3016</v>
      </c>
      <c r="LNY10" t="s">
        <v>72</v>
      </c>
      <c r="LNZ10" t="s">
        <v>73</v>
      </c>
      <c r="LOA10" t="s">
        <v>74</v>
      </c>
      <c r="LOB10" t="s">
        <v>75</v>
      </c>
      <c r="LOC10" t="s">
        <v>76</v>
      </c>
      <c r="LOD10" t="s">
        <v>77</v>
      </c>
      <c r="LOE10" t="s">
        <v>78</v>
      </c>
      <c r="LOF10" t="s">
        <v>79</v>
      </c>
      <c r="LOG10" t="s">
        <v>80</v>
      </c>
      <c r="LOH10" t="s">
        <v>81</v>
      </c>
      <c r="LOI10" t="s">
        <v>82</v>
      </c>
    </row>
    <row r="11" spans="1:8511" x14ac:dyDescent="0.25">
      <c r="C11" s="1179"/>
      <c r="D11" t="s">
        <v>99</v>
      </c>
      <c r="E11" t="s">
        <v>100</v>
      </c>
      <c r="F11" t="s">
        <v>101</v>
      </c>
      <c r="G11" t="s">
        <v>102</v>
      </c>
      <c r="H11" t="s">
        <v>103</v>
      </c>
      <c r="I11" t="s">
        <v>104</v>
      </c>
      <c r="J11" t="s">
        <v>105</v>
      </c>
      <c r="K11" t="s">
        <v>106</v>
      </c>
      <c r="L11" t="s">
        <v>107</v>
      </c>
      <c r="M11" t="s">
        <v>108</v>
      </c>
      <c r="N11" t="s">
        <v>109</v>
      </c>
      <c r="O11" t="s">
        <v>99</v>
      </c>
      <c r="P11" t="s">
        <v>100</v>
      </c>
      <c r="Q11" t="s">
        <v>101</v>
      </c>
      <c r="R11" t="s">
        <v>102</v>
      </c>
      <c r="S11" t="s">
        <v>103</v>
      </c>
      <c r="T11" t="s">
        <v>104</v>
      </c>
      <c r="U11" t="s">
        <v>105</v>
      </c>
      <c r="V11" t="s">
        <v>106</v>
      </c>
      <c r="W11" t="s">
        <v>107</v>
      </c>
      <c r="X11" t="s">
        <v>108</v>
      </c>
      <c r="Y11" t="s">
        <v>109</v>
      </c>
      <c r="Z11" t="s">
        <v>99</v>
      </c>
      <c r="AA11" t="s">
        <v>100</v>
      </c>
      <c r="AB11" t="s">
        <v>101</v>
      </c>
      <c r="AC11" t="s">
        <v>102</v>
      </c>
      <c r="AD11" t="s">
        <v>103</v>
      </c>
      <c r="AE11" t="s">
        <v>104</v>
      </c>
      <c r="AF11" t="s">
        <v>105</v>
      </c>
      <c r="AG11" t="s">
        <v>106</v>
      </c>
      <c r="AH11" t="s">
        <v>107</v>
      </c>
      <c r="AI11" t="s">
        <v>108</v>
      </c>
      <c r="AJ11" t="s">
        <v>109</v>
      </c>
      <c r="AK11" t="s">
        <v>99</v>
      </c>
      <c r="AL11" t="s">
        <v>100</v>
      </c>
      <c r="AM11" t="s">
        <v>101</v>
      </c>
      <c r="AN11" t="s">
        <v>102</v>
      </c>
      <c r="AO11" t="s">
        <v>103</v>
      </c>
      <c r="AP11" t="s">
        <v>104</v>
      </c>
      <c r="AQ11" t="s">
        <v>105</v>
      </c>
      <c r="AR11" t="s">
        <v>106</v>
      </c>
      <c r="AS11" t="s">
        <v>107</v>
      </c>
      <c r="AT11" t="s">
        <v>108</v>
      </c>
      <c r="AU11" t="s">
        <v>109</v>
      </c>
      <c r="AV11" t="s">
        <v>99</v>
      </c>
      <c r="AW11" t="s">
        <v>100</v>
      </c>
      <c r="AX11" t="s">
        <v>101</v>
      </c>
      <c r="AY11" t="s">
        <v>102</v>
      </c>
      <c r="AZ11" t="s">
        <v>103</v>
      </c>
      <c r="BA11" t="s">
        <v>104</v>
      </c>
      <c r="BB11" t="s">
        <v>105</v>
      </c>
      <c r="BC11" t="s">
        <v>106</v>
      </c>
      <c r="BD11" t="s">
        <v>107</v>
      </c>
      <c r="BE11" t="s">
        <v>108</v>
      </c>
      <c r="BF11" t="s">
        <v>109</v>
      </c>
      <c r="BG11" t="s">
        <v>99</v>
      </c>
      <c r="BH11" t="s">
        <v>100</v>
      </c>
      <c r="BI11" t="s">
        <v>101</v>
      </c>
      <c r="BJ11" t="s">
        <v>102</v>
      </c>
      <c r="BK11" t="s">
        <v>103</v>
      </c>
      <c r="BL11" t="s">
        <v>104</v>
      </c>
      <c r="BM11" t="s">
        <v>105</v>
      </c>
      <c r="BN11" t="s">
        <v>106</v>
      </c>
      <c r="BO11" t="s">
        <v>107</v>
      </c>
      <c r="BP11" t="s">
        <v>108</v>
      </c>
      <c r="BQ11" t="s">
        <v>109</v>
      </c>
      <c r="BR11" t="s">
        <v>99</v>
      </c>
      <c r="BS11" t="s">
        <v>100</v>
      </c>
      <c r="BT11" t="s">
        <v>101</v>
      </c>
      <c r="BU11" t="s">
        <v>102</v>
      </c>
      <c r="BV11" t="s">
        <v>103</v>
      </c>
      <c r="BW11" t="s">
        <v>104</v>
      </c>
      <c r="BX11" t="s">
        <v>105</v>
      </c>
      <c r="BY11" t="s">
        <v>106</v>
      </c>
      <c r="BZ11" t="s">
        <v>107</v>
      </c>
      <c r="CA11" t="s">
        <v>108</v>
      </c>
      <c r="CB11" t="s">
        <v>109</v>
      </c>
      <c r="CC11" t="s">
        <v>99</v>
      </c>
      <c r="CD11" t="s">
        <v>100</v>
      </c>
      <c r="CE11" t="s">
        <v>101</v>
      </c>
      <c r="CF11" t="s">
        <v>102</v>
      </c>
      <c r="CG11" t="s">
        <v>103</v>
      </c>
      <c r="CH11" t="s">
        <v>104</v>
      </c>
      <c r="CI11" t="s">
        <v>105</v>
      </c>
      <c r="CJ11" t="s">
        <v>106</v>
      </c>
      <c r="CK11" t="s">
        <v>107</v>
      </c>
      <c r="CL11" t="s">
        <v>108</v>
      </c>
      <c r="CM11" t="s">
        <v>109</v>
      </c>
      <c r="CN11" t="s">
        <v>99</v>
      </c>
      <c r="CO11" t="s">
        <v>100</v>
      </c>
      <c r="CP11" t="s">
        <v>101</v>
      </c>
      <c r="CQ11" t="s">
        <v>102</v>
      </c>
      <c r="CR11" t="s">
        <v>103</v>
      </c>
      <c r="CS11" t="s">
        <v>104</v>
      </c>
      <c r="CT11" t="s">
        <v>105</v>
      </c>
      <c r="CU11" t="s">
        <v>106</v>
      </c>
      <c r="CV11" t="s">
        <v>107</v>
      </c>
      <c r="CW11" t="s">
        <v>108</v>
      </c>
      <c r="CX11" t="s">
        <v>109</v>
      </c>
      <c r="CY11" t="s">
        <v>99</v>
      </c>
      <c r="CZ11" t="s">
        <v>100</v>
      </c>
      <c r="DA11" t="s">
        <v>101</v>
      </c>
      <c r="DB11" t="s">
        <v>102</v>
      </c>
      <c r="DC11" t="s">
        <v>103</v>
      </c>
      <c r="DD11" t="s">
        <v>104</v>
      </c>
      <c r="DE11" t="s">
        <v>105</v>
      </c>
      <c r="DF11" t="s">
        <v>106</v>
      </c>
      <c r="DG11" t="s">
        <v>107</v>
      </c>
      <c r="DH11" t="s">
        <v>108</v>
      </c>
      <c r="DI11" t="s">
        <v>109</v>
      </c>
      <c r="DJ11" t="s">
        <v>99</v>
      </c>
      <c r="DK11" t="s">
        <v>100</v>
      </c>
      <c r="DL11" t="s">
        <v>101</v>
      </c>
      <c r="DM11" t="s">
        <v>102</v>
      </c>
      <c r="DN11" t="s">
        <v>103</v>
      </c>
      <c r="DO11" t="s">
        <v>104</v>
      </c>
      <c r="DP11" t="s">
        <v>105</v>
      </c>
      <c r="DQ11" t="s">
        <v>106</v>
      </c>
      <c r="DR11" t="s">
        <v>107</v>
      </c>
      <c r="DS11" t="s">
        <v>108</v>
      </c>
      <c r="DT11" t="s">
        <v>109</v>
      </c>
      <c r="DU11" t="s">
        <v>99</v>
      </c>
      <c r="DV11" t="s">
        <v>100</v>
      </c>
      <c r="DW11" t="s">
        <v>101</v>
      </c>
      <c r="DX11" t="s">
        <v>102</v>
      </c>
      <c r="DY11" t="s">
        <v>103</v>
      </c>
      <c r="DZ11" t="s">
        <v>104</v>
      </c>
      <c r="EA11" t="s">
        <v>105</v>
      </c>
      <c r="EB11" t="s">
        <v>106</v>
      </c>
      <c r="EC11" t="s">
        <v>107</v>
      </c>
      <c r="ED11" t="s">
        <v>108</v>
      </c>
      <c r="EE11" t="s">
        <v>109</v>
      </c>
      <c r="EF11" t="s">
        <v>99</v>
      </c>
      <c r="EG11" t="s">
        <v>100</v>
      </c>
      <c r="EH11" t="s">
        <v>101</v>
      </c>
      <c r="EI11" t="s">
        <v>102</v>
      </c>
      <c r="EJ11" t="s">
        <v>103</v>
      </c>
      <c r="EK11" t="s">
        <v>104</v>
      </c>
      <c r="EL11" t="s">
        <v>105</v>
      </c>
      <c r="EM11" t="s">
        <v>106</v>
      </c>
      <c r="EN11" t="s">
        <v>107</v>
      </c>
      <c r="EO11" t="s">
        <v>108</v>
      </c>
      <c r="EP11" t="s">
        <v>109</v>
      </c>
      <c r="EQ11" t="s">
        <v>99</v>
      </c>
      <c r="ER11" t="s">
        <v>100</v>
      </c>
      <c r="ES11" t="s">
        <v>101</v>
      </c>
      <c r="ET11" t="s">
        <v>102</v>
      </c>
      <c r="EU11" t="s">
        <v>103</v>
      </c>
      <c r="EV11" t="s">
        <v>104</v>
      </c>
      <c r="EW11" t="s">
        <v>105</v>
      </c>
      <c r="EX11" t="s">
        <v>106</v>
      </c>
      <c r="EY11" t="s">
        <v>107</v>
      </c>
      <c r="EZ11" t="s">
        <v>108</v>
      </c>
      <c r="FA11" t="s">
        <v>109</v>
      </c>
      <c r="FB11" t="s">
        <v>99</v>
      </c>
      <c r="FC11" t="s">
        <v>100</v>
      </c>
      <c r="FD11" t="s">
        <v>101</v>
      </c>
      <c r="FE11" t="s">
        <v>102</v>
      </c>
      <c r="FF11" t="s">
        <v>103</v>
      </c>
      <c r="FG11" t="s">
        <v>104</v>
      </c>
      <c r="FH11" t="s">
        <v>105</v>
      </c>
      <c r="FI11" t="s">
        <v>106</v>
      </c>
      <c r="FJ11" t="s">
        <v>107</v>
      </c>
      <c r="FK11" t="s">
        <v>108</v>
      </c>
      <c r="FL11" t="s">
        <v>109</v>
      </c>
      <c r="FM11" t="s">
        <v>99</v>
      </c>
      <c r="FN11" t="s">
        <v>100</v>
      </c>
      <c r="FO11" t="s">
        <v>101</v>
      </c>
      <c r="FP11" t="s">
        <v>102</v>
      </c>
      <c r="FQ11" t="s">
        <v>103</v>
      </c>
      <c r="FR11" t="s">
        <v>104</v>
      </c>
      <c r="FS11" t="s">
        <v>105</v>
      </c>
      <c r="FT11" t="s">
        <v>106</v>
      </c>
      <c r="FU11" t="s">
        <v>107</v>
      </c>
      <c r="FV11" t="s">
        <v>108</v>
      </c>
      <c r="FW11" t="s">
        <v>109</v>
      </c>
      <c r="FX11" t="s">
        <v>99</v>
      </c>
      <c r="FY11" t="s">
        <v>100</v>
      </c>
      <c r="FZ11" t="s">
        <v>101</v>
      </c>
      <c r="GA11" t="s">
        <v>102</v>
      </c>
      <c r="GB11" t="s">
        <v>103</v>
      </c>
      <c r="GC11" t="s">
        <v>104</v>
      </c>
      <c r="GD11" t="s">
        <v>105</v>
      </c>
      <c r="GE11" t="s">
        <v>106</v>
      </c>
      <c r="GF11" t="s">
        <v>107</v>
      </c>
      <c r="GG11" t="s">
        <v>108</v>
      </c>
      <c r="GH11" t="s">
        <v>109</v>
      </c>
      <c r="GI11" t="s">
        <v>99</v>
      </c>
      <c r="GJ11" t="s">
        <v>100</v>
      </c>
      <c r="GK11" t="s">
        <v>101</v>
      </c>
      <c r="GL11" t="s">
        <v>102</v>
      </c>
      <c r="GM11" t="s">
        <v>103</v>
      </c>
      <c r="GN11" t="s">
        <v>104</v>
      </c>
      <c r="GO11" t="s">
        <v>105</v>
      </c>
      <c r="GP11" t="s">
        <v>106</v>
      </c>
      <c r="GQ11" t="s">
        <v>107</v>
      </c>
      <c r="GR11" t="s">
        <v>108</v>
      </c>
      <c r="GS11" t="s">
        <v>109</v>
      </c>
      <c r="GT11" t="s">
        <v>99</v>
      </c>
      <c r="GU11" t="s">
        <v>100</v>
      </c>
      <c r="GV11" t="s">
        <v>101</v>
      </c>
      <c r="GW11" t="s">
        <v>102</v>
      </c>
      <c r="GX11" t="s">
        <v>103</v>
      </c>
      <c r="GY11" t="s">
        <v>104</v>
      </c>
      <c r="GZ11" t="s">
        <v>105</v>
      </c>
      <c r="HA11" t="s">
        <v>106</v>
      </c>
      <c r="HB11" t="s">
        <v>107</v>
      </c>
      <c r="HC11" t="s">
        <v>108</v>
      </c>
      <c r="HD11" t="s">
        <v>109</v>
      </c>
      <c r="HE11" t="s">
        <v>99</v>
      </c>
      <c r="HF11" t="s">
        <v>100</v>
      </c>
      <c r="HG11" t="s">
        <v>101</v>
      </c>
      <c r="HH11" t="s">
        <v>102</v>
      </c>
      <c r="HI11" t="s">
        <v>103</v>
      </c>
      <c r="HJ11" t="s">
        <v>104</v>
      </c>
      <c r="HK11" t="s">
        <v>105</v>
      </c>
      <c r="HL11" t="s">
        <v>106</v>
      </c>
      <c r="HM11" t="s">
        <v>107</v>
      </c>
      <c r="HN11" t="s">
        <v>108</v>
      </c>
      <c r="HO11" t="s">
        <v>109</v>
      </c>
      <c r="HP11" t="s">
        <v>99</v>
      </c>
      <c r="HQ11" t="s">
        <v>100</v>
      </c>
      <c r="HR11" t="s">
        <v>101</v>
      </c>
      <c r="HS11" t="s">
        <v>102</v>
      </c>
      <c r="HT11" t="s">
        <v>103</v>
      </c>
      <c r="HU11" t="s">
        <v>104</v>
      </c>
      <c r="HV11" t="s">
        <v>105</v>
      </c>
      <c r="HW11" t="s">
        <v>106</v>
      </c>
      <c r="HX11" t="s">
        <v>107</v>
      </c>
      <c r="HY11" t="s">
        <v>108</v>
      </c>
      <c r="HZ11" t="s">
        <v>109</v>
      </c>
      <c r="IA11" t="s">
        <v>99</v>
      </c>
      <c r="IB11" t="s">
        <v>100</v>
      </c>
      <c r="IC11" t="s">
        <v>101</v>
      </c>
      <c r="ID11" t="s">
        <v>102</v>
      </c>
      <c r="IE11" t="s">
        <v>103</v>
      </c>
      <c r="IF11" t="s">
        <v>104</v>
      </c>
      <c r="IG11" t="s">
        <v>105</v>
      </c>
      <c r="IH11" t="s">
        <v>106</v>
      </c>
      <c r="II11" t="s">
        <v>107</v>
      </c>
      <c r="IJ11" t="s">
        <v>108</v>
      </c>
      <c r="IK11" t="s">
        <v>109</v>
      </c>
      <c r="IL11" t="s">
        <v>99</v>
      </c>
      <c r="IM11" t="s">
        <v>100</v>
      </c>
      <c r="IN11" t="s">
        <v>101</v>
      </c>
      <c r="IO11" t="s">
        <v>102</v>
      </c>
      <c r="IP11" t="s">
        <v>103</v>
      </c>
      <c r="IQ11" t="s">
        <v>104</v>
      </c>
      <c r="IR11" t="s">
        <v>105</v>
      </c>
      <c r="IS11" t="s">
        <v>106</v>
      </c>
      <c r="IT11" t="s">
        <v>107</v>
      </c>
      <c r="IU11" t="s">
        <v>108</v>
      </c>
      <c r="IV11" t="s">
        <v>109</v>
      </c>
      <c r="IW11" t="s">
        <v>99</v>
      </c>
      <c r="IX11" t="s">
        <v>100</v>
      </c>
      <c r="IY11" t="s">
        <v>101</v>
      </c>
      <c r="IZ11" t="s">
        <v>102</v>
      </c>
      <c r="JA11" t="s">
        <v>103</v>
      </c>
      <c r="JB11" t="s">
        <v>104</v>
      </c>
      <c r="JC11" t="s">
        <v>105</v>
      </c>
      <c r="JD11" t="s">
        <v>106</v>
      </c>
      <c r="JE11" t="s">
        <v>107</v>
      </c>
      <c r="JF11" t="s">
        <v>108</v>
      </c>
      <c r="JG11" t="s">
        <v>109</v>
      </c>
      <c r="JH11" t="s">
        <v>99</v>
      </c>
      <c r="JI11" t="s">
        <v>100</v>
      </c>
      <c r="JJ11" t="s">
        <v>101</v>
      </c>
      <c r="JK11" t="s">
        <v>102</v>
      </c>
      <c r="JL11" t="s">
        <v>103</v>
      </c>
      <c r="JM11" t="s">
        <v>104</v>
      </c>
      <c r="JN11" t="s">
        <v>105</v>
      </c>
      <c r="JO11" t="s">
        <v>106</v>
      </c>
      <c r="JP11" t="s">
        <v>107</v>
      </c>
      <c r="JQ11" t="s">
        <v>108</v>
      </c>
      <c r="JR11" t="s">
        <v>109</v>
      </c>
      <c r="JS11" t="s">
        <v>99</v>
      </c>
      <c r="JT11" t="s">
        <v>100</v>
      </c>
      <c r="JU11" t="s">
        <v>101</v>
      </c>
      <c r="JV11" t="s">
        <v>102</v>
      </c>
      <c r="JW11" t="s">
        <v>103</v>
      </c>
      <c r="JX11" t="s">
        <v>104</v>
      </c>
      <c r="JY11" t="s">
        <v>105</v>
      </c>
      <c r="JZ11" t="s">
        <v>106</v>
      </c>
      <c r="KA11" t="s">
        <v>107</v>
      </c>
      <c r="KB11" t="s">
        <v>108</v>
      </c>
      <c r="KC11" t="s">
        <v>109</v>
      </c>
      <c r="KD11" t="s">
        <v>99</v>
      </c>
      <c r="KE11" t="s">
        <v>100</v>
      </c>
      <c r="KF11" t="s">
        <v>101</v>
      </c>
      <c r="KG11" t="s">
        <v>102</v>
      </c>
      <c r="KH11" t="s">
        <v>103</v>
      </c>
      <c r="KI11" t="s">
        <v>104</v>
      </c>
      <c r="KJ11" t="s">
        <v>105</v>
      </c>
      <c r="KK11" t="s">
        <v>106</v>
      </c>
      <c r="KL11" t="s">
        <v>107</v>
      </c>
      <c r="KM11" t="s">
        <v>108</v>
      </c>
      <c r="KN11" t="s">
        <v>109</v>
      </c>
      <c r="KO11" t="s">
        <v>99</v>
      </c>
      <c r="KP11" t="s">
        <v>100</v>
      </c>
      <c r="KQ11" t="s">
        <v>101</v>
      </c>
      <c r="KR11" t="s">
        <v>102</v>
      </c>
      <c r="KS11" t="s">
        <v>103</v>
      </c>
      <c r="KT11" t="s">
        <v>104</v>
      </c>
      <c r="KU11" t="s">
        <v>105</v>
      </c>
      <c r="KV11" t="s">
        <v>106</v>
      </c>
      <c r="KW11" t="s">
        <v>107</v>
      </c>
      <c r="KX11" t="s">
        <v>108</v>
      </c>
      <c r="KY11" t="s">
        <v>109</v>
      </c>
      <c r="KZ11" t="s">
        <v>99</v>
      </c>
      <c r="LA11" t="s">
        <v>100</v>
      </c>
      <c r="LB11" t="s">
        <v>101</v>
      </c>
      <c r="LC11" t="s">
        <v>102</v>
      </c>
      <c r="LD11" t="s">
        <v>103</v>
      </c>
      <c r="LE11" t="s">
        <v>104</v>
      </c>
      <c r="LF11" t="s">
        <v>105</v>
      </c>
      <c r="LG11" t="s">
        <v>106</v>
      </c>
      <c r="LH11" t="s">
        <v>107</v>
      </c>
      <c r="LI11" t="s">
        <v>108</v>
      </c>
      <c r="LJ11" t="s">
        <v>109</v>
      </c>
      <c r="LK11" t="s">
        <v>99</v>
      </c>
      <c r="LL11" t="s">
        <v>100</v>
      </c>
      <c r="LM11" t="s">
        <v>101</v>
      </c>
      <c r="LN11" t="s">
        <v>102</v>
      </c>
      <c r="LO11" t="s">
        <v>103</v>
      </c>
      <c r="LP11" t="s">
        <v>104</v>
      </c>
      <c r="LQ11" t="s">
        <v>105</v>
      </c>
      <c r="LR11" t="s">
        <v>106</v>
      </c>
      <c r="LS11" t="s">
        <v>107</v>
      </c>
      <c r="LT11" t="s">
        <v>108</v>
      </c>
      <c r="LU11" t="s">
        <v>109</v>
      </c>
      <c r="LV11" t="s">
        <v>99</v>
      </c>
      <c r="LW11" t="s">
        <v>100</v>
      </c>
      <c r="LX11" t="s">
        <v>101</v>
      </c>
      <c r="LY11" t="s">
        <v>102</v>
      </c>
      <c r="LZ11" t="s">
        <v>103</v>
      </c>
      <c r="MA11" t="s">
        <v>104</v>
      </c>
      <c r="MB11" t="s">
        <v>105</v>
      </c>
      <c r="MC11" t="s">
        <v>106</v>
      </c>
      <c r="MD11" t="s">
        <v>107</v>
      </c>
      <c r="ME11" t="s">
        <v>108</v>
      </c>
      <c r="MF11" t="s">
        <v>109</v>
      </c>
      <c r="MG11" t="s">
        <v>99</v>
      </c>
      <c r="MH11" t="s">
        <v>100</v>
      </c>
      <c r="MI11" t="s">
        <v>101</v>
      </c>
      <c r="MJ11" t="s">
        <v>102</v>
      </c>
      <c r="MK11" t="s">
        <v>103</v>
      </c>
      <c r="ML11" t="s">
        <v>104</v>
      </c>
      <c r="MM11" t="s">
        <v>105</v>
      </c>
      <c r="MN11" t="s">
        <v>106</v>
      </c>
      <c r="MO11" t="s">
        <v>107</v>
      </c>
      <c r="MP11" t="s">
        <v>108</v>
      </c>
      <c r="MQ11" t="s">
        <v>109</v>
      </c>
      <c r="MR11" t="s">
        <v>99</v>
      </c>
      <c r="MS11" t="s">
        <v>100</v>
      </c>
      <c r="MT11" t="s">
        <v>101</v>
      </c>
      <c r="MU11" t="s">
        <v>102</v>
      </c>
      <c r="MV11" t="s">
        <v>103</v>
      </c>
      <c r="MW11" t="s">
        <v>104</v>
      </c>
      <c r="MX11" t="s">
        <v>105</v>
      </c>
      <c r="MY11" t="s">
        <v>106</v>
      </c>
      <c r="MZ11" t="s">
        <v>107</v>
      </c>
      <c r="NA11" t="s">
        <v>108</v>
      </c>
      <c r="NB11" t="s">
        <v>109</v>
      </c>
      <c r="NC11" t="s">
        <v>99</v>
      </c>
      <c r="ND11" t="s">
        <v>100</v>
      </c>
      <c r="NE11" t="s">
        <v>101</v>
      </c>
      <c r="NF11" t="s">
        <v>102</v>
      </c>
      <c r="NG11" t="s">
        <v>103</v>
      </c>
      <c r="NH11" t="s">
        <v>104</v>
      </c>
      <c r="NI11" t="s">
        <v>105</v>
      </c>
      <c r="NJ11" t="s">
        <v>106</v>
      </c>
      <c r="NK11" t="s">
        <v>107</v>
      </c>
      <c r="NL11" t="s">
        <v>108</v>
      </c>
      <c r="NM11" t="s">
        <v>109</v>
      </c>
      <c r="NN11" t="s">
        <v>99</v>
      </c>
      <c r="NO11" t="s">
        <v>100</v>
      </c>
      <c r="NP11" t="s">
        <v>101</v>
      </c>
      <c r="NQ11" t="s">
        <v>102</v>
      </c>
      <c r="NR11" t="s">
        <v>103</v>
      </c>
      <c r="NS11" t="s">
        <v>104</v>
      </c>
      <c r="NT11" t="s">
        <v>105</v>
      </c>
      <c r="NU11" t="s">
        <v>106</v>
      </c>
      <c r="NV11" t="s">
        <v>107</v>
      </c>
      <c r="NW11" t="s">
        <v>108</v>
      </c>
      <c r="NX11" t="s">
        <v>109</v>
      </c>
      <c r="NY11" t="s">
        <v>99</v>
      </c>
      <c r="NZ11" t="s">
        <v>100</v>
      </c>
      <c r="OA11" t="s">
        <v>101</v>
      </c>
      <c r="OB11" t="s">
        <v>102</v>
      </c>
      <c r="OC11" t="s">
        <v>103</v>
      </c>
      <c r="OD11" t="s">
        <v>104</v>
      </c>
      <c r="OE11" t="s">
        <v>105</v>
      </c>
      <c r="OF11" t="s">
        <v>106</v>
      </c>
      <c r="OG11" t="s">
        <v>107</v>
      </c>
      <c r="OH11" t="s">
        <v>108</v>
      </c>
      <c r="OI11" t="s">
        <v>109</v>
      </c>
      <c r="OJ11" t="s">
        <v>99</v>
      </c>
      <c r="OK11" t="s">
        <v>100</v>
      </c>
      <c r="OL11" t="s">
        <v>101</v>
      </c>
      <c r="OM11" t="s">
        <v>102</v>
      </c>
      <c r="ON11" t="s">
        <v>103</v>
      </c>
      <c r="OO11" t="s">
        <v>104</v>
      </c>
      <c r="OP11" t="s">
        <v>105</v>
      </c>
      <c r="OQ11" t="s">
        <v>106</v>
      </c>
      <c r="OR11" t="s">
        <v>107</v>
      </c>
      <c r="OS11" t="s">
        <v>108</v>
      </c>
      <c r="OT11" t="s">
        <v>109</v>
      </c>
      <c r="OU11" t="s">
        <v>99</v>
      </c>
      <c r="OV11" t="s">
        <v>100</v>
      </c>
      <c r="OW11" t="s">
        <v>101</v>
      </c>
      <c r="OX11" t="s">
        <v>102</v>
      </c>
      <c r="OY11" t="s">
        <v>103</v>
      </c>
      <c r="OZ11" t="s">
        <v>104</v>
      </c>
      <c r="PA11" t="s">
        <v>105</v>
      </c>
      <c r="PB11" t="s">
        <v>106</v>
      </c>
      <c r="PC11" t="s">
        <v>107</v>
      </c>
      <c r="PD11" t="s">
        <v>108</v>
      </c>
      <c r="PE11" t="s">
        <v>109</v>
      </c>
      <c r="PF11" t="s">
        <v>99</v>
      </c>
      <c r="PG11" t="s">
        <v>100</v>
      </c>
      <c r="PH11" t="s">
        <v>101</v>
      </c>
      <c r="PI11" t="s">
        <v>102</v>
      </c>
      <c r="PJ11" t="s">
        <v>103</v>
      </c>
      <c r="PK11" t="s">
        <v>104</v>
      </c>
      <c r="PL11" t="s">
        <v>105</v>
      </c>
      <c r="PM11" t="s">
        <v>106</v>
      </c>
      <c r="PN11" t="s">
        <v>107</v>
      </c>
      <c r="PO11" t="s">
        <v>108</v>
      </c>
      <c r="PP11" t="s">
        <v>109</v>
      </c>
      <c r="PQ11" t="s">
        <v>99</v>
      </c>
      <c r="PR11" t="s">
        <v>100</v>
      </c>
      <c r="PS11" t="s">
        <v>101</v>
      </c>
      <c r="PT11" t="s">
        <v>102</v>
      </c>
      <c r="PU11" t="s">
        <v>103</v>
      </c>
      <c r="PV11" t="s">
        <v>104</v>
      </c>
      <c r="PW11" t="s">
        <v>105</v>
      </c>
      <c r="PX11" t="s">
        <v>106</v>
      </c>
      <c r="PY11" t="s">
        <v>107</v>
      </c>
      <c r="PZ11" t="s">
        <v>108</v>
      </c>
      <c r="QA11" t="s">
        <v>109</v>
      </c>
      <c r="QB11" t="s">
        <v>99</v>
      </c>
      <c r="QC11" t="s">
        <v>100</v>
      </c>
      <c r="QD11" t="s">
        <v>101</v>
      </c>
      <c r="QE11" t="s">
        <v>102</v>
      </c>
      <c r="QF11" t="s">
        <v>103</v>
      </c>
      <c r="QG11" t="s">
        <v>104</v>
      </c>
      <c r="QH11" t="s">
        <v>105</v>
      </c>
      <c r="QI11" t="s">
        <v>106</v>
      </c>
      <c r="QJ11" t="s">
        <v>107</v>
      </c>
      <c r="QK11" t="s">
        <v>108</v>
      </c>
      <c r="QL11" t="s">
        <v>109</v>
      </c>
      <c r="QM11" t="s">
        <v>99</v>
      </c>
      <c r="QN11" t="s">
        <v>100</v>
      </c>
      <c r="QO11" t="s">
        <v>101</v>
      </c>
      <c r="QP11" t="s">
        <v>102</v>
      </c>
      <c r="QQ11" t="s">
        <v>103</v>
      </c>
      <c r="QR11" t="s">
        <v>104</v>
      </c>
      <c r="QS11" t="s">
        <v>105</v>
      </c>
      <c r="QT11" t="s">
        <v>106</v>
      </c>
      <c r="QU11" t="s">
        <v>107</v>
      </c>
      <c r="QV11" t="s">
        <v>108</v>
      </c>
      <c r="QW11" t="s">
        <v>109</v>
      </c>
      <c r="QX11" t="s">
        <v>99</v>
      </c>
      <c r="QY11" t="s">
        <v>100</v>
      </c>
      <c r="QZ11" t="s">
        <v>101</v>
      </c>
      <c r="RA11" t="s">
        <v>102</v>
      </c>
      <c r="RB11" t="s">
        <v>103</v>
      </c>
      <c r="RC11" t="s">
        <v>104</v>
      </c>
      <c r="RD11" t="s">
        <v>105</v>
      </c>
      <c r="RE11" t="s">
        <v>106</v>
      </c>
      <c r="RF11" t="s">
        <v>107</v>
      </c>
      <c r="RG11" t="s">
        <v>108</v>
      </c>
      <c r="RH11" t="s">
        <v>109</v>
      </c>
      <c r="RI11" t="s">
        <v>99</v>
      </c>
      <c r="RJ11" t="s">
        <v>100</v>
      </c>
      <c r="RK11" t="s">
        <v>101</v>
      </c>
      <c r="RL11" t="s">
        <v>102</v>
      </c>
      <c r="RM11" t="s">
        <v>103</v>
      </c>
      <c r="RN11" t="s">
        <v>104</v>
      </c>
      <c r="RO11" t="s">
        <v>105</v>
      </c>
      <c r="RP11" t="s">
        <v>106</v>
      </c>
      <c r="RQ11" t="s">
        <v>107</v>
      </c>
      <c r="RR11" t="s">
        <v>108</v>
      </c>
      <c r="RS11" t="s">
        <v>109</v>
      </c>
      <c r="RT11" t="s">
        <v>99</v>
      </c>
      <c r="RU11" t="s">
        <v>100</v>
      </c>
      <c r="RV11" t="s">
        <v>101</v>
      </c>
      <c r="RW11" t="s">
        <v>102</v>
      </c>
      <c r="RX11" t="s">
        <v>103</v>
      </c>
      <c r="RY11" t="s">
        <v>104</v>
      </c>
      <c r="RZ11" t="s">
        <v>105</v>
      </c>
      <c r="SA11" t="s">
        <v>106</v>
      </c>
      <c r="SB11" t="s">
        <v>107</v>
      </c>
      <c r="SC11" t="s">
        <v>108</v>
      </c>
      <c r="SD11" t="s">
        <v>109</v>
      </c>
      <c r="SE11" t="s">
        <v>99</v>
      </c>
      <c r="SF11" t="s">
        <v>100</v>
      </c>
      <c r="SG11" t="s">
        <v>101</v>
      </c>
      <c r="SH11" t="s">
        <v>102</v>
      </c>
      <c r="SI11" t="s">
        <v>103</v>
      </c>
      <c r="SJ11" t="s">
        <v>104</v>
      </c>
      <c r="SK11" t="s">
        <v>105</v>
      </c>
      <c r="SL11" t="s">
        <v>106</v>
      </c>
      <c r="SM11" t="s">
        <v>107</v>
      </c>
      <c r="SN11" t="s">
        <v>108</v>
      </c>
      <c r="SO11" t="s">
        <v>109</v>
      </c>
      <c r="SP11" t="s">
        <v>99</v>
      </c>
      <c r="SQ11" t="s">
        <v>100</v>
      </c>
      <c r="SR11" t="s">
        <v>101</v>
      </c>
      <c r="SS11" t="s">
        <v>102</v>
      </c>
      <c r="ST11" t="s">
        <v>103</v>
      </c>
      <c r="SU11" t="s">
        <v>104</v>
      </c>
      <c r="SV11" t="s">
        <v>105</v>
      </c>
      <c r="SW11" t="s">
        <v>106</v>
      </c>
      <c r="SX11" t="s">
        <v>107</v>
      </c>
      <c r="SY11" t="s">
        <v>108</v>
      </c>
      <c r="SZ11" t="s">
        <v>109</v>
      </c>
      <c r="TA11" t="s">
        <v>99</v>
      </c>
      <c r="TB11" t="s">
        <v>100</v>
      </c>
      <c r="TC11" t="s">
        <v>101</v>
      </c>
      <c r="TD11" t="s">
        <v>102</v>
      </c>
      <c r="TE11" t="s">
        <v>103</v>
      </c>
      <c r="TF11" t="s">
        <v>104</v>
      </c>
      <c r="TG11" t="s">
        <v>105</v>
      </c>
      <c r="TH11" t="s">
        <v>106</v>
      </c>
      <c r="TI11" t="s">
        <v>107</v>
      </c>
      <c r="TJ11" t="s">
        <v>108</v>
      </c>
      <c r="TK11" t="s">
        <v>109</v>
      </c>
      <c r="TL11" t="s">
        <v>99</v>
      </c>
      <c r="TM11" t="s">
        <v>100</v>
      </c>
      <c r="TN11" t="s">
        <v>101</v>
      </c>
      <c r="TO11" t="s">
        <v>102</v>
      </c>
      <c r="TP11" t="s">
        <v>103</v>
      </c>
      <c r="TQ11" t="s">
        <v>104</v>
      </c>
      <c r="TR11" t="s">
        <v>105</v>
      </c>
      <c r="TS11" t="s">
        <v>106</v>
      </c>
      <c r="TT11" t="s">
        <v>107</v>
      </c>
      <c r="TU11" t="s">
        <v>108</v>
      </c>
      <c r="TV11" t="s">
        <v>109</v>
      </c>
      <c r="TW11" t="s">
        <v>99</v>
      </c>
      <c r="TX11" t="s">
        <v>100</v>
      </c>
      <c r="TY11" t="s">
        <v>101</v>
      </c>
      <c r="TZ11" t="s">
        <v>102</v>
      </c>
      <c r="UA11" t="s">
        <v>103</v>
      </c>
      <c r="UB11" t="s">
        <v>104</v>
      </c>
      <c r="UC11" t="s">
        <v>105</v>
      </c>
      <c r="UD11" t="s">
        <v>106</v>
      </c>
      <c r="UE11" t="s">
        <v>107</v>
      </c>
      <c r="UF11" t="s">
        <v>108</v>
      </c>
      <c r="UG11" t="s">
        <v>109</v>
      </c>
      <c r="UH11" t="s">
        <v>99</v>
      </c>
      <c r="UI11" t="s">
        <v>100</v>
      </c>
      <c r="UJ11" t="s">
        <v>101</v>
      </c>
      <c r="UK11" t="s">
        <v>102</v>
      </c>
      <c r="UL11" t="s">
        <v>103</v>
      </c>
      <c r="UM11" t="s">
        <v>104</v>
      </c>
      <c r="UN11" t="s">
        <v>105</v>
      </c>
      <c r="UO11" t="s">
        <v>106</v>
      </c>
      <c r="UP11" t="s">
        <v>107</v>
      </c>
      <c r="UQ11" t="s">
        <v>108</v>
      </c>
      <c r="UR11" t="s">
        <v>109</v>
      </c>
      <c r="US11" t="s">
        <v>99</v>
      </c>
      <c r="UT11" t="s">
        <v>100</v>
      </c>
      <c r="UU11" t="s">
        <v>101</v>
      </c>
      <c r="UV11" t="s">
        <v>102</v>
      </c>
      <c r="UW11" t="s">
        <v>103</v>
      </c>
      <c r="UX11" t="s">
        <v>104</v>
      </c>
      <c r="UY11" t="s">
        <v>105</v>
      </c>
      <c r="UZ11" t="s">
        <v>106</v>
      </c>
      <c r="VA11" t="s">
        <v>107</v>
      </c>
      <c r="VB11" t="s">
        <v>108</v>
      </c>
      <c r="VC11" t="s">
        <v>109</v>
      </c>
      <c r="VD11" t="s">
        <v>99</v>
      </c>
      <c r="VE11" t="s">
        <v>100</v>
      </c>
      <c r="VF11" t="s">
        <v>101</v>
      </c>
      <c r="VG11" t="s">
        <v>102</v>
      </c>
      <c r="VH11" t="s">
        <v>103</v>
      </c>
      <c r="VI11" t="s">
        <v>104</v>
      </c>
      <c r="VJ11" t="s">
        <v>105</v>
      </c>
      <c r="VK11" t="s">
        <v>106</v>
      </c>
      <c r="VL11" t="s">
        <v>107</v>
      </c>
      <c r="VM11" t="s">
        <v>108</v>
      </c>
      <c r="VN11" t="s">
        <v>109</v>
      </c>
      <c r="VO11" t="s">
        <v>99</v>
      </c>
      <c r="VP11" t="s">
        <v>100</v>
      </c>
      <c r="VQ11" t="s">
        <v>101</v>
      </c>
      <c r="VR11" t="s">
        <v>102</v>
      </c>
      <c r="VS11" t="s">
        <v>103</v>
      </c>
      <c r="VT11" t="s">
        <v>104</v>
      </c>
      <c r="VU11" t="s">
        <v>105</v>
      </c>
      <c r="VV11" t="s">
        <v>106</v>
      </c>
      <c r="VW11" t="s">
        <v>107</v>
      </c>
      <c r="VX11" t="s">
        <v>108</v>
      </c>
      <c r="VY11" t="s">
        <v>109</v>
      </c>
      <c r="VZ11" t="s">
        <v>99</v>
      </c>
      <c r="WA11" t="s">
        <v>100</v>
      </c>
      <c r="WB11" t="s">
        <v>101</v>
      </c>
      <c r="WC11" t="s">
        <v>102</v>
      </c>
      <c r="WD11" t="s">
        <v>103</v>
      </c>
      <c r="WE11" t="s">
        <v>104</v>
      </c>
      <c r="WF11" t="s">
        <v>105</v>
      </c>
      <c r="WG11" t="s">
        <v>106</v>
      </c>
      <c r="WH11" t="s">
        <v>107</v>
      </c>
      <c r="WI11" t="s">
        <v>108</v>
      </c>
      <c r="WJ11" t="s">
        <v>109</v>
      </c>
      <c r="WK11" t="s">
        <v>99</v>
      </c>
      <c r="WL11" t="s">
        <v>100</v>
      </c>
      <c r="WM11" t="s">
        <v>101</v>
      </c>
      <c r="WN11" t="s">
        <v>102</v>
      </c>
      <c r="WO11" t="s">
        <v>103</v>
      </c>
      <c r="WP11" t="s">
        <v>104</v>
      </c>
      <c r="WQ11" t="s">
        <v>105</v>
      </c>
      <c r="WR11" t="s">
        <v>106</v>
      </c>
      <c r="WS11" t="s">
        <v>107</v>
      </c>
      <c r="WT11" t="s">
        <v>108</v>
      </c>
      <c r="WU11" t="s">
        <v>109</v>
      </c>
      <c r="WV11" t="s">
        <v>99</v>
      </c>
      <c r="WW11" t="s">
        <v>100</v>
      </c>
      <c r="WX11" t="s">
        <v>101</v>
      </c>
      <c r="WY11" t="s">
        <v>102</v>
      </c>
      <c r="WZ11" t="s">
        <v>103</v>
      </c>
      <c r="XA11" t="s">
        <v>104</v>
      </c>
      <c r="XB11" t="s">
        <v>105</v>
      </c>
      <c r="XC11" t="s">
        <v>106</v>
      </c>
      <c r="XD11" t="s">
        <v>107</v>
      </c>
      <c r="XE11" t="s">
        <v>108</v>
      </c>
      <c r="XF11" t="s">
        <v>109</v>
      </c>
      <c r="XG11" t="s">
        <v>99</v>
      </c>
      <c r="XH11" t="s">
        <v>100</v>
      </c>
      <c r="XI11" t="s">
        <v>101</v>
      </c>
      <c r="XJ11" t="s">
        <v>102</v>
      </c>
      <c r="XK11" t="s">
        <v>103</v>
      </c>
      <c r="XL11" t="s">
        <v>104</v>
      </c>
      <c r="XM11" t="s">
        <v>105</v>
      </c>
      <c r="XN11" t="s">
        <v>106</v>
      </c>
      <c r="XO11" t="s">
        <v>107</v>
      </c>
      <c r="XP11" t="s">
        <v>108</v>
      </c>
      <c r="XQ11" t="s">
        <v>109</v>
      </c>
      <c r="XR11" t="s">
        <v>99</v>
      </c>
      <c r="XS11" t="s">
        <v>100</v>
      </c>
      <c r="XT11" t="s">
        <v>101</v>
      </c>
      <c r="XU11" t="s">
        <v>102</v>
      </c>
      <c r="XV11" t="s">
        <v>103</v>
      </c>
      <c r="XW11" t="s">
        <v>104</v>
      </c>
      <c r="XX11" t="s">
        <v>105</v>
      </c>
      <c r="XY11" t="s">
        <v>106</v>
      </c>
      <c r="XZ11" t="s">
        <v>107</v>
      </c>
      <c r="YA11" t="s">
        <v>108</v>
      </c>
      <c r="YB11" t="s">
        <v>109</v>
      </c>
      <c r="YC11" t="s">
        <v>99</v>
      </c>
      <c r="YD11" t="s">
        <v>100</v>
      </c>
      <c r="YE11" t="s">
        <v>101</v>
      </c>
      <c r="YF11" t="s">
        <v>102</v>
      </c>
      <c r="YG11" t="s">
        <v>103</v>
      </c>
      <c r="YH11" t="s">
        <v>104</v>
      </c>
      <c r="YI11" t="s">
        <v>105</v>
      </c>
      <c r="YJ11" t="s">
        <v>106</v>
      </c>
      <c r="YK11" t="s">
        <v>107</v>
      </c>
      <c r="YL11" t="s">
        <v>108</v>
      </c>
      <c r="YM11" t="s">
        <v>109</v>
      </c>
      <c r="YN11" t="s">
        <v>99</v>
      </c>
      <c r="YO11" t="s">
        <v>100</v>
      </c>
      <c r="YP11" t="s">
        <v>101</v>
      </c>
      <c r="YQ11" t="s">
        <v>102</v>
      </c>
      <c r="YR11" t="s">
        <v>103</v>
      </c>
      <c r="YS11" t="s">
        <v>104</v>
      </c>
      <c r="YT11" t="s">
        <v>105</v>
      </c>
      <c r="YU11" t="s">
        <v>106</v>
      </c>
      <c r="YV11" t="s">
        <v>107</v>
      </c>
      <c r="YW11" t="s">
        <v>108</v>
      </c>
      <c r="YX11" t="s">
        <v>109</v>
      </c>
      <c r="YY11" t="s">
        <v>99</v>
      </c>
      <c r="YZ11" t="s">
        <v>100</v>
      </c>
      <c r="ZA11" t="s">
        <v>101</v>
      </c>
      <c r="ZB11" t="s">
        <v>102</v>
      </c>
      <c r="ZC11" t="s">
        <v>103</v>
      </c>
      <c r="ZD11" t="s">
        <v>104</v>
      </c>
      <c r="ZE11" t="s">
        <v>105</v>
      </c>
      <c r="ZF11" t="s">
        <v>106</v>
      </c>
      <c r="ZG11" t="s">
        <v>107</v>
      </c>
      <c r="ZH11" t="s">
        <v>108</v>
      </c>
      <c r="ZI11" t="s">
        <v>109</v>
      </c>
      <c r="ZJ11" t="s">
        <v>99</v>
      </c>
      <c r="ZK11" t="s">
        <v>100</v>
      </c>
      <c r="ZL11" t="s">
        <v>101</v>
      </c>
      <c r="ZM11" t="s">
        <v>102</v>
      </c>
      <c r="ZN11" t="s">
        <v>103</v>
      </c>
      <c r="ZO11" t="s">
        <v>104</v>
      </c>
      <c r="ZP11" t="s">
        <v>105</v>
      </c>
      <c r="ZQ11" t="s">
        <v>106</v>
      </c>
      <c r="ZR11" t="s">
        <v>107</v>
      </c>
      <c r="ZS11" t="s">
        <v>108</v>
      </c>
      <c r="ZT11" t="s">
        <v>109</v>
      </c>
      <c r="ZU11" t="s">
        <v>99</v>
      </c>
      <c r="ZV11" t="s">
        <v>100</v>
      </c>
      <c r="ZW11" t="s">
        <v>101</v>
      </c>
      <c r="ZX11" t="s">
        <v>102</v>
      </c>
      <c r="ZY11" t="s">
        <v>103</v>
      </c>
      <c r="ZZ11" t="s">
        <v>104</v>
      </c>
      <c r="AAA11" t="s">
        <v>105</v>
      </c>
      <c r="AAB11" t="s">
        <v>106</v>
      </c>
      <c r="AAC11" t="s">
        <v>107</v>
      </c>
      <c r="AAD11" t="s">
        <v>108</v>
      </c>
      <c r="AAE11" t="s">
        <v>109</v>
      </c>
      <c r="AAF11" t="s">
        <v>99</v>
      </c>
      <c r="AAG11" t="s">
        <v>100</v>
      </c>
      <c r="AAH11" t="s">
        <v>101</v>
      </c>
      <c r="AAI11" t="s">
        <v>102</v>
      </c>
      <c r="AAJ11" t="s">
        <v>103</v>
      </c>
      <c r="AAK11" t="s">
        <v>104</v>
      </c>
      <c r="AAL11" t="s">
        <v>105</v>
      </c>
      <c r="AAM11" t="s">
        <v>106</v>
      </c>
      <c r="AAN11" t="s">
        <v>107</v>
      </c>
      <c r="AAO11" t="s">
        <v>108</v>
      </c>
      <c r="AAP11" t="s">
        <v>109</v>
      </c>
      <c r="AAQ11" t="s">
        <v>99</v>
      </c>
      <c r="AAR11" t="s">
        <v>100</v>
      </c>
      <c r="AAS11" t="s">
        <v>101</v>
      </c>
      <c r="AAT11" t="s">
        <v>102</v>
      </c>
      <c r="AAU11" t="s">
        <v>103</v>
      </c>
      <c r="AAV11" t="s">
        <v>104</v>
      </c>
      <c r="AAW11" t="s">
        <v>105</v>
      </c>
      <c r="AAX11" t="s">
        <v>106</v>
      </c>
      <c r="AAY11" t="s">
        <v>107</v>
      </c>
      <c r="AAZ11" t="s">
        <v>108</v>
      </c>
      <c r="ABA11" t="s">
        <v>109</v>
      </c>
      <c r="ABB11" t="s">
        <v>99</v>
      </c>
      <c r="ABC11" t="s">
        <v>100</v>
      </c>
      <c r="ABD11" t="s">
        <v>101</v>
      </c>
      <c r="ABE11" t="s">
        <v>102</v>
      </c>
      <c r="ABF11" t="s">
        <v>103</v>
      </c>
      <c r="ABG11" t="s">
        <v>104</v>
      </c>
      <c r="ABH11" t="s">
        <v>105</v>
      </c>
      <c r="ABI11" t="s">
        <v>106</v>
      </c>
      <c r="ABJ11" t="s">
        <v>107</v>
      </c>
      <c r="ABK11" t="s">
        <v>108</v>
      </c>
      <c r="ABL11" t="s">
        <v>109</v>
      </c>
      <c r="ABM11" t="s">
        <v>99</v>
      </c>
      <c r="ABN11" t="s">
        <v>100</v>
      </c>
      <c r="ABO11" t="s">
        <v>101</v>
      </c>
      <c r="ABP11" t="s">
        <v>102</v>
      </c>
      <c r="ABQ11" t="s">
        <v>103</v>
      </c>
      <c r="ABR11" t="s">
        <v>104</v>
      </c>
      <c r="ABS11" t="s">
        <v>105</v>
      </c>
      <c r="ABT11" t="s">
        <v>106</v>
      </c>
      <c r="ABU11" t="s">
        <v>107</v>
      </c>
      <c r="ABV11" t="s">
        <v>108</v>
      </c>
      <c r="ABW11" t="s">
        <v>109</v>
      </c>
      <c r="ABX11" t="s">
        <v>99</v>
      </c>
      <c r="ABY11" t="s">
        <v>100</v>
      </c>
      <c r="ABZ11" t="s">
        <v>101</v>
      </c>
      <c r="ACA11" t="s">
        <v>102</v>
      </c>
      <c r="ACB11" t="s">
        <v>103</v>
      </c>
      <c r="ACC11" t="s">
        <v>104</v>
      </c>
      <c r="ACD11" t="s">
        <v>105</v>
      </c>
      <c r="ACE11" t="s">
        <v>106</v>
      </c>
      <c r="ACF11" t="s">
        <v>107</v>
      </c>
      <c r="ACG11" t="s">
        <v>108</v>
      </c>
      <c r="ACH11" t="s">
        <v>109</v>
      </c>
      <c r="ACI11" t="s">
        <v>99</v>
      </c>
      <c r="ACJ11" t="s">
        <v>100</v>
      </c>
      <c r="ACK11" t="s">
        <v>101</v>
      </c>
      <c r="ACL11" t="s">
        <v>102</v>
      </c>
      <c r="ACM11" t="s">
        <v>103</v>
      </c>
      <c r="ACN11" t="s">
        <v>104</v>
      </c>
      <c r="ACO11" t="s">
        <v>105</v>
      </c>
      <c r="ACP11" t="s">
        <v>106</v>
      </c>
      <c r="ACQ11" t="s">
        <v>107</v>
      </c>
      <c r="ACR11" t="s">
        <v>108</v>
      </c>
      <c r="ACS11" t="s">
        <v>109</v>
      </c>
      <c r="ACT11" t="s">
        <v>99</v>
      </c>
      <c r="ACU11" t="s">
        <v>100</v>
      </c>
      <c r="ACV11" t="s">
        <v>101</v>
      </c>
      <c r="ACW11" t="s">
        <v>102</v>
      </c>
      <c r="ACX11" t="s">
        <v>103</v>
      </c>
      <c r="ACY11" t="s">
        <v>104</v>
      </c>
      <c r="ACZ11" t="s">
        <v>105</v>
      </c>
      <c r="ADA11" t="s">
        <v>106</v>
      </c>
      <c r="ADB11" t="s">
        <v>107</v>
      </c>
      <c r="ADC11" t="s">
        <v>108</v>
      </c>
      <c r="ADD11" t="s">
        <v>109</v>
      </c>
      <c r="ADE11" t="s">
        <v>99</v>
      </c>
      <c r="ADF11" t="s">
        <v>100</v>
      </c>
      <c r="ADG11" t="s">
        <v>101</v>
      </c>
      <c r="ADH11" t="s">
        <v>102</v>
      </c>
      <c r="ADI11" t="s">
        <v>103</v>
      </c>
      <c r="ADJ11" t="s">
        <v>104</v>
      </c>
      <c r="ADK11" t="s">
        <v>105</v>
      </c>
      <c r="ADL11" t="s">
        <v>106</v>
      </c>
      <c r="ADM11" t="s">
        <v>107</v>
      </c>
      <c r="ADN11" t="s">
        <v>108</v>
      </c>
      <c r="ADO11" t="s">
        <v>109</v>
      </c>
      <c r="ADP11" t="s">
        <v>99</v>
      </c>
      <c r="ADQ11" t="s">
        <v>100</v>
      </c>
      <c r="ADR11" t="s">
        <v>101</v>
      </c>
      <c r="ADS11" t="s">
        <v>102</v>
      </c>
      <c r="ADT11" t="s">
        <v>103</v>
      </c>
      <c r="ADU11" t="s">
        <v>104</v>
      </c>
      <c r="ADV11" t="s">
        <v>105</v>
      </c>
      <c r="ADW11" t="s">
        <v>106</v>
      </c>
      <c r="ADX11" t="s">
        <v>107</v>
      </c>
      <c r="ADY11" t="s">
        <v>108</v>
      </c>
      <c r="ADZ11" t="s">
        <v>109</v>
      </c>
      <c r="AEA11" t="s">
        <v>99</v>
      </c>
      <c r="AEB11" t="s">
        <v>100</v>
      </c>
      <c r="AEC11" t="s">
        <v>101</v>
      </c>
      <c r="AED11" t="s">
        <v>102</v>
      </c>
      <c r="AEE11" t="s">
        <v>103</v>
      </c>
      <c r="AEF11" t="s">
        <v>104</v>
      </c>
      <c r="AEG11" t="s">
        <v>105</v>
      </c>
      <c r="AEH11" t="s">
        <v>106</v>
      </c>
      <c r="AEI11" t="s">
        <v>107</v>
      </c>
      <c r="AEJ11" t="s">
        <v>108</v>
      </c>
      <c r="AEK11" t="s">
        <v>109</v>
      </c>
      <c r="AEL11" t="s">
        <v>99</v>
      </c>
      <c r="AEM11" t="s">
        <v>100</v>
      </c>
      <c r="AEN11" t="s">
        <v>101</v>
      </c>
      <c r="AEO11" t="s">
        <v>102</v>
      </c>
      <c r="AEP11" t="s">
        <v>103</v>
      </c>
      <c r="AEQ11" t="s">
        <v>104</v>
      </c>
      <c r="AER11" t="s">
        <v>105</v>
      </c>
      <c r="AES11" t="s">
        <v>106</v>
      </c>
      <c r="AET11" t="s">
        <v>107</v>
      </c>
      <c r="AEU11" t="s">
        <v>108</v>
      </c>
      <c r="AEV11" t="s">
        <v>109</v>
      </c>
      <c r="AEW11" t="s">
        <v>99</v>
      </c>
      <c r="AEX11" t="s">
        <v>100</v>
      </c>
      <c r="AEY11" t="s">
        <v>101</v>
      </c>
      <c r="AEZ11" t="s">
        <v>102</v>
      </c>
      <c r="AFA11" t="s">
        <v>103</v>
      </c>
      <c r="AFB11" t="s">
        <v>104</v>
      </c>
      <c r="AFC11" t="s">
        <v>105</v>
      </c>
      <c r="AFD11" t="s">
        <v>106</v>
      </c>
      <c r="AFE11" t="s">
        <v>107</v>
      </c>
      <c r="AFF11" t="s">
        <v>108</v>
      </c>
      <c r="AFG11" t="s">
        <v>109</v>
      </c>
      <c r="AFH11" t="s">
        <v>99</v>
      </c>
      <c r="AFI11" t="s">
        <v>100</v>
      </c>
      <c r="AFJ11" t="s">
        <v>101</v>
      </c>
      <c r="AFK11" t="s">
        <v>102</v>
      </c>
      <c r="AFL11" t="s">
        <v>103</v>
      </c>
      <c r="AFM11" t="s">
        <v>104</v>
      </c>
      <c r="AFN11" t="s">
        <v>105</v>
      </c>
      <c r="AFO11" t="s">
        <v>106</v>
      </c>
      <c r="AFP11" t="s">
        <v>107</v>
      </c>
      <c r="AFQ11" t="s">
        <v>108</v>
      </c>
      <c r="AFR11" t="s">
        <v>109</v>
      </c>
      <c r="AFS11" t="s">
        <v>99</v>
      </c>
      <c r="AFT11" t="s">
        <v>100</v>
      </c>
      <c r="AFU11" t="s">
        <v>101</v>
      </c>
      <c r="AFV11" t="s">
        <v>102</v>
      </c>
      <c r="AFW11" t="s">
        <v>103</v>
      </c>
      <c r="AFX11" t="s">
        <v>104</v>
      </c>
      <c r="AFY11" t="s">
        <v>105</v>
      </c>
      <c r="AFZ11" t="s">
        <v>106</v>
      </c>
      <c r="AGA11" t="s">
        <v>107</v>
      </c>
      <c r="AGB11" t="s">
        <v>108</v>
      </c>
      <c r="AGC11" t="s">
        <v>109</v>
      </c>
      <c r="AGD11" t="s">
        <v>99</v>
      </c>
      <c r="AGE11" t="s">
        <v>100</v>
      </c>
      <c r="AGF11" t="s">
        <v>101</v>
      </c>
      <c r="AGG11" t="s">
        <v>102</v>
      </c>
      <c r="AGH11" t="s">
        <v>103</v>
      </c>
      <c r="AGI11" t="s">
        <v>104</v>
      </c>
      <c r="AGJ11" t="s">
        <v>105</v>
      </c>
      <c r="AGK11" t="s">
        <v>106</v>
      </c>
      <c r="AGL11" t="s">
        <v>107</v>
      </c>
      <c r="AGM11" t="s">
        <v>108</v>
      </c>
      <c r="AGN11" t="s">
        <v>109</v>
      </c>
      <c r="AGO11" t="s">
        <v>99</v>
      </c>
      <c r="AGP11" t="s">
        <v>100</v>
      </c>
      <c r="AGQ11" t="s">
        <v>101</v>
      </c>
      <c r="AGR11" t="s">
        <v>102</v>
      </c>
      <c r="AGS11" t="s">
        <v>103</v>
      </c>
      <c r="AGT11" t="s">
        <v>104</v>
      </c>
      <c r="AGU11" t="s">
        <v>105</v>
      </c>
      <c r="AGV11" t="s">
        <v>106</v>
      </c>
      <c r="AGW11" t="s">
        <v>107</v>
      </c>
      <c r="AGX11" t="s">
        <v>108</v>
      </c>
      <c r="AGY11" t="s">
        <v>109</v>
      </c>
      <c r="AGZ11" t="s">
        <v>99</v>
      </c>
      <c r="AHA11" t="s">
        <v>100</v>
      </c>
      <c r="AHB11" t="s">
        <v>101</v>
      </c>
      <c r="AHC11" t="s">
        <v>102</v>
      </c>
      <c r="AHD11" t="s">
        <v>103</v>
      </c>
      <c r="AHE11" t="s">
        <v>104</v>
      </c>
      <c r="AHF11" t="s">
        <v>105</v>
      </c>
      <c r="AHG11" t="s">
        <v>106</v>
      </c>
      <c r="AHH11" t="s">
        <v>107</v>
      </c>
      <c r="AHI11" t="s">
        <v>108</v>
      </c>
      <c r="AHJ11" t="s">
        <v>109</v>
      </c>
      <c r="AHK11" t="s">
        <v>99</v>
      </c>
      <c r="AHL11" t="s">
        <v>100</v>
      </c>
      <c r="AHM11" t="s">
        <v>101</v>
      </c>
      <c r="AHN11" t="s">
        <v>102</v>
      </c>
      <c r="AHO11" t="s">
        <v>103</v>
      </c>
      <c r="AHP11" t="s">
        <v>104</v>
      </c>
      <c r="AHQ11" t="s">
        <v>105</v>
      </c>
      <c r="AHR11" t="s">
        <v>106</v>
      </c>
      <c r="AHS11" t="s">
        <v>107</v>
      </c>
      <c r="AHT11" t="s">
        <v>108</v>
      </c>
      <c r="AHU11" t="s">
        <v>109</v>
      </c>
      <c r="AHV11" t="s">
        <v>99</v>
      </c>
      <c r="AHW11" t="s">
        <v>100</v>
      </c>
      <c r="AHX11" t="s">
        <v>101</v>
      </c>
      <c r="AHY11" t="s">
        <v>102</v>
      </c>
      <c r="AHZ11" t="s">
        <v>103</v>
      </c>
      <c r="AIA11" t="s">
        <v>104</v>
      </c>
      <c r="AIB11" t="s">
        <v>105</v>
      </c>
      <c r="AIC11" t="s">
        <v>106</v>
      </c>
      <c r="AID11" t="s">
        <v>107</v>
      </c>
      <c r="AIE11" t="s">
        <v>108</v>
      </c>
      <c r="AIF11" t="s">
        <v>109</v>
      </c>
      <c r="AIG11" t="s">
        <v>99</v>
      </c>
      <c r="AIH11" t="s">
        <v>100</v>
      </c>
      <c r="AII11" t="s">
        <v>101</v>
      </c>
      <c r="AIJ11" t="s">
        <v>102</v>
      </c>
      <c r="AIK11" t="s">
        <v>103</v>
      </c>
      <c r="AIL11" t="s">
        <v>104</v>
      </c>
      <c r="AIM11" t="s">
        <v>105</v>
      </c>
      <c r="AIN11" t="s">
        <v>106</v>
      </c>
      <c r="AIO11" t="s">
        <v>107</v>
      </c>
      <c r="AIP11" t="s">
        <v>108</v>
      </c>
      <c r="AIQ11" t="s">
        <v>109</v>
      </c>
      <c r="AIR11" t="s">
        <v>99</v>
      </c>
      <c r="AIS11" t="s">
        <v>100</v>
      </c>
      <c r="AIT11" t="s">
        <v>101</v>
      </c>
      <c r="AIU11" t="s">
        <v>102</v>
      </c>
      <c r="AIV11" t="s">
        <v>103</v>
      </c>
      <c r="AIW11" t="s">
        <v>104</v>
      </c>
      <c r="AIX11" t="s">
        <v>105</v>
      </c>
      <c r="AIY11" t="s">
        <v>106</v>
      </c>
      <c r="AIZ11" t="s">
        <v>107</v>
      </c>
      <c r="AJA11" t="s">
        <v>108</v>
      </c>
      <c r="AJB11" t="s">
        <v>109</v>
      </c>
      <c r="AJC11" t="s">
        <v>99</v>
      </c>
      <c r="AJD11" t="s">
        <v>100</v>
      </c>
      <c r="AJE11" t="s">
        <v>101</v>
      </c>
      <c r="AJF11" t="s">
        <v>102</v>
      </c>
      <c r="AJG11" t="s">
        <v>103</v>
      </c>
      <c r="AJH11" t="s">
        <v>104</v>
      </c>
      <c r="AJI11" t="s">
        <v>105</v>
      </c>
      <c r="AJJ11" t="s">
        <v>106</v>
      </c>
      <c r="AJK11" t="s">
        <v>107</v>
      </c>
      <c r="AJL11" t="s">
        <v>108</v>
      </c>
      <c r="AJM11" t="s">
        <v>109</v>
      </c>
      <c r="AJN11" t="s">
        <v>99</v>
      </c>
      <c r="AJO11" t="s">
        <v>100</v>
      </c>
      <c r="AJP11" t="s">
        <v>101</v>
      </c>
      <c r="AJQ11" t="s">
        <v>102</v>
      </c>
      <c r="AJR11" t="s">
        <v>103</v>
      </c>
      <c r="AJS11" t="s">
        <v>104</v>
      </c>
      <c r="AJT11" t="s">
        <v>105</v>
      </c>
      <c r="AJU11" t="s">
        <v>106</v>
      </c>
      <c r="AJV11" t="s">
        <v>107</v>
      </c>
      <c r="AJW11" t="s">
        <v>108</v>
      </c>
      <c r="AJX11" t="s">
        <v>109</v>
      </c>
      <c r="AJY11" t="s">
        <v>99</v>
      </c>
      <c r="AJZ11" t="s">
        <v>100</v>
      </c>
      <c r="AKA11" t="s">
        <v>101</v>
      </c>
      <c r="AKB11" t="s">
        <v>102</v>
      </c>
      <c r="AKC11" t="s">
        <v>103</v>
      </c>
      <c r="AKD11" t="s">
        <v>104</v>
      </c>
      <c r="AKE11" t="s">
        <v>105</v>
      </c>
      <c r="AKF11" t="s">
        <v>106</v>
      </c>
      <c r="AKG11" t="s">
        <v>107</v>
      </c>
      <c r="AKH11" t="s">
        <v>108</v>
      </c>
      <c r="AKI11" t="s">
        <v>109</v>
      </c>
      <c r="AKJ11" t="s">
        <v>99</v>
      </c>
      <c r="AKK11" t="s">
        <v>100</v>
      </c>
      <c r="AKL11" t="s">
        <v>101</v>
      </c>
      <c r="AKM11" t="s">
        <v>102</v>
      </c>
      <c r="AKN11" t="s">
        <v>103</v>
      </c>
      <c r="AKO11" t="s">
        <v>104</v>
      </c>
      <c r="AKP11" t="s">
        <v>105</v>
      </c>
      <c r="AKQ11" t="s">
        <v>106</v>
      </c>
      <c r="AKR11" t="s">
        <v>107</v>
      </c>
      <c r="AKS11" t="s">
        <v>108</v>
      </c>
      <c r="AKT11" t="s">
        <v>109</v>
      </c>
      <c r="AKU11" t="s">
        <v>99</v>
      </c>
      <c r="AKV11" t="s">
        <v>100</v>
      </c>
      <c r="AKW11" t="s">
        <v>101</v>
      </c>
      <c r="AKX11" t="s">
        <v>102</v>
      </c>
      <c r="AKY11" t="s">
        <v>103</v>
      </c>
      <c r="AKZ11" t="s">
        <v>104</v>
      </c>
      <c r="ALA11" t="s">
        <v>105</v>
      </c>
      <c r="ALB11" t="s">
        <v>106</v>
      </c>
      <c r="ALC11" t="s">
        <v>107</v>
      </c>
      <c r="ALD11" t="s">
        <v>108</v>
      </c>
      <c r="ALE11" t="s">
        <v>109</v>
      </c>
      <c r="ALF11" t="s">
        <v>99</v>
      </c>
      <c r="ALG11" t="s">
        <v>100</v>
      </c>
      <c r="ALH11" t="s">
        <v>101</v>
      </c>
      <c r="ALI11" t="s">
        <v>102</v>
      </c>
      <c r="ALJ11" t="s">
        <v>103</v>
      </c>
      <c r="ALK11" t="s">
        <v>104</v>
      </c>
      <c r="ALL11" t="s">
        <v>105</v>
      </c>
      <c r="ALM11" t="s">
        <v>106</v>
      </c>
      <c r="ALN11" t="s">
        <v>107</v>
      </c>
      <c r="ALO11" t="s">
        <v>108</v>
      </c>
      <c r="ALP11" t="s">
        <v>109</v>
      </c>
      <c r="ALQ11" t="s">
        <v>99</v>
      </c>
      <c r="ALR11" t="s">
        <v>100</v>
      </c>
      <c r="ALS11" t="s">
        <v>101</v>
      </c>
      <c r="ALT11" t="s">
        <v>102</v>
      </c>
      <c r="ALU11" t="s">
        <v>103</v>
      </c>
      <c r="ALV11" t="s">
        <v>104</v>
      </c>
      <c r="ALW11" t="s">
        <v>105</v>
      </c>
      <c r="ALX11" t="s">
        <v>106</v>
      </c>
      <c r="ALY11" t="s">
        <v>107</v>
      </c>
      <c r="ALZ11" t="s">
        <v>108</v>
      </c>
      <c r="AMA11" t="s">
        <v>109</v>
      </c>
      <c r="AMB11" t="s">
        <v>99</v>
      </c>
      <c r="AMC11" t="s">
        <v>100</v>
      </c>
      <c r="AMD11" t="s">
        <v>101</v>
      </c>
      <c r="AME11" t="s">
        <v>102</v>
      </c>
      <c r="AMF11" t="s">
        <v>103</v>
      </c>
      <c r="AMG11" t="s">
        <v>104</v>
      </c>
      <c r="AMH11" t="s">
        <v>105</v>
      </c>
      <c r="AMI11" t="s">
        <v>106</v>
      </c>
      <c r="AMJ11" t="s">
        <v>107</v>
      </c>
      <c r="AMK11" t="s">
        <v>108</v>
      </c>
      <c r="AML11" t="s">
        <v>109</v>
      </c>
      <c r="AMM11" t="s">
        <v>99</v>
      </c>
      <c r="AMN11" t="s">
        <v>100</v>
      </c>
      <c r="AMO11" t="s">
        <v>101</v>
      </c>
      <c r="AMP11" t="s">
        <v>102</v>
      </c>
      <c r="AMQ11" t="s">
        <v>103</v>
      </c>
      <c r="AMR11" t="s">
        <v>104</v>
      </c>
      <c r="AMS11" t="s">
        <v>105</v>
      </c>
      <c r="AMT11" t="s">
        <v>106</v>
      </c>
      <c r="AMU11" t="s">
        <v>107</v>
      </c>
      <c r="AMV11" t="s">
        <v>108</v>
      </c>
      <c r="AMW11" t="s">
        <v>109</v>
      </c>
      <c r="AMX11" t="s">
        <v>99</v>
      </c>
      <c r="AMY11" t="s">
        <v>100</v>
      </c>
      <c r="AMZ11" t="s">
        <v>101</v>
      </c>
      <c r="ANA11" t="s">
        <v>102</v>
      </c>
      <c r="ANB11" t="s">
        <v>103</v>
      </c>
      <c r="ANC11" t="s">
        <v>104</v>
      </c>
      <c r="AND11" t="s">
        <v>105</v>
      </c>
      <c r="ANE11" t="s">
        <v>106</v>
      </c>
      <c r="ANF11" t="s">
        <v>107</v>
      </c>
      <c r="ANG11" t="s">
        <v>108</v>
      </c>
      <c r="ANH11" t="s">
        <v>109</v>
      </c>
      <c r="ANI11" t="s">
        <v>99</v>
      </c>
      <c r="ANJ11" t="s">
        <v>100</v>
      </c>
      <c r="ANK11" t="s">
        <v>101</v>
      </c>
      <c r="ANL11" t="s">
        <v>102</v>
      </c>
      <c r="ANM11" t="s">
        <v>103</v>
      </c>
      <c r="ANN11" t="s">
        <v>104</v>
      </c>
      <c r="ANO11" t="s">
        <v>105</v>
      </c>
      <c r="ANP11" t="s">
        <v>106</v>
      </c>
      <c r="ANQ11" t="s">
        <v>107</v>
      </c>
      <c r="ANR11" t="s">
        <v>108</v>
      </c>
      <c r="ANS11" t="s">
        <v>109</v>
      </c>
      <c r="ANT11" t="s">
        <v>99</v>
      </c>
      <c r="ANU11" t="s">
        <v>100</v>
      </c>
      <c r="ANV11" t="s">
        <v>101</v>
      </c>
      <c r="ANW11" t="s">
        <v>102</v>
      </c>
      <c r="ANX11" t="s">
        <v>103</v>
      </c>
      <c r="ANY11" t="s">
        <v>104</v>
      </c>
      <c r="ANZ11" t="s">
        <v>105</v>
      </c>
      <c r="AOA11" t="s">
        <v>106</v>
      </c>
      <c r="AOB11" t="s">
        <v>107</v>
      </c>
      <c r="AOC11" t="s">
        <v>108</v>
      </c>
      <c r="AOD11" t="s">
        <v>109</v>
      </c>
      <c r="AOE11" t="s">
        <v>99</v>
      </c>
      <c r="AOF11" t="s">
        <v>100</v>
      </c>
      <c r="AOG11" t="s">
        <v>101</v>
      </c>
      <c r="AOH11" t="s">
        <v>102</v>
      </c>
      <c r="AOI11" t="s">
        <v>103</v>
      </c>
      <c r="AOJ11" t="s">
        <v>104</v>
      </c>
      <c r="AOK11" t="s">
        <v>105</v>
      </c>
      <c r="AOL11" t="s">
        <v>106</v>
      </c>
      <c r="AOM11" t="s">
        <v>107</v>
      </c>
      <c r="AON11" t="s">
        <v>108</v>
      </c>
      <c r="AOO11" t="s">
        <v>109</v>
      </c>
      <c r="AOP11" t="s">
        <v>99</v>
      </c>
      <c r="AOQ11" t="s">
        <v>100</v>
      </c>
      <c r="AOR11" t="s">
        <v>101</v>
      </c>
      <c r="AOS11" t="s">
        <v>102</v>
      </c>
      <c r="AOT11" t="s">
        <v>103</v>
      </c>
      <c r="AOU11" t="s">
        <v>104</v>
      </c>
      <c r="AOV11" t="s">
        <v>105</v>
      </c>
      <c r="AOW11" t="s">
        <v>106</v>
      </c>
      <c r="AOX11" t="s">
        <v>107</v>
      </c>
      <c r="AOY11" t="s">
        <v>108</v>
      </c>
      <c r="AOZ11" t="s">
        <v>109</v>
      </c>
      <c r="APA11" t="s">
        <v>99</v>
      </c>
      <c r="APB11" t="s">
        <v>100</v>
      </c>
      <c r="APC11" t="s">
        <v>101</v>
      </c>
      <c r="APD11" t="s">
        <v>102</v>
      </c>
      <c r="APE11" t="s">
        <v>103</v>
      </c>
      <c r="APF11" t="s">
        <v>104</v>
      </c>
      <c r="APG11" t="s">
        <v>105</v>
      </c>
      <c r="APH11" t="s">
        <v>106</v>
      </c>
      <c r="API11" t="s">
        <v>107</v>
      </c>
      <c r="APJ11" t="s">
        <v>108</v>
      </c>
      <c r="APK11" t="s">
        <v>109</v>
      </c>
      <c r="APL11" t="s">
        <v>99</v>
      </c>
      <c r="APM11" t="s">
        <v>100</v>
      </c>
      <c r="APN11" t="s">
        <v>101</v>
      </c>
      <c r="APO11" t="s">
        <v>102</v>
      </c>
      <c r="APP11" t="s">
        <v>103</v>
      </c>
      <c r="APQ11" t="s">
        <v>104</v>
      </c>
      <c r="APR11" t="s">
        <v>105</v>
      </c>
      <c r="APS11" t="s">
        <v>106</v>
      </c>
      <c r="APT11" t="s">
        <v>107</v>
      </c>
      <c r="APU11" t="s">
        <v>108</v>
      </c>
      <c r="APV11" t="s">
        <v>109</v>
      </c>
      <c r="APW11" t="s">
        <v>99</v>
      </c>
      <c r="APX11" t="s">
        <v>100</v>
      </c>
      <c r="APY11" t="s">
        <v>101</v>
      </c>
      <c r="APZ11" t="s">
        <v>102</v>
      </c>
      <c r="AQA11" t="s">
        <v>103</v>
      </c>
      <c r="AQB11" t="s">
        <v>104</v>
      </c>
      <c r="AQC11" t="s">
        <v>105</v>
      </c>
      <c r="AQD11" t="s">
        <v>106</v>
      </c>
      <c r="AQE11" t="s">
        <v>107</v>
      </c>
      <c r="AQF11" t="s">
        <v>108</v>
      </c>
      <c r="AQG11" t="s">
        <v>109</v>
      </c>
      <c r="AQH11" t="s">
        <v>99</v>
      </c>
      <c r="AQI11" t="s">
        <v>100</v>
      </c>
      <c r="AQJ11" t="s">
        <v>101</v>
      </c>
      <c r="AQK11" t="s">
        <v>102</v>
      </c>
      <c r="AQL11" t="s">
        <v>103</v>
      </c>
      <c r="AQM11" t="s">
        <v>104</v>
      </c>
      <c r="AQN11" t="s">
        <v>105</v>
      </c>
      <c r="AQO11" t="s">
        <v>106</v>
      </c>
      <c r="AQP11" t="s">
        <v>107</v>
      </c>
      <c r="AQQ11" t="s">
        <v>108</v>
      </c>
      <c r="AQR11" t="s">
        <v>109</v>
      </c>
      <c r="AQS11" t="s">
        <v>99</v>
      </c>
      <c r="AQT11" t="s">
        <v>100</v>
      </c>
      <c r="AQU11" t="s">
        <v>101</v>
      </c>
      <c r="AQV11" t="s">
        <v>102</v>
      </c>
      <c r="AQW11" t="s">
        <v>103</v>
      </c>
      <c r="AQX11" t="s">
        <v>104</v>
      </c>
      <c r="AQY11" t="s">
        <v>105</v>
      </c>
      <c r="AQZ11" t="s">
        <v>106</v>
      </c>
      <c r="ARA11" t="s">
        <v>107</v>
      </c>
      <c r="ARB11" t="s">
        <v>108</v>
      </c>
      <c r="ARC11" t="s">
        <v>109</v>
      </c>
      <c r="ARD11" t="s">
        <v>99</v>
      </c>
      <c r="ARE11" t="s">
        <v>100</v>
      </c>
      <c r="ARF11" t="s">
        <v>101</v>
      </c>
      <c r="ARG11" t="s">
        <v>102</v>
      </c>
      <c r="ARH11" t="s">
        <v>103</v>
      </c>
      <c r="ARI11" t="s">
        <v>104</v>
      </c>
      <c r="ARJ11" t="s">
        <v>105</v>
      </c>
      <c r="ARK11" t="s">
        <v>106</v>
      </c>
      <c r="ARL11" t="s">
        <v>107</v>
      </c>
      <c r="ARM11" t="s">
        <v>108</v>
      </c>
      <c r="ARN11" t="s">
        <v>109</v>
      </c>
      <c r="ARO11" t="s">
        <v>99</v>
      </c>
      <c r="ARP11" t="s">
        <v>100</v>
      </c>
      <c r="ARQ11" t="s">
        <v>101</v>
      </c>
      <c r="ARR11" t="s">
        <v>102</v>
      </c>
      <c r="ARS11" t="s">
        <v>103</v>
      </c>
      <c r="ART11" t="s">
        <v>104</v>
      </c>
      <c r="ARU11" t="s">
        <v>105</v>
      </c>
      <c r="ARV11" t="s">
        <v>106</v>
      </c>
      <c r="ARW11" t="s">
        <v>107</v>
      </c>
      <c r="ARX11" t="s">
        <v>108</v>
      </c>
      <c r="ARY11" t="s">
        <v>109</v>
      </c>
      <c r="ARZ11" t="s">
        <v>99</v>
      </c>
      <c r="ASA11" t="s">
        <v>100</v>
      </c>
      <c r="ASB11" t="s">
        <v>101</v>
      </c>
      <c r="ASC11" t="s">
        <v>102</v>
      </c>
      <c r="ASD11" t="s">
        <v>103</v>
      </c>
      <c r="ASE11" t="s">
        <v>104</v>
      </c>
      <c r="ASF11" t="s">
        <v>105</v>
      </c>
      <c r="ASG11" t="s">
        <v>106</v>
      </c>
      <c r="ASH11" t="s">
        <v>107</v>
      </c>
      <c r="ASI11" t="s">
        <v>108</v>
      </c>
      <c r="ASJ11" t="s">
        <v>109</v>
      </c>
      <c r="ASK11" t="s">
        <v>99</v>
      </c>
      <c r="ASL11" t="s">
        <v>100</v>
      </c>
      <c r="ASM11" t="s">
        <v>101</v>
      </c>
      <c r="ASN11" t="s">
        <v>102</v>
      </c>
      <c r="ASO11" t="s">
        <v>103</v>
      </c>
      <c r="ASP11" t="s">
        <v>104</v>
      </c>
      <c r="ASQ11" t="s">
        <v>105</v>
      </c>
      <c r="ASR11" t="s">
        <v>106</v>
      </c>
      <c r="ASS11" t="s">
        <v>107</v>
      </c>
      <c r="AST11" t="s">
        <v>108</v>
      </c>
      <c r="ASU11" t="s">
        <v>109</v>
      </c>
      <c r="ASV11" t="s">
        <v>99</v>
      </c>
      <c r="ASW11" t="s">
        <v>100</v>
      </c>
      <c r="ASX11" t="s">
        <v>101</v>
      </c>
      <c r="ASY11" t="s">
        <v>102</v>
      </c>
      <c r="ASZ11" t="s">
        <v>103</v>
      </c>
      <c r="ATA11" t="s">
        <v>104</v>
      </c>
      <c r="ATB11" t="s">
        <v>105</v>
      </c>
      <c r="ATC11" t="s">
        <v>106</v>
      </c>
      <c r="ATD11" t="s">
        <v>107</v>
      </c>
      <c r="ATE11" t="s">
        <v>108</v>
      </c>
      <c r="ATF11" t="s">
        <v>109</v>
      </c>
      <c r="ATG11" t="s">
        <v>99</v>
      </c>
      <c r="ATH11" t="s">
        <v>100</v>
      </c>
      <c r="ATI11" t="s">
        <v>101</v>
      </c>
      <c r="ATJ11" t="s">
        <v>102</v>
      </c>
      <c r="ATK11" t="s">
        <v>103</v>
      </c>
      <c r="ATL11" t="s">
        <v>104</v>
      </c>
      <c r="ATM11" t="s">
        <v>105</v>
      </c>
      <c r="ATN11" t="s">
        <v>106</v>
      </c>
      <c r="ATO11" t="s">
        <v>107</v>
      </c>
      <c r="ATP11" t="s">
        <v>108</v>
      </c>
      <c r="ATQ11" t="s">
        <v>109</v>
      </c>
      <c r="ATR11" t="s">
        <v>99</v>
      </c>
      <c r="ATS11" t="s">
        <v>100</v>
      </c>
      <c r="ATT11" t="s">
        <v>101</v>
      </c>
      <c r="ATU11" t="s">
        <v>102</v>
      </c>
      <c r="ATV11" t="s">
        <v>103</v>
      </c>
      <c r="ATW11" t="s">
        <v>104</v>
      </c>
      <c r="ATX11" t="s">
        <v>105</v>
      </c>
      <c r="ATY11" t="s">
        <v>106</v>
      </c>
      <c r="ATZ11" t="s">
        <v>107</v>
      </c>
      <c r="AUA11" t="s">
        <v>108</v>
      </c>
      <c r="AUB11" t="s">
        <v>109</v>
      </c>
      <c r="AUC11" t="s">
        <v>99</v>
      </c>
      <c r="AUD11" t="s">
        <v>100</v>
      </c>
      <c r="AUE11" t="s">
        <v>101</v>
      </c>
      <c r="AUF11" t="s">
        <v>102</v>
      </c>
      <c r="AUG11" t="s">
        <v>103</v>
      </c>
      <c r="AUH11" t="s">
        <v>104</v>
      </c>
      <c r="AUI11" t="s">
        <v>105</v>
      </c>
      <c r="AUJ11" t="s">
        <v>106</v>
      </c>
      <c r="AUK11" t="s">
        <v>107</v>
      </c>
      <c r="AUL11" t="s">
        <v>108</v>
      </c>
      <c r="AUM11" t="s">
        <v>109</v>
      </c>
      <c r="AUN11" t="s">
        <v>99</v>
      </c>
      <c r="AUO11" t="s">
        <v>100</v>
      </c>
      <c r="AUP11" t="s">
        <v>101</v>
      </c>
      <c r="AUQ11" t="s">
        <v>102</v>
      </c>
      <c r="AUR11" t="s">
        <v>103</v>
      </c>
      <c r="AUS11" t="s">
        <v>104</v>
      </c>
      <c r="AUT11" t="s">
        <v>105</v>
      </c>
      <c r="AUU11" t="s">
        <v>106</v>
      </c>
      <c r="AUV11" t="s">
        <v>107</v>
      </c>
      <c r="AUW11" t="s">
        <v>108</v>
      </c>
      <c r="AUX11" t="s">
        <v>109</v>
      </c>
      <c r="AUY11" t="s">
        <v>99</v>
      </c>
      <c r="AUZ11" t="s">
        <v>100</v>
      </c>
      <c r="AVA11" t="s">
        <v>101</v>
      </c>
      <c r="AVB11" t="s">
        <v>102</v>
      </c>
      <c r="AVC11" t="s">
        <v>103</v>
      </c>
      <c r="AVD11" t="s">
        <v>104</v>
      </c>
      <c r="AVE11" t="s">
        <v>105</v>
      </c>
      <c r="AVF11" t="s">
        <v>106</v>
      </c>
      <c r="AVG11" t="s">
        <v>107</v>
      </c>
      <c r="AVH11" t="s">
        <v>108</v>
      </c>
      <c r="AVI11" t="s">
        <v>109</v>
      </c>
      <c r="AVJ11" t="s">
        <v>99</v>
      </c>
      <c r="AVK11" t="s">
        <v>100</v>
      </c>
      <c r="AVL11" t="s">
        <v>101</v>
      </c>
      <c r="AVM11" t="s">
        <v>102</v>
      </c>
      <c r="AVN11" t="s">
        <v>103</v>
      </c>
      <c r="AVO11" t="s">
        <v>104</v>
      </c>
      <c r="AVP11" t="s">
        <v>105</v>
      </c>
      <c r="AVQ11" t="s">
        <v>106</v>
      </c>
      <c r="AVR11" t="s">
        <v>107</v>
      </c>
      <c r="AVS11" t="s">
        <v>108</v>
      </c>
      <c r="AVT11" t="s">
        <v>109</v>
      </c>
      <c r="AVU11" t="s">
        <v>99</v>
      </c>
      <c r="AVV11" t="s">
        <v>100</v>
      </c>
      <c r="AVW11" t="s">
        <v>101</v>
      </c>
      <c r="AVX11" t="s">
        <v>102</v>
      </c>
      <c r="AVY11" t="s">
        <v>103</v>
      </c>
      <c r="AVZ11" t="s">
        <v>104</v>
      </c>
      <c r="AWA11" t="s">
        <v>105</v>
      </c>
      <c r="AWB11" t="s">
        <v>106</v>
      </c>
      <c r="AWC11" t="s">
        <v>107</v>
      </c>
      <c r="AWD11" t="s">
        <v>108</v>
      </c>
      <c r="AWE11" t="s">
        <v>109</v>
      </c>
      <c r="AWF11" t="s">
        <v>99</v>
      </c>
      <c r="AWG11" t="s">
        <v>100</v>
      </c>
      <c r="AWH11" t="s">
        <v>101</v>
      </c>
      <c r="AWI11" t="s">
        <v>102</v>
      </c>
      <c r="AWJ11" t="s">
        <v>103</v>
      </c>
      <c r="AWK11" t="s">
        <v>104</v>
      </c>
      <c r="AWL11" t="s">
        <v>105</v>
      </c>
      <c r="AWM11" t="s">
        <v>106</v>
      </c>
      <c r="AWN11" t="s">
        <v>107</v>
      </c>
      <c r="AWO11" t="s">
        <v>108</v>
      </c>
      <c r="AWP11" t="s">
        <v>109</v>
      </c>
      <c r="AWQ11" t="s">
        <v>99</v>
      </c>
      <c r="AWR11" t="s">
        <v>100</v>
      </c>
      <c r="AWS11" t="s">
        <v>101</v>
      </c>
      <c r="AWT11" t="s">
        <v>102</v>
      </c>
      <c r="AWU11" t="s">
        <v>103</v>
      </c>
      <c r="AWV11" t="s">
        <v>104</v>
      </c>
      <c r="AWW11" t="s">
        <v>105</v>
      </c>
      <c r="AWX11" t="s">
        <v>106</v>
      </c>
      <c r="AWY11" t="s">
        <v>107</v>
      </c>
      <c r="AWZ11" t="s">
        <v>108</v>
      </c>
      <c r="AXA11" t="s">
        <v>109</v>
      </c>
      <c r="AXB11" t="s">
        <v>99</v>
      </c>
      <c r="AXC11" t="s">
        <v>100</v>
      </c>
      <c r="AXD11" t="s">
        <v>101</v>
      </c>
      <c r="AXE11" t="s">
        <v>102</v>
      </c>
      <c r="AXF11" t="s">
        <v>103</v>
      </c>
      <c r="AXG11" t="s">
        <v>104</v>
      </c>
      <c r="AXH11" t="s">
        <v>105</v>
      </c>
      <c r="AXI11" t="s">
        <v>106</v>
      </c>
      <c r="AXJ11" t="s">
        <v>107</v>
      </c>
      <c r="AXK11" t="s">
        <v>108</v>
      </c>
      <c r="AXL11" t="s">
        <v>109</v>
      </c>
      <c r="AXM11" t="s">
        <v>99</v>
      </c>
      <c r="AXN11" t="s">
        <v>100</v>
      </c>
      <c r="AXO11" t="s">
        <v>101</v>
      </c>
      <c r="AXP11" t="s">
        <v>102</v>
      </c>
      <c r="AXQ11" t="s">
        <v>103</v>
      </c>
      <c r="AXR11" t="s">
        <v>104</v>
      </c>
      <c r="AXS11" t="s">
        <v>105</v>
      </c>
      <c r="AXT11" t="s">
        <v>106</v>
      </c>
      <c r="AXU11" t="s">
        <v>107</v>
      </c>
      <c r="AXV11" t="s">
        <v>108</v>
      </c>
      <c r="AXW11" t="s">
        <v>109</v>
      </c>
      <c r="AXX11" t="s">
        <v>99</v>
      </c>
      <c r="AXY11" t="s">
        <v>100</v>
      </c>
      <c r="AXZ11" t="s">
        <v>101</v>
      </c>
      <c r="AYA11" t="s">
        <v>102</v>
      </c>
      <c r="AYB11" t="s">
        <v>103</v>
      </c>
      <c r="AYC11" t="s">
        <v>104</v>
      </c>
      <c r="AYD11" t="s">
        <v>105</v>
      </c>
      <c r="AYE11" t="s">
        <v>106</v>
      </c>
      <c r="AYF11" t="s">
        <v>107</v>
      </c>
      <c r="AYG11" t="s">
        <v>108</v>
      </c>
      <c r="AYH11" t="s">
        <v>109</v>
      </c>
      <c r="AYI11" t="s">
        <v>99</v>
      </c>
      <c r="AYJ11" t="s">
        <v>100</v>
      </c>
      <c r="AYK11" t="s">
        <v>101</v>
      </c>
      <c r="AYL11" t="s">
        <v>102</v>
      </c>
      <c r="AYM11" t="s">
        <v>103</v>
      </c>
      <c r="AYN11" t="s">
        <v>104</v>
      </c>
      <c r="AYO11" t="s">
        <v>105</v>
      </c>
      <c r="AYP11" t="s">
        <v>106</v>
      </c>
      <c r="AYQ11" t="s">
        <v>107</v>
      </c>
      <c r="AYR11" t="s">
        <v>108</v>
      </c>
      <c r="AYS11" t="s">
        <v>109</v>
      </c>
      <c r="AYT11" t="s">
        <v>99</v>
      </c>
      <c r="AYU11" t="s">
        <v>100</v>
      </c>
      <c r="AYV11" t="s">
        <v>101</v>
      </c>
      <c r="AYW11" t="s">
        <v>102</v>
      </c>
      <c r="AYX11" t="s">
        <v>103</v>
      </c>
      <c r="AYY11" t="s">
        <v>104</v>
      </c>
      <c r="AYZ11" t="s">
        <v>105</v>
      </c>
      <c r="AZA11" t="s">
        <v>106</v>
      </c>
      <c r="AZB11" t="s">
        <v>107</v>
      </c>
      <c r="AZC11" t="s">
        <v>108</v>
      </c>
      <c r="AZD11" t="s">
        <v>109</v>
      </c>
      <c r="AZE11" t="s">
        <v>99</v>
      </c>
      <c r="AZF11" t="s">
        <v>100</v>
      </c>
      <c r="AZG11" t="s">
        <v>101</v>
      </c>
      <c r="AZH11" t="s">
        <v>102</v>
      </c>
      <c r="AZI11" t="s">
        <v>103</v>
      </c>
      <c r="AZJ11" t="s">
        <v>104</v>
      </c>
      <c r="AZK11" t="s">
        <v>105</v>
      </c>
      <c r="AZL11" t="s">
        <v>106</v>
      </c>
      <c r="AZM11" t="s">
        <v>107</v>
      </c>
      <c r="AZN11" t="s">
        <v>108</v>
      </c>
      <c r="AZO11" t="s">
        <v>109</v>
      </c>
      <c r="AZP11" t="s">
        <v>99</v>
      </c>
      <c r="AZQ11" t="s">
        <v>100</v>
      </c>
      <c r="AZR11" t="s">
        <v>101</v>
      </c>
      <c r="AZS11" t="s">
        <v>102</v>
      </c>
      <c r="AZT11" t="s">
        <v>103</v>
      </c>
      <c r="AZU11" t="s">
        <v>104</v>
      </c>
      <c r="AZV11" t="s">
        <v>105</v>
      </c>
      <c r="AZW11" t="s">
        <v>106</v>
      </c>
      <c r="AZX11" t="s">
        <v>107</v>
      </c>
      <c r="AZY11" t="s">
        <v>108</v>
      </c>
      <c r="AZZ11" t="s">
        <v>109</v>
      </c>
      <c r="BAA11" t="s">
        <v>99</v>
      </c>
      <c r="BAB11" t="s">
        <v>100</v>
      </c>
      <c r="BAC11" t="s">
        <v>101</v>
      </c>
      <c r="BAD11" t="s">
        <v>102</v>
      </c>
      <c r="BAE11" t="s">
        <v>103</v>
      </c>
      <c r="BAF11" t="s">
        <v>104</v>
      </c>
      <c r="BAG11" t="s">
        <v>105</v>
      </c>
      <c r="BAH11" t="s">
        <v>106</v>
      </c>
      <c r="BAI11" t="s">
        <v>107</v>
      </c>
      <c r="BAJ11" t="s">
        <v>108</v>
      </c>
      <c r="BAK11" t="s">
        <v>109</v>
      </c>
      <c r="BAL11" t="s">
        <v>99</v>
      </c>
      <c r="BAM11" t="s">
        <v>100</v>
      </c>
      <c r="BAN11" t="s">
        <v>101</v>
      </c>
      <c r="BAO11" t="s">
        <v>102</v>
      </c>
      <c r="BAP11" t="s">
        <v>103</v>
      </c>
      <c r="BAQ11" t="s">
        <v>104</v>
      </c>
      <c r="BAR11" t="s">
        <v>105</v>
      </c>
      <c r="BAS11" t="s">
        <v>106</v>
      </c>
      <c r="BAT11" t="s">
        <v>107</v>
      </c>
      <c r="BAU11" t="s">
        <v>108</v>
      </c>
      <c r="BAV11" t="s">
        <v>109</v>
      </c>
      <c r="BAW11" t="s">
        <v>99</v>
      </c>
      <c r="BAX11" t="s">
        <v>100</v>
      </c>
      <c r="BAY11" t="s">
        <v>101</v>
      </c>
      <c r="BAZ11" t="s">
        <v>102</v>
      </c>
      <c r="BBA11" t="s">
        <v>103</v>
      </c>
      <c r="BBB11" t="s">
        <v>104</v>
      </c>
      <c r="BBC11" t="s">
        <v>105</v>
      </c>
      <c r="BBD11" t="s">
        <v>106</v>
      </c>
      <c r="BBE11" t="s">
        <v>107</v>
      </c>
      <c r="BBF11" t="s">
        <v>108</v>
      </c>
      <c r="BBG11" t="s">
        <v>109</v>
      </c>
      <c r="BBH11" t="s">
        <v>99</v>
      </c>
      <c r="BBI11" t="s">
        <v>100</v>
      </c>
      <c r="BBJ11" t="s">
        <v>101</v>
      </c>
      <c r="BBK11" t="s">
        <v>102</v>
      </c>
      <c r="BBL11" t="s">
        <v>103</v>
      </c>
      <c r="BBM11" t="s">
        <v>104</v>
      </c>
      <c r="BBN11" t="s">
        <v>105</v>
      </c>
      <c r="BBO11" t="s">
        <v>106</v>
      </c>
      <c r="BBP11" t="s">
        <v>107</v>
      </c>
      <c r="BBQ11" t="s">
        <v>108</v>
      </c>
      <c r="BBR11" t="s">
        <v>109</v>
      </c>
      <c r="BBS11" t="s">
        <v>99</v>
      </c>
      <c r="BBT11" t="s">
        <v>100</v>
      </c>
      <c r="BBU11" t="s">
        <v>101</v>
      </c>
      <c r="BBV11" t="s">
        <v>102</v>
      </c>
      <c r="BBW11" t="s">
        <v>103</v>
      </c>
      <c r="BBX11" t="s">
        <v>104</v>
      </c>
      <c r="BBY11" t="s">
        <v>105</v>
      </c>
      <c r="BBZ11" t="s">
        <v>106</v>
      </c>
      <c r="BCA11" t="s">
        <v>107</v>
      </c>
      <c r="BCB11" t="s">
        <v>108</v>
      </c>
      <c r="BCC11" t="s">
        <v>109</v>
      </c>
      <c r="BCD11" t="s">
        <v>99</v>
      </c>
      <c r="BCE11" t="s">
        <v>100</v>
      </c>
      <c r="BCF11" t="s">
        <v>101</v>
      </c>
      <c r="BCG11" t="s">
        <v>102</v>
      </c>
      <c r="BCH11" t="s">
        <v>103</v>
      </c>
      <c r="BCI11" t="s">
        <v>104</v>
      </c>
      <c r="BCJ11" t="s">
        <v>105</v>
      </c>
      <c r="BCK11" t="s">
        <v>106</v>
      </c>
      <c r="BCL11" t="s">
        <v>107</v>
      </c>
      <c r="BCM11" t="s">
        <v>108</v>
      </c>
      <c r="BCN11" t="s">
        <v>109</v>
      </c>
      <c r="BCO11" t="s">
        <v>99</v>
      </c>
      <c r="BCP11" t="s">
        <v>100</v>
      </c>
      <c r="BCQ11" t="s">
        <v>101</v>
      </c>
      <c r="BCR11" t="s">
        <v>102</v>
      </c>
      <c r="BCS11" t="s">
        <v>103</v>
      </c>
      <c r="BCT11" t="s">
        <v>104</v>
      </c>
      <c r="BCU11" t="s">
        <v>105</v>
      </c>
      <c r="BCV11" t="s">
        <v>106</v>
      </c>
      <c r="BCW11" t="s">
        <v>107</v>
      </c>
      <c r="BCX11" t="s">
        <v>108</v>
      </c>
      <c r="BCY11" t="s">
        <v>109</v>
      </c>
      <c r="BCZ11" t="s">
        <v>99</v>
      </c>
      <c r="BDA11" t="s">
        <v>100</v>
      </c>
      <c r="BDB11" t="s">
        <v>101</v>
      </c>
      <c r="BDC11" t="s">
        <v>102</v>
      </c>
      <c r="BDD11" t="s">
        <v>103</v>
      </c>
      <c r="BDE11" t="s">
        <v>104</v>
      </c>
      <c r="BDF11" t="s">
        <v>105</v>
      </c>
      <c r="BDG11" t="s">
        <v>106</v>
      </c>
      <c r="BDH11" t="s">
        <v>107</v>
      </c>
      <c r="BDI11" t="s">
        <v>108</v>
      </c>
      <c r="BDJ11" t="s">
        <v>109</v>
      </c>
      <c r="BDK11" t="s">
        <v>99</v>
      </c>
      <c r="BDL11" t="s">
        <v>100</v>
      </c>
      <c r="BDM11" t="s">
        <v>101</v>
      </c>
      <c r="BDN11" t="s">
        <v>102</v>
      </c>
      <c r="BDO11" t="s">
        <v>103</v>
      </c>
      <c r="BDP11" t="s">
        <v>104</v>
      </c>
      <c r="BDQ11" t="s">
        <v>105</v>
      </c>
      <c r="BDR11" t="s">
        <v>106</v>
      </c>
      <c r="BDS11" t="s">
        <v>107</v>
      </c>
      <c r="BDT11" t="s">
        <v>108</v>
      </c>
      <c r="BDU11" t="s">
        <v>109</v>
      </c>
      <c r="BDV11" t="s">
        <v>99</v>
      </c>
      <c r="BDW11" t="s">
        <v>100</v>
      </c>
      <c r="BDX11" t="s">
        <v>101</v>
      </c>
      <c r="BDY11" t="s">
        <v>102</v>
      </c>
      <c r="BDZ11" t="s">
        <v>103</v>
      </c>
      <c r="BEA11" t="s">
        <v>104</v>
      </c>
      <c r="BEB11" t="s">
        <v>105</v>
      </c>
      <c r="BEC11" t="s">
        <v>106</v>
      </c>
      <c r="BED11" t="s">
        <v>107</v>
      </c>
      <c r="BEE11" t="s">
        <v>108</v>
      </c>
      <c r="BEF11" t="s">
        <v>109</v>
      </c>
      <c r="BEG11" t="s">
        <v>99</v>
      </c>
      <c r="BEH11" t="s">
        <v>100</v>
      </c>
      <c r="BEI11" t="s">
        <v>101</v>
      </c>
      <c r="BEJ11" t="s">
        <v>102</v>
      </c>
      <c r="BEK11" t="s">
        <v>103</v>
      </c>
      <c r="BEL11" t="s">
        <v>104</v>
      </c>
      <c r="BEM11" t="s">
        <v>105</v>
      </c>
      <c r="BEN11" t="s">
        <v>106</v>
      </c>
      <c r="BEO11" t="s">
        <v>107</v>
      </c>
      <c r="BEP11" t="s">
        <v>108</v>
      </c>
      <c r="BEQ11" t="s">
        <v>109</v>
      </c>
      <c r="BER11" t="s">
        <v>99</v>
      </c>
      <c r="BES11" t="s">
        <v>100</v>
      </c>
      <c r="BET11" t="s">
        <v>101</v>
      </c>
      <c r="BEU11" t="s">
        <v>102</v>
      </c>
      <c r="BEV11" t="s">
        <v>103</v>
      </c>
      <c r="BEW11" t="s">
        <v>104</v>
      </c>
      <c r="BEX11" t="s">
        <v>105</v>
      </c>
      <c r="BEY11" t="s">
        <v>106</v>
      </c>
      <c r="BEZ11" t="s">
        <v>107</v>
      </c>
      <c r="BFA11" t="s">
        <v>108</v>
      </c>
      <c r="BFB11" t="s">
        <v>109</v>
      </c>
      <c r="BFC11" t="s">
        <v>99</v>
      </c>
      <c r="BFD11" t="s">
        <v>100</v>
      </c>
      <c r="BFE11" t="s">
        <v>101</v>
      </c>
      <c r="BFF11" t="s">
        <v>102</v>
      </c>
      <c r="BFG11" t="s">
        <v>103</v>
      </c>
      <c r="BFH11" t="s">
        <v>104</v>
      </c>
      <c r="BFI11" t="s">
        <v>105</v>
      </c>
      <c r="BFJ11" t="s">
        <v>106</v>
      </c>
      <c r="BFK11" t="s">
        <v>107</v>
      </c>
      <c r="BFL11" t="s">
        <v>108</v>
      </c>
      <c r="BFM11" t="s">
        <v>109</v>
      </c>
      <c r="BFN11" t="s">
        <v>99</v>
      </c>
      <c r="BFO11" t="s">
        <v>100</v>
      </c>
      <c r="BFP11" t="s">
        <v>101</v>
      </c>
      <c r="BFQ11" t="s">
        <v>102</v>
      </c>
      <c r="BFR11" t="s">
        <v>103</v>
      </c>
      <c r="BFS11" t="s">
        <v>104</v>
      </c>
      <c r="BFT11" t="s">
        <v>105</v>
      </c>
      <c r="BFU11" t="s">
        <v>106</v>
      </c>
      <c r="BFV11" t="s">
        <v>107</v>
      </c>
      <c r="BFW11" t="s">
        <v>108</v>
      </c>
      <c r="BFX11" t="s">
        <v>109</v>
      </c>
      <c r="BFY11" t="s">
        <v>99</v>
      </c>
      <c r="BFZ11" t="s">
        <v>100</v>
      </c>
      <c r="BGA11" t="s">
        <v>101</v>
      </c>
      <c r="BGB11" t="s">
        <v>102</v>
      </c>
      <c r="BGC11" t="s">
        <v>103</v>
      </c>
      <c r="BGD11" t="s">
        <v>104</v>
      </c>
      <c r="BGE11" t="s">
        <v>105</v>
      </c>
      <c r="BGF11" t="s">
        <v>106</v>
      </c>
      <c r="BGG11" t="s">
        <v>107</v>
      </c>
      <c r="BGH11" t="s">
        <v>108</v>
      </c>
      <c r="BGI11" t="s">
        <v>109</v>
      </c>
      <c r="BGJ11" t="s">
        <v>99</v>
      </c>
      <c r="BGK11" t="s">
        <v>100</v>
      </c>
      <c r="BGL11" t="s">
        <v>101</v>
      </c>
      <c r="BGM11" t="s">
        <v>102</v>
      </c>
      <c r="BGN11" t="s">
        <v>103</v>
      </c>
      <c r="BGO11" t="s">
        <v>104</v>
      </c>
      <c r="BGP11" t="s">
        <v>105</v>
      </c>
      <c r="BGQ11" t="s">
        <v>106</v>
      </c>
      <c r="BGR11" t="s">
        <v>107</v>
      </c>
      <c r="BGS11" t="s">
        <v>108</v>
      </c>
      <c r="BGT11" t="s">
        <v>109</v>
      </c>
      <c r="BGU11" t="s">
        <v>99</v>
      </c>
      <c r="BGV11" t="s">
        <v>100</v>
      </c>
      <c r="BGW11" t="s">
        <v>101</v>
      </c>
      <c r="BGX11" t="s">
        <v>102</v>
      </c>
      <c r="BGY11" t="s">
        <v>103</v>
      </c>
      <c r="BGZ11" t="s">
        <v>104</v>
      </c>
      <c r="BHA11" t="s">
        <v>105</v>
      </c>
      <c r="BHB11" t="s">
        <v>106</v>
      </c>
      <c r="BHC11" t="s">
        <v>107</v>
      </c>
      <c r="BHD11" t="s">
        <v>108</v>
      </c>
      <c r="BHE11" t="s">
        <v>109</v>
      </c>
      <c r="BHF11" t="s">
        <v>99</v>
      </c>
      <c r="BHG11" t="s">
        <v>100</v>
      </c>
      <c r="BHH11" t="s">
        <v>101</v>
      </c>
      <c r="BHI11" t="s">
        <v>102</v>
      </c>
      <c r="BHJ11" t="s">
        <v>103</v>
      </c>
      <c r="BHK11" t="s">
        <v>104</v>
      </c>
      <c r="BHL11" t="s">
        <v>105</v>
      </c>
      <c r="BHM11" t="s">
        <v>106</v>
      </c>
      <c r="BHN11" t="s">
        <v>107</v>
      </c>
      <c r="BHO11" t="s">
        <v>108</v>
      </c>
      <c r="BHP11" t="s">
        <v>109</v>
      </c>
      <c r="BHQ11" t="s">
        <v>99</v>
      </c>
      <c r="BHR11" t="s">
        <v>100</v>
      </c>
      <c r="BHS11" t="s">
        <v>101</v>
      </c>
      <c r="BHT11" t="s">
        <v>102</v>
      </c>
      <c r="BHU11" t="s">
        <v>103</v>
      </c>
      <c r="BHV11" t="s">
        <v>104</v>
      </c>
      <c r="BHW11" t="s">
        <v>105</v>
      </c>
      <c r="BHX11" t="s">
        <v>106</v>
      </c>
      <c r="BHY11" t="s">
        <v>107</v>
      </c>
      <c r="BHZ11" t="s">
        <v>108</v>
      </c>
      <c r="BIA11" t="s">
        <v>109</v>
      </c>
      <c r="BIB11" t="s">
        <v>99</v>
      </c>
      <c r="BIC11" t="s">
        <v>100</v>
      </c>
      <c r="BID11" t="s">
        <v>101</v>
      </c>
      <c r="BIE11" t="s">
        <v>102</v>
      </c>
      <c r="BIF11" t="s">
        <v>103</v>
      </c>
      <c r="BIG11" t="s">
        <v>104</v>
      </c>
      <c r="BIH11" t="s">
        <v>105</v>
      </c>
      <c r="BII11" t="s">
        <v>106</v>
      </c>
      <c r="BIJ11" t="s">
        <v>107</v>
      </c>
      <c r="BIK11" t="s">
        <v>108</v>
      </c>
      <c r="BIL11" t="s">
        <v>109</v>
      </c>
      <c r="BIM11" t="s">
        <v>99</v>
      </c>
      <c r="BIN11" t="s">
        <v>100</v>
      </c>
      <c r="BIO11" t="s">
        <v>101</v>
      </c>
      <c r="BIP11" t="s">
        <v>102</v>
      </c>
      <c r="BIQ11" t="s">
        <v>103</v>
      </c>
      <c r="BIR11" t="s">
        <v>104</v>
      </c>
      <c r="BIS11" t="s">
        <v>105</v>
      </c>
      <c r="BIT11" t="s">
        <v>106</v>
      </c>
      <c r="BIU11" t="s">
        <v>107</v>
      </c>
      <c r="BIV11" t="s">
        <v>108</v>
      </c>
      <c r="BIW11" t="s">
        <v>109</v>
      </c>
      <c r="BIX11" t="s">
        <v>99</v>
      </c>
      <c r="BIY11" t="s">
        <v>100</v>
      </c>
      <c r="BIZ11" t="s">
        <v>101</v>
      </c>
      <c r="BJA11" t="s">
        <v>102</v>
      </c>
      <c r="BJB11" t="s">
        <v>103</v>
      </c>
      <c r="BJC11" t="s">
        <v>104</v>
      </c>
      <c r="BJD11" t="s">
        <v>105</v>
      </c>
      <c r="BJE11" t="s">
        <v>106</v>
      </c>
      <c r="BJF11" t="s">
        <v>107</v>
      </c>
      <c r="BJG11" t="s">
        <v>108</v>
      </c>
      <c r="BJH11" t="s">
        <v>109</v>
      </c>
      <c r="BJI11" t="s">
        <v>99</v>
      </c>
      <c r="BJJ11" t="s">
        <v>100</v>
      </c>
      <c r="BJK11" t="s">
        <v>101</v>
      </c>
      <c r="BJL11" t="s">
        <v>102</v>
      </c>
      <c r="BJM11" t="s">
        <v>103</v>
      </c>
      <c r="BJN11" t="s">
        <v>104</v>
      </c>
      <c r="BJO11" t="s">
        <v>105</v>
      </c>
      <c r="BJP11" t="s">
        <v>106</v>
      </c>
      <c r="BJQ11" t="s">
        <v>107</v>
      </c>
      <c r="BJR11" t="s">
        <v>108</v>
      </c>
      <c r="BJS11" t="s">
        <v>109</v>
      </c>
      <c r="BJT11" t="s">
        <v>99</v>
      </c>
      <c r="BJU11" t="s">
        <v>100</v>
      </c>
      <c r="BJV11" t="s">
        <v>101</v>
      </c>
      <c r="BJW11" t="s">
        <v>102</v>
      </c>
      <c r="BJX11" t="s">
        <v>103</v>
      </c>
      <c r="BJY11" t="s">
        <v>104</v>
      </c>
      <c r="BJZ11" t="s">
        <v>105</v>
      </c>
      <c r="BKA11" t="s">
        <v>106</v>
      </c>
      <c r="BKB11" t="s">
        <v>107</v>
      </c>
      <c r="BKC11" t="s">
        <v>108</v>
      </c>
      <c r="BKD11" t="s">
        <v>109</v>
      </c>
      <c r="BKE11" t="s">
        <v>99</v>
      </c>
      <c r="BKF11" t="s">
        <v>100</v>
      </c>
      <c r="BKG11" t="s">
        <v>101</v>
      </c>
      <c r="BKH11" t="s">
        <v>102</v>
      </c>
      <c r="BKI11" t="s">
        <v>103</v>
      </c>
      <c r="BKJ11" t="s">
        <v>104</v>
      </c>
      <c r="BKK11" t="s">
        <v>105</v>
      </c>
      <c r="BKL11" t="s">
        <v>106</v>
      </c>
      <c r="BKM11" t="s">
        <v>107</v>
      </c>
      <c r="BKN11" t="s">
        <v>108</v>
      </c>
      <c r="BKO11" t="s">
        <v>109</v>
      </c>
      <c r="BKP11" t="s">
        <v>99</v>
      </c>
      <c r="BKQ11" t="s">
        <v>100</v>
      </c>
      <c r="BKR11" t="s">
        <v>101</v>
      </c>
      <c r="BKS11" t="s">
        <v>102</v>
      </c>
      <c r="BKT11" t="s">
        <v>103</v>
      </c>
      <c r="BKU11" t="s">
        <v>104</v>
      </c>
      <c r="BKV11" t="s">
        <v>105</v>
      </c>
      <c r="BKW11" t="s">
        <v>106</v>
      </c>
      <c r="BKX11" t="s">
        <v>107</v>
      </c>
      <c r="BKY11" t="s">
        <v>108</v>
      </c>
      <c r="BKZ11" t="s">
        <v>109</v>
      </c>
      <c r="BLA11" t="s">
        <v>99</v>
      </c>
      <c r="BLB11" t="s">
        <v>100</v>
      </c>
      <c r="BLC11" t="s">
        <v>101</v>
      </c>
      <c r="BLD11" t="s">
        <v>102</v>
      </c>
      <c r="BLE11" t="s">
        <v>103</v>
      </c>
      <c r="BLF11" t="s">
        <v>104</v>
      </c>
      <c r="BLG11" t="s">
        <v>105</v>
      </c>
      <c r="BLH11" t="s">
        <v>106</v>
      </c>
      <c r="BLI11" t="s">
        <v>107</v>
      </c>
      <c r="BLJ11" t="s">
        <v>108</v>
      </c>
      <c r="BLK11" t="s">
        <v>109</v>
      </c>
      <c r="BLL11" t="s">
        <v>99</v>
      </c>
      <c r="BLM11" t="s">
        <v>100</v>
      </c>
      <c r="BLN11" t="s">
        <v>101</v>
      </c>
      <c r="BLO11" t="s">
        <v>102</v>
      </c>
      <c r="BLP11" t="s">
        <v>103</v>
      </c>
      <c r="BLQ11" t="s">
        <v>104</v>
      </c>
      <c r="BLR11" t="s">
        <v>105</v>
      </c>
      <c r="BLS11" t="s">
        <v>106</v>
      </c>
      <c r="BLT11" t="s">
        <v>107</v>
      </c>
      <c r="BLU11" t="s">
        <v>108</v>
      </c>
      <c r="BLV11" t="s">
        <v>109</v>
      </c>
      <c r="BLW11" t="s">
        <v>99</v>
      </c>
      <c r="BLX11" t="s">
        <v>100</v>
      </c>
      <c r="BLY11" t="s">
        <v>101</v>
      </c>
      <c r="BLZ11" t="s">
        <v>102</v>
      </c>
      <c r="BMA11" t="s">
        <v>103</v>
      </c>
      <c r="BMB11" t="s">
        <v>104</v>
      </c>
      <c r="BMC11" t="s">
        <v>105</v>
      </c>
      <c r="BMD11" t="s">
        <v>106</v>
      </c>
      <c r="BME11" t="s">
        <v>107</v>
      </c>
      <c r="BMF11" t="s">
        <v>108</v>
      </c>
      <c r="BMG11" t="s">
        <v>109</v>
      </c>
      <c r="BMH11" t="s">
        <v>99</v>
      </c>
      <c r="BMI11" t="s">
        <v>100</v>
      </c>
      <c r="BMJ11" t="s">
        <v>101</v>
      </c>
      <c r="BMK11" t="s">
        <v>102</v>
      </c>
      <c r="BML11" t="s">
        <v>103</v>
      </c>
      <c r="BMM11" t="s">
        <v>104</v>
      </c>
      <c r="BMN11" t="s">
        <v>105</v>
      </c>
      <c r="BMO11" t="s">
        <v>106</v>
      </c>
      <c r="BMP11" t="s">
        <v>107</v>
      </c>
      <c r="BMQ11" t="s">
        <v>108</v>
      </c>
      <c r="BMR11" t="s">
        <v>109</v>
      </c>
      <c r="BMS11" t="s">
        <v>99</v>
      </c>
      <c r="BMT11" t="s">
        <v>100</v>
      </c>
      <c r="BMU11" t="s">
        <v>101</v>
      </c>
      <c r="BMV11" t="s">
        <v>102</v>
      </c>
      <c r="BMW11" t="s">
        <v>103</v>
      </c>
      <c r="BMX11" t="s">
        <v>104</v>
      </c>
      <c r="BMY11" t="s">
        <v>105</v>
      </c>
      <c r="BMZ11" t="s">
        <v>106</v>
      </c>
      <c r="BNA11" t="s">
        <v>107</v>
      </c>
      <c r="BNB11" t="s">
        <v>108</v>
      </c>
      <c r="BNC11" t="s">
        <v>109</v>
      </c>
      <c r="BND11" t="s">
        <v>99</v>
      </c>
      <c r="BNE11" t="s">
        <v>100</v>
      </c>
      <c r="BNF11" t="s">
        <v>101</v>
      </c>
      <c r="BNG11" t="s">
        <v>102</v>
      </c>
      <c r="BNH11" t="s">
        <v>103</v>
      </c>
      <c r="BNI11" t="s">
        <v>104</v>
      </c>
      <c r="BNJ11" t="s">
        <v>105</v>
      </c>
      <c r="BNK11" t="s">
        <v>106</v>
      </c>
      <c r="BNL11" t="s">
        <v>107</v>
      </c>
      <c r="BNM11" t="s">
        <v>108</v>
      </c>
      <c r="BNN11" t="s">
        <v>109</v>
      </c>
      <c r="BNO11" t="s">
        <v>99</v>
      </c>
      <c r="BNP11" t="s">
        <v>100</v>
      </c>
      <c r="BNQ11" t="s">
        <v>101</v>
      </c>
      <c r="BNR11" t="s">
        <v>102</v>
      </c>
      <c r="BNS11" t="s">
        <v>103</v>
      </c>
      <c r="BNT11" t="s">
        <v>104</v>
      </c>
      <c r="BNU11" t="s">
        <v>105</v>
      </c>
      <c r="BNV11" t="s">
        <v>106</v>
      </c>
      <c r="BNW11" t="s">
        <v>107</v>
      </c>
      <c r="BNX11" t="s">
        <v>108</v>
      </c>
      <c r="BNY11" t="s">
        <v>109</v>
      </c>
      <c r="BNZ11" t="s">
        <v>99</v>
      </c>
      <c r="BOA11" t="s">
        <v>100</v>
      </c>
      <c r="BOB11" t="s">
        <v>101</v>
      </c>
      <c r="BOC11" t="s">
        <v>102</v>
      </c>
      <c r="BOD11" t="s">
        <v>103</v>
      </c>
      <c r="BOE11" t="s">
        <v>104</v>
      </c>
      <c r="BOF11" t="s">
        <v>105</v>
      </c>
      <c r="BOG11" t="s">
        <v>106</v>
      </c>
      <c r="BOH11" t="s">
        <v>107</v>
      </c>
      <c r="BOI11" t="s">
        <v>108</v>
      </c>
      <c r="BOJ11" t="s">
        <v>109</v>
      </c>
      <c r="BOK11" t="s">
        <v>99</v>
      </c>
      <c r="BOL11" t="s">
        <v>100</v>
      </c>
      <c r="BOM11" t="s">
        <v>101</v>
      </c>
      <c r="BON11" t="s">
        <v>102</v>
      </c>
      <c r="BOO11" t="s">
        <v>103</v>
      </c>
      <c r="BOP11" t="s">
        <v>104</v>
      </c>
      <c r="BOQ11" t="s">
        <v>105</v>
      </c>
      <c r="BOR11" t="s">
        <v>106</v>
      </c>
      <c r="BOS11" t="s">
        <v>107</v>
      </c>
      <c r="BOT11" t="s">
        <v>108</v>
      </c>
      <c r="BOU11" t="s">
        <v>109</v>
      </c>
      <c r="BOV11" t="s">
        <v>99</v>
      </c>
      <c r="BOW11" t="s">
        <v>100</v>
      </c>
      <c r="BOX11" t="s">
        <v>101</v>
      </c>
      <c r="BOY11" t="s">
        <v>102</v>
      </c>
      <c r="BOZ11" t="s">
        <v>103</v>
      </c>
      <c r="BPA11" t="s">
        <v>104</v>
      </c>
      <c r="BPB11" t="s">
        <v>105</v>
      </c>
      <c r="BPC11" t="s">
        <v>106</v>
      </c>
      <c r="BPD11" t="s">
        <v>107</v>
      </c>
      <c r="BPE11" t="s">
        <v>108</v>
      </c>
      <c r="BPF11" t="s">
        <v>109</v>
      </c>
      <c r="BPG11" t="s">
        <v>99</v>
      </c>
      <c r="BPH11" t="s">
        <v>100</v>
      </c>
      <c r="BPI11" t="s">
        <v>101</v>
      </c>
      <c r="BPJ11" t="s">
        <v>102</v>
      </c>
      <c r="BPK11" t="s">
        <v>103</v>
      </c>
      <c r="BPL11" t="s">
        <v>104</v>
      </c>
      <c r="BPM11" t="s">
        <v>105</v>
      </c>
      <c r="BPN11" t="s">
        <v>106</v>
      </c>
      <c r="BPO11" t="s">
        <v>107</v>
      </c>
      <c r="BPP11" t="s">
        <v>108</v>
      </c>
      <c r="BPQ11" t="s">
        <v>109</v>
      </c>
      <c r="BPR11" t="s">
        <v>99</v>
      </c>
      <c r="BPS11" t="s">
        <v>100</v>
      </c>
      <c r="BPT11" t="s">
        <v>101</v>
      </c>
      <c r="BPU11" t="s">
        <v>102</v>
      </c>
      <c r="BPV11" t="s">
        <v>103</v>
      </c>
      <c r="BPW11" t="s">
        <v>104</v>
      </c>
      <c r="BPX11" t="s">
        <v>105</v>
      </c>
      <c r="BPY11" t="s">
        <v>106</v>
      </c>
      <c r="BPZ11" t="s">
        <v>107</v>
      </c>
      <c r="BQA11" t="s">
        <v>108</v>
      </c>
      <c r="BQB11" t="s">
        <v>109</v>
      </c>
      <c r="BQC11" t="s">
        <v>99</v>
      </c>
      <c r="BQD11" t="s">
        <v>100</v>
      </c>
      <c r="BQE11" t="s">
        <v>101</v>
      </c>
      <c r="BQF11" t="s">
        <v>102</v>
      </c>
      <c r="BQG11" t="s">
        <v>103</v>
      </c>
      <c r="BQH11" t="s">
        <v>104</v>
      </c>
      <c r="BQI11" t="s">
        <v>105</v>
      </c>
      <c r="BQJ11" t="s">
        <v>106</v>
      </c>
      <c r="BQK11" t="s">
        <v>107</v>
      </c>
      <c r="BQL11" t="s">
        <v>108</v>
      </c>
      <c r="BQM11" t="s">
        <v>109</v>
      </c>
      <c r="BQN11" t="s">
        <v>99</v>
      </c>
      <c r="BQO11" t="s">
        <v>100</v>
      </c>
      <c r="BQP11" t="s">
        <v>101</v>
      </c>
      <c r="BQQ11" t="s">
        <v>102</v>
      </c>
      <c r="BQR11" t="s">
        <v>103</v>
      </c>
      <c r="BQS11" t="s">
        <v>104</v>
      </c>
      <c r="BQT11" t="s">
        <v>105</v>
      </c>
      <c r="BQU11" t="s">
        <v>106</v>
      </c>
      <c r="BQV11" t="s">
        <v>107</v>
      </c>
      <c r="BQW11" t="s">
        <v>108</v>
      </c>
      <c r="BQX11" t="s">
        <v>109</v>
      </c>
      <c r="BQY11" t="s">
        <v>99</v>
      </c>
      <c r="BQZ11" t="s">
        <v>100</v>
      </c>
      <c r="BRA11" t="s">
        <v>101</v>
      </c>
      <c r="BRB11" t="s">
        <v>102</v>
      </c>
      <c r="BRC11" t="s">
        <v>103</v>
      </c>
      <c r="BRD11" t="s">
        <v>104</v>
      </c>
      <c r="BRE11" t="s">
        <v>105</v>
      </c>
      <c r="BRF11" t="s">
        <v>106</v>
      </c>
      <c r="BRG11" t="s">
        <v>107</v>
      </c>
      <c r="BRH11" t="s">
        <v>108</v>
      </c>
      <c r="BRI11" t="s">
        <v>109</v>
      </c>
      <c r="BRJ11" t="s">
        <v>99</v>
      </c>
      <c r="BRK11" t="s">
        <v>100</v>
      </c>
      <c r="BRL11" t="s">
        <v>101</v>
      </c>
      <c r="BRM11" t="s">
        <v>102</v>
      </c>
      <c r="BRN11" t="s">
        <v>103</v>
      </c>
      <c r="BRO11" t="s">
        <v>104</v>
      </c>
      <c r="BRP11" t="s">
        <v>105</v>
      </c>
      <c r="BRQ11" t="s">
        <v>106</v>
      </c>
      <c r="BRR11" t="s">
        <v>107</v>
      </c>
      <c r="BRS11" t="s">
        <v>108</v>
      </c>
      <c r="BRT11" t="s">
        <v>109</v>
      </c>
      <c r="BRU11" t="s">
        <v>99</v>
      </c>
      <c r="BRV11" t="s">
        <v>100</v>
      </c>
      <c r="BRW11" t="s">
        <v>101</v>
      </c>
      <c r="BRX11" t="s">
        <v>102</v>
      </c>
      <c r="BRY11" t="s">
        <v>103</v>
      </c>
      <c r="BRZ11" t="s">
        <v>104</v>
      </c>
      <c r="BSA11" t="s">
        <v>105</v>
      </c>
      <c r="BSB11" t="s">
        <v>106</v>
      </c>
      <c r="BSC11" t="s">
        <v>107</v>
      </c>
      <c r="BSD11" t="s">
        <v>108</v>
      </c>
      <c r="BSE11" t="s">
        <v>109</v>
      </c>
      <c r="BSF11" t="s">
        <v>99</v>
      </c>
      <c r="BSG11" t="s">
        <v>100</v>
      </c>
      <c r="BSH11" t="s">
        <v>101</v>
      </c>
      <c r="BSI11" t="s">
        <v>102</v>
      </c>
      <c r="BSJ11" t="s">
        <v>103</v>
      </c>
      <c r="BSK11" t="s">
        <v>104</v>
      </c>
      <c r="BSL11" t="s">
        <v>105</v>
      </c>
      <c r="BSM11" t="s">
        <v>106</v>
      </c>
      <c r="BSN11" t="s">
        <v>107</v>
      </c>
      <c r="BSO11" t="s">
        <v>108</v>
      </c>
      <c r="BSP11" t="s">
        <v>109</v>
      </c>
      <c r="BSQ11" t="s">
        <v>99</v>
      </c>
      <c r="BSR11" t="s">
        <v>100</v>
      </c>
      <c r="BSS11" t="s">
        <v>101</v>
      </c>
      <c r="BST11" t="s">
        <v>102</v>
      </c>
      <c r="BSU11" t="s">
        <v>103</v>
      </c>
      <c r="BSV11" t="s">
        <v>104</v>
      </c>
      <c r="BSW11" t="s">
        <v>105</v>
      </c>
      <c r="BSX11" t="s">
        <v>106</v>
      </c>
      <c r="BSY11" t="s">
        <v>107</v>
      </c>
      <c r="BSZ11" t="s">
        <v>108</v>
      </c>
      <c r="BTA11" t="s">
        <v>109</v>
      </c>
      <c r="BTB11" t="s">
        <v>99</v>
      </c>
      <c r="BTC11" t="s">
        <v>100</v>
      </c>
      <c r="BTD11" t="s">
        <v>101</v>
      </c>
      <c r="BTE11" t="s">
        <v>102</v>
      </c>
      <c r="BTF11" t="s">
        <v>103</v>
      </c>
      <c r="BTG11" t="s">
        <v>104</v>
      </c>
      <c r="BTH11" t="s">
        <v>105</v>
      </c>
      <c r="BTI11" t="s">
        <v>106</v>
      </c>
      <c r="BTJ11" t="s">
        <v>107</v>
      </c>
      <c r="BTK11" t="s">
        <v>108</v>
      </c>
      <c r="BTL11" t="s">
        <v>109</v>
      </c>
      <c r="BTM11" t="s">
        <v>99</v>
      </c>
      <c r="BTN11" t="s">
        <v>100</v>
      </c>
      <c r="BTO11" t="s">
        <v>101</v>
      </c>
      <c r="BTP11" t="s">
        <v>102</v>
      </c>
      <c r="BTQ11" t="s">
        <v>103</v>
      </c>
      <c r="BTR11" t="s">
        <v>104</v>
      </c>
      <c r="BTS11" t="s">
        <v>105</v>
      </c>
      <c r="BTT11" t="s">
        <v>106</v>
      </c>
      <c r="BTU11" t="s">
        <v>107</v>
      </c>
      <c r="BTV11" t="s">
        <v>108</v>
      </c>
      <c r="BTW11" t="s">
        <v>109</v>
      </c>
      <c r="BTX11" t="s">
        <v>99</v>
      </c>
      <c r="BTY11" t="s">
        <v>100</v>
      </c>
      <c r="BTZ11" t="s">
        <v>101</v>
      </c>
      <c r="BUA11" t="s">
        <v>102</v>
      </c>
      <c r="BUB11" t="s">
        <v>103</v>
      </c>
      <c r="BUC11" t="s">
        <v>104</v>
      </c>
      <c r="BUD11" t="s">
        <v>105</v>
      </c>
      <c r="BUE11" t="s">
        <v>106</v>
      </c>
      <c r="BUF11" t="s">
        <v>107</v>
      </c>
      <c r="BUG11" t="s">
        <v>108</v>
      </c>
      <c r="BUH11" t="s">
        <v>109</v>
      </c>
      <c r="BUI11" t="s">
        <v>99</v>
      </c>
      <c r="BUJ11" t="s">
        <v>100</v>
      </c>
      <c r="BUK11" t="s">
        <v>101</v>
      </c>
      <c r="BUL11" t="s">
        <v>102</v>
      </c>
      <c r="BUM11" t="s">
        <v>103</v>
      </c>
      <c r="BUN11" t="s">
        <v>104</v>
      </c>
      <c r="BUO11" t="s">
        <v>105</v>
      </c>
      <c r="BUP11" t="s">
        <v>106</v>
      </c>
      <c r="BUQ11" t="s">
        <v>107</v>
      </c>
      <c r="BUR11" t="s">
        <v>108</v>
      </c>
      <c r="BUS11" t="s">
        <v>109</v>
      </c>
      <c r="BUT11" t="s">
        <v>99</v>
      </c>
      <c r="BUU11" t="s">
        <v>100</v>
      </c>
      <c r="BUV11" t="s">
        <v>101</v>
      </c>
      <c r="BUW11" t="s">
        <v>102</v>
      </c>
      <c r="BUX11" t="s">
        <v>103</v>
      </c>
      <c r="BUY11" t="s">
        <v>104</v>
      </c>
      <c r="BUZ11" t="s">
        <v>105</v>
      </c>
      <c r="BVA11" t="s">
        <v>106</v>
      </c>
      <c r="BVB11" t="s">
        <v>107</v>
      </c>
      <c r="BVC11" t="s">
        <v>108</v>
      </c>
      <c r="BVD11" t="s">
        <v>109</v>
      </c>
      <c r="BVE11" t="s">
        <v>99</v>
      </c>
      <c r="BVF11" t="s">
        <v>100</v>
      </c>
      <c r="BVG11" t="s">
        <v>101</v>
      </c>
      <c r="BVH11" t="s">
        <v>102</v>
      </c>
      <c r="BVI11" t="s">
        <v>103</v>
      </c>
      <c r="BVJ11" t="s">
        <v>104</v>
      </c>
      <c r="BVK11" t="s">
        <v>105</v>
      </c>
      <c r="BVL11" t="s">
        <v>106</v>
      </c>
      <c r="BVM11" t="s">
        <v>107</v>
      </c>
      <c r="BVN11" t="s">
        <v>108</v>
      </c>
      <c r="BVO11" t="s">
        <v>109</v>
      </c>
      <c r="BVP11" t="s">
        <v>99</v>
      </c>
      <c r="BVQ11" t="s">
        <v>100</v>
      </c>
      <c r="BVR11" t="s">
        <v>101</v>
      </c>
      <c r="BVS11" t="s">
        <v>102</v>
      </c>
      <c r="BVT11" t="s">
        <v>103</v>
      </c>
      <c r="BVU11" t="s">
        <v>104</v>
      </c>
      <c r="BVV11" t="s">
        <v>105</v>
      </c>
      <c r="BVW11" t="s">
        <v>106</v>
      </c>
      <c r="BVX11" t="s">
        <v>107</v>
      </c>
      <c r="BVY11" t="s">
        <v>108</v>
      </c>
      <c r="BVZ11" t="s">
        <v>109</v>
      </c>
      <c r="BWA11" t="s">
        <v>99</v>
      </c>
      <c r="BWB11" t="s">
        <v>100</v>
      </c>
      <c r="BWC11" t="s">
        <v>101</v>
      </c>
      <c r="BWD11" t="s">
        <v>102</v>
      </c>
      <c r="BWE11" t="s">
        <v>103</v>
      </c>
      <c r="BWF11" t="s">
        <v>104</v>
      </c>
      <c r="BWG11" t="s">
        <v>105</v>
      </c>
      <c r="BWH11" t="s">
        <v>106</v>
      </c>
      <c r="BWI11" t="s">
        <v>107</v>
      </c>
      <c r="BWJ11" t="s">
        <v>108</v>
      </c>
      <c r="BWK11" t="s">
        <v>109</v>
      </c>
      <c r="BWL11" t="s">
        <v>99</v>
      </c>
      <c r="BWM11" t="s">
        <v>100</v>
      </c>
      <c r="BWN11" t="s">
        <v>101</v>
      </c>
      <c r="BWO11" t="s">
        <v>102</v>
      </c>
      <c r="BWP11" t="s">
        <v>103</v>
      </c>
      <c r="BWQ11" t="s">
        <v>104</v>
      </c>
      <c r="BWR11" t="s">
        <v>105</v>
      </c>
      <c r="BWS11" t="s">
        <v>106</v>
      </c>
      <c r="BWT11" t="s">
        <v>107</v>
      </c>
      <c r="BWU11" t="s">
        <v>108</v>
      </c>
      <c r="BWV11" t="s">
        <v>109</v>
      </c>
      <c r="BWW11" t="s">
        <v>99</v>
      </c>
      <c r="BWX11" t="s">
        <v>100</v>
      </c>
      <c r="BWY11" t="s">
        <v>101</v>
      </c>
      <c r="BWZ11" t="s">
        <v>102</v>
      </c>
      <c r="BXA11" t="s">
        <v>103</v>
      </c>
      <c r="BXB11" t="s">
        <v>104</v>
      </c>
      <c r="BXC11" t="s">
        <v>105</v>
      </c>
      <c r="BXD11" t="s">
        <v>106</v>
      </c>
      <c r="BXE11" t="s">
        <v>107</v>
      </c>
      <c r="BXF11" t="s">
        <v>108</v>
      </c>
      <c r="BXG11" t="s">
        <v>109</v>
      </c>
      <c r="BXH11" t="s">
        <v>99</v>
      </c>
      <c r="BXI11" t="s">
        <v>100</v>
      </c>
      <c r="BXJ11" t="s">
        <v>101</v>
      </c>
      <c r="BXK11" t="s">
        <v>102</v>
      </c>
      <c r="BXL11" t="s">
        <v>103</v>
      </c>
      <c r="BXM11" t="s">
        <v>104</v>
      </c>
      <c r="BXN11" t="s">
        <v>105</v>
      </c>
      <c r="BXO11" t="s">
        <v>106</v>
      </c>
      <c r="BXP11" t="s">
        <v>107</v>
      </c>
      <c r="BXQ11" t="s">
        <v>108</v>
      </c>
      <c r="BXR11" t="s">
        <v>109</v>
      </c>
      <c r="BXS11" t="s">
        <v>99</v>
      </c>
      <c r="BXT11" t="s">
        <v>100</v>
      </c>
      <c r="BXU11" t="s">
        <v>101</v>
      </c>
      <c r="BXV11" t="s">
        <v>102</v>
      </c>
      <c r="BXW11" t="s">
        <v>103</v>
      </c>
      <c r="BXX11" t="s">
        <v>104</v>
      </c>
      <c r="BXY11" t="s">
        <v>105</v>
      </c>
      <c r="BXZ11" t="s">
        <v>106</v>
      </c>
      <c r="BYA11" t="s">
        <v>107</v>
      </c>
      <c r="BYB11" t="s">
        <v>108</v>
      </c>
      <c r="BYC11" t="s">
        <v>109</v>
      </c>
      <c r="BYD11" t="s">
        <v>99</v>
      </c>
      <c r="BYE11" t="s">
        <v>100</v>
      </c>
      <c r="BYF11" t="s">
        <v>101</v>
      </c>
      <c r="BYG11" t="s">
        <v>102</v>
      </c>
      <c r="BYH11" t="s">
        <v>103</v>
      </c>
      <c r="BYI11" t="s">
        <v>104</v>
      </c>
      <c r="BYJ11" t="s">
        <v>105</v>
      </c>
      <c r="BYK11" t="s">
        <v>106</v>
      </c>
      <c r="BYL11" t="s">
        <v>107</v>
      </c>
      <c r="BYM11" t="s">
        <v>108</v>
      </c>
      <c r="BYN11" t="s">
        <v>109</v>
      </c>
      <c r="BYO11" t="s">
        <v>99</v>
      </c>
      <c r="BYP11" t="s">
        <v>100</v>
      </c>
      <c r="BYQ11" t="s">
        <v>101</v>
      </c>
      <c r="BYR11" t="s">
        <v>102</v>
      </c>
      <c r="BYS11" t="s">
        <v>103</v>
      </c>
      <c r="BYT11" t="s">
        <v>104</v>
      </c>
      <c r="BYU11" t="s">
        <v>105</v>
      </c>
      <c r="BYV11" t="s">
        <v>106</v>
      </c>
      <c r="BYW11" t="s">
        <v>107</v>
      </c>
      <c r="BYX11" t="s">
        <v>108</v>
      </c>
      <c r="BYY11" t="s">
        <v>109</v>
      </c>
      <c r="BYZ11" t="s">
        <v>99</v>
      </c>
      <c r="BZA11" t="s">
        <v>100</v>
      </c>
      <c r="BZB11" t="s">
        <v>101</v>
      </c>
      <c r="BZC11" t="s">
        <v>102</v>
      </c>
      <c r="BZD11" t="s">
        <v>103</v>
      </c>
      <c r="BZE11" t="s">
        <v>104</v>
      </c>
      <c r="BZF11" t="s">
        <v>105</v>
      </c>
      <c r="BZG11" t="s">
        <v>106</v>
      </c>
      <c r="BZH11" t="s">
        <v>107</v>
      </c>
      <c r="BZI11" t="s">
        <v>108</v>
      </c>
      <c r="BZJ11" t="s">
        <v>109</v>
      </c>
      <c r="BZK11" t="s">
        <v>99</v>
      </c>
      <c r="BZL11" t="s">
        <v>100</v>
      </c>
      <c r="BZM11" t="s">
        <v>101</v>
      </c>
      <c r="BZN11" t="s">
        <v>102</v>
      </c>
      <c r="BZO11" t="s">
        <v>103</v>
      </c>
      <c r="BZP11" t="s">
        <v>104</v>
      </c>
      <c r="BZQ11" t="s">
        <v>105</v>
      </c>
      <c r="BZR11" t="s">
        <v>106</v>
      </c>
      <c r="BZS11" t="s">
        <v>107</v>
      </c>
      <c r="BZT11" t="s">
        <v>108</v>
      </c>
      <c r="BZU11" t="s">
        <v>109</v>
      </c>
      <c r="BZV11" t="s">
        <v>99</v>
      </c>
      <c r="BZW11" t="s">
        <v>100</v>
      </c>
      <c r="BZX11" t="s">
        <v>101</v>
      </c>
      <c r="BZY11" t="s">
        <v>102</v>
      </c>
      <c r="BZZ11" t="s">
        <v>103</v>
      </c>
      <c r="CAA11" t="s">
        <v>104</v>
      </c>
      <c r="CAB11" t="s">
        <v>105</v>
      </c>
      <c r="CAC11" t="s">
        <v>106</v>
      </c>
      <c r="CAD11" t="s">
        <v>107</v>
      </c>
      <c r="CAE11" t="s">
        <v>108</v>
      </c>
      <c r="CAF11" t="s">
        <v>109</v>
      </c>
      <c r="CAG11" t="s">
        <v>99</v>
      </c>
      <c r="CAH11" t="s">
        <v>100</v>
      </c>
      <c r="CAI11" t="s">
        <v>101</v>
      </c>
      <c r="CAJ11" t="s">
        <v>102</v>
      </c>
      <c r="CAK11" t="s">
        <v>103</v>
      </c>
      <c r="CAL11" t="s">
        <v>104</v>
      </c>
      <c r="CAM11" t="s">
        <v>105</v>
      </c>
      <c r="CAN11" t="s">
        <v>106</v>
      </c>
      <c r="CAO11" t="s">
        <v>107</v>
      </c>
      <c r="CAP11" t="s">
        <v>108</v>
      </c>
      <c r="CAQ11" t="s">
        <v>109</v>
      </c>
      <c r="CAR11" t="s">
        <v>99</v>
      </c>
      <c r="CAS11" t="s">
        <v>100</v>
      </c>
      <c r="CAT11" t="s">
        <v>101</v>
      </c>
      <c r="CAU11" t="s">
        <v>102</v>
      </c>
      <c r="CAV11" t="s">
        <v>103</v>
      </c>
      <c r="CAW11" t="s">
        <v>104</v>
      </c>
      <c r="CAX11" t="s">
        <v>105</v>
      </c>
      <c r="CAY11" t="s">
        <v>106</v>
      </c>
      <c r="CAZ11" t="s">
        <v>107</v>
      </c>
      <c r="CBA11" t="s">
        <v>108</v>
      </c>
      <c r="CBB11" t="s">
        <v>109</v>
      </c>
      <c r="CBC11" t="s">
        <v>99</v>
      </c>
      <c r="CBD11" t="s">
        <v>100</v>
      </c>
      <c r="CBE11" t="s">
        <v>101</v>
      </c>
      <c r="CBF11" t="s">
        <v>102</v>
      </c>
      <c r="CBG11" t="s">
        <v>103</v>
      </c>
      <c r="CBH11" t="s">
        <v>104</v>
      </c>
      <c r="CBI11" t="s">
        <v>105</v>
      </c>
      <c r="CBJ11" t="s">
        <v>106</v>
      </c>
      <c r="CBK11" t="s">
        <v>107</v>
      </c>
      <c r="CBL11" t="s">
        <v>108</v>
      </c>
      <c r="CBM11" t="s">
        <v>109</v>
      </c>
      <c r="CBN11" t="s">
        <v>99</v>
      </c>
      <c r="CBO11" t="s">
        <v>100</v>
      </c>
      <c r="CBP11" t="s">
        <v>101</v>
      </c>
      <c r="CBQ11" t="s">
        <v>102</v>
      </c>
      <c r="CBR11" t="s">
        <v>103</v>
      </c>
      <c r="CBS11" t="s">
        <v>104</v>
      </c>
      <c r="CBT11" t="s">
        <v>105</v>
      </c>
      <c r="CBU11" t="s">
        <v>106</v>
      </c>
      <c r="CBV11" t="s">
        <v>107</v>
      </c>
      <c r="CBW11" t="s">
        <v>108</v>
      </c>
      <c r="CBX11" t="s">
        <v>109</v>
      </c>
      <c r="CBY11" t="s">
        <v>99</v>
      </c>
      <c r="CBZ11" t="s">
        <v>100</v>
      </c>
      <c r="CCA11" t="s">
        <v>101</v>
      </c>
      <c r="CCB11" t="s">
        <v>102</v>
      </c>
      <c r="CCC11" t="s">
        <v>103</v>
      </c>
      <c r="CCD11" t="s">
        <v>104</v>
      </c>
      <c r="CCE11" t="s">
        <v>105</v>
      </c>
      <c r="CCF11" t="s">
        <v>106</v>
      </c>
      <c r="CCG11" t="s">
        <v>107</v>
      </c>
      <c r="CCH11" t="s">
        <v>108</v>
      </c>
      <c r="CCI11" t="s">
        <v>109</v>
      </c>
      <c r="CCJ11" t="s">
        <v>99</v>
      </c>
      <c r="CCK11" t="s">
        <v>100</v>
      </c>
      <c r="CCL11" t="s">
        <v>101</v>
      </c>
      <c r="CCM11" t="s">
        <v>102</v>
      </c>
      <c r="CCN11" t="s">
        <v>103</v>
      </c>
      <c r="CCO11" t="s">
        <v>104</v>
      </c>
      <c r="CCP11" t="s">
        <v>105</v>
      </c>
      <c r="CCQ11" t="s">
        <v>106</v>
      </c>
      <c r="CCR11" t="s">
        <v>107</v>
      </c>
      <c r="CCS11" t="s">
        <v>108</v>
      </c>
      <c r="CCT11" t="s">
        <v>109</v>
      </c>
      <c r="CCU11" t="s">
        <v>99</v>
      </c>
      <c r="CCV11" t="s">
        <v>100</v>
      </c>
      <c r="CCW11" t="s">
        <v>101</v>
      </c>
      <c r="CCX11" t="s">
        <v>102</v>
      </c>
      <c r="CCY11" t="s">
        <v>103</v>
      </c>
      <c r="CCZ11" t="s">
        <v>104</v>
      </c>
      <c r="CDA11" t="s">
        <v>105</v>
      </c>
      <c r="CDB11" t="s">
        <v>106</v>
      </c>
      <c r="CDC11" t="s">
        <v>107</v>
      </c>
      <c r="CDD11" t="s">
        <v>108</v>
      </c>
      <c r="CDE11" t="s">
        <v>109</v>
      </c>
      <c r="CDF11" t="s">
        <v>99</v>
      </c>
      <c r="CDG11" t="s">
        <v>100</v>
      </c>
      <c r="CDH11" t="s">
        <v>101</v>
      </c>
      <c r="CDI11" t="s">
        <v>102</v>
      </c>
      <c r="CDJ11" t="s">
        <v>103</v>
      </c>
      <c r="CDK11" t="s">
        <v>104</v>
      </c>
      <c r="CDL11" t="s">
        <v>105</v>
      </c>
      <c r="CDM11" t="s">
        <v>106</v>
      </c>
      <c r="CDN11" t="s">
        <v>107</v>
      </c>
      <c r="CDO11" t="s">
        <v>108</v>
      </c>
      <c r="CDP11" t="s">
        <v>109</v>
      </c>
      <c r="CDQ11" t="s">
        <v>99</v>
      </c>
      <c r="CDR11" t="s">
        <v>100</v>
      </c>
      <c r="CDS11" t="s">
        <v>101</v>
      </c>
      <c r="CDT11" t="s">
        <v>102</v>
      </c>
      <c r="CDU11" t="s">
        <v>103</v>
      </c>
      <c r="CDV11" t="s">
        <v>104</v>
      </c>
      <c r="CDW11" t="s">
        <v>105</v>
      </c>
      <c r="CDX11" t="s">
        <v>106</v>
      </c>
      <c r="CDY11" t="s">
        <v>107</v>
      </c>
      <c r="CDZ11" t="s">
        <v>108</v>
      </c>
      <c r="CEA11" t="s">
        <v>109</v>
      </c>
      <c r="CEB11" t="s">
        <v>99</v>
      </c>
      <c r="CEC11" t="s">
        <v>100</v>
      </c>
      <c r="CED11" t="s">
        <v>101</v>
      </c>
      <c r="CEE11" t="s">
        <v>102</v>
      </c>
      <c r="CEF11" t="s">
        <v>103</v>
      </c>
      <c r="CEG11" t="s">
        <v>104</v>
      </c>
      <c r="CEH11" t="s">
        <v>105</v>
      </c>
      <c r="CEI11" t="s">
        <v>106</v>
      </c>
      <c r="CEJ11" t="s">
        <v>107</v>
      </c>
      <c r="CEK11" t="s">
        <v>108</v>
      </c>
      <c r="CEL11" t="s">
        <v>109</v>
      </c>
      <c r="CEM11" t="s">
        <v>99</v>
      </c>
      <c r="CEN11" t="s">
        <v>100</v>
      </c>
      <c r="CEO11" t="s">
        <v>101</v>
      </c>
      <c r="CEP11" t="s">
        <v>102</v>
      </c>
      <c r="CEQ11" t="s">
        <v>103</v>
      </c>
      <c r="CER11" t="s">
        <v>104</v>
      </c>
      <c r="CES11" t="s">
        <v>105</v>
      </c>
      <c r="CET11" t="s">
        <v>106</v>
      </c>
      <c r="CEU11" t="s">
        <v>107</v>
      </c>
      <c r="CEV11" t="s">
        <v>108</v>
      </c>
      <c r="CEW11" t="s">
        <v>109</v>
      </c>
      <c r="CEX11" t="s">
        <v>99</v>
      </c>
      <c r="CEY11" t="s">
        <v>100</v>
      </c>
      <c r="CEZ11" t="s">
        <v>101</v>
      </c>
      <c r="CFA11" t="s">
        <v>102</v>
      </c>
      <c r="CFB11" t="s">
        <v>103</v>
      </c>
      <c r="CFC11" t="s">
        <v>104</v>
      </c>
      <c r="CFD11" t="s">
        <v>105</v>
      </c>
      <c r="CFE11" t="s">
        <v>106</v>
      </c>
      <c r="CFF11" t="s">
        <v>107</v>
      </c>
      <c r="CFG11" t="s">
        <v>108</v>
      </c>
      <c r="CFH11" t="s">
        <v>109</v>
      </c>
      <c r="CFI11" t="s">
        <v>99</v>
      </c>
      <c r="CFJ11" t="s">
        <v>100</v>
      </c>
      <c r="CFK11" t="s">
        <v>101</v>
      </c>
      <c r="CFL11" t="s">
        <v>102</v>
      </c>
      <c r="CFM11" t="s">
        <v>103</v>
      </c>
      <c r="CFN11" t="s">
        <v>104</v>
      </c>
      <c r="CFO11" t="s">
        <v>105</v>
      </c>
      <c r="CFP11" t="s">
        <v>106</v>
      </c>
      <c r="CFQ11" t="s">
        <v>107</v>
      </c>
      <c r="CFR11" t="s">
        <v>108</v>
      </c>
      <c r="CFS11" t="s">
        <v>109</v>
      </c>
      <c r="CFT11" t="s">
        <v>99</v>
      </c>
      <c r="CFU11" t="s">
        <v>100</v>
      </c>
      <c r="CFV11" t="s">
        <v>101</v>
      </c>
      <c r="CFW11" t="s">
        <v>102</v>
      </c>
      <c r="CFX11" t="s">
        <v>103</v>
      </c>
      <c r="CFY11" t="s">
        <v>104</v>
      </c>
      <c r="CFZ11" t="s">
        <v>105</v>
      </c>
      <c r="CGA11" t="s">
        <v>106</v>
      </c>
      <c r="CGB11" t="s">
        <v>107</v>
      </c>
      <c r="CGC11" t="s">
        <v>108</v>
      </c>
      <c r="CGD11" t="s">
        <v>109</v>
      </c>
      <c r="CGE11" t="s">
        <v>99</v>
      </c>
      <c r="CGF11" t="s">
        <v>100</v>
      </c>
      <c r="CGG11" t="s">
        <v>101</v>
      </c>
      <c r="CGH11" t="s">
        <v>102</v>
      </c>
      <c r="CGI11" t="s">
        <v>103</v>
      </c>
      <c r="CGJ11" t="s">
        <v>104</v>
      </c>
      <c r="CGK11" t="s">
        <v>105</v>
      </c>
      <c r="CGL11" t="s">
        <v>106</v>
      </c>
      <c r="CGM11" t="s">
        <v>107</v>
      </c>
      <c r="CGN11" t="s">
        <v>108</v>
      </c>
      <c r="CGO11" t="s">
        <v>109</v>
      </c>
      <c r="CGP11" t="s">
        <v>99</v>
      </c>
      <c r="CGQ11" t="s">
        <v>100</v>
      </c>
      <c r="CGR11" t="s">
        <v>101</v>
      </c>
      <c r="CGS11" t="s">
        <v>102</v>
      </c>
      <c r="CGT11" t="s">
        <v>103</v>
      </c>
      <c r="CGU11" t="s">
        <v>104</v>
      </c>
      <c r="CGV11" t="s">
        <v>105</v>
      </c>
      <c r="CGW11" t="s">
        <v>106</v>
      </c>
      <c r="CGX11" t="s">
        <v>107</v>
      </c>
      <c r="CGY11" t="s">
        <v>108</v>
      </c>
      <c r="CGZ11" t="s">
        <v>109</v>
      </c>
      <c r="CHA11" t="s">
        <v>99</v>
      </c>
      <c r="CHB11" t="s">
        <v>100</v>
      </c>
      <c r="CHC11" t="s">
        <v>101</v>
      </c>
      <c r="CHD11" t="s">
        <v>102</v>
      </c>
      <c r="CHE11" t="s">
        <v>103</v>
      </c>
      <c r="CHF11" t="s">
        <v>104</v>
      </c>
      <c r="CHG11" t="s">
        <v>105</v>
      </c>
      <c r="CHH11" t="s">
        <v>106</v>
      </c>
      <c r="CHI11" t="s">
        <v>107</v>
      </c>
      <c r="CHJ11" t="s">
        <v>108</v>
      </c>
      <c r="CHK11" t="s">
        <v>109</v>
      </c>
      <c r="CHL11" t="s">
        <v>99</v>
      </c>
      <c r="CHM11" t="s">
        <v>100</v>
      </c>
      <c r="CHN11" t="s">
        <v>101</v>
      </c>
      <c r="CHO11" t="s">
        <v>102</v>
      </c>
      <c r="CHP11" t="s">
        <v>103</v>
      </c>
      <c r="CHQ11" t="s">
        <v>104</v>
      </c>
      <c r="CHR11" t="s">
        <v>105</v>
      </c>
      <c r="CHS11" t="s">
        <v>106</v>
      </c>
      <c r="CHT11" t="s">
        <v>107</v>
      </c>
      <c r="CHU11" t="s">
        <v>108</v>
      </c>
      <c r="CHV11" t="s">
        <v>109</v>
      </c>
      <c r="CHW11" t="s">
        <v>99</v>
      </c>
      <c r="CHX11" t="s">
        <v>100</v>
      </c>
      <c r="CHY11" t="s">
        <v>101</v>
      </c>
      <c r="CHZ11" t="s">
        <v>102</v>
      </c>
      <c r="CIA11" t="s">
        <v>103</v>
      </c>
      <c r="CIB11" t="s">
        <v>104</v>
      </c>
      <c r="CIC11" t="s">
        <v>105</v>
      </c>
      <c r="CID11" t="s">
        <v>106</v>
      </c>
      <c r="CIE11" t="s">
        <v>107</v>
      </c>
      <c r="CIF11" t="s">
        <v>108</v>
      </c>
      <c r="CIG11" t="s">
        <v>109</v>
      </c>
      <c r="CIH11" t="s">
        <v>99</v>
      </c>
      <c r="CII11" t="s">
        <v>100</v>
      </c>
      <c r="CIJ11" t="s">
        <v>101</v>
      </c>
      <c r="CIK11" t="s">
        <v>102</v>
      </c>
      <c r="CIL11" t="s">
        <v>103</v>
      </c>
      <c r="CIM11" t="s">
        <v>104</v>
      </c>
      <c r="CIN11" t="s">
        <v>105</v>
      </c>
      <c r="CIO11" t="s">
        <v>106</v>
      </c>
      <c r="CIP11" t="s">
        <v>107</v>
      </c>
      <c r="CIQ11" t="s">
        <v>108</v>
      </c>
      <c r="CIR11" t="s">
        <v>109</v>
      </c>
      <c r="CIS11" t="s">
        <v>99</v>
      </c>
      <c r="CIT11" t="s">
        <v>100</v>
      </c>
      <c r="CIU11" t="s">
        <v>101</v>
      </c>
      <c r="CIV11" t="s">
        <v>102</v>
      </c>
      <c r="CIW11" t="s">
        <v>103</v>
      </c>
      <c r="CIX11" t="s">
        <v>104</v>
      </c>
      <c r="CIY11" t="s">
        <v>105</v>
      </c>
      <c r="CIZ11" t="s">
        <v>106</v>
      </c>
      <c r="CJA11" t="s">
        <v>107</v>
      </c>
      <c r="CJB11" t="s">
        <v>108</v>
      </c>
      <c r="CJC11" t="s">
        <v>109</v>
      </c>
      <c r="CJD11" t="s">
        <v>99</v>
      </c>
      <c r="CJE11" t="s">
        <v>100</v>
      </c>
      <c r="CJF11" t="s">
        <v>101</v>
      </c>
      <c r="CJG11" t="s">
        <v>102</v>
      </c>
      <c r="CJH11" t="s">
        <v>103</v>
      </c>
      <c r="CJI11" t="s">
        <v>104</v>
      </c>
      <c r="CJJ11" t="s">
        <v>105</v>
      </c>
      <c r="CJK11" t="s">
        <v>106</v>
      </c>
      <c r="CJL11" t="s">
        <v>107</v>
      </c>
      <c r="CJM11" t="s">
        <v>108</v>
      </c>
      <c r="CJN11" t="s">
        <v>109</v>
      </c>
      <c r="CJO11" t="s">
        <v>99</v>
      </c>
      <c r="CJP11" t="s">
        <v>100</v>
      </c>
      <c r="CJQ11" t="s">
        <v>101</v>
      </c>
      <c r="CJR11" t="s">
        <v>102</v>
      </c>
      <c r="CJS11" t="s">
        <v>103</v>
      </c>
      <c r="CJT11" t="s">
        <v>104</v>
      </c>
      <c r="CJU11" t="s">
        <v>105</v>
      </c>
      <c r="CJV11" t="s">
        <v>106</v>
      </c>
      <c r="CJW11" t="s">
        <v>107</v>
      </c>
      <c r="CJX11" t="s">
        <v>108</v>
      </c>
      <c r="CJY11" t="s">
        <v>109</v>
      </c>
      <c r="CJZ11" t="s">
        <v>99</v>
      </c>
      <c r="CKA11" t="s">
        <v>100</v>
      </c>
      <c r="CKB11" t="s">
        <v>101</v>
      </c>
      <c r="CKC11" t="s">
        <v>102</v>
      </c>
      <c r="CKD11" t="s">
        <v>103</v>
      </c>
      <c r="CKE11" t="s">
        <v>104</v>
      </c>
      <c r="CKF11" t="s">
        <v>105</v>
      </c>
      <c r="CKG11" t="s">
        <v>106</v>
      </c>
      <c r="CKH11" t="s">
        <v>107</v>
      </c>
      <c r="CKI11" t="s">
        <v>108</v>
      </c>
      <c r="CKJ11" t="s">
        <v>109</v>
      </c>
      <c r="CKK11" t="s">
        <v>99</v>
      </c>
      <c r="CKL11" t="s">
        <v>100</v>
      </c>
      <c r="CKM11" t="s">
        <v>101</v>
      </c>
      <c r="CKN11" t="s">
        <v>102</v>
      </c>
      <c r="CKO11" t="s">
        <v>103</v>
      </c>
      <c r="CKP11" t="s">
        <v>104</v>
      </c>
      <c r="CKQ11" t="s">
        <v>105</v>
      </c>
      <c r="CKR11" t="s">
        <v>106</v>
      </c>
      <c r="CKS11" t="s">
        <v>107</v>
      </c>
      <c r="CKT11" t="s">
        <v>108</v>
      </c>
      <c r="CKU11" t="s">
        <v>109</v>
      </c>
      <c r="CKV11" t="s">
        <v>99</v>
      </c>
      <c r="CKW11" t="s">
        <v>100</v>
      </c>
      <c r="CKX11" t="s">
        <v>101</v>
      </c>
      <c r="CKY11" t="s">
        <v>102</v>
      </c>
      <c r="CKZ11" t="s">
        <v>103</v>
      </c>
      <c r="CLA11" t="s">
        <v>104</v>
      </c>
      <c r="CLB11" t="s">
        <v>105</v>
      </c>
      <c r="CLC11" t="s">
        <v>106</v>
      </c>
      <c r="CLD11" t="s">
        <v>107</v>
      </c>
      <c r="CLE11" t="s">
        <v>108</v>
      </c>
      <c r="CLF11" t="s">
        <v>109</v>
      </c>
      <c r="CLG11" t="s">
        <v>99</v>
      </c>
      <c r="CLH11" t="s">
        <v>100</v>
      </c>
      <c r="CLI11" t="s">
        <v>101</v>
      </c>
      <c r="CLJ11" t="s">
        <v>102</v>
      </c>
      <c r="CLK11" t="s">
        <v>103</v>
      </c>
      <c r="CLL11" t="s">
        <v>104</v>
      </c>
      <c r="CLM11" t="s">
        <v>105</v>
      </c>
      <c r="CLN11" t="s">
        <v>106</v>
      </c>
      <c r="CLO11" t="s">
        <v>107</v>
      </c>
      <c r="CLP11" t="s">
        <v>108</v>
      </c>
      <c r="CLQ11" t="s">
        <v>109</v>
      </c>
      <c r="CLR11" t="s">
        <v>99</v>
      </c>
      <c r="CLS11" t="s">
        <v>100</v>
      </c>
      <c r="CLT11" t="s">
        <v>101</v>
      </c>
      <c r="CLU11" t="s">
        <v>102</v>
      </c>
      <c r="CLV11" t="s">
        <v>103</v>
      </c>
      <c r="CLW11" t="s">
        <v>104</v>
      </c>
      <c r="CLX11" t="s">
        <v>105</v>
      </c>
      <c r="CLY11" t="s">
        <v>106</v>
      </c>
      <c r="CLZ11" t="s">
        <v>107</v>
      </c>
      <c r="CMA11" t="s">
        <v>108</v>
      </c>
      <c r="CMB11" t="s">
        <v>109</v>
      </c>
      <c r="CMC11" t="s">
        <v>99</v>
      </c>
      <c r="CMD11" t="s">
        <v>100</v>
      </c>
      <c r="CME11" t="s">
        <v>101</v>
      </c>
      <c r="CMF11" t="s">
        <v>102</v>
      </c>
      <c r="CMG11" t="s">
        <v>103</v>
      </c>
      <c r="CMH11" t="s">
        <v>104</v>
      </c>
      <c r="CMI11" t="s">
        <v>105</v>
      </c>
      <c r="CMJ11" t="s">
        <v>106</v>
      </c>
      <c r="CMK11" t="s">
        <v>107</v>
      </c>
      <c r="CML11" t="s">
        <v>108</v>
      </c>
      <c r="CMM11" t="s">
        <v>109</v>
      </c>
      <c r="CMN11" t="s">
        <v>99</v>
      </c>
      <c r="CMO11" t="s">
        <v>100</v>
      </c>
      <c r="CMP11" t="s">
        <v>101</v>
      </c>
      <c r="CMQ11" t="s">
        <v>102</v>
      </c>
      <c r="CMR11" t="s">
        <v>103</v>
      </c>
      <c r="CMS11" t="s">
        <v>104</v>
      </c>
      <c r="CMT11" t="s">
        <v>105</v>
      </c>
      <c r="CMU11" t="s">
        <v>106</v>
      </c>
      <c r="CMV11" t="s">
        <v>107</v>
      </c>
      <c r="CMW11" t="s">
        <v>108</v>
      </c>
      <c r="CMX11" t="s">
        <v>109</v>
      </c>
      <c r="CMY11" t="s">
        <v>99</v>
      </c>
      <c r="CMZ11" t="s">
        <v>100</v>
      </c>
      <c r="CNA11" t="s">
        <v>101</v>
      </c>
      <c r="CNB11" t="s">
        <v>102</v>
      </c>
      <c r="CNC11" t="s">
        <v>103</v>
      </c>
      <c r="CND11" t="s">
        <v>104</v>
      </c>
      <c r="CNE11" t="s">
        <v>105</v>
      </c>
      <c r="CNF11" t="s">
        <v>106</v>
      </c>
      <c r="CNG11" t="s">
        <v>107</v>
      </c>
      <c r="CNH11" t="s">
        <v>108</v>
      </c>
      <c r="CNI11" t="s">
        <v>109</v>
      </c>
      <c r="CNJ11" t="s">
        <v>99</v>
      </c>
      <c r="CNK11" t="s">
        <v>100</v>
      </c>
      <c r="CNL11" t="s">
        <v>101</v>
      </c>
      <c r="CNM11" t="s">
        <v>102</v>
      </c>
      <c r="CNN11" t="s">
        <v>103</v>
      </c>
      <c r="CNO11" t="s">
        <v>104</v>
      </c>
      <c r="CNP11" t="s">
        <v>105</v>
      </c>
      <c r="CNQ11" t="s">
        <v>106</v>
      </c>
      <c r="CNR11" t="s">
        <v>107</v>
      </c>
      <c r="CNS11" t="s">
        <v>108</v>
      </c>
      <c r="CNT11" t="s">
        <v>109</v>
      </c>
      <c r="CNU11" t="s">
        <v>99</v>
      </c>
      <c r="CNV11" t="s">
        <v>100</v>
      </c>
      <c r="CNW11" t="s">
        <v>101</v>
      </c>
      <c r="CNX11" t="s">
        <v>102</v>
      </c>
      <c r="CNY11" t="s">
        <v>103</v>
      </c>
      <c r="CNZ11" t="s">
        <v>104</v>
      </c>
      <c r="COA11" t="s">
        <v>105</v>
      </c>
      <c r="COB11" t="s">
        <v>106</v>
      </c>
      <c r="COC11" t="s">
        <v>107</v>
      </c>
      <c r="COD11" t="s">
        <v>108</v>
      </c>
      <c r="COE11" t="s">
        <v>109</v>
      </c>
      <c r="COF11" t="s">
        <v>99</v>
      </c>
      <c r="COG11" t="s">
        <v>100</v>
      </c>
      <c r="COH11" t="s">
        <v>101</v>
      </c>
      <c r="COI11" t="s">
        <v>102</v>
      </c>
      <c r="COJ11" t="s">
        <v>103</v>
      </c>
      <c r="COK11" t="s">
        <v>104</v>
      </c>
      <c r="COL11" t="s">
        <v>105</v>
      </c>
      <c r="COM11" t="s">
        <v>106</v>
      </c>
      <c r="CON11" t="s">
        <v>107</v>
      </c>
      <c r="COO11" t="s">
        <v>108</v>
      </c>
      <c r="COP11" t="s">
        <v>109</v>
      </c>
      <c r="COQ11" t="s">
        <v>99</v>
      </c>
      <c r="COR11" t="s">
        <v>100</v>
      </c>
      <c r="COS11" t="s">
        <v>101</v>
      </c>
      <c r="COT11" t="s">
        <v>102</v>
      </c>
      <c r="COU11" t="s">
        <v>103</v>
      </c>
      <c r="COV11" t="s">
        <v>104</v>
      </c>
      <c r="COW11" t="s">
        <v>105</v>
      </c>
      <c r="COX11" t="s">
        <v>106</v>
      </c>
      <c r="COY11" t="s">
        <v>107</v>
      </c>
      <c r="COZ11" t="s">
        <v>108</v>
      </c>
      <c r="CPA11" t="s">
        <v>109</v>
      </c>
      <c r="CPB11" t="s">
        <v>99</v>
      </c>
      <c r="CPC11" t="s">
        <v>100</v>
      </c>
      <c r="CPD11" t="s">
        <v>101</v>
      </c>
      <c r="CPE11" t="s">
        <v>102</v>
      </c>
      <c r="CPF11" t="s">
        <v>103</v>
      </c>
      <c r="CPG11" t="s">
        <v>104</v>
      </c>
      <c r="CPH11" t="s">
        <v>105</v>
      </c>
      <c r="CPI11" t="s">
        <v>106</v>
      </c>
      <c r="CPJ11" t="s">
        <v>107</v>
      </c>
      <c r="CPK11" t="s">
        <v>108</v>
      </c>
      <c r="CPL11" t="s">
        <v>109</v>
      </c>
      <c r="CPM11" t="s">
        <v>99</v>
      </c>
      <c r="CPN11" t="s">
        <v>100</v>
      </c>
      <c r="CPO11" t="s">
        <v>101</v>
      </c>
      <c r="CPP11" t="s">
        <v>102</v>
      </c>
      <c r="CPQ11" t="s">
        <v>103</v>
      </c>
      <c r="CPR11" t="s">
        <v>104</v>
      </c>
      <c r="CPS11" t="s">
        <v>105</v>
      </c>
      <c r="CPT11" t="s">
        <v>106</v>
      </c>
      <c r="CPU11" t="s">
        <v>107</v>
      </c>
      <c r="CPV11" t="s">
        <v>108</v>
      </c>
      <c r="CPW11" t="s">
        <v>109</v>
      </c>
      <c r="CPX11" t="s">
        <v>99</v>
      </c>
      <c r="CPY11" t="s">
        <v>100</v>
      </c>
      <c r="CPZ11" t="s">
        <v>101</v>
      </c>
      <c r="CQA11" t="s">
        <v>102</v>
      </c>
      <c r="CQB11" t="s">
        <v>103</v>
      </c>
      <c r="CQC11" t="s">
        <v>104</v>
      </c>
      <c r="CQD11" t="s">
        <v>105</v>
      </c>
      <c r="CQE11" t="s">
        <v>106</v>
      </c>
      <c r="CQF11" t="s">
        <v>107</v>
      </c>
      <c r="CQG11" t="s">
        <v>108</v>
      </c>
      <c r="CQH11" t="s">
        <v>109</v>
      </c>
      <c r="CQI11" t="s">
        <v>99</v>
      </c>
      <c r="CQJ11" t="s">
        <v>100</v>
      </c>
      <c r="CQK11" t="s">
        <v>101</v>
      </c>
      <c r="CQL11" t="s">
        <v>102</v>
      </c>
      <c r="CQM11" t="s">
        <v>103</v>
      </c>
      <c r="CQN11" t="s">
        <v>104</v>
      </c>
      <c r="CQO11" t="s">
        <v>105</v>
      </c>
      <c r="CQP11" t="s">
        <v>106</v>
      </c>
      <c r="CQQ11" t="s">
        <v>107</v>
      </c>
      <c r="CQR11" t="s">
        <v>108</v>
      </c>
      <c r="CQS11" t="s">
        <v>109</v>
      </c>
      <c r="CQT11" t="s">
        <v>99</v>
      </c>
      <c r="CQU11" t="s">
        <v>100</v>
      </c>
      <c r="CQV11" t="s">
        <v>101</v>
      </c>
      <c r="CQW11" t="s">
        <v>102</v>
      </c>
      <c r="CQX11" t="s">
        <v>103</v>
      </c>
      <c r="CQY11" t="s">
        <v>104</v>
      </c>
      <c r="CQZ11" t="s">
        <v>105</v>
      </c>
      <c r="CRA11" t="s">
        <v>106</v>
      </c>
      <c r="CRB11" t="s">
        <v>107</v>
      </c>
      <c r="CRC11" t="s">
        <v>108</v>
      </c>
      <c r="CRD11" t="s">
        <v>109</v>
      </c>
      <c r="CRE11" t="s">
        <v>99</v>
      </c>
      <c r="CRF11" t="s">
        <v>100</v>
      </c>
      <c r="CRG11" t="s">
        <v>101</v>
      </c>
      <c r="CRH11" t="s">
        <v>102</v>
      </c>
      <c r="CRI11" t="s">
        <v>103</v>
      </c>
      <c r="CRJ11" t="s">
        <v>104</v>
      </c>
      <c r="CRK11" t="s">
        <v>105</v>
      </c>
      <c r="CRL11" t="s">
        <v>106</v>
      </c>
      <c r="CRM11" t="s">
        <v>107</v>
      </c>
      <c r="CRN11" t="s">
        <v>108</v>
      </c>
      <c r="CRO11" t="s">
        <v>109</v>
      </c>
      <c r="CRP11" t="s">
        <v>99</v>
      </c>
      <c r="CRQ11" t="s">
        <v>100</v>
      </c>
      <c r="CRR11" t="s">
        <v>101</v>
      </c>
      <c r="CRS11" t="s">
        <v>102</v>
      </c>
      <c r="CRT11" t="s">
        <v>103</v>
      </c>
      <c r="CRU11" t="s">
        <v>104</v>
      </c>
      <c r="CRV11" t="s">
        <v>105</v>
      </c>
      <c r="CRW11" t="s">
        <v>106</v>
      </c>
      <c r="CRX11" t="s">
        <v>107</v>
      </c>
      <c r="CRY11" t="s">
        <v>108</v>
      </c>
      <c r="CRZ11" t="s">
        <v>109</v>
      </c>
      <c r="CSA11" t="s">
        <v>99</v>
      </c>
      <c r="CSB11" t="s">
        <v>100</v>
      </c>
      <c r="CSC11" t="s">
        <v>101</v>
      </c>
      <c r="CSD11" t="s">
        <v>102</v>
      </c>
      <c r="CSE11" t="s">
        <v>103</v>
      </c>
      <c r="CSF11" t="s">
        <v>104</v>
      </c>
      <c r="CSG11" t="s">
        <v>105</v>
      </c>
      <c r="CSH11" t="s">
        <v>106</v>
      </c>
      <c r="CSI11" t="s">
        <v>107</v>
      </c>
      <c r="CSJ11" t="s">
        <v>108</v>
      </c>
      <c r="CSK11" t="s">
        <v>109</v>
      </c>
      <c r="CSL11" t="s">
        <v>99</v>
      </c>
      <c r="CSM11" t="s">
        <v>100</v>
      </c>
      <c r="CSN11" t="s">
        <v>101</v>
      </c>
      <c r="CSO11" t="s">
        <v>102</v>
      </c>
      <c r="CSP11" t="s">
        <v>103</v>
      </c>
      <c r="CSQ11" t="s">
        <v>104</v>
      </c>
      <c r="CSR11" t="s">
        <v>105</v>
      </c>
      <c r="CSS11" t="s">
        <v>106</v>
      </c>
      <c r="CST11" t="s">
        <v>107</v>
      </c>
      <c r="CSU11" t="s">
        <v>108</v>
      </c>
      <c r="CSV11" t="s">
        <v>109</v>
      </c>
      <c r="CSW11" t="s">
        <v>99</v>
      </c>
      <c r="CSX11" t="s">
        <v>100</v>
      </c>
      <c r="CSY11" t="s">
        <v>101</v>
      </c>
      <c r="CSZ11" t="s">
        <v>102</v>
      </c>
      <c r="CTA11" t="s">
        <v>103</v>
      </c>
      <c r="CTB11" t="s">
        <v>104</v>
      </c>
      <c r="CTC11" t="s">
        <v>105</v>
      </c>
      <c r="CTD11" t="s">
        <v>106</v>
      </c>
      <c r="CTE11" t="s">
        <v>107</v>
      </c>
      <c r="CTF11" t="s">
        <v>108</v>
      </c>
      <c r="CTG11" t="s">
        <v>109</v>
      </c>
      <c r="CTH11" t="s">
        <v>99</v>
      </c>
      <c r="CTI11" t="s">
        <v>100</v>
      </c>
      <c r="CTJ11" t="s">
        <v>101</v>
      </c>
      <c r="CTK11" t="s">
        <v>102</v>
      </c>
      <c r="CTL11" t="s">
        <v>103</v>
      </c>
      <c r="CTM11" t="s">
        <v>104</v>
      </c>
      <c r="CTN11" t="s">
        <v>105</v>
      </c>
      <c r="CTO11" t="s">
        <v>106</v>
      </c>
      <c r="CTP11" t="s">
        <v>107</v>
      </c>
      <c r="CTQ11" t="s">
        <v>108</v>
      </c>
      <c r="CTR11" t="s">
        <v>109</v>
      </c>
      <c r="CTS11" t="s">
        <v>99</v>
      </c>
      <c r="CTT11" t="s">
        <v>100</v>
      </c>
      <c r="CTU11" t="s">
        <v>101</v>
      </c>
      <c r="CTV11" t="s">
        <v>102</v>
      </c>
      <c r="CTW11" t="s">
        <v>103</v>
      </c>
      <c r="CTX11" t="s">
        <v>104</v>
      </c>
      <c r="CTY11" t="s">
        <v>105</v>
      </c>
      <c r="CTZ11" t="s">
        <v>106</v>
      </c>
      <c r="CUA11" t="s">
        <v>107</v>
      </c>
      <c r="CUB11" t="s">
        <v>108</v>
      </c>
      <c r="CUC11" t="s">
        <v>109</v>
      </c>
      <c r="CUD11" t="s">
        <v>99</v>
      </c>
      <c r="CUE11" t="s">
        <v>100</v>
      </c>
      <c r="CUF11" t="s">
        <v>101</v>
      </c>
      <c r="CUG11" t="s">
        <v>102</v>
      </c>
      <c r="CUH11" t="s">
        <v>103</v>
      </c>
      <c r="CUI11" t="s">
        <v>104</v>
      </c>
      <c r="CUJ11" t="s">
        <v>105</v>
      </c>
      <c r="CUK11" t="s">
        <v>106</v>
      </c>
      <c r="CUL11" t="s">
        <v>107</v>
      </c>
      <c r="CUM11" t="s">
        <v>108</v>
      </c>
      <c r="CUN11" t="s">
        <v>109</v>
      </c>
      <c r="CUO11" t="s">
        <v>99</v>
      </c>
      <c r="CUP11" t="s">
        <v>100</v>
      </c>
      <c r="CUQ11" t="s">
        <v>101</v>
      </c>
      <c r="CUR11" t="s">
        <v>102</v>
      </c>
      <c r="CUS11" t="s">
        <v>103</v>
      </c>
      <c r="CUT11" t="s">
        <v>104</v>
      </c>
      <c r="CUU11" t="s">
        <v>105</v>
      </c>
      <c r="CUV11" t="s">
        <v>106</v>
      </c>
      <c r="CUW11" t="s">
        <v>107</v>
      </c>
      <c r="CUX11" t="s">
        <v>108</v>
      </c>
      <c r="CUY11" t="s">
        <v>109</v>
      </c>
      <c r="CUZ11" t="s">
        <v>99</v>
      </c>
      <c r="CVA11" t="s">
        <v>100</v>
      </c>
      <c r="CVB11" t="s">
        <v>101</v>
      </c>
      <c r="CVC11" t="s">
        <v>102</v>
      </c>
      <c r="CVD11" t="s">
        <v>103</v>
      </c>
      <c r="CVE11" t="s">
        <v>104</v>
      </c>
      <c r="CVF11" t="s">
        <v>105</v>
      </c>
      <c r="CVG11" t="s">
        <v>106</v>
      </c>
      <c r="CVH11" t="s">
        <v>107</v>
      </c>
      <c r="CVI11" t="s">
        <v>108</v>
      </c>
      <c r="CVJ11" t="s">
        <v>109</v>
      </c>
      <c r="CVK11" t="s">
        <v>99</v>
      </c>
      <c r="CVL11" t="s">
        <v>100</v>
      </c>
      <c r="CVM11" t="s">
        <v>101</v>
      </c>
      <c r="CVN11" t="s">
        <v>102</v>
      </c>
      <c r="CVO11" t="s">
        <v>103</v>
      </c>
      <c r="CVP11" t="s">
        <v>104</v>
      </c>
      <c r="CVQ11" t="s">
        <v>105</v>
      </c>
      <c r="CVR11" t="s">
        <v>106</v>
      </c>
      <c r="CVS11" t="s">
        <v>107</v>
      </c>
      <c r="CVT11" t="s">
        <v>108</v>
      </c>
      <c r="CVU11" t="s">
        <v>109</v>
      </c>
      <c r="CVV11" t="s">
        <v>99</v>
      </c>
      <c r="CVW11" t="s">
        <v>100</v>
      </c>
      <c r="CVX11" t="s">
        <v>101</v>
      </c>
      <c r="CVY11" t="s">
        <v>102</v>
      </c>
      <c r="CVZ11" t="s">
        <v>103</v>
      </c>
      <c r="CWA11" t="s">
        <v>104</v>
      </c>
      <c r="CWB11" t="s">
        <v>105</v>
      </c>
      <c r="CWC11" t="s">
        <v>106</v>
      </c>
      <c r="CWD11" t="s">
        <v>107</v>
      </c>
      <c r="CWE11" t="s">
        <v>108</v>
      </c>
      <c r="CWF11" t="s">
        <v>109</v>
      </c>
      <c r="CWG11" t="s">
        <v>99</v>
      </c>
      <c r="CWH11" t="s">
        <v>100</v>
      </c>
      <c r="CWI11" t="s">
        <v>101</v>
      </c>
      <c r="CWJ11" t="s">
        <v>102</v>
      </c>
      <c r="CWK11" t="s">
        <v>103</v>
      </c>
      <c r="CWL11" t="s">
        <v>104</v>
      </c>
      <c r="CWM11" t="s">
        <v>105</v>
      </c>
      <c r="CWN11" t="s">
        <v>106</v>
      </c>
      <c r="CWO11" t="s">
        <v>107</v>
      </c>
      <c r="CWP11" t="s">
        <v>108</v>
      </c>
      <c r="CWQ11" t="s">
        <v>109</v>
      </c>
      <c r="CWR11" t="s">
        <v>99</v>
      </c>
      <c r="CWS11" t="s">
        <v>100</v>
      </c>
      <c r="CWT11" t="s">
        <v>101</v>
      </c>
      <c r="CWU11" t="s">
        <v>102</v>
      </c>
      <c r="CWV11" t="s">
        <v>103</v>
      </c>
      <c r="CWW11" t="s">
        <v>104</v>
      </c>
      <c r="CWX11" t="s">
        <v>105</v>
      </c>
      <c r="CWY11" t="s">
        <v>106</v>
      </c>
      <c r="CWZ11" t="s">
        <v>107</v>
      </c>
      <c r="CXA11" t="s">
        <v>108</v>
      </c>
      <c r="CXB11" t="s">
        <v>109</v>
      </c>
      <c r="CXC11" t="s">
        <v>99</v>
      </c>
      <c r="CXD11" t="s">
        <v>100</v>
      </c>
      <c r="CXE11" t="s">
        <v>101</v>
      </c>
      <c r="CXF11" t="s">
        <v>102</v>
      </c>
      <c r="CXG11" t="s">
        <v>103</v>
      </c>
      <c r="CXH11" t="s">
        <v>104</v>
      </c>
      <c r="CXI11" t="s">
        <v>105</v>
      </c>
      <c r="CXJ11" t="s">
        <v>106</v>
      </c>
      <c r="CXK11" t="s">
        <v>107</v>
      </c>
      <c r="CXL11" t="s">
        <v>108</v>
      </c>
      <c r="CXM11" t="s">
        <v>109</v>
      </c>
      <c r="CXN11" t="s">
        <v>99</v>
      </c>
      <c r="CXO11" t="s">
        <v>100</v>
      </c>
      <c r="CXP11" t="s">
        <v>101</v>
      </c>
      <c r="CXQ11" t="s">
        <v>102</v>
      </c>
      <c r="CXR11" t="s">
        <v>103</v>
      </c>
      <c r="CXS11" t="s">
        <v>104</v>
      </c>
      <c r="CXT11" t="s">
        <v>105</v>
      </c>
      <c r="CXU11" t="s">
        <v>106</v>
      </c>
      <c r="CXV11" t="s">
        <v>107</v>
      </c>
      <c r="CXW11" t="s">
        <v>108</v>
      </c>
      <c r="CXX11" t="s">
        <v>109</v>
      </c>
      <c r="CXY11" t="s">
        <v>99</v>
      </c>
      <c r="CXZ11" t="s">
        <v>100</v>
      </c>
      <c r="CYA11" t="s">
        <v>101</v>
      </c>
      <c r="CYB11" t="s">
        <v>102</v>
      </c>
      <c r="CYC11" t="s">
        <v>103</v>
      </c>
      <c r="CYD11" t="s">
        <v>104</v>
      </c>
      <c r="CYE11" t="s">
        <v>105</v>
      </c>
      <c r="CYF11" t="s">
        <v>106</v>
      </c>
      <c r="CYG11" t="s">
        <v>107</v>
      </c>
      <c r="CYH11" t="s">
        <v>108</v>
      </c>
      <c r="CYI11" t="s">
        <v>109</v>
      </c>
      <c r="CYJ11" t="s">
        <v>99</v>
      </c>
      <c r="CYK11" t="s">
        <v>100</v>
      </c>
      <c r="CYL11" t="s">
        <v>101</v>
      </c>
      <c r="CYM11" t="s">
        <v>102</v>
      </c>
      <c r="CYN11" t="s">
        <v>103</v>
      </c>
      <c r="CYO11" t="s">
        <v>104</v>
      </c>
      <c r="CYP11" t="s">
        <v>105</v>
      </c>
      <c r="CYQ11" t="s">
        <v>106</v>
      </c>
      <c r="CYR11" t="s">
        <v>107</v>
      </c>
      <c r="CYS11" t="s">
        <v>108</v>
      </c>
      <c r="CYT11" t="s">
        <v>109</v>
      </c>
      <c r="CYU11" t="s">
        <v>99</v>
      </c>
      <c r="CYV11" t="s">
        <v>100</v>
      </c>
      <c r="CYW11" t="s">
        <v>101</v>
      </c>
      <c r="CYX11" t="s">
        <v>102</v>
      </c>
      <c r="CYY11" t="s">
        <v>103</v>
      </c>
      <c r="CYZ11" t="s">
        <v>104</v>
      </c>
      <c r="CZA11" t="s">
        <v>105</v>
      </c>
      <c r="CZB11" t="s">
        <v>106</v>
      </c>
      <c r="CZC11" t="s">
        <v>107</v>
      </c>
      <c r="CZD11" t="s">
        <v>108</v>
      </c>
      <c r="CZE11" t="s">
        <v>109</v>
      </c>
      <c r="CZF11" t="s">
        <v>99</v>
      </c>
      <c r="CZG11" t="s">
        <v>100</v>
      </c>
      <c r="CZH11" t="s">
        <v>101</v>
      </c>
      <c r="CZI11" t="s">
        <v>102</v>
      </c>
      <c r="CZJ11" t="s">
        <v>103</v>
      </c>
      <c r="CZK11" t="s">
        <v>104</v>
      </c>
      <c r="CZL11" t="s">
        <v>105</v>
      </c>
      <c r="CZM11" t="s">
        <v>106</v>
      </c>
      <c r="CZN11" t="s">
        <v>107</v>
      </c>
      <c r="CZO11" t="s">
        <v>108</v>
      </c>
      <c r="CZP11" t="s">
        <v>109</v>
      </c>
      <c r="CZQ11" t="s">
        <v>99</v>
      </c>
      <c r="CZR11" t="s">
        <v>100</v>
      </c>
      <c r="CZS11" t="s">
        <v>101</v>
      </c>
      <c r="CZT11" t="s">
        <v>102</v>
      </c>
      <c r="CZU11" t="s">
        <v>103</v>
      </c>
      <c r="CZV11" t="s">
        <v>104</v>
      </c>
      <c r="CZW11" t="s">
        <v>105</v>
      </c>
      <c r="CZX11" t="s">
        <v>106</v>
      </c>
      <c r="CZY11" t="s">
        <v>107</v>
      </c>
      <c r="CZZ11" t="s">
        <v>108</v>
      </c>
      <c r="DAA11" t="s">
        <v>109</v>
      </c>
      <c r="DAB11" t="s">
        <v>99</v>
      </c>
      <c r="DAC11" t="s">
        <v>100</v>
      </c>
      <c r="DAD11" t="s">
        <v>101</v>
      </c>
      <c r="DAE11" t="s">
        <v>102</v>
      </c>
      <c r="DAF11" t="s">
        <v>103</v>
      </c>
      <c r="DAG11" t="s">
        <v>104</v>
      </c>
      <c r="DAH11" t="s">
        <v>105</v>
      </c>
      <c r="DAI11" t="s">
        <v>106</v>
      </c>
      <c r="DAJ11" t="s">
        <v>107</v>
      </c>
      <c r="DAK11" t="s">
        <v>108</v>
      </c>
      <c r="DAL11" t="s">
        <v>109</v>
      </c>
      <c r="DAM11" t="s">
        <v>99</v>
      </c>
      <c r="DAN11" t="s">
        <v>100</v>
      </c>
      <c r="DAO11" t="s">
        <v>101</v>
      </c>
      <c r="DAP11" t="s">
        <v>102</v>
      </c>
      <c r="DAQ11" t="s">
        <v>103</v>
      </c>
      <c r="DAR11" t="s">
        <v>104</v>
      </c>
      <c r="DAS11" t="s">
        <v>105</v>
      </c>
      <c r="DAT11" t="s">
        <v>106</v>
      </c>
      <c r="DAU11" t="s">
        <v>107</v>
      </c>
      <c r="DAV11" t="s">
        <v>108</v>
      </c>
      <c r="DAW11" t="s">
        <v>109</v>
      </c>
      <c r="DAX11" t="s">
        <v>99</v>
      </c>
      <c r="DAY11" t="s">
        <v>100</v>
      </c>
      <c r="DAZ11" t="s">
        <v>101</v>
      </c>
      <c r="DBA11" t="s">
        <v>102</v>
      </c>
      <c r="DBB11" t="s">
        <v>103</v>
      </c>
      <c r="DBC11" t="s">
        <v>104</v>
      </c>
      <c r="DBD11" t="s">
        <v>105</v>
      </c>
      <c r="DBE11" t="s">
        <v>106</v>
      </c>
      <c r="DBF11" t="s">
        <v>107</v>
      </c>
      <c r="DBG11" t="s">
        <v>108</v>
      </c>
      <c r="DBH11" t="s">
        <v>109</v>
      </c>
      <c r="DBI11" t="s">
        <v>99</v>
      </c>
      <c r="DBJ11" t="s">
        <v>100</v>
      </c>
      <c r="DBK11" t="s">
        <v>101</v>
      </c>
      <c r="DBL11" t="s">
        <v>102</v>
      </c>
      <c r="DBM11" t="s">
        <v>103</v>
      </c>
      <c r="DBN11" t="s">
        <v>104</v>
      </c>
      <c r="DBO11" t="s">
        <v>105</v>
      </c>
      <c r="DBP11" t="s">
        <v>106</v>
      </c>
      <c r="DBQ11" t="s">
        <v>107</v>
      </c>
      <c r="DBR11" t="s">
        <v>108</v>
      </c>
      <c r="DBS11" t="s">
        <v>109</v>
      </c>
      <c r="DBT11" t="s">
        <v>99</v>
      </c>
      <c r="DBU11" t="s">
        <v>100</v>
      </c>
      <c r="DBV11" t="s">
        <v>101</v>
      </c>
      <c r="DBW11" t="s">
        <v>102</v>
      </c>
      <c r="DBX11" t="s">
        <v>103</v>
      </c>
      <c r="DBY11" t="s">
        <v>104</v>
      </c>
      <c r="DBZ11" t="s">
        <v>105</v>
      </c>
      <c r="DCA11" t="s">
        <v>106</v>
      </c>
      <c r="DCB11" t="s">
        <v>107</v>
      </c>
      <c r="DCC11" t="s">
        <v>108</v>
      </c>
      <c r="DCD11" t="s">
        <v>109</v>
      </c>
      <c r="DCE11" t="s">
        <v>99</v>
      </c>
      <c r="DCF11" t="s">
        <v>100</v>
      </c>
      <c r="DCG11" t="s">
        <v>101</v>
      </c>
      <c r="DCH11" t="s">
        <v>102</v>
      </c>
      <c r="DCI11" t="s">
        <v>103</v>
      </c>
      <c r="DCJ11" t="s">
        <v>104</v>
      </c>
      <c r="DCK11" t="s">
        <v>105</v>
      </c>
      <c r="DCL11" t="s">
        <v>106</v>
      </c>
      <c r="DCM11" t="s">
        <v>107</v>
      </c>
      <c r="DCN11" t="s">
        <v>108</v>
      </c>
      <c r="DCO11" t="s">
        <v>109</v>
      </c>
      <c r="DCP11" t="s">
        <v>99</v>
      </c>
      <c r="DCQ11" t="s">
        <v>100</v>
      </c>
      <c r="DCR11" t="s">
        <v>101</v>
      </c>
      <c r="DCS11" t="s">
        <v>102</v>
      </c>
      <c r="DCT11" t="s">
        <v>103</v>
      </c>
      <c r="DCU11" t="s">
        <v>104</v>
      </c>
      <c r="DCV11" t="s">
        <v>105</v>
      </c>
      <c r="DCW11" t="s">
        <v>106</v>
      </c>
      <c r="DCX11" t="s">
        <v>107</v>
      </c>
      <c r="DCY11" t="s">
        <v>108</v>
      </c>
      <c r="DCZ11" t="s">
        <v>109</v>
      </c>
      <c r="DDA11" t="s">
        <v>99</v>
      </c>
      <c r="DDB11" t="s">
        <v>100</v>
      </c>
      <c r="DDC11" t="s">
        <v>101</v>
      </c>
      <c r="DDD11" t="s">
        <v>102</v>
      </c>
      <c r="DDE11" t="s">
        <v>103</v>
      </c>
      <c r="DDF11" t="s">
        <v>104</v>
      </c>
      <c r="DDG11" t="s">
        <v>105</v>
      </c>
      <c r="DDH11" t="s">
        <v>106</v>
      </c>
      <c r="DDI11" t="s">
        <v>107</v>
      </c>
      <c r="DDJ11" t="s">
        <v>108</v>
      </c>
      <c r="DDK11" t="s">
        <v>109</v>
      </c>
      <c r="DDL11" t="s">
        <v>99</v>
      </c>
      <c r="DDM11" t="s">
        <v>100</v>
      </c>
      <c r="DDN11" t="s">
        <v>101</v>
      </c>
      <c r="DDO11" t="s">
        <v>102</v>
      </c>
      <c r="DDP11" t="s">
        <v>103</v>
      </c>
      <c r="DDQ11" t="s">
        <v>104</v>
      </c>
      <c r="DDR11" t="s">
        <v>105</v>
      </c>
      <c r="DDS11" t="s">
        <v>106</v>
      </c>
      <c r="DDT11" t="s">
        <v>107</v>
      </c>
      <c r="DDU11" t="s">
        <v>108</v>
      </c>
      <c r="DDV11" t="s">
        <v>109</v>
      </c>
      <c r="DDW11" t="s">
        <v>99</v>
      </c>
      <c r="DDX11" t="s">
        <v>100</v>
      </c>
      <c r="DDY11" t="s">
        <v>101</v>
      </c>
      <c r="DDZ11" t="s">
        <v>102</v>
      </c>
      <c r="DEA11" t="s">
        <v>103</v>
      </c>
      <c r="DEB11" t="s">
        <v>104</v>
      </c>
      <c r="DEC11" t="s">
        <v>105</v>
      </c>
      <c r="DED11" t="s">
        <v>106</v>
      </c>
      <c r="DEE11" t="s">
        <v>107</v>
      </c>
      <c r="DEF11" t="s">
        <v>108</v>
      </c>
      <c r="DEG11" t="s">
        <v>109</v>
      </c>
      <c r="DEH11" t="s">
        <v>99</v>
      </c>
      <c r="DEI11" t="s">
        <v>100</v>
      </c>
      <c r="DEJ11" t="s">
        <v>101</v>
      </c>
      <c r="DEK11" t="s">
        <v>102</v>
      </c>
      <c r="DEL11" t="s">
        <v>103</v>
      </c>
      <c r="DEM11" t="s">
        <v>104</v>
      </c>
      <c r="DEN11" t="s">
        <v>105</v>
      </c>
      <c r="DEO11" t="s">
        <v>106</v>
      </c>
      <c r="DEP11" t="s">
        <v>107</v>
      </c>
      <c r="DEQ11" t="s">
        <v>108</v>
      </c>
      <c r="DER11" t="s">
        <v>109</v>
      </c>
      <c r="DES11" t="s">
        <v>99</v>
      </c>
      <c r="DET11" t="s">
        <v>100</v>
      </c>
      <c r="DEU11" t="s">
        <v>101</v>
      </c>
      <c r="DEV11" t="s">
        <v>102</v>
      </c>
      <c r="DEW11" t="s">
        <v>103</v>
      </c>
      <c r="DEX11" t="s">
        <v>104</v>
      </c>
      <c r="DEY11" t="s">
        <v>105</v>
      </c>
      <c r="DEZ11" t="s">
        <v>106</v>
      </c>
      <c r="DFA11" t="s">
        <v>107</v>
      </c>
      <c r="DFB11" t="s">
        <v>108</v>
      </c>
      <c r="DFC11" t="s">
        <v>109</v>
      </c>
      <c r="DFD11" t="s">
        <v>99</v>
      </c>
      <c r="DFE11" t="s">
        <v>100</v>
      </c>
      <c r="DFF11" t="s">
        <v>101</v>
      </c>
      <c r="DFG11" t="s">
        <v>102</v>
      </c>
      <c r="DFH11" t="s">
        <v>103</v>
      </c>
      <c r="DFI11" t="s">
        <v>104</v>
      </c>
      <c r="DFJ11" t="s">
        <v>105</v>
      </c>
      <c r="DFK11" t="s">
        <v>106</v>
      </c>
      <c r="DFL11" t="s">
        <v>107</v>
      </c>
      <c r="DFM11" t="s">
        <v>108</v>
      </c>
      <c r="DFN11" t="s">
        <v>109</v>
      </c>
      <c r="DFO11" t="s">
        <v>99</v>
      </c>
      <c r="DFP11" t="s">
        <v>100</v>
      </c>
      <c r="DFQ11" t="s">
        <v>101</v>
      </c>
      <c r="DFR11" t="s">
        <v>102</v>
      </c>
      <c r="DFS11" t="s">
        <v>103</v>
      </c>
      <c r="DFT11" t="s">
        <v>104</v>
      </c>
      <c r="DFU11" t="s">
        <v>105</v>
      </c>
      <c r="DFV11" t="s">
        <v>106</v>
      </c>
      <c r="DFW11" t="s">
        <v>107</v>
      </c>
      <c r="DFX11" t="s">
        <v>108</v>
      </c>
      <c r="DFY11" t="s">
        <v>109</v>
      </c>
      <c r="DFZ11" t="s">
        <v>99</v>
      </c>
      <c r="DGA11" t="s">
        <v>100</v>
      </c>
      <c r="DGB11" t="s">
        <v>101</v>
      </c>
      <c r="DGC11" t="s">
        <v>102</v>
      </c>
      <c r="DGD11" t="s">
        <v>103</v>
      </c>
      <c r="DGE11" t="s">
        <v>104</v>
      </c>
      <c r="DGF11" t="s">
        <v>105</v>
      </c>
      <c r="DGG11" t="s">
        <v>106</v>
      </c>
      <c r="DGH11" t="s">
        <v>107</v>
      </c>
      <c r="DGI11" t="s">
        <v>108</v>
      </c>
      <c r="DGJ11" t="s">
        <v>109</v>
      </c>
      <c r="DGK11" t="s">
        <v>99</v>
      </c>
      <c r="DGL11" t="s">
        <v>100</v>
      </c>
      <c r="DGM11" t="s">
        <v>101</v>
      </c>
      <c r="DGN11" t="s">
        <v>102</v>
      </c>
      <c r="DGO11" t="s">
        <v>103</v>
      </c>
      <c r="DGP11" t="s">
        <v>104</v>
      </c>
      <c r="DGQ11" t="s">
        <v>105</v>
      </c>
      <c r="DGR11" t="s">
        <v>106</v>
      </c>
      <c r="DGS11" t="s">
        <v>107</v>
      </c>
      <c r="DGT11" t="s">
        <v>108</v>
      </c>
      <c r="DGU11" t="s">
        <v>109</v>
      </c>
      <c r="DGV11" t="s">
        <v>99</v>
      </c>
      <c r="DGW11" t="s">
        <v>100</v>
      </c>
      <c r="DGX11" t="s">
        <v>101</v>
      </c>
      <c r="DGY11" t="s">
        <v>102</v>
      </c>
      <c r="DGZ11" t="s">
        <v>103</v>
      </c>
      <c r="DHA11" t="s">
        <v>104</v>
      </c>
      <c r="DHB11" t="s">
        <v>105</v>
      </c>
      <c r="DHC11" t="s">
        <v>106</v>
      </c>
      <c r="DHD11" t="s">
        <v>107</v>
      </c>
      <c r="DHE11" t="s">
        <v>108</v>
      </c>
      <c r="DHF11" t="s">
        <v>109</v>
      </c>
      <c r="DHG11" t="s">
        <v>99</v>
      </c>
      <c r="DHH11" t="s">
        <v>100</v>
      </c>
      <c r="DHI11" t="s">
        <v>101</v>
      </c>
      <c r="DHJ11" t="s">
        <v>102</v>
      </c>
      <c r="DHK11" t="s">
        <v>103</v>
      </c>
      <c r="DHL11" t="s">
        <v>104</v>
      </c>
      <c r="DHM11" t="s">
        <v>105</v>
      </c>
      <c r="DHN11" t="s">
        <v>106</v>
      </c>
      <c r="DHO11" t="s">
        <v>107</v>
      </c>
      <c r="DHP11" t="s">
        <v>108</v>
      </c>
      <c r="DHQ11" t="s">
        <v>109</v>
      </c>
      <c r="DHR11" t="s">
        <v>99</v>
      </c>
      <c r="DHS11" t="s">
        <v>100</v>
      </c>
      <c r="DHT11" t="s">
        <v>101</v>
      </c>
      <c r="DHU11" t="s">
        <v>102</v>
      </c>
      <c r="DHV11" t="s">
        <v>103</v>
      </c>
      <c r="DHW11" t="s">
        <v>104</v>
      </c>
      <c r="DHX11" t="s">
        <v>105</v>
      </c>
      <c r="DHY11" t="s">
        <v>106</v>
      </c>
      <c r="DHZ11" t="s">
        <v>107</v>
      </c>
      <c r="DIA11" t="s">
        <v>108</v>
      </c>
      <c r="DIB11" t="s">
        <v>109</v>
      </c>
      <c r="DIC11" t="s">
        <v>99</v>
      </c>
      <c r="DID11" t="s">
        <v>100</v>
      </c>
      <c r="DIE11" t="s">
        <v>101</v>
      </c>
      <c r="DIF11" t="s">
        <v>102</v>
      </c>
      <c r="DIG11" t="s">
        <v>103</v>
      </c>
      <c r="DIH11" t="s">
        <v>104</v>
      </c>
      <c r="DII11" t="s">
        <v>105</v>
      </c>
      <c r="DIJ11" t="s">
        <v>106</v>
      </c>
      <c r="DIK11" t="s">
        <v>107</v>
      </c>
      <c r="DIL11" t="s">
        <v>108</v>
      </c>
      <c r="DIM11" t="s">
        <v>109</v>
      </c>
      <c r="DIN11" t="s">
        <v>99</v>
      </c>
      <c r="DIO11" t="s">
        <v>100</v>
      </c>
      <c r="DIP11" t="s">
        <v>101</v>
      </c>
      <c r="DIQ11" t="s">
        <v>102</v>
      </c>
      <c r="DIR11" t="s">
        <v>103</v>
      </c>
      <c r="DIS11" t="s">
        <v>104</v>
      </c>
      <c r="DIT11" t="s">
        <v>105</v>
      </c>
      <c r="DIU11" t="s">
        <v>106</v>
      </c>
      <c r="DIV11" t="s">
        <v>107</v>
      </c>
      <c r="DIW11" t="s">
        <v>108</v>
      </c>
      <c r="DIX11" t="s">
        <v>109</v>
      </c>
      <c r="DIY11" t="s">
        <v>99</v>
      </c>
      <c r="DIZ11" t="s">
        <v>100</v>
      </c>
      <c r="DJA11" t="s">
        <v>101</v>
      </c>
      <c r="DJB11" t="s">
        <v>102</v>
      </c>
      <c r="DJC11" t="s">
        <v>103</v>
      </c>
      <c r="DJD11" t="s">
        <v>104</v>
      </c>
      <c r="DJE11" t="s">
        <v>105</v>
      </c>
      <c r="DJF11" t="s">
        <v>106</v>
      </c>
      <c r="DJG11" t="s">
        <v>107</v>
      </c>
      <c r="DJH11" t="s">
        <v>108</v>
      </c>
      <c r="DJI11" t="s">
        <v>109</v>
      </c>
      <c r="DJJ11" t="s">
        <v>99</v>
      </c>
      <c r="DJK11" t="s">
        <v>100</v>
      </c>
      <c r="DJL11" t="s">
        <v>101</v>
      </c>
      <c r="DJM11" t="s">
        <v>102</v>
      </c>
      <c r="DJN11" t="s">
        <v>103</v>
      </c>
      <c r="DJO11" t="s">
        <v>104</v>
      </c>
      <c r="DJP11" t="s">
        <v>105</v>
      </c>
      <c r="DJQ11" t="s">
        <v>106</v>
      </c>
      <c r="DJR11" t="s">
        <v>107</v>
      </c>
      <c r="DJS11" t="s">
        <v>108</v>
      </c>
      <c r="DJT11" t="s">
        <v>109</v>
      </c>
      <c r="DJU11" t="s">
        <v>99</v>
      </c>
      <c r="DJV11" t="s">
        <v>100</v>
      </c>
      <c r="DJW11" t="s">
        <v>101</v>
      </c>
      <c r="DJX11" t="s">
        <v>102</v>
      </c>
      <c r="DJY11" t="s">
        <v>103</v>
      </c>
      <c r="DJZ11" t="s">
        <v>104</v>
      </c>
      <c r="DKA11" t="s">
        <v>105</v>
      </c>
      <c r="DKB11" t="s">
        <v>106</v>
      </c>
      <c r="DKC11" t="s">
        <v>107</v>
      </c>
      <c r="DKD11" t="s">
        <v>108</v>
      </c>
      <c r="DKE11" t="s">
        <v>109</v>
      </c>
      <c r="DKF11" t="s">
        <v>99</v>
      </c>
      <c r="DKG11" t="s">
        <v>100</v>
      </c>
      <c r="DKH11" t="s">
        <v>101</v>
      </c>
      <c r="DKI11" t="s">
        <v>102</v>
      </c>
      <c r="DKJ11" t="s">
        <v>103</v>
      </c>
      <c r="DKK11" t="s">
        <v>104</v>
      </c>
      <c r="DKL11" t="s">
        <v>105</v>
      </c>
      <c r="DKM11" t="s">
        <v>106</v>
      </c>
      <c r="DKN11" t="s">
        <v>107</v>
      </c>
      <c r="DKO11" t="s">
        <v>108</v>
      </c>
      <c r="DKP11" t="s">
        <v>109</v>
      </c>
      <c r="DKQ11" t="s">
        <v>99</v>
      </c>
      <c r="DKR11" t="s">
        <v>100</v>
      </c>
      <c r="DKS11" t="s">
        <v>101</v>
      </c>
      <c r="DKT11" t="s">
        <v>102</v>
      </c>
      <c r="DKU11" t="s">
        <v>103</v>
      </c>
      <c r="DKV11" t="s">
        <v>104</v>
      </c>
      <c r="DKW11" t="s">
        <v>105</v>
      </c>
      <c r="DKX11" t="s">
        <v>106</v>
      </c>
      <c r="DKY11" t="s">
        <v>107</v>
      </c>
      <c r="DKZ11" t="s">
        <v>108</v>
      </c>
      <c r="DLA11" t="s">
        <v>109</v>
      </c>
      <c r="DLB11" t="s">
        <v>99</v>
      </c>
      <c r="DLC11" t="s">
        <v>100</v>
      </c>
      <c r="DLD11" t="s">
        <v>101</v>
      </c>
      <c r="DLE11" t="s">
        <v>102</v>
      </c>
      <c r="DLF11" t="s">
        <v>103</v>
      </c>
      <c r="DLG11" t="s">
        <v>104</v>
      </c>
      <c r="DLH11" t="s">
        <v>105</v>
      </c>
      <c r="DLI11" t="s">
        <v>106</v>
      </c>
      <c r="DLJ11" t="s">
        <v>107</v>
      </c>
      <c r="DLK11" t="s">
        <v>108</v>
      </c>
      <c r="DLL11" t="s">
        <v>109</v>
      </c>
      <c r="DLM11" t="s">
        <v>99</v>
      </c>
      <c r="DLN11" t="s">
        <v>100</v>
      </c>
      <c r="DLO11" t="s">
        <v>101</v>
      </c>
      <c r="DLP11" t="s">
        <v>102</v>
      </c>
      <c r="DLQ11" t="s">
        <v>103</v>
      </c>
      <c r="DLR11" t="s">
        <v>104</v>
      </c>
      <c r="DLS11" t="s">
        <v>105</v>
      </c>
      <c r="DLT11" t="s">
        <v>106</v>
      </c>
      <c r="DLU11" t="s">
        <v>107</v>
      </c>
      <c r="DLV11" t="s">
        <v>108</v>
      </c>
      <c r="DLW11" t="s">
        <v>109</v>
      </c>
      <c r="DLX11" t="s">
        <v>99</v>
      </c>
      <c r="DLY11" t="s">
        <v>100</v>
      </c>
      <c r="DLZ11" t="s">
        <v>101</v>
      </c>
      <c r="DMA11" t="s">
        <v>102</v>
      </c>
      <c r="DMB11" t="s">
        <v>103</v>
      </c>
      <c r="DMC11" t="s">
        <v>104</v>
      </c>
      <c r="DMD11" t="s">
        <v>105</v>
      </c>
      <c r="DME11" t="s">
        <v>106</v>
      </c>
      <c r="DMF11" t="s">
        <v>107</v>
      </c>
      <c r="DMG11" t="s">
        <v>108</v>
      </c>
      <c r="DMH11" t="s">
        <v>109</v>
      </c>
      <c r="DMI11" t="s">
        <v>99</v>
      </c>
      <c r="DMJ11" t="s">
        <v>100</v>
      </c>
      <c r="DMK11" t="s">
        <v>101</v>
      </c>
      <c r="DML11" t="s">
        <v>102</v>
      </c>
      <c r="DMM11" t="s">
        <v>103</v>
      </c>
      <c r="DMN11" t="s">
        <v>104</v>
      </c>
      <c r="DMO11" t="s">
        <v>105</v>
      </c>
      <c r="DMP11" t="s">
        <v>106</v>
      </c>
      <c r="DMQ11" t="s">
        <v>107</v>
      </c>
      <c r="DMR11" t="s">
        <v>108</v>
      </c>
      <c r="DMS11" t="s">
        <v>109</v>
      </c>
      <c r="DMT11" t="s">
        <v>99</v>
      </c>
      <c r="DMU11" t="s">
        <v>100</v>
      </c>
      <c r="DMV11" t="s">
        <v>101</v>
      </c>
      <c r="DMW11" t="s">
        <v>102</v>
      </c>
      <c r="DMX11" t="s">
        <v>103</v>
      </c>
      <c r="DMY11" t="s">
        <v>104</v>
      </c>
      <c r="DMZ11" t="s">
        <v>105</v>
      </c>
      <c r="DNA11" t="s">
        <v>106</v>
      </c>
      <c r="DNB11" t="s">
        <v>107</v>
      </c>
      <c r="DNC11" t="s">
        <v>108</v>
      </c>
      <c r="DND11" t="s">
        <v>109</v>
      </c>
      <c r="DNE11" t="s">
        <v>99</v>
      </c>
      <c r="DNF11" t="s">
        <v>100</v>
      </c>
      <c r="DNG11" t="s">
        <v>101</v>
      </c>
      <c r="DNH11" t="s">
        <v>102</v>
      </c>
      <c r="DNI11" t="s">
        <v>103</v>
      </c>
      <c r="DNJ11" t="s">
        <v>104</v>
      </c>
      <c r="DNK11" t="s">
        <v>105</v>
      </c>
      <c r="DNL11" t="s">
        <v>106</v>
      </c>
      <c r="DNM11" t="s">
        <v>107</v>
      </c>
      <c r="DNN11" t="s">
        <v>108</v>
      </c>
      <c r="DNO11" t="s">
        <v>109</v>
      </c>
      <c r="DNP11" t="s">
        <v>99</v>
      </c>
      <c r="DNQ11" t="s">
        <v>100</v>
      </c>
      <c r="DNR11" t="s">
        <v>101</v>
      </c>
      <c r="DNS11" t="s">
        <v>102</v>
      </c>
      <c r="DNT11" t="s">
        <v>103</v>
      </c>
      <c r="DNU11" t="s">
        <v>104</v>
      </c>
      <c r="DNV11" t="s">
        <v>105</v>
      </c>
      <c r="DNW11" t="s">
        <v>106</v>
      </c>
      <c r="DNX11" t="s">
        <v>107</v>
      </c>
      <c r="DNY11" t="s">
        <v>108</v>
      </c>
      <c r="DNZ11" t="s">
        <v>109</v>
      </c>
      <c r="DOA11" t="s">
        <v>99</v>
      </c>
      <c r="DOB11" t="s">
        <v>100</v>
      </c>
      <c r="DOC11" t="s">
        <v>101</v>
      </c>
      <c r="DOD11" t="s">
        <v>102</v>
      </c>
      <c r="DOE11" t="s">
        <v>103</v>
      </c>
      <c r="DOF11" t="s">
        <v>104</v>
      </c>
      <c r="DOG11" t="s">
        <v>105</v>
      </c>
      <c r="DOH11" t="s">
        <v>106</v>
      </c>
      <c r="DOI11" t="s">
        <v>107</v>
      </c>
      <c r="DOJ11" t="s">
        <v>108</v>
      </c>
      <c r="DOK11" t="s">
        <v>109</v>
      </c>
      <c r="DOL11" t="s">
        <v>99</v>
      </c>
      <c r="DOM11" t="s">
        <v>100</v>
      </c>
      <c r="DON11" t="s">
        <v>101</v>
      </c>
      <c r="DOO11" t="s">
        <v>102</v>
      </c>
      <c r="DOP11" t="s">
        <v>103</v>
      </c>
      <c r="DOQ11" t="s">
        <v>104</v>
      </c>
      <c r="DOR11" t="s">
        <v>105</v>
      </c>
      <c r="DOS11" t="s">
        <v>106</v>
      </c>
      <c r="DOT11" t="s">
        <v>107</v>
      </c>
      <c r="DOU11" t="s">
        <v>108</v>
      </c>
      <c r="DOV11" t="s">
        <v>109</v>
      </c>
      <c r="DOW11" t="s">
        <v>99</v>
      </c>
      <c r="DOX11" t="s">
        <v>100</v>
      </c>
      <c r="DOY11" t="s">
        <v>101</v>
      </c>
      <c r="DOZ11" t="s">
        <v>102</v>
      </c>
      <c r="DPA11" t="s">
        <v>103</v>
      </c>
      <c r="DPB11" t="s">
        <v>104</v>
      </c>
      <c r="DPC11" t="s">
        <v>105</v>
      </c>
      <c r="DPD11" t="s">
        <v>106</v>
      </c>
      <c r="DPE11" t="s">
        <v>107</v>
      </c>
      <c r="DPF11" t="s">
        <v>108</v>
      </c>
      <c r="DPG11" t="s">
        <v>109</v>
      </c>
      <c r="DPH11" t="s">
        <v>99</v>
      </c>
      <c r="DPI11" t="s">
        <v>100</v>
      </c>
      <c r="DPJ11" t="s">
        <v>101</v>
      </c>
      <c r="DPK11" t="s">
        <v>102</v>
      </c>
      <c r="DPL11" t="s">
        <v>103</v>
      </c>
      <c r="DPM11" t="s">
        <v>104</v>
      </c>
      <c r="DPN11" t="s">
        <v>105</v>
      </c>
      <c r="DPO11" t="s">
        <v>106</v>
      </c>
      <c r="DPP11" t="s">
        <v>107</v>
      </c>
      <c r="DPQ11" t="s">
        <v>108</v>
      </c>
      <c r="DPR11" t="s">
        <v>109</v>
      </c>
      <c r="DPS11" t="s">
        <v>99</v>
      </c>
      <c r="DPT11" t="s">
        <v>100</v>
      </c>
      <c r="DPU11" t="s">
        <v>101</v>
      </c>
      <c r="DPV11" t="s">
        <v>102</v>
      </c>
      <c r="DPW11" t="s">
        <v>103</v>
      </c>
      <c r="DPX11" t="s">
        <v>104</v>
      </c>
      <c r="DPY11" t="s">
        <v>105</v>
      </c>
      <c r="DPZ11" t="s">
        <v>106</v>
      </c>
      <c r="DQA11" t="s">
        <v>107</v>
      </c>
      <c r="DQB11" t="s">
        <v>108</v>
      </c>
      <c r="DQC11" t="s">
        <v>109</v>
      </c>
      <c r="DQD11" t="s">
        <v>99</v>
      </c>
      <c r="DQE11" t="s">
        <v>100</v>
      </c>
      <c r="DQF11" t="s">
        <v>101</v>
      </c>
      <c r="DQG11" t="s">
        <v>102</v>
      </c>
      <c r="DQH11" t="s">
        <v>103</v>
      </c>
      <c r="DQI11" t="s">
        <v>104</v>
      </c>
      <c r="DQJ11" t="s">
        <v>105</v>
      </c>
      <c r="DQK11" t="s">
        <v>106</v>
      </c>
      <c r="DQL11" t="s">
        <v>107</v>
      </c>
      <c r="DQM11" t="s">
        <v>108</v>
      </c>
      <c r="DQN11" t="s">
        <v>109</v>
      </c>
      <c r="DQO11" t="s">
        <v>99</v>
      </c>
      <c r="DQP11" t="s">
        <v>100</v>
      </c>
      <c r="DQQ11" t="s">
        <v>101</v>
      </c>
      <c r="DQR11" t="s">
        <v>102</v>
      </c>
      <c r="DQS11" t="s">
        <v>103</v>
      </c>
      <c r="DQT11" t="s">
        <v>104</v>
      </c>
      <c r="DQU11" t="s">
        <v>105</v>
      </c>
      <c r="DQV11" t="s">
        <v>106</v>
      </c>
      <c r="DQW11" t="s">
        <v>107</v>
      </c>
      <c r="DQX11" t="s">
        <v>108</v>
      </c>
      <c r="DQY11" t="s">
        <v>109</v>
      </c>
      <c r="DQZ11" t="s">
        <v>99</v>
      </c>
      <c r="DRA11" t="s">
        <v>100</v>
      </c>
      <c r="DRB11" t="s">
        <v>101</v>
      </c>
      <c r="DRC11" t="s">
        <v>102</v>
      </c>
      <c r="DRD11" t="s">
        <v>103</v>
      </c>
      <c r="DRE11" t="s">
        <v>104</v>
      </c>
      <c r="DRF11" t="s">
        <v>105</v>
      </c>
      <c r="DRG11" t="s">
        <v>106</v>
      </c>
      <c r="DRH11" t="s">
        <v>107</v>
      </c>
      <c r="DRI11" t="s">
        <v>108</v>
      </c>
      <c r="DRJ11" t="s">
        <v>109</v>
      </c>
      <c r="DRK11" t="s">
        <v>99</v>
      </c>
      <c r="DRL11" t="s">
        <v>100</v>
      </c>
      <c r="DRM11" t="s">
        <v>101</v>
      </c>
      <c r="DRN11" t="s">
        <v>102</v>
      </c>
      <c r="DRO11" t="s">
        <v>103</v>
      </c>
      <c r="DRP11" t="s">
        <v>104</v>
      </c>
      <c r="DRQ11" t="s">
        <v>105</v>
      </c>
      <c r="DRR11" t="s">
        <v>106</v>
      </c>
      <c r="DRS11" t="s">
        <v>107</v>
      </c>
      <c r="DRT11" t="s">
        <v>108</v>
      </c>
      <c r="DRU11" t="s">
        <v>109</v>
      </c>
      <c r="DRV11" t="s">
        <v>99</v>
      </c>
      <c r="DRW11" t="s">
        <v>100</v>
      </c>
      <c r="DRX11" t="s">
        <v>101</v>
      </c>
      <c r="DRY11" t="s">
        <v>102</v>
      </c>
      <c r="DRZ11" t="s">
        <v>103</v>
      </c>
      <c r="DSA11" t="s">
        <v>104</v>
      </c>
      <c r="DSB11" t="s">
        <v>105</v>
      </c>
      <c r="DSC11" t="s">
        <v>106</v>
      </c>
      <c r="DSD11" t="s">
        <v>107</v>
      </c>
      <c r="DSE11" t="s">
        <v>108</v>
      </c>
      <c r="DSF11" t="s">
        <v>109</v>
      </c>
      <c r="DSG11" t="s">
        <v>99</v>
      </c>
      <c r="DSH11" t="s">
        <v>100</v>
      </c>
      <c r="DSI11" t="s">
        <v>101</v>
      </c>
      <c r="DSJ11" t="s">
        <v>102</v>
      </c>
      <c r="DSK11" t="s">
        <v>103</v>
      </c>
      <c r="DSL11" t="s">
        <v>104</v>
      </c>
      <c r="DSM11" t="s">
        <v>105</v>
      </c>
      <c r="DSN11" t="s">
        <v>106</v>
      </c>
      <c r="DSO11" t="s">
        <v>107</v>
      </c>
      <c r="DSP11" t="s">
        <v>108</v>
      </c>
      <c r="DSQ11" t="s">
        <v>109</v>
      </c>
      <c r="DSR11" t="s">
        <v>99</v>
      </c>
      <c r="DSS11" t="s">
        <v>100</v>
      </c>
      <c r="DST11" t="s">
        <v>101</v>
      </c>
      <c r="DSU11" t="s">
        <v>102</v>
      </c>
      <c r="DSV11" t="s">
        <v>103</v>
      </c>
      <c r="DSW11" t="s">
        <v>104</v>
      </c>
      <c r="DSX11" t="s">
        <v>105</v>
      </c>
      <c r="DSY11" t="s">
        <v>106</v>
      </c>
      <c r="DSZ11" t="s">
        <v>107</v>
      </c>
      <c r="DTA11" t="s">
        <v>108</v>
      </c>
      <c r="DTB11" t="s">
        <v>109</v>
      </c>
      <c r="DTC11" t="s">
        <v>99</v>
      </c>
      <c r="DTD11" t="s">
        <v>100</v>
      </c>
      <c r="DTE11" t="s">
        <v>101</v>
      </c>
      <c r="DTF11" t="s">
        <v>102</v>
      </c>
      <c r="DTG11" t="s">
        <v>103</v>
      </c>
      <c r="DTH11" t="s">
        <v>104</v>
      </c>
      <c r="DTI11" t="s">
        <v>105</v>
      </c>
      <c r="DTJ11" t="s">
        <v>106</v>
      </c>
      <c r="DTK11" t="s">
        <v>107</v>
      </c>
      <c r="DTL11" t="s">
        <v>108</v>
      </c>
      <c r="DTM11" t="s">
        <v>109</v>
      </c>
      <c r="DTN11" t="s">
        <v>99</v>
      </c>
      <c r="DTO11" t="s">
        <v>100</v>
      </c>
      <c r="DTP11" t="s">
        <v>101</v>
      </c>
      <c r="DTQ11" t="s">
        <v>102</v>
      </c>
      <c r="DTR11" t="s">
        <v>103</v>
      </c>
      <c r="DTS11" t="s">
        <v>104</v>
      </c>
      <c r="DTT11" t="s">
        <v>105</v>
      </c>
      <c r="DTU11" t="s">
        <v>106</v>
      </c>
      <c r="DTV11" t="s">
        <v>107</v>
      </c>
      <c r="DTW11" t="s">
        <v>108</v>
      </c>
      <c r="DTX11" t="s">
        <v>109</v>
      </c>
      <c r="DTY11" t="s">
        <v>99</v>
      </c>
      <c r="DTZ11" t="s">
        <v>100</v>
      </c>
      <c r="DUA11" t="s">
        <v>101</v>
      </c>
      <c r="DUB11" t="s">
        <v>102</v>
      </c>
      <c r="DUC11" t="s">
        <v>103</v>
      </c>
      <c r="DUD11" t="s">
        <v>104</v>
      </c>
      <c r="DUE11" t="s">
        <v>105</v>
      </c>
      <c r="DUF11" t="s">
        <v>106</v>
      </c>
      <c r="DUG11" t="s">
        <v>107</v>
      </c>
      <c r="DUH11" t="s">
        <v>108</v>
      </c>
      <c r="DUI11" t="s">
        <v>109</v>
      </c>
      <c r="DUJ11" t="s">
        <v>99</v>
      </c>
      <c r="DUK11" t="s">
        <v>100</v>
      </c>
      <c r="DUL11" t="s">
        <v>101</v>
      </c>
      <c r="DUM11" t="s">
        <v>102</v>
      </c>
      <c r="DUN11" t="s">
        <v>103</v>
      </c>
      <c r="DUO11" t="s">
        <v>104</v>
      </c>
      <c r="DUP11" t="s">
        <v>105</v>
      </c>
      <c r="DUQ11" t="s">
        <v>106</v>
      </c>
      <c r="DUR11" t="s">
        <v>107</v>
      </c>
      <c r="DUS11" t="s">
        <v>108</v>
      </c>
      <c r="DUT11" t="s">
        <v>109</v>
      </c>
      <c r="DUU11" t="s">
        <v>99</v>
      </c>
      <c r="DUV11" t="s">
        <v>100</v>
      </c>
      <c r="DUW11" t="s">
        <v>101</v>
      </c>
      <c r="DUX11" t="s">
        <v>102</v>
      </c>
      <c r="DUY11" t="s">
        <v>103</v>
      </c>
      <c r="DUZ11" t="s">
        <v>104</v>
      </c>
      <c r="DVA11" t="s">
        <v>105</v>
      </c>
      <c r="DVB11" t="s">
        <v>106</v>
      </c>
      <c r="DVC11" t="s">
        <v>107</v>
      </c>
      <c r="DVD11" t="s">
        <v>108</v>
      </c>
      <c r="DVE11" t="s">
        <v>109</v>
      </c>
      <c r="DVF11" t="s">
        <v>99</v>
      </c>
      <c r="DVG11" t="s">
        <v>100</v>
      </c>
      <c r="DVH11" t="s">
        <v>101</v>
      </c>
      <c r="DVI11" t="s">
        <v>102</v>
      </c>
      <c r="DVJ11" t="s">
        <v>103</v>
      </c>
      <c r="DVK11" t="s">
        <v>104</v>
      </c>
      <c r="DVL11" t="s">
        <v>105</v>
      </c>
      <c r="DVM11" t="s">
        <v>106</v>
      </c>
      <c r="DVN11" t="s">
        <v>107</v>
      </c>
      <c r="DVO11" t="s">
        <v>108</v>
      </c>
      <c r="DVP11" t="s">
        <v>109</v>
      </c>
      <c r="DVQ11" t="s">
        <v>99</v>
      </c>
      <c r="DVR11" t="s">
        <v>100</v>
      </c>
      <c r="DVS11" t="s">
        <v>101</v>
      </c>
      <c r="DVT11" t="s">
        <v>102</v>
      </c>
      <c r="DVU11" t="s">
        <v>103</v>
      </c>
      <c r="DVV11" t="s">
        <v>104</v>
      </c>
      <c r="DVW11" t="s">
        <v>105</v>
      </c>
      <c r="DVX11" t="s">
        <v>106</v>
      </c>
      <c r="DVY11" t="s">
        <v>107</v>
      </c>
      <c r="DVZ11" t="s">
        <v>108</v>
      </c>
      <c r="DWA11" t="s">
        <v>109</v>
      </c>
      <c r="DWB11" t="s">
        <v>99</v>
      </c>
      <c r="DWC11" t="s">
        <v>100</v>
      </c>
      <c r="DWD11" t="s">
        <v>101</v>
      </c>
      <c r="DWE11" t="s">
        <v>102</v>
      </c>
      <c r="DWF11" t="s">
        <v>103</v>
      </c>
      <c r="DWG11" t="s">
        <v>104</v>
      </c>
      <c r="DWH11" t="s">
        <v>105</v>
      </c>
      <c r="DWI11" t="s">
        <v>106</v>
      </c>
      <c r="DWJ11" t="s">
        <v>107</v>
      </c>
      <c r="DWK11" t="s">
        <v>108</v>
      </c>
      <c r="DWL11" t="s">
        <v>109</v>
      </c>
      <c r="DWM11" t="s">
        <v>99</v>
      </c>
      <c r="DWN11" t="s">
        <v>100</v>
      </c>
      <c r="DWO11" t="s">
        <v>101</v>
      </c>
      <c r="DWP11" t="s">
        <v>102</v>
      </c>
      <c r="DWQ11" t="s">
        <v>103</v>
      </c>
      <c r="DWR11" t="s">
        <v>104</v>
      </c>
      <c r="DWS11" t="s">
        <v>105</v>
      </c>
      <c r="DWT11" t="s">
        <v>106</v>
      </c>
      <c r="DWU11" t="s">
        <v>107</v>
      </c>
      <c r="DWV11" t="s">
        <v>108</v>
      </c>
      <c r="DWW11" t="s">
        <v>109</v>
      </c>
      <c r="DWX11" t="s">
        <v>99</v>
      </c>
      <c r="DWY11" t="s">
        <v>100</v>
      </c>
      <c r="DWZ11" t="s">
        <v>101</v>
      </c>
      <c r="DXA11" t="s">
        <v>102</v>
      </c>
      <c r="DXB11" t="s">
        <v>103</v>
      </c>
      <c r="DXC11" t="s">
        <v>104</v>
      </c>
      <c r="DXD11" t="s">
        <v>105</v>
      </c>
      <c r="DXE11" t="s">
        <v>106</v>
      </c>
      <c r="DXF11" t="s">
        <v>107</v>
      </c>
      <c r="DXG11" t="s">
        <v>108</v>
      </c>
      <c r="DXH11" t="s">
        <v>109</v>
      </c>
      <c r="DXI11" t="s">
        <v>99</v>
      </c>
      <c r="DXJ11" t="s">
        <v>100</v>
      </c>
      <c r="DXK11" t="s">
        <v>101</v>
      </c>
      <c r="DXL11" t="s">
        <v>102</v>
      </c>
      <c r="DXM11" t="s">
        <v>103</v>
      </c>
      <c r="DXN11" t="s">
        <v>104</v>
      </c>
      <c r="DXO11" t="s">
        <v>105</v>
      </c>
      <c r="DXP11" t="s">
        <v>106</v>
      </c>
      <c r="DXQ11" t="s">
        <v>107</v>
      </c>
      <c r="DXR11" t="s">
        <v>108</v>
      </c>
      <c r="DXS11" t="s">
        <v>109</v>
      </c>
      <c r="DXT11" t="s">
        <v>99</v>
      </c>
      <c r="DXU11" t="s">
        <v>100</v>
      </c>
      <c r="DXV11" t="s">
        <v>101</v>
      </c>
      <c r="DXW11" t="s">
        <v>102</v>
      </c>
      <c r="DXX11" t="s">
        <v>103</v>
      </c>
      <c r="DXY11" t="s">
        <v>104</v>
      </c>
      <c r="DXZ11" t="s">
        <v>105</v>
      </c>
      <c r="DYA11" t="s">
        <v>106</v>
      </c>
      <c r="DYB11" t="s">
        <v>107</v>
      </c>
      <c r="DYC11" t="s">
        <v>108</v>
      </c>
      <c r="DYD11" t="s">
        <v>109</v>
      </c>
      <c r="DYE11" t="s">
        <v>99</v>
      </c>
      <c r="DYF11" t="s">
        <v>100</v>
      </c>
      <c r="DYG11" t="s">
        <v>101</v>
      </c>
      <c r="DYH11" t="s">
        <v>102</v>
      </c>
      <c r="DYI11" t="s">
        <v>103</v>
      </c>
      <c r="DYJ11" t="s">
        <v>104</v>
      </c>
      <c r="DYK11" t="s">
        <v>105</v>
      </c>
      <c r="DYL11" t="s">
        <v>106</v>
      </c>
      <c r="DYM11" t="s">
        <v>107</v>
      </c>
      <c r="DYN11" t="s">
        <v>108</v>
      </c>
      <c r="DYO11" t="s">
        <v>109</v>
      </c>
      <c r="DYP11" t="s">
        <v>99</v>
      </c>
      <c r="DYQ11" t="s">
        <v>100</v>
      </c>
      <c r="DYR11" t="s">
        <v>101</v>
      </c>
      <c r="DYS11" t="s">
        <v>102</v>
      </c>
      <c r="DYT11" t="s">
        <v>103</v>
      </c>
      <c r="DYU11" t="s">
        <v>104</v>
      </c>
      <c r="DYV11" t="s">
        <v>105</v>
      </c>
      <c r="DYW11" t="s">
        <v>106</v>
      </c>
      <c r="DYX11" t="s">
        <v>107</v>
      </c>
      <c r="DYY11" t="s">
        <v>108</v>
      </c>
      <c r="DYZ11" t="s">
        <v>109</v>
      </c>
      <c r="DZA11" t="s">
        <v>99</v>
      </c>
      <c r="DZB11" t="s">
        <v>100</v>
      </c>
      <c r="DZC11" t="s">
        <v>101</v>
      </c>
      <c r="DZD11" t="s">
        <v>102</v>
      </c>
      <c r="DZE11" t="s">
        <v>103</v>
      </c>
      <c r="DZF11" t="s">
        <v>104</v>
      </c>
      <c r="DZG11" t="s">
        <v>105</v>
      </c>
      <c r="DZH11" t="s">
        <v>106</v>
      </c>
      <c r="DZI11" t="s">
        <v>107</v>
      </c>
      <c r="DZJ11" t="s">
        <v>108</v>
      </c>
      <c r="DZK11" t="s">
        <v>109</v>
      </c>
      <c r="DZL11" t="s">
        <v>99</v>
      </c>
      <c r="DZM11" t="s">
        <v>100</v>
      </c>
      <c r="DZN11" t="s">
        <v>101</v>
      </c>
      <c r="DZO11" t="s">
        <v>102</v>
      </c>
      <c r="DZP11" t="s">
        <v>103</v>
      </c>
      <c r="DZQ11" t="s">
        <v>104</v>
      </c>
      <c r="DZR11" t="s">
        <v>105</v>
      </c>
      <c r="DZS11" t="s">
        <v>106</v>
      </c>
      <c r="DZT11" t="s">
        <v>107</v>
      </c>
      <c r="DZU11" t="s">
        <v>108</v>
      </c>
      <c r="DZV11" t="s">
        <v>109</v>
      </c>
      <c r="DZW11" t="s">
        <v>99</v>
      </c>
      <c r="DZX11" t="s">
        <v>100</v>
      </c>
      <c r="DZY11" t="s">
        <v>101</v>
      </c>
      <c r="DZZ11" t="s">
        <v>102</v>
      </c>
      <c r="EAA11" t="s">
        <v>103</v>
      </c>
      <c r="EAB11" t="s">
        <v>104</v>
      </c>
      <c r="EAC11" t="s">
        <v>105</v>
      </c>
      <c r="EAD11" t="s">
        <v>106</v>
      </c>
      <c r="EAE11" t="s">
        <v>107</v>
      </c>
      <c r="EAF11" t="s">
        <v>108</v>
      </c>
      <c r="EAG11" t="s">
        <v>109</v>
      </c>
      <c r="EAH11" t="s">
        <v>99</v>
      </c>
      <c r="EAI11" t="s">
        <v>100</v>
      </c>
      <c r="EAJ11" t="s">
        <v>101</v>
      </c>
      <c r="EAK11" t="s">
        <v>102</v>
      </c>
      <c r="EAL11" t="s">
        <v>103</v>
      </c>
      <c r="EAM11" t="s">
        <v>104</v>
      </c>
      <c r="EAN11" t="s">
        <v>105</v>
      </c>
      <c r="EAO11" t="s">
        <v>106</v>
      </c>
      <c r="EAP11" t="s">
        <v>107</v>
      </c>
      <c r="EAQ11" t="s">
        <v>108</v>
      </c>
      <c r="EAR11" t="s">
        <v>109</v>
      </c>
      <c r="EAS11" t="s">
        <v>99</v>
      </c>
      <c r="EAT11" t="s">
        <v>100</v>
      </c>
      <c r="EAU11" t="s">
        <v>101</v>
      </c>
      <c r="EAV11" t="s">
        <v>102</v>
      </c>
      <c r="EAW11" t="s">
        <v>103</v>
      </c>
      <c r="EAX11" t="s">
        <v>104</v>
      </c>
      <c r="EAY11" t="s">
        <v>105</v>
      </c>
      <c r="EAZ11" t="s">
        <v>106</v>
      </c>
      <c r="EBA11" t="s">
        <v>107</v>
      </c>
      <c r="EBB11" t="s">
        <v>108</v>
      </c>
      <c r="EBC11" t="s">
        <v>109</v>
      </c>
      <c r="EBD11" t="s">
        <v>99</v>
      </c>
      <c r="EBE11" t="s">
        <v>100</v>
      </c>
      <c r="EBF11" t="s">
        <v>101</v>
      </c>
      <c r="EBG11" t="s">
        <v>102</v>
      </c>
      <c r="EBH11" t="s">
        <v>103</v>
      </c>
      <c r="EBI11" t="s">
        <v>104</v>
      </c>
      <c r="EBJ11" t="s">
        <v>105</v>
      </c>
      <c r="EBK11" t="s">
        <v>106</v>
      </c>
      <c r="EBL11" t="s">
        <v>107</v>
      </c>
      <c r="EBM11" t="s">
        <v>108</v>
      </c>
      <c r="EBN11" t="s">
        <v>109</v>
      </c>
      <c r="EBO11" t="s">
        <v>99</v>
      </c>
      <c r="EBP11" t="s">
        <v>100</v>
      </c>
      <c r="EBQ11" t="s">
        <v>101</v>
      </c>
      <c r="EBR11" t="s">
        <v>102</v>
      </c>
      <c r="EBS11" t="s">
        <v>103</v>
      </c>
      <c r="EBT11" t="s">
        <v>104</v>
      </c>
      <c r="EBU11" t="s">
        <v>105</v>
      </c>
      <c r="EBV11" t="s">
        <v>106</v>
      </c>
      <c r="EBW11" t="s">
        <v>107</v>
      </c>
      <c r="EBX11" t="s">
        <v>108</v>
      </c>
      <c r="EBY11" t="s">
        <v>109</v>
      </c>
      <c r="EBZ11" t="s">
        <v>99</v>
      </c>
      <c r="ECA11" t="s">
        <v>100</v>
      </c>
      <c r="ECB11" t="s">
        <v>101</v>
      </c>
      <c r="ECC11" t="s">
        <v>102</v>
      </c>
      <c r="ECD11" t="s">
        <v>103</v>
      </c>
      <c r="ECE11" t="s">
        <v>104</v>
      </c>
      <c r="ECF11" t="s">
        <v>105</v>
      </c>
      <c r="ECG11" t="s">
        <v>106</v>
      </c>
      <c r="ECH11" t="s">
        <v>107</v>
      </c>
      <c r="ECI11" t="s">
        <v>108</v>
      </c>
      <c r="ECJ11" t="s">
        <v>109</v>
      </c>
      <c r="ECK11" t="s">
        <v>99</v>
      </c>
      <c r="ECL11" t="s">
        <v>100</v>
      </c>
      <c r="ECM11" t="s">
        <v>101</v>
      </c>
      <c r="ECN11" t="s">
        <v>102</v>
      </c>
      <c r="ECO11" t="s">
        <v>103</v>
      </c>
      <c r="ECP11" t="s">
        <v>104</v>
      </c>
      <c r="ECQ11" t="s">
        <v>105</v>
      </c>
      <c r="ECR11" t="s">
        <v>106</v>
      </c>
      <c r="ECS11" t="s">
        <v>107</v>
      </c>
      <c r="ECT11" t="s">
        <v>108</v>
      </c>
      <c r="ECU11" t="s">
        <v>109</v>
      </c>
      <c r="ECV11" t="s">
        <v>99</v>
      </c>
      <c r="ECW11" t="s">
        <v>100</v>
      </c>
      <c r="ECX11" t="s">
        <v>101</v>
      </c>
      <c r="ECY11" t="s">
        <v>102</v>
      </c>
      <c r="ECZ11" t="s">
        <v>103</v>
      </c>
      <c r="EDA11" t="s">
        <v>104</v>
      </c>
      <c r="EDB11" t="s">
        <v>105</v>
      </c>
      <c r="EDC11" t="s">
        <v>106</v>
      </c>
      <c r="EDD11" t="s">
        <v>107</v>
      </c>
      <c r="EDE11" t="s">
        <v>108</v>
      </c>
      <c r="EDF11" t="s">
        <v>109</v>
      </c>
      <c r="EDG11" t="s">
        <v>99</v>
      </c>
      <c r="EDH11" t="s">
        <v>100</v>
      </c>
      <c r="EDI11" t="s">
        <v>101</v>
      </c>
      <c r="EDJ11" t="s">
        <v>102</v>
      </c>
      <c r="EDK11" t="s">
        <v>103</v>
      </c>
      <c r="EDL11" t="s">
        <v>104</v>
      </c>
      <c r="EDM11" t="s">
        <v>105</v>
      </c>
      <c r="EDN11" t="s">
        <v>106</v>
      </c>
      <c r="EDO11" t="s">
        <v>107</v>
      </c>
      <c r="EDP11" t="s">
        <v>108</v>
      </c>
      <c r="EDQ11" t="s">
        <v>109</v>
      </c>
      <c r="EDR11" t="s">
        <v>99</v>
      </c>
      <c r="EDS11" t="s">
        <v>100</v>
      </c>
      <c r="EDT11" t="s">
        <v>101</v>
      </c>
      <c r="EDU11" t="s">
        <v>102</v>
      </c>
      <c r="EDV11" t="s">
        <v>103</v>
      </c>
      <c r="EDW11" t="s">
        <v>104</v>
      </c>
      <c r="EDX11" t="s">
        <v>105</v>
      </c>
      <c r="EDY11" t="s">
        <v>106</v>
      </c>
      <c r="EDZ11" t="s">
        <v>107</v>
      </c>
      <c r="EEA11" t="s">
        <v>108</v>
      </c>
      <c r="EEB11" t="s">
        <v>109</v>
      </c>
      <c r="EEC11" t="s">
        <v>99</v>
      </c>
      <c r="EED11" t="s">
        <v>100</v>
      </c>
      <c r="EEE11" t="s">
        <v>101</v>
      </c>
      <c r="EEF11" t="s">
        <v>102</v>
      </c>
      <c r="EEG11" t="s">
        <v>103</v>
      </c>
      <c r="EEH11" t="s">
        <v>104</v>
      </c>
      <c r="EEI11" t="s">
        <v>105</v>
      </c>
      <c r="EEJ11" t="s">
        <v>106</v>
      </c>
      <c r="EEK11" t="s">
        <v>107</v>
      </c>
      <c r="EEL11" t="s">
        <v>108</v>
      </c>
      <c r="EEM11" t="s">
        <v>109</v>
      </c>
      <c r="EEN11" t="s">
        <v>99</v>
      </c>
      <c r="EEO11" t="s">
        <v>100</v>
      </c>
      <c r="EEP11" t="s">
        <v>101</v>
      </c>
      <c r="EEQ11" t="s">
        <v>102</v>
      </c>
      <c r="EER11" t="s">
        <v>103</v>
      </c>
      <c r="EES11" t="s">
        <v>104</v>
      </c>
      <c r="EET11" t="s">
        <v>105</v>
      </c>
      <c r="EEU11" t="s">
        <v>106</v>
      </c>
      <c r="EEV11" t="s">
        <v>107</v>
      </c>
      <c r="EEW11" t="s">
        <v>108</v>
      </c>
      <c r="EEX11" t="s">
        <v>109</v>
      </c>
      <c r="EEY11" t="s">
        <v>99</v>
      </c>
      <c r="EEZ11" t="s">
        <v>100</v>
      </c>
      <c r="EFA11" t="s">
        <v>101</v>
      </c>
      <c r="EFB11" t="s">
        <v>102</v>
      </c>
      <c r="EFC11" t="s">
        <v>103</v>
      </c>
      <c r="EFD11" t="s">
        <v>104</v>
      </c>
      <c r="EFE11" t="s">
        <v>105</v>
      </c>
      <c r="EFF11" t="s">
        <v>106</v>
      </c>
      <c r="EFG11" t="s">
        <v>107</v>
      </c>
      <c r="EFH11" t="s">
        <v>108</v>
      </c>
      <c r="EFI11" t="s">
        <v>109</v>
      </c>
      <c r="EFJ11" t="s">
        <v>99</v>
      </c>
      <c r="EFK11" t="s">
        <v>100</v>
      </c>
      <c r="EFL11" t="s">
        <v>101</v>
      </c>
      <c r="EFM11" t="s">
        <v>102</v>
      </c>
      <c r="EFN11" t="s">
        <v>103</v>
      </c>
      <c r="EFO11" t="s">
        <v>104</v>
      </c>
      <c r="EFP11" t="s">
        <v>105</v>
      </c>
      <c r="EFQ11" t="s">
        <v>106</v>
      </c>
      <c r="EFR11" t="s">
        <v>107</v>
      </c>
      <c r="EFS11" t="s">
        <v>108</v>
      </c>
      <c r="EFT11" t="s">
        <v>109</v>
      </c>
      <c r="EFU11" t="s">
        <v>99</v>
      </c>
      <c r="EFV11" t="s">
        <v>100</v>
      </c>
      <c r="EFW11" t="s">
        <v>101</v>
      </c>
      <c r="EFX11" t="s">
        <v>102</v>
      </c>
      <c r="EFY11" t="s">
        <v>103</v>
      </c>
      <c r="EFZ11" t="s">
        <v>104</v>
      </c>
      <c r="EGA11" t="s">
        <v>105</v>
      </c>
      <c r="EGB11" t="s">
        <v>106</v>
      </c>
      <c r="EGC11" t="s">
        <v>107</v>
      </c>
      <c r="EGD11" t="s">
        <v>108</v>
      </c>
      <c r="EGE11" t="s">
        <v>109</v>
      </c>
      <c r="EGF11" t="s">
        <v>99</v>
      </c>
      <c r="EGG11" t="s">
        <v>100</v>
      </c>
      <c r="EGH11" t="s">
        <v>101</v>
      </c>
      <c r="EGI11" t="s">
        <v>102</v>
      </c>
      <c r="EGJ11" t="s">
        <v>103</v>
      </c>
      <c r="EGK11" t="s">
        <v>104</v>
      </c>
      <c r="EGL11" t="s">
        <v>105</v>
      </c>
      <c r="EGM11" t="s">
        <v>106</v>
      </c>
      <c r="EGN11" t="s">
        <v>107</v>
      </c>
      <c r="EGO11" t="s">
        <v>108</v>
      </c>
      <c r="EGP11" t="s">
        <v>109</v>
      </c>
      <c r="EGQ11" t="s">
        <v>99</v>
      </c>
      <c r="EGR11" t="s">
        <v>100</v>
      </c>
      <c r="EGS11" t="s">
        <v>101</v>
      </c>
      <c r="EGT11" t="s">
        <v>102</v>
      </c>
      <c r="EGU11" t="s">
        <v>103</v>
      </c>
      <c r="EGV11" t="s">
        <v>104</v>
      </c>
      <c r="EGW11" t="s">
        <v>105</v>
      </c>
      <c r="EGX11" t="s">
        <v>106</v>
      </c>
      <c r="EGY11" t="s">
        <v>107</v>
      </c>
      <c r="EGZ11" t="s">
        <v>108</v>
      </c>
      <c r="EHA11" t="s">
        <v>109</v>
      </c>
      <c r="EHB11" t="s">
        <v>99</v>
      </c>
      <c r="EHC11" t="s">
        <v>100</v>
      </c>
      <c r="EHD11" t="s">
        <v>101</v>
      </c>
      <c r="EHE11" t="s">
        <v>102</v>
      </c>
      <c r="EHF11" t="s">
        <v>103</v>
      </c>
      <c r="EHG11" t="s">
        <v>104</v>
      </c>
      <c r="EHH11" t="s">
        <v>105</v>
      </c>
      <c r="EHI11" t="s">
        <v>106</v>
      </c>
      <c r="EHJ11" t="s">
        <v>107</v>
      </c>
      <c r="EHK11" t="s">
        <v>108</v>
      </c>
      <c r="EHL11" t="s">
        <v>109</v>
      </c>
      <c r="EHM11" t="s">
        <v>99</v>
      </c>
      <c r="EHN11" t="s">
        <v>100</v>
      </c>
      <c r="EHO11" t="s">
        <v>101</v>
      </c>
      <c r="EHP11" t="s">
        <v>102</v>
      </c>
      <c r="EHQ11" t="s">
        <v>103</v>
      </c>
      <c r="EHR11" t="s">
        <v>104</v>
      </c>
      <c r="EHS11" t="s">
        <v>105</v>
      </c>
      <c r="EHT11" t="s">
        <v>106</v>
      </c>
      <c r="EHU11" t="s">
        <v>107</v>
      </c>
      <c r="EHV11" t="s">
        <v>108</v>
      </c>
      <c r="EHW11" t="s">
        <v>109</v>
      </c>
      <c r="EHX11" t="s">
        <v>99</v>
      </c>
      <c r="EHY11" t="s">
        <v>100</v>
      </c>
      <c r="EHZ11" t="s">
        <v>101</v>
      </c>
      <c r="EIA11" t="s">
        <v>102</v>
      </c>
      <c r="EIB11" t="s">
        <v>103</v>
      </c>
      <c r="EIC11" t="s">
        <v>104</v>
      </c>
      <c r="EID11" t="s">
        <v>105</v>
      </c>
      <c r="EIE11" t="s">
        <v>106</v>
      </c>
      <c r="EIF11" t="s">
        <v>107</v>
      </c>
      <c r="EIG11" t="s">
        <v>108</v>
      </c>
      <c r="EIH11" t="s">
        <v>109</v>
      </c>
      <c r="EII11" t="s">
        <v>99</v>
      </c>
      <c r="EIJ11" t="s">
        <v>100</v>
      </c>
      <c r="EIK11" t="s">
        <v>101</v>
      </c>
      <c r="EIL11" t="s">
        <v>102</v>
      </c>
      <c r="EIM11" t="s">
        <v>103</v>
      </c>
      <c r="EIN11" t="s">
        <v>104</v>
      </c>
      <c r="EIO11" t="s">
        <v>105</v>
      </c>
      <c r="EIP11" t="s">
        <v>106</v>
      </c>
      <c r="EIQ11" t="s">
        <v>107</v>
      </c>
      <c r="EIR11" t="s">
        <v>108</v>
      </c>
      <c r="EIS11" t="s">
        <v>109</v>
      </c>
      <c r="EIT11" t="s">
        <v>99</v>
      </c>
      <c r="EIU11" t="s">
        <v>100</v>
      </c>
      <c r="EIV11" t="s">
        <v>101</v>
      </c>
      <c r="EIW11" t="s">
        <v>102</v>
      </c>
      <c r="EIX11" t="s">
        <v>103</v>
      </c>
      <c r="EIY11" t="s">
        <v>104</v>
      </c>
      <c r="EIZ11" t="s">
        <v>105</v>
      </c>
      <c r="EJA11" t="s">
        <v>106</v>
      </c>
      <c r="EJB11" t="s">
        <v>107</v>
      </c>
      <c r="EJC11" t="s">
        <v>108</v>
      </c>
      <c r="EJD11" t="s">
        <v>109</v>
      </c>
      <c r="EJE11" t="s">
        <v>99</v>
      </c>
      <c r="EJF11" t="s">
        <v>100</v>
      </c>
      <c r="EJG11" t="s">
        <v>101</v>
      </c>
      <c r="EJH11" t="s">
        <v>102</v>
      </c>
      <c r="EJI11" t="s">
        <v>103</v>
      </c>
      <c r="EJJ11" t="s">
        <v>104</v>
      </c>
      <c r="EJK11" t="s">
        <v>105</v>
      </c>
      <c r="EJL11" t="s">
        <v>106</v>
      </c>
      <c r="EJM11" t="s">
        <v>107</v>
      </c>
      <c r="EJN11" t="s">
        <v>108</v>
      </c>
      <c r="EJO11" t="s">
        <v>109</v>
      </c>
      <c r="EJP11" t="s">
        <v>99</v>
      </c>
      <c r="EJQ11" t="s">
        <v>100</v>
      </c>
      <c r="EJR11" t="s">
        <v>101</v>
      </c>
      <c r="EJS11" t="s">
        <v>102</v>
      </c>
      <c r="EJT11" t="s">
        <v>103</v>
      </c>
      <c r="EJU11" t="s">
        <v>104</v>
      </c>
      <c r="EJV11" t="s">
        <v>105</v>
      </c>
      <c r="EJW11" t="s">
        <v>106</v>
      </c>
      <c r="EJX11" t="s">
        <v>107</v>
      </c>
      <c r="EJY11" t="s">
        <v>108</v>
      </c>
      <c r="EJZ11" t="s">
        <v>109</v>
      </c>
      <c r="EKA11" t="s">
        <v>99</v>
      </c>
      <c r="EKB11" t="s">
        <v>100</v>
      </c>
      <c r="EKC11" t="s">
        <v>101</v>
      </c>
      <c r="EKD11" t="s">
        <v>102</v>
      </c>
      <c r="EKE11" t="s">
        <v>103</v>
      </c>
      <c r="EKF11" t="s">
        <v>104</v>
      </c>
      <c r="EKG11" t="s">
        <v>105</v>
      </c>
      <c r="EKH11" t="s">
        <v>106</v>
      </c>
      <c r="EKI11" t="s">
        <v>107</v>
      </c>
      <c r="EKJ11" t="s">
        <v>108</v>
      </c>
      <c r="EKK11" t="s">
        <v>109</v>
      </c>
      <c r="EKL11" t="s">
        <v>99</v>
      </c>
      <c r="EKM11" t="s">
        <v>100</v>
      </c>
      <c r="EKN11" t="s">
        <v>101</v>
      </c>
      <c r="EKO11" t="s">
        <v>102</v>
      </c>
      <c r="EKP11" t="s">
        <v>103</v>
      </c>
      <c r="EKQ11" t="s">
        <v>104</v>
      </c>
      <c r="EKR11" t="s">
        <v>105</v>
      </c>
      <c r="EKS11" t="s">
        <v>106</v>
      </c>
      <c r="EKT11" t="s">
        <v>107</v>
      </c>
      <c r="EKU11" t="s">
        <v>108</v>
      </c>
      <c r="EKV11" t="s">
        <v>109</v>
      </c>
      <c r="EKW11" t="s">
        <v>99</v>
      </c>
      <c r="EKX11" t="s">
        <v>100</v>
      </c>
      <c r="EKY11" t="s">
        <v>101</v>
      </c>
      <c r="EKZ11" t="s">
        <v>102</v>
      </c>
      <c r="ELA11" t="s">
        <v>103</v>
      </c>
      <c r="ELB11" t="s">
        <v>104</v>
      </c>
      <c r="ELC11" t="s">
        <v>105</v>
      </c>
      <c r="ELD11" t="s">
        <v>106</v>
      </c>
      <c r="ELE11" t="s">
        <v>107</v>
      </c>
      <c r="ELF11" t="s">
        <v>108</v>
      </c>
      <c r="ELG11" t="s">
        <v>109</v>
      </c>
      <c r="ELH11" t="s">
        <v>99</v>
      </c>
      <c r="ELI11" t="s">
        <v>100</v>
      </c>
      <c r="ELJ11" t="s">
        <v>101</v>
      </c>
      <c r="ELK11" t="s">
        <v>102</v>
      </c>
      <c r="ELL11" t="s">
        <v>103</v>
      </c>
      <c r="ELM11" t="s">
        <v>104</v>
      </c>
      <c r="ELN11" t="s">
        <v>105</v>
      </c>
      <c r="ELO11" t="s">
        <v>106</v>
      </c>
      <c r="ELP11" t="s">
        <v>107</v>
      </c>
      <c r="ELQ11" t="s">
        <v>108</v>
      </c>
      <c r="ELR11" t="s">
        <v>109</v>
      </c>
      <c r="ELS11" t="s">
        <v>99</v>
      </c>
      <c r="ELT11" t="s">
        <v>100</v>
      </c>
      <c r="ELU11" t="s">
        <v>101</v>
      </c>
      <c r="ELV11" t="s">
        <v>102</v>
      </c>
      <c r="ELW11" t="s">
        <v>103</v>
      </c>
      <c r="ELX11" t="s">
        <v>104</v>
      </c>
      <c r="ELY11" t="s">
        <v>105</v>
      </c>
      <c r="ELZ11" t="s">
        <v>106</v>
      </c>
      <c r="EMA11" t="s">
        <v>107</v>
      </c>
      <c r="EMB11" t="s">
        <v>108</v>
      </c>
      <c r="EMC11" t="s">
        <v>109</v>
      </c>
      <c r="EMD11" t="s">
        <v>99</v>
      </c>
      <c r="EME11" t="s">
        <v>100</v>
      </c>
      <c r="EMF11" t="s">
        <v>101</v>
      </c>
      <c r="EMG11" t="s">
        <v>102</v>
      </c>
      <c r="EMH11" t="s">
        <v>103</v>
      </c>
      <c r="EMI11" t="s">
        <v>104</v>
      </c>
      <c r="EMJ11" t="s">
        <v>105</v>
      </c>
      <c r="EMK11" t="s">
        <v>106</v>
      </c>
      <c r="EML11" t="s">
        <v>107</v>
      </c>
      <c r="EMM11" t="s">
        <v>108</v>
      </c>
      <c r="EMN11" t="s">
        <v>109</v>
      </c>
      <c r="EMO11" t="s">
        <v>99</v>
      </c>
      <c r="EMP11" t="s">
        <v>100</v>
      </c>
      <c r="EMQ11" t="s">
        <v>101</v>
      </c>
      <c r="EMR11" t="s">
        <v>102</v>
      </c>
      <c r="EMS11" t="s">
        <v>103</v>
      </c>
      <c r="EMT11" t="s">
        <v>104</v>
      </c>
      <c r="EMU11" t="s">
        <v>105</v>
      </c>
      <c r="EMV11" t="s">
        <v>106</v>
      </c>
      <c r="EMW11" t="s">
        <v>107</v>
      </c>
      <c r="EMX11" t="s">
        <v>108</v>
      </c>
      <c r="EMY11" t="s">
        <v>109</v>
      </c>
      <c r="EMZ11" t="s">
        <v>99</v>
      </c>
      <c r="ENA11" t="s">
        <v>100</v>
      </c>
      <c r="ENB11" t="s">
        <v>101</v>
      </c>
      <c r="ENC11" t="s">
        <v>102</v>
      </c>
      <c r="END11" t="s">
        <v>103</v>
      </c>
      <c r="ENE11" t="s">
        <v>104</v>
      </c>
      <c r="ENF11" t="s">
        <v>105</v>
      </c>
      <c r="ENG11" t="s">
        <v>106</v>
      </c>
      <c r="ENH11" t="s">
        <v>107</v>
      </c>
      <c r="ENI11" t="s">
        <v>108</v>
      </c>
      <c r="ENJ11" t="s">
        <v>109</v>
      </c>
      <c r="ENK11" t="s">
        <v>99</v>
      </c>
      <c r="ENL11" t="s">
        <v>100</v>
      </c>
      <c r="ENM11" t="s">
        <v>101</v>
      </c>
      <c r="ENN11" t="s">
        <v>102</v>
      </c>
      <c r="ENO11" t="s">
        <v>103</v>
      </c>
      <c r="ENP11" t="s">
        <v>104</v>
      </c>
      <c r="ENQ11" t="s">
        <v>105</v>
      </c>
      <c r="ENR11" t="s">
        <v>106</v>
      </c>
      <c r="ENS11" t="s">
        <v>107</v>
      </c>
      <c r="ENT11" t="s">
        <v>108</v>
      </c>
      <c r="ENU11" t="s">
        <v>109</v>
      </c>
      <c r="ENV11" t="s">
        <v>99</v>
      </c>
      <c r="ENW11" t="s">
        <v>100</v>
      </c>
      <c r="ENX11" t="s">
        <v>101</v>
      </c>
      <c r="ENY11" t="s">
        <v>102</v>
      </c>
      <c r="ENZ11" t="s">
        <v>103</v>
      </c>
      <c r="EOA11" t="s">
        <v>104</v>
      </c>
      <c r="EOB11" t="s">
        <v>105</v>
      </c>
      <c r="EOC11" t="s">
        <v>106</v>
      </c>
      <c r="EOD11" t="s">
        <v>107</v>
      </c>
      <c r="EOE11" t="s">
        <v>108</v>
      </c>
      <c r="EOF11" t="s">
        <v>109</v>
      </c>
      <c r="EOG11" t="s">
        <v>99</v>
      </c>
      <c r="EOH11" t="s">
        <v>100</v>
      </c>
      <c r="EOI11" t="s">
        <v>101</v>
      </c>
      <c r="EOJ11" t="s">
        <v>102</v>
      </c>
      <c r="EOK11" t="s">
        <v>103</v>
      </c>
      <c r="EOL11" t="s">
        <v>104</v>
      </c>
      <c r="EOM11" t="s">
        <v>105</v>
      </c>
      <c r="EON11" t="s">
        <v>106</v>
      </c>
      <c r="EOO11" t="s">
        <v>107</v>
      </c>
      <c r="EOP11" t="s">
        <v>108</v>
      </c>
      <c r="EOQ11" t="s">
        <v>109</v>
      </c>
      <c r="EOR11" t="s">
        <v>99</v>
      </c>
      <c r="EOS11" t="s">
        <v>100</v>
      </c>
      <c r="EOT11" t="s">
        <v>101</v>
      </c>
      <c r="EOU11" t="s">
        <v>102</v>
      </c>
      <c r="EOV11" t="s">
        <v>103</v>
      </c>
      <c r="EOW11" t="s">
        <v>104</v>
      </c>
      <c r="EOX11" t="s">
        <v>105</v>
      </c>
      <c r="EOY11" t="s">
        <v>106</v>
      </c>
      <c r="EOZ11" t="s">
        <v>107</v>
      </c>
      <c r="EPA11" t="s">
        <v>108</v>
      </c>
      <c r="EPB11" t="s">
        <v>109</v>
      </c>
      <c r="EPC11" t="s">
        <v>99</v>
      </c>
      <c r="EPD11" t="s">
        <v>100</v>
      </c>
      <c r="EPE11" t="s">
        <v>101</v>
      </c>
      <c r="EPF11" t="s">
        <v>102</v>
      </c>
      <c r="EPG11" t="s">
        <v>103</v>
      </c>
      <c r="EPH11" t="s">
        <v>104</v>
      </c>
      <c r="EPI11" t="s">
        <v>105</v>
      </c>
      <c r="EPJ11" t="s">
        <v>106</v>
      </c>
      <c r="EPK11" t="s">
        <v>107</v>
      </c>
      <c r="EPL11" t="s">
        <v>108</v>
      </c>
      <c r="EPM11" t="s">
        <v>109</v>
      </c>
      <c r="EPN11" t="s">
        <v>99</v>
      </c>
      <c r="EPO11" t="s">
        <v>100</v>
      </c>
      <c r="EPP11" t="s">
        <v>101</v>
      </c>
      <c r="EPQ11" t="s">
        <v>102</v>
      </c>
      <c r="EPR11" t="s">
        <v>103</v>
      </c>
      <c r="EPS11" t="s">
        <v>104</v>
      </c>
      <c r="EPT11" t="s">
        <v>105</v>
      </c>
      <c r="EPU11" t="s">
        <v>106</v>
      </c>
      <c r="EPV11" t="s">
        <v>107</v>
      </c>
      <c r="EPW11" t="s">
        <v>108</v>
      </c>
      <c r="EPX11" t="s">
        <v>109</v>
      </c>
      <c r="EPY11" t="s">
        <v>99</v>
      </c>
      <c r="EPZ11" t="s">
        <v>100</v>
      </c>
      <c r="EQA11" t="s">
        <v>101</v>
      </c>
      <c r="EQB11" t="s">
        <v>102</v>
      </c>
      <c r="EQC11" t="s">
        <v>103</v>
      </c>
      <c r="EQD11" t="s">
        <v>104</v>
      </c>
      <c r="EQE11" t="s">
        <v>105</v>
      </c>
      <c r="EQF11" t="s">
        <v>106</v>
      </c>
      <c r="EQG11" t="s">
        <v>107</v>
      </c>
      <c r="EQH11" t="s">
        <v>108</v>
      </c>
      <c r="EQI11" t="s">
        <v>109</v>
      </c>
      <c r="EQJ11" t="s">
        <v>99</v>
      </c>
      <c r="EQK11" t="s">
        <v>100</v>
      </c>
      <c r="EQL11" t="s">
        <v>101</v>
      </c>
      <c r="EQM11" t="s">
        <v>102</v>
      </c>
      <c r="EQN11" t="s">
        <v>103</v>
      </c>
      <c r="EQO11" t="s">
        <v>104</v>
      </c>
      <c r="EQP11" t="s">
        <v>105</v>
      </c>
      <c r="EQQ11" t="s">
        <v>106</v>
      </c>
      <c r="EQR11" t="s">
        <v>107</v>
      </c>
      <c r="EQS11" t="s">
        <v>108</v>
      </c>
      <c r="EQT11" t="s">
        <v>109</v>
      </c>
      <c r="EQU11" t="s">
        <v>99</v>
      </c>
      <c r="EQV11" t="s">
        <v>100</v>
      </c>
      <c r="EQW11" t="s">
        <v>101</v>
      </c>
      <c r="EQX11" t="s">
        <v>102</v>
      </c>
      <c r="EQY11" t="s">
        <v>103</v>
      </c>
      <c r="EQZ11" t="s">
        <v>104</v>
      </c>
      <c r="ERA11" t="s">
        <v>105</v>
      </c>
      <c r="ERB11" t="s">
        <v>106</v>
      </c>
      <c r="ERC11" t="s">
        <v>107</v>
      </c>
      <c r="ERD11" t="s">
        <v>108</v>
      </c>
      <c r="ERE11" t="s">
        <v>109</v>
      </c>
      <c r="ERF11" t="s">
        <v>99</v>
      </c>
      <c r="ERG11" t="s">
        <v>100</v>
      </c>
      <c r="ERH11" t="s">
        <v>101</v>
      </c>
      <c r="ERI11" t="s">
        <v>102</v>
      </c>
      <c r="ERJ11" t="s">
        <v>103</v>
      </c>
      <c r="ERK11" t="s">
        <v>104</v>
      </c>
      <c r="ERL11" t="s">
        <v>105</v>
      </c>
      <c r="ERM11" t="s">
        <v>106</v>
      </c>
      <c r="ERN11" t="s">
        <v>107</v>
      </c>
      <c r="ERO11" t="s">
        <v>108</v>
      </c>
      <c r="ERP11" t="s">
        <v>109</v>
      </c>
      <c r="ERQ11" t="s">
        <v>99</v>
      </c>
      <c r="ERR11" t="s">
        <v>100</v>
      </c>
      <c r="ERS11" t="s">
        <v>101</v>
      </c>
      <c r="ERT11" t="s">
        <v>102</v>
      </c>
      <c r="ERU11" t="s">
        <v>103</v>
      </c>
      <c r="ERV11" t="s">
        <v>104</v>
      </c>
      <c r="ERW11" t="s">
        <v>105</v>
      </c>
      <c r="ERX11" t="s">
        <v>106</v>
      </c>
      <c r="ERY11" t="s">
        <v>107</v>
      </c>
      <c r="ERZ11" t="s">
        <v>108</v>
      </c>
      <c r="ESA11" t="s">
        <v>109</v>
      </c>
      <c r="ESB11" t="s">
        <v>99</v>
      </c>
      <c r="ESC11" t="s">
        <v>100</v>
      </c>
      <c r="ESD11" t="s">
        <v>101</v>
      </c>
      <c r="ESE11" t="s">
        <v>102</v>
      </c>
      <c r="ESF11" t="s">
        <v>103</v>
      </c>
      <c r="ESG11" t="s">
        <v>104</v>
      </c>
      <c r="ESH11" t="s">
        <v>105</v>
      </c>
      <c r="ESI11" t="s">
        <v>106</v>
      </c>
      <c r="ESJ11" t="s">
        <v>107</v>
      </c>
      <c r="ESK11" t="s">
        <v>108</v>
      </c>
      <c r="ESL11" t="s">
        <v>109</v>
      </c>
      <c r="ESM11" t="s">
        <v>99</v>
      </c>
      <c r="ESN11" t="s">
        <v>100</v>
      </c>
      <c r="ESO11" t="s">
        <v>101</v>
      </c>
      <c r="ESP11" t="s">
        <v>102</v>
      </c>
      <c r="ESQ11" t="s">
        <v>103</v>
      </c>
      <c r="ESR11" t="s">
        <v>104</v>
      </c>
      <c r="ESS11" t="s">
        <v>105</v>
      </c>
      <c r="EST11" t="s">
        <v>106</v>
      </c>
      <c r="ESU11" t="s">
        <v>107</v>
      </c>
      <c r="ESV11" t="s">
        <v>108</v>
      </c>
      <c r="ESW11" t="s">
        <v>109</v>
      </c>
      <c r="ESX11" t="s">
        <v>99</v>
      </c>
      <c r="ESY11" t="s">
        <v>100</v>
      </c>
      <c r="ESZ11" t="s">
        <v>101</v>
      </c>
      <c r="ETA11" t="s">
        <v>102</v>
      </c>
      <c r="ETB11" t="s">
        <v>103</v>
      </c>
      <c r="ETC11" t="s">
        <v>104</v>
      </c>
      <c r="ETD11" t="s">
        <v>105</v>
      </c>
      <c r="ETE11" t="s">
        <v>106</v>
      </c>
      <c r="ETF11" t="s">
        <v>107</v>
      </c>
      <c r="ETG11" t="s">
        <v>108</v>
      </c>
      <c r="ETH11" t="s">
        <v>109</v>
      </c>
      <c r="ETI11" t="s">
        <v>99</v>
      </c>
      <c r="ETJ11" t="s">
        <v>100</v>
      </c>
      <c r="ETK11" t="s">
        <v>101</v>
      </c>
      <c r="ETL11" t="s">
        <v>102</v>
      </c>
      <c r="ETM11" t="s">
        <v>103</v>
      </c>
      <c r="ETN11" t="s">
        <v>104</v>
      </c>
      <c r="ETO11" t="s">
        <v>105</v>
      </c>
      <c r="ETP11" t="s">
        <v>106</v>
      </c>
      <c r="ETQ11" t="s">
        <v>107</v>
      </c>
      <c r="ETR11" t="s">
        <v>108</v>
      </c>
      <c r="ETS11" t="s">
        <v>109</v>
      </c>
      <c r="ETT11" t="s">
        <v>99</v>
      </c>
      <c r="ETU11" t="s">
        <v>100</v>
      </c>
      <c r="ETV11" t="s">
        <v>101</v>
      </c>
      <c r="ETW11" t="s">
        <v>102</v>
      </c>
      <c r="ETX11" t="s">
        <v>103</v>
      </c>
      <c r="ETY11" t="s">
        <v>104</v>
      </c>
      <c r="ETZ11" t="s">
        <v>105</v>
      </c>
      <c r="EUA11" t="s">
        <v>106</v>
      </c>
      <c r="EUB11" t="s">
        <v>107</v>
      </c>
      <c r="EUC11" t="s">
        <v>108</v>
      </c>
      <c r="EUD11" t="s">
        <v>109</v>
      </c>
      <c r="EUE11" t="s">
        <v>99</v>
      </c>
      <c r="EUF11" t="s">
        <v>100</v>
      </c>
      <c r="EUG11" t="s">
        <v>101</v>
      </c>
      <c r="EUH11" t="s">
        <v>102</v>
      </c>
      <c r="EUI11" t="s">
        <v>103</v>
      </c>
      <c r="EUJ11" t="s">
        <v>104</v>
      </c>
      <c r="EUK11" t="s">
        <v>105</v>
      </c>
      <c r="EUL11" t="s">
        <v>106</v>
      </c>
      <c r="EUM11" t="s">
        <v>107</v>
      </c>
      <c r="EUN11" t="s">
        <v>108</v>
      </c>
      <c r="EUO11" t="s">
        <v>109</v>
      </c>
      <c r="EUP11" t="s">
        <v>99</v>
      </c>
      <c r="EUQ11" t="s">
        <v>100</v>
      </c>
      <c r="EUR11" t="s">
        <v>101</v>
      </c>
      <c r="EUS11" t="s">
        <v>102</v>
      </c>
      <c r="EUT11" t="s">
        <v>103</v>
      </c>
      <c r="EUU11" t="s">
        <v>104</v>
      </c>
      <c r="EUV11" t="s">
        <v>105</v>
      </c>
      <c r="EUW11" t="s">
        <v>106</v>
      </c>
      <c r="EUX11" t="s">
        <v>107</v>
      </c>
      <c r="EUY11" t="s">
        <v>108</v>
      </c>
      <c r="EUZ11" t="s">
        <v>109</v>
      </c>
      <c r="EVA11" t="s">
        <v>99</v>
      </c>
      <c r="EVB11" t="s">
        <v>100</v>
      </c>
      <c r="EVC11" t="s">
        <v>101</v>
      </c>
      <c r="EVD11" t="s">
        <v>102</v>
      </c>
      <c r="EVE11" t="s">
        <v>103</v>
      </c>
      <c r="EVF11" t="s">
        <v>104</v>
      </c>
      <c r="EVG11" t="s">
        <v>105</v>
      </c>
      <c r="EVH11" t="s">
        <v>106</v>
      </c>
      <c r="EVI11" t="s">
        <v>107</v>
      </c>
      <c r="EVJ11" t="s">
        <v>108</v>
      </c>
      <c r="EVK11" t="s">
        <v>109</v>
      </c>
      <c r="EVL11" t="s">
        <v>99</v>
      </c>
      <c r="EVM11" t="s">
        <v>100</v>
      </c>
      <c r="EVN11" t="s">
        <v>101</v>
      </c>
      <c r="EVO11" t="s">
        <v>102</v>
      </c>
      <c r="EVP11" t="s">
        <v>103</v>
      </c>
      <c r="EVQ11" t="s">
        <v>104</v>
      </c>
      <c r="EVR11" t="s">
        <v>105</v>
      </c>
      <c r="EVS11" t="s">
        <v>106</v>
      </c>
      <c r="EVT11" t="s">
        <v>107</v>
      </c>
      <c r="EVU11" t="s">
        <v>108</v>
      </c>
      <c r="EVV11" t="s">
        <v>109</v>
      </c>
      <c r="EVW11" t="s">
        <v>99</v>
      </c>
      <c r="EVX11" t="s">
        <v>100</v>
      </c>
      <c r="EVY11" t="s">
        <v>101</v>
      </c>
      <c r="EVZ11" t="s">
        <v>102</v>
      </c>
      <c r="EWA11" t="s">
        <v>103</v>
      </c>
      <c r="EWB11" t="s">
        <v>104</v>
      </c>
      <c r="EWC11" t="s">
        <v>105</v>
      </c>
      <c r="EWD11" t="s">
        <v>106</v>
      </c>
      <c r="EWE11" t="s">
        <v>107</v>
      </c>
      <c r="EWF11" t="s">
        <v>108</v>
      </c>
      <c r="EWG11" t="s">
        <v>109</v>
      </c>
      <c r="EWH11" t="s">
        <v>99</v>
      </c>
      <c r="EWI11" t="s">
        <v>100</v>
      </c>
      <c r="EWJ11" t="s">
        <v>101</v>
      </c>
      <c r="EWK11" t="s">
        <v>102</v>
      </c>
      <c r="EWL11" t="s">
        <v>103</v>
      </c>
      <c r="EWM11" t="s">
        <v>104</v>
      </c>
      <c r="EWN11" t="s">
        <v>105</v>
      </c>
      <c r="EWO11" t="s">
        <v>106</v>
      </c>
      <c r="EWP11" t="s">
        <v>107</v>
      </c>
      <c r="EWQ11" t="s">
        <v>108</v>
      </c>
      <c r="EWR11" t="s">
        <v>109</v>
      </c>
      <c r="EWS11" t="s">
        <v>99</v>
      </c>
      <c r="EWT11" t="s">
        <v>100</v>
      </c>
      <c r="EWU11" t="s">
        <v>101</v>
      </c>
      <c r="EWV11" t="s">
        <v>102</v>
      </c>
      <c r="EWW11" t="s">
        <v>103</v>
      </c>
      <c r="EWX11" t="s">
        <v>104</v>
      </c>
      <c r="EWY11" t="s">
        <v>105</v>
      </c>
      <c r="EWZ11" t="s">
        <v>106</v>
      </c>
      <c r="EXA11" t="s">
        <v>107</v>
      </c>
      <c r="EXB11" t="s">
        <v>108</v>
      </c>
      <c r="EXC11" t="s">
        <v>109</v>
      </c>
      <c r="EXD11" t="s">
        <v>99</v>
      </c>
      <c r="EXE11" t="s">
        <v>100</v>
      </c>
      <c r="EXF11" t="s">
        <v>101</v>
      </c>
      <c r="EXG11" t="s">
        <v>102</v>
      </c>
      <c r="EXH11" t="s">
        <v>103</v>
      </c>
      <c r="EXI11" t="s">
        <v>104</v>
      </c>
      <c r="EXJ11" t="s">
        <v>105</v>
      </c>
      <c r="EXK11" t="s">
        <v>106</v>
      </c>
      <c r="EXL11" t="s">
        <v>107</v>
      </c>
      <c r="EXM11" t="s">
        <v>108</v>
      </c>
      <c r="EXN11" t="s">
        <v>109</v>
      </c>
      <c r="EXO11" t="s">
        <v>99</v>
      </c>
      <c r="EXP11" t="s">
        <v>100</v>
      </c>
      <c r="EXQ11" t="s">
        <v>101</v>
      </c>
      <c r="EXR11" t="s">
        <v>102</v>
      </c>
      <c r="EXS11" t="s">
        <v>103</v>
      </c>
      <c r="EXT11" t="s">
        <v>104</v>
      </c>
      <c r="EXU11" t="s">
        <v>105</v>
      </c>
      <c r="EXV11" t="s">
        <v>106</v>
      </c>
      <c r="EXW11" t="s">
        <v>107</v>
      </c>
      <c r="EXX11" t="s">
        <v>108</v>
      </c>
      <c r="EXY11" t="s">
        <v>109</v>
      </c>
      <c r="EXZ11" t="s">
        <v>99</v>
      </c>
      <c r="EYA11" t="s">
        <v>100</v>
      </c>
      <c r="EYB11" t="s">
        <v>101</v>
      </c>
      <c r="EYC11" t="s">
        <v>102</v>
      </c>
      <c r="EYD11" t="s">
        <v>103</v>
      </c>
      <c r="EYE11" t="s">
        <v>104</v>
      </c>
      <c r="EYF11" t="s">
        <v>105</v>
      </c>
      <c r="EYG11" t="s">
        <v>106</v>
      </c>
      <c r="EYH11" t="s">
        <v>107</v>
      </c>
      <c r="EYI11" t="s">
        <v>108</v>
      </c>
      <c r="EYJ11" t="s">
        <v>109</v>
      </c>
      <c r="EYK11" t="s">
        <v>99</v>
      </c>
      <c r="EYL11" t="s">
        <v>100</v>
      </c>
      <c r="EYM11" t="s">
        <v>101</v>
      </c>
      <c r="EYN11" t="s">
        <v>102</v>
      </c>
      <c r="EYO11" t="s">
        <v>103</v>
      </c>
      <c r="EYP11" t="s">
        <v>104</v>
      </c>
      <c r="EYQ11" t="s">
        <v>105</v>
      </c>
      <c r="EYR11" t="s">
        <v>106</v>
      </c>
      <c r="EYS11" t="s">
        <v>107</v>
      </c>
      <c r="EYT11" t="s">
        <v>108</v>
      </c>
      <c r="EYU11" t="s">
        <v>109</v>
      </c>
      <c r="EYV11" t="s">
        <v>99</v>
      </c>
      <c r="EYW11" t="s">
        <v>100</v>
      </c>
      <c r="EYX11" t="s">
        <v>101</v>
      </c>
      <c r="EYY11" t="s">
        <v>102</v>
      </c>
      <c r="EYZ11" t="s">
        <v>103</v>
      </c>
      <c r="EZA11" t="s">
        <v>104</v>
      </c>
      <c r="EZB11" t="s">
        <v>105</v>
      </c>
      <c r="EZC11" t="s">
        <v>106</v>
      </c>
      <c r="EZD11" t="s">
        <v>107</v>
      </c>
      <c r="EZE11" t="s">
        <v>108</v>
      </c>
      <c r="EZF11" t="s">
        <v>109</v>
      </c>
      <c r="EZG11" t="s">
        <v>99</v>
      </c>
      <c r="EZH11" t="s">
        <v>100</v>
      </c>
      <c r="EZI11" t="s">
        <v>101</v>
      </c>
      <c r="EZJ11" t="s">
        <v>102</v>
      </c>
      <c r="EZK11" t="s">
        <v>103</v>
      </c>
      <c r="EZL11" t="s">
        <v>104</v>
      </c>
      <c r="EZM11" t="s">
        <v>105</v>
      </c>
      <c r="EZN11" t="s">
        <v>106</v>
      </c>
      <c r="EZO11" t="s">
        <v>107</v>
      </c>
      <c r="EZP11" t="s">
        <v>108</v>
      </c>
      <c r="EZQ11" t="s">
        <v>109</v>
      </c>
      <c r="EZR11" t="s">
        <v>99</v>
      </c>
      <c r="EZS11" t="s">
        <v>100</v>
      </c>
      <c r="EZT11" t="s">
        <v>101</v>
      </c>
      <c r="EZU11" t="s">
        <v>102</v>
      </c>
      <c r="EZV11" t="s">
        <v>103</v>
      </c>
      <c r="EZW11" t="s">
        <v>104</v>
      </c>
      <c r="EZX11" t="s">
        <v>105</v>
      </c>
      <c r="EZY11" t="s">
        <v>106</v>
      </c>
      <c r="EZZ11" t="s">
        <v>107</v>
      </c>
      <c r="FAA11" t="s">
        <v>108</v>
      </c>
      <c r="FAB11" t="s">
        <v>109</v>
      </c>
      <c r="FAC11" t="s">
        <v>99</v>
      </c>
      <c r="FAD11" t="s">
        <v>100</v>
      </c>
      <c r="FAE11" t="s">
        <v>101</v>
      </c>
      <c r="FAF11" t="s">
        <v>102</v>
      </c>
      <c r="FAG11" t="s">
        <v>103</v>
      </c>
      <c r="FAH11" t="s">
        <v>104</v>
      </c>
      <c r="FAI11" t="s">
        <v>105</v>
      </c>
      <c r="FAJ11" t="s">
        <v>106</v>
      </c>
      <c r="FAK11" t="s">
        <v>107</v>
      </c>
      <c r="FAL11" t="s">
        <v>108</v>
      </c>
      <c r="FAM11" t="s">
        <v>109</v>
      </c>
      <c r="FAN11" t="s">
        <v>99</v>
      </c>
      <c r="FAO11" t="s">
        <v>100</v>
      </c>
      <c r="FAP11" t="s">
        <v>101</v>
      </c>
      <c r="FAQ11" t="s">
        <v>102</v>
      </c>
      <c r="FAR11" t="s">
        <v>103</v>
      </c>
      <c r="FAS11" t="s">
        <v>104</v>
      </c>
      <c r="FAT11" t="s">
        <v>105</v>
      </c>
      <c r="FAU11" t="s">
        <v>106</v>
      </c>
      <c r="FAV11" t="s">
        <v>107</v>
      </c>
      <c r="FAW11" t="s">
        <v>108</v>
      </c>
      <c r="FAX11" t="s">
        <v>109</v>
      </c>
      <c r="FAY11" t="s">
        <v>99</v>
      </c>
      <c r="FAZ11" t="s">
        <v>100</v>
      </c>
      <c r="FBA11" t="s">
        <v>101</v>
      </c>
      <c r="FBB11" t="s">
        <v>102</v>
      </c>
      <c r="FBC11" t="s">
        <v>103</v>
      </c>
      <c r="FBD11" t="s">
        <v>104</v>
      </c>
      <c r="FBE11" t="s">
        <v>105</v>
      </c>
      <c r="FBF11" t="s">
        <v>106</v>
      </c>
      <c r="FBG11" t="s">
        <v>107</v>
      </c>
      <c r="FBH11" t="s">
        <v>108</v>
      </c>
      <c r="FBI11" t="s">
        <v>109</v>
      </c>
      <c r="FBJ11" t="s">
        <v>99</v>
      </c>
      <c r="FBK11" t="s">
        <v>100</v>
      </c>
      <c r="FBL11" t="s">
        <v>101</v>
      </c>
      <c r="FBM11" t="s">
        <v>102</v>
      </c>
      <c r="FBN11" t="s">
        <v>103</v>
      </c>
      <c r="FBO11" t="s">
        <v>104</v>
      </c>
      <c r="FBP11" t="s">
        <v>105</v>
      </c>
      <c r="FBQ11" t="s">
        <v>106</v>
      </c>
      <c r="FBR11" t="s">
        <v>107</v>
      </c>
      <c r="FBS11" t="s">
        <v>108</v>
      </c>
      <c r="FBT11" t="s">
        <v>109</v>
      </c>
      <c r="FBU11" t="s">
        <v>99</v>
      </c>
      <c r="FBV11" t="s">
        <v>100</v>
      </c>
      <c r="FBW11" t="s">
        <v>101</v>
      </c>
      <c r="FBX11" t="s">
        <v>102</v>
      </c>
      <c r="FBY11" t="s">
        <v>103</v>
      </c>
      <c r="FBZ11" t="s">
        <v>104</v>
      </c>
      <c r="FCA11" t="s">
        <v>105</v>
      </c>
      <c r="FCB11" t="s">
        <v>106</v>
      </c>
      <c r="FCC11" t="s">
        <v>107</v>
      </c>
      <c r="FCD11" t="s">
        <v>108</v>
      </c>
      <c r="FCE11" t="s">
        <v>109</v>
      </c>
      <c r="FCF11" t="s">
        <v>99</v>
      </c>
      <c r="FCG11" t="s">
        <v>100</v>
      </c>
      <c r="FCH11" t="s">
        <v>101</v>
      </c>
      <c r="FCI11" t="s">
        <v>102</v>
      </c>
      <c r="FCJ11" t="s">
        <v>103</v>
      </c>
      <c r="FCK11" t="s">
        <v>104</v>
      </c>
      <c r="FCL11" t="s">
        <v>105</v>
      </c>
      <c r="FCM11" t="s">
        <v>106</v>
      </c>
      <c r="FCN11" t="s">
        <v>107</v>
      </c>
      <c r="FCO11" t="s">
        <v>108</v>
      </c>
      <c r="FCP11" t="s">
        <v>109</v>
      </c>
      <c r="FCQ11" t="s">
        <v>99</v>
      </c>
      <c r="FCR11" t="s">
        <v>100</v>
      </c>
      <c r="FCS11" t="s">
        <v>101</v>
      </c>
      <c r="FCT11" t="s">
        <v>102</v>
      </c>
      <c r="FCU11" t="s">
        <v>103</v>
      </c>
      <c r="FCV11" t="s">
        <v>104</v>
      </c>
      <c r="FCW11" t="s">
        <v>105</v>
      </c>
      <c r="FCX11" t="s">
        <v>106</v>
      </c>
      <c r="FCY11" t="s">
        <v>107</v>
      </c>
      <c r="FCZ11" t="s">
        <v>108</v>
      </c>
      <c r="FDA11" t="s">
        <v>109</v>
      </c>
      <c r="FDB11" t="s">
        <v>99</v>
      </c>
      <c r="FDC11" t="s">
        <v>100</v>
      </c>
      <c r="FDD11" t="s">
        <v>101</v>
      </c>
      <c r="FDE11" t="s">
        <v>102</v>
      </c>
      <c r="FDF11" t="s">
        <v>103</v>
      </c>
      <c r="FDG11" t="s">
        <v>104</v>
      </c>
      <c r="FDH11" t="s">
        <v>105</v>
      </c>
      <c r="FDI11" t="s">
        <v>106</v>
      </c>
      <c r="FDJ11" t="s">
        <v>107</v>
      </c>
      <c r="FDK11" t="s">
        <v>108</v>
      </c>
      <c r="FDL11" t="s">
        <v>109</v>
      </c>
      <c r="FDM11" t="s">
        <v>99</v>
      </c>
      <c r="FDN11" t="s">
        <v>100</v>
      </c>
      <c r="FDO11" t="s">
        <v>101</v>
      </c>
      <c r="FDP11" t="s">
        <v>102</v>
      </c>
      <c r="FDQ11" t="s">
        <v>103</v>
      </c>
      <c r="FDR11" t="s">
        <v>104</v>
      </c>
      <c r="FDS11" t="s">
        <v>105</v>
      </c>
      <c r="FDT11" t="s">
        <v>106</v>
      </c>
      <c r="FDU11" t="s">
        <v>107</v>
      </c>
      <c r="FDV11" t="s">
        <v>108</v>
      </c>
      <c r="FDW11" t="s">
        <v>109</v>
      </c>
      <c r="FDX11" t="s">
        <v>99</v>
      </c>
      <c r="FDY11" t="s">
        <v>100</v>
      </c>
      <c r="FDZ11" t="s">
        <v>101</v>
      </c>
      <c r="FEA11" t="s">
        <v>102</v>
      </c>
      <c r="FEB11" t="s">
        <v>103</v>
      </c>
      <c r="FEC11" t="s">
        <v>104</v>
      </c>
      <c r="FED11" t="s">
        <v>105</v>
      </c>
      <c r="FEE11" t="s">
        <v>106</v>
      </c>
      <c r="FEF11" t="s">
        <v>107</v>
      </c>
      <c r="FEG11" t="s">
        <v>108</v>
      </c>
      <c r="FEH11" t="s">
        <v>109</v>
      </c>
      <c r="FEI11" t="s">
        <v>99</v>
      </c>
      <c r="FEJ11" t="s">
        <v>100</v>
      </c>
      <c r="FEK11" t="s">
        <v>101</v>
      </c>
      <c r="FEL11" t="s">
        <v>102</v>
      </c>
      <c r="FEM11" t="s">
        <v>103</v>
      </c>
      <c r="FEN11" t="s">
        <v>104</v>
      </c>
      <c r="FEO11" t="s">
        <v>105</v>
      </c>
      <c r="FEP11" t="s">
        <v>106</v>
      </c>
      <c r="FEQ11" t="s">
        <v>107</v>
      </c>
      <c r="FER11" t="s">
        <v>108</v>
      </c>
      <c r="FES11" t="s">
        <v>109</v>
      </c>
      <c r="FET11" t="s">
        <v>99</v>
      </c>
      <c r="FEU11" t="s">
        <v>100</v>
      </c>
      <c r="FEV11" t="s">
        <v>101</v>
      </c>
      <c r="FEW11" t="s">
        <v>102</v>
      </c>
      <c r="FEX11" t="s">
        <v>103</v>
      </c>
      <c r="FEY11" t="s">
        <v>104</v>
      </c>
      <c r="FEZ11" t="s">
        <v>105</v>
      </c>
      <c r="FFA11" t="s">
        <v>106</v>
      </c>
      <c r="FFB11" t="s">
        <v>107</v>
      </c>
      <c r="FFC11" t="s">
        <v>108</v>
      </c>
      <c r="FFD11" t="s">
        <v>109</v>
      </c>
      <c r="FFE11" t="s">
        <v>99</v>
      </c>
      <c r="FFF11" t="s">
        <v>100</v>
      </c>
      <c r="FFG11" t="s">
        <v>101</v>
      </c>
      <c r="FFH11" t="s">
        <v>102</v>
      </c>
      <c r="FFI11" t="s">
        <v>103</v>
      </c>
      <c r="FFJ11" t="s">
        <v>104</v>
      </c>
      <c r="FFK11" t="s">
        <v>105</v>
      </c>
      <c r="FFL11" t="s">
        <v>106</v>
      </c>
      <c r="FFM11" t="s">
        <v>107</v>
      </c>
      <c r="FFN11" t="s">
        <v>108</v>
      </c>
      <c r="FFO11" t="s">
        <v>109</v>
      </c>
      <c r="FFP11" t="s">
        <v>99</v>
      </c>
      <c r="FFQ11" t="s">
        <v>100</v>
      </c>
      <c r="FFR11" t="s">
        <v>101</v>
      </c>
      <c r="FFS11" t="s">
        <v>102</v>
      </c>
      <c r="FFT11" t="s">
        <v>103</v>
      </c>
      <c r="FFU11" t="s">
        <v>104</v>
      </c>
      <c r="FFV11" t="s">
        <v>105</v>
      </c>
      <c r="FFW11" t="s">
        <v>106</v>
      </c>
      <c r="FFX11" t="s">
        <v>107</v>
      </c>
      <c r="FFY11" t="s">
        <v>108</v>
      </c>
      <c r="FFZ11" t="s">
        <v>109</v>
      </c>
      <c r="FGA11" t="s">
        <v>99</v>
      </c>
      <c r="FGB11" t="s">
        <v>100</v>
      </c>
      <c r="FGC11" t="s">
        <v>101</v>
      </c>
      <c r="FGD11" t="s">
        <v>102</v>
      </c>
      <c r="FGE11" t="s">
        <v>103</v>
      </c>
      <c r="FGF11" t="s">
        <v>104</v>
      </c>
      <c r="FGG11" t="s">
        <v>105</v>
      </c>
      <c r="FGH11" t="s">
        <v>106</v>
      </c>
      <c r="FGI11" t="s">
        <v>107</v>
      </c>
      <c r="FGJ11" t="s">
        <v>108</v>
      </c>
      <c r="FGK11" t="s">
        <v>109</v>
      </c>
      <c r="FGL11" t="s">
        <v>99</v>
      </c>
      <c r="FGM11" t="s">
        <v>100</v>
      </c>
      <c r="FGN11" t="s">
        <v>101</v>
      </c>
      <c r="FGO11" t="s">
        <v>102</v>
      </c>
      <c r="FGP11" t="s">
        <v>103</v>
      </c>
      <c r="FGQ11" t="s">
        <v>104</v>
      </c>
      <c r="FGR11" t="s">
        <v>105</v>
      </c>
      <c r="FGS11" t="s">
        <v>106</v>
      </c>
      <c r="FGT11" t="s">
        <v>107</v>
      </c>
      <c r="FGU11" t="s">
        <v>108</v>
      </c>
      <c r="FGV11" t="s">
        <v>109</v>
      </c>
      <c r="FGW11" t="s">
        <v>99</v>
      </c>
      <c r="FGX11" t="s">
        <v>100</v>
      </c>
      <c r="FGY11" t="s">
        <v>101</v>
      </c>
      <c r="FGZ11" t="s">
        <v>102</v>
      </c>
      <c r="FHA11" t="s">
        <v>103</v>
      </c>
      <c r="FHB11" t="s">
        <v>104</v>
      </c>
      <c r="FHC11" t="s">
        <v>105</v>
      </c>
      <c r="FHD11" t="s">
        <v>106</v>
      </c>
      <c r="FHE11" t="s">
        <v>107</v>
      </c>
      <c r="FHF11" t="s">
        <v>108</v>
      </c>
      <c r="FHG11" t="s">
        <v>109</v>
      </c>
      <c r="FHH11" t="s">
        <v>99</v>
      </c>
      <c r="FHI11" t="s">
        <v>100</v>
      </c>
      <c r="FHJ11" t="s">
        <v>101</v>
      </c>
      <c r="FHK11" t="s">
        <v>102</v>
      </c>
      <c r="FHL11" t="s">
        <v>103</v>
      </c>
      <c r="FHM11" t="s">
        <v>104</v>
      </c>
      <c r="FHN11" t="s">
        <v>105</v>
      </c>
      <c r="FHO11" t="s">
        <v>106</v>
      </c>
      <c r="FHP11" t="s">
        <v>107</v>
      </c>
      <c r="FHQ11" t="s">
        <v>108</v>
      </c>
      <c r="FHR11" t="s">
        <v>109</v>
      </c>
      <c r="FHS11" t="s">
        <v>99</v>
      </c>
      <c r="FHT11" t="s">
        <v>100</v>
      </c>
      <c r="FHU11" t="s">
        <v>101</v>
      </c>
      <c r="FHV11" t="s">
        <v>102</v>
      </c>
      <c r="FHW11" t="s">
        <v>103</v>
      </c>
      <c r="FHX11" t="s">
        <v>104</v>
      </c>
      <c r="FHY11" t="s">
        <v>105</v>
      </c>
      <c r="FHZ11" t="s">
        <v>106</v>
      </c>
      <c r="FIA11" t="s">
        <v>107</v>
      </c>
      <c r="FIB11" t="s">
        <v>108</v>
      </c>
      <c r="FIC11" t="s">
        <v>109</v>
      </c>
      <c r="FID11" t="s">
        <v>99</v>
      </c>
      <c r="FIE11" t="s">
        <v>100</v>
      </c>
      <c r="FIF11" t="s">
        <v>101</v>
      </c>
      <c r="FIG11" t="s">
        <v>102</v>
      </c>
      <c r="FIH11" t="s">
        <v>103</v>
      </c>
      <c r="FII11" t="s">
        <v>104</v>
      </c>
      <c r="FIJ11" t="s">
        <v>105</v>
      </c>
      <c r="FIK11" t="s">
        <v>106</v>
      </c>
      <c r="FIL11" t="s">
        <v>107</v>
      </c>
      <c r="FIM11" t="s">
        <v>108</v>
      </c>
      <c r="FIN11" t="s">
        <v>109</v>
      </c>
      <c r="FIO11" t="s">
        <v>99</v>
      </c>
      <c r="FIP11" t="s">
        <v>100</v>
      </c>
      <c r="FIQ11" t="s">
        <v>101</v>
      </c>
      <c r="FIR11" t="s">
        <v>102</v>
      </c>
      <c r="FIS11" t="s">
        <v>103</v>
      </c>
      <c r="FIT11" t="s">
        <v>104</v>
      </c>
      <c r="FIU11" t="s">
        <v>105</v>
      </c>
      <c r="FIV11" t="s">
        <v>106</v>
      </c>
      <c r="FIW11" t="s">
        <v>107</v>
      </c>
      <c r="FIX11" t="s">
        <v>108</v>
      </c>
      <c r="FIY11" t="s">
        <v>109</v>
      </c>
      <c r="FIZ11" t="s">
        <v>99</v>
      </c>
      <c r="FJA11" t="s">
        <v>100</v>
      </c>
      <c r="FJB11" t="s">
        <v>101</v>
      </c>
      <c r="FJC11" t="s">
        <v>102</v>
      </c>
      <c r="FJD11" t="s">
        <v>103</v>
      </c>
      <c r="FJE11" t="s">
        <v>104</v>
      </c>
      <c r="FJF11" t="s">
        <v>105</v>
      </c>
      <c r="FJG11" t="s">
        <v>106</v>
      </c>
      <c r="FJH11" t="s">
        <v>107</v>
      </c>
      <c r="FJI11" t="s">
        <v>108</v>
      </c>
      <c r="FJJ11" t="s">
        <v>109</v>
      </c>
      <c r="FJK11" t="s">
        <v>99</v>
      </c>
      <c r="FJL11" t="s">
        <v>100</v>
      </c>
      <c r="FJM11" t="s">
        <v>101</v>
      </c>
      <c r="FJN11" t="s">
        <v>102</v>
      </c>
      <c r="FJO11" t="s">
        <v>103</v>
      </c>
      <c r="FJP11" t="s">
        <v>104</v>
      </c>
      <c r="FJQ11" t="s">
        <v>105</v>
      </c>
      <c r="FJR11" t="s">
        <v>106</v>
      </c>
      <c r="FJS11" t="s">
        <v>107</v>
      </c>
      <c r="FJT11" t="s">
        <v>108</v>
      </c>
      <c r="FJU11" t="s">
        <v>109</v>
      </c>
      <c r="FJV11" t="s">
        <v>99</v>
      </c>
      <c r="FJW11" t="s">
        <v>100</v>
      </c>
      <c r="FJX11" t="s">
        <v>101</v>
      </c>
      <c r="FJY11" t="s">
        <v>102</v>
      </c>
      <c r="FJZ11" t="s">
        <v>103</v>
      </c>
      <c r="FKA11" t="s">
        <v>104</v>
      </c>
      <c r="FKB11" t="s">
        <v>105</v>
      </c>
      <c r="FKC11" t="s">
        <v>106</v>
      </c>
      <c r="FKD11" t="s">
        <v>107</v>
      </c>
      <c r="FKE11" t="s">
        <v>108</v>
      </c>
      <c r="FKF11" t="s">
        <v>109</v>
      </c>
      <c r="FKG11" t="s">
        <v>99</v>
      </c>
      <c r="FKH11" t="s">
        <v>100</v>
      </c>
      <c r="FKI11" t="s">
        <v>101</v>
      </c>
      <c r="FKJ11" t="s">
        <v>102</v>
      </c>
      <c r="FKK11" t="s">
        <v>103</v>
      </c>
      <c r="FKL11" t="s">
        <v>104</v>
      </c>
      <c r="FKM11" t="s">
        <v>105</v>
      </c>
      <c r="FKN11" t="s">
        <v>106</v>
      </c>
      <c r="FKO11" t="s">
        <v>107</v>
      </c>
      <c r="FKP11" t="s">
        <v>108</v>
      </c>
      <c r="FKQ11" t="s">
        <v>109</v>
      </c>
      <c r="FKR11" t="s">
        <v>99</v>
      </c>
      <c r="FKS11" t="s">
        <v>100</v>
      </c>
      <c r="FKT11" t="s">
        <v>101</v>
      </c>
      <c r="FKU11" t="s">
        <v>102</v>
      </c>
      <c r="FKV11" t="s">
        <v>103</v>
      </c>
      <c r="FKW11" t="s">
        <v>104</v>
      </c>
      <c r="FKX11" t="s">
        <v>105</v>
      </c>
      <c r="FKY11" t="s">
        <v>106</v>
      </c>
      <c r="FKZ11" t="s">
        <v>107</v>
      </c>
      <c r="FLA11" t="s">
        <v>108</v>
      </c>
      <c r="FLB11" t="s">
        <v>109</v>
      </c>
      <c r="FLC11" t="s">
        <v>99</v>
      </c>
      <c r="FLD11" t="s">
        <v>100</v>
      </c>
      <c r="FLE11" t="s">
        <v>101</v>
      </c>
      <c r="FLF11" t="s">
        <v>102</v>
      </c>
      <c r="FLG11" t="s">
        <v>103</v>
      </c>
      <c r="FLH11" t="s">
        <v>104</v>
      </c>
      <c r="FLI11" t="s">
        <v>105</v>
      </c>
      <c r="FLJ11" t="s">
        <v>106</v>
      </c>
      <c r="FLK11" t="s">
        <v>107</v>
      </c>
      <c r="FLL11" t="s">
        <v>108</v>
      </c>
      <c r="FLM11" t="s">
        <v>109</v>
      </c>
      <c r="FLN11" t="s">
        <v>99</v>
      </c>
      <c r="FLO11" t="s">
        <v>100</v>
      </c>
      <c r="FLP11" t="s">
        <v>101</v>
      </c>
      <c r="FLQ11" t="s">
        <v>102</v>
      </c>
      <c r="FLR11" t="s">
        <v>103</v>
      </c>
      <c r="FLS11" t="s">
        <v>104</v>
      </c>
      <c r="FLT11" t="s">
        <v>105</v>
      </c>
      <c r="FLU11" t="s">
        <v>106</v>
      </c>
      <c r="FLV11" t="s">
        <v>107</v>
      </c>
      <c r="FLW11" t="s">
        <v>108</v>
      </c>
      <c r="FLX11" t="s">
        <v>109</v>
      </c>
      <c r="FLY11" t="s">
        <v>99</v>
      </c>
      <c r="FLZ11" t="s">
        <v>100</v>
      </c>
      <c r="FMA11" t="s">
        <v>101</v>
      </c>
      <c r="FMB11" t="s">
        <v>102</v>
      </c>
      <c r="FMC11" t="s">
        <v>103</v>
      </c>
      <c r="FMD11" t="s">
        <v>104</v>
      </c>
      <c r="FME11" t="s">
        <v>105</v>
      </c>
      <c r="FMF11" t="s">
        <v>106</v>
      </c>
      <c r="FMG11" t="s">
        <v>107</v>
      </c>
      <c r="FMH11" t="s">
        <v>108</v>
      </c>
      <c r="FMI11" t="s">
        <v>109</v>
      </c>
      <c r="FMJ11" t="s">
        <v>99</v>
      </c>
      <c r="FMK11" t="s">
        <v>100</v>
      </c>
      <c r="FML11" t="s">
        <v>101</v>
      </c>
      <c r="FMM11" t="s">
        <v>102</v>
      </c>
      <c r="FMN11" t="s">
        <v>103</v>
      </c>
      <c r="FMO11" t="s">
        <v>104</v>
      </c>
      <c r="FMP11" t="s">
        <v>105</v>
      </c>
      <c r="FMQ11" t="s">
        <v>106</v>
      </c>
      <c r="FMR11" t="s">
        <v>107</v>
      </c>
      <c r="FMS11" t="s">
        <v>108</v>
      </c>
      <c r="FMT11" t="s">
        <v>109</v>
      </c>
      <c r="FMU11" t="s">
        <v>99</v>
      </c>
      <c r="FMV11" t="s">
        <v>100</v>
      </c>
      <c r="FMW11" t="s">
        <v>101</v>
      </c>
      <c r="FMX11" t="s">
        <v>102</v>
      </c>
      <c r="FMY11" t="s">
        <v>103</v>
      </c>
      <c r="FMZ11" t="s">
        <v>104</v>
      </c>
      <c r="FNA11" t="s">
        <v>105</v>
      </c>
      <c r="FNB11" t="s">
        <v>106</v>
      </c>
      <c r="FNC11" t="s">
        <v>107</v>
      </c>
      <c r="FND11" t="s">
        <v>108</v>
      </c>
      <c r="FNE11" t="s">
        <v>109</v>
      </c>
      <c r="FNF11" t="s">
        <v>99</v>
      </c>
      <c r="FNG11" t="s">
        <v>100</v>
      </c>
      <c r="FNH11" t="s">
        <v>101</v>
      </c>
      <c r="FNI11" t="s">
        <v>102</v>
      </c>
      <c r="FNJ11" t="s">
        <v>103</v>
      </c>
      <c r="FNK11" t="s">
        <v>104</v>
      </c>
      <c r="FNL11" t="s">
        <v>105</v>
      </c>
      <c r="FNM11" t="s">
        <v>106</v>
      </c>
      <c r="FNN11" t="s">
        <v>107</v>
      </c>
      <c r="FNO11" t="s">
        <v>108</v>
      </c>
      <c r="FNP11" t="s">
        <v>109</v>
      </c>
      <c r="FNQ11" t="s">
        <v>99</v>
      </c>
      <c r="FNR11" t="s">
        <v>100</v>
      </c>
      <c r="FNS11" t="s">
        <v>101</v>
      </c>
      <c r="FNT11" t="s">
        <v>102</v>
      </c>
      <c r="FNU11" t="s">
        <v>103</v>
      </c>
      <c r="FNV11" t="s">
        <v>104</v>
      </c>
      <c r="FNW11" t="s">
        <v>105</v>
      </c>
      <c r="FNX11" t="s">
        <v>106</v>
      </c>
      <c r="FNY11" t="s">
        <v>107</v>
      </c>
      <c r="FNZ11" t="s">
        <v>108</v>
      </c>
      <c r="FOA11" t="s">
        <v>109</v>
      </c>
      <c r="FOB11" t="s">
        <v>99</v>
      </c>
      <c r="FOC11" t="s">
        <v>100</v>
      </c>
      <c r="FOD11" t="s">
        <v>101</v>
      </c>
      <c r="FOE11" t="s">
        <v>102</v>
      </c>
      <c r="FOF11" t="s">
        <v>103</v>
      </c>
      <c r="FOG11" t="s">
        <v>104</v>
      </c>
      <c r="FOH11" t="s">
        <v>105</v>
      </c>
      <c r="FOI11" t="s">
        <v>106</v>
      </c>
      <c r="FOJ11" t="s">
        <v>107</v>
      </c>
      <c r="FOK11" t="s">
        <v>108</v>
      </c>
      <c r="FOL11" t="s">
        <v>109</v>
      </c>
      <c r="FOM11" t="s">
        <v>99</v>
      </c>
      <c r="FON11" t="s">
        <v>100</v>
      </c>
      <c r="FOO11" t="s">
        <v>101</v>
      </c>
      <c r="FOP11" t="s">
        <v>102</v>
      </c>
      <c r="FOQ11" t="s">
        <v>103</v>
      </c>
      <c r="FOR11" t="s">
        <v>104</v>
      </c>
      <c r="FOS11" t="s">
        <v>105</v>
      </c>
      <c r="FOT11" t="s">
        <v>106</v>
      </c>
      <c r="FOU11" t="s">
        <v>107</v>
      </c>
      <c r="FOV11" t="s">
        <v>108</v>
      </c>
      <c r="FOW11" t="s">
        <v>109</v>
      </c>
      <c r="FOX11" t="s">
        <v>99</v>
      </c>
      <c r="FOY11" t="s">
        <v>100</v>
      </c>
      <c r="FOZ11" t="s">
        <v>101</v>
      </c>
      <c r="FPA11" t="s">
        <v>102</v>
      </c>
      <c r="FPB11" t="s">
        <v>103</v>
      </c>
      <c r="FPC11" t="s">
        <v>104</v>
      </c>
      <c r="FPD11" t="s">
        <v>105</v>
      </c>
      <c r="FPE11" t="s">
        <v>106</v>
      </c>
      <c r="FPF11" t="s">
        <v>107</v>
      </c>
      <c r="FPG11" t="s">
        <v>108</v>
      </c>
      <c r="FPH11" t="s">
        <v>109</v>
      </c>
      <c r="FPI11" t="s">
        <v>99</v>
      </c>
      <c r="FPJ11" t="s">
        <v>100</v>
      </c>
      <c r="FPK11" t="s">
        <v>101</v>
      </c>
      <c r="FPL11" t="s">
        <v>102</v>
      </c>
      <c r="FPM11" t="s">
        <v>103</v>
      </c>
      <c r="FPN11" t="s">
        <v>104</v>
      </c>
      <c r="FPO11" t="s">
        <v>105</v>
      </c>
      <c r="FPP11" t="s">
        <v>106</v>
      </c>
      <c r="FPQ11" t="s">
        <v>107</v>
      </c>
      <c r="FPR11" t="s">
        <v>108</v>
      </c>
      <c r="FPS11" t="s">
        <v>109</v>
      </c>
      <c r="FPT11" t="s">
        <v>99</v>
      </c>
      <c r="FPU11" t="s">
        <v>100</v>
      </c>
      <c r="FPV11" t="s">
        <v>101</v>
      </c>
      <c r="FPW11" t="s">
        <v>102</v>
      </c>
      <c r="FPX11" t="s">
        <v>103</v>
      </c>
      <c r="FPY11" t="s">
        <v>104</v>
      </c>
      <c r="FPZ11" t="s">
        <v>105</v>
      </c>
      <c r="FQA11" t="s">
        <v>106</v>
      </c>
      <c r="FQB11" t="s">
        <v>107</v>
      </c>
      <c r="FQC11" t="s">
        <v>108</v>
      </c>
      <c r="FQD11" t="s">
        <v>109</v>
      </c>
      <c r="FQE11" t="s">
        <v>99</v>
      </c>
      <c r="FQF11" t="s">
        <v>100</v>
      </c>
      <c r="FQG11" t="s">
        <v>101</v>
      </c>
      <c r="FQH11" t="s">
        <v>102</v>
      </c>
      <c r="FQI11" t="s">
        <v>103</v>
      </c>
      <c r="FQJ11" t="s">
        <v>104</v>
      </c>
      <c r="FQK11" t="s">
        <v>105</v>
      </c>
      <c r="FQL11" t="s">
        <v>106</v>
      </c>
      <c r="FQM11" t="s">
        <v>107</v>
      </c>
      <c r="FQN11" t="s">
        <v>108</v>
      </c>
      <c r="FQO11" t="s">
        <v>109</v>
      </c>
      <c r="FQP11" t="s">
        <v>99</v>
      </c>
      <c r="FQQ11" t="s">
        <v>100</v>
      </c>
      <c r="FQR11" t="s">
        <v>101</v>
      </c>
      <c r="FQS11" t="s">
        <v>102</v>
      </c>
      <c r="FQT11" t="s">
        <v>103</v>
      </c>
      <c r="FQU11" t="s">
        <v>104</v>
      </c>
      <c r="FQV11" t="s">
        <v>105</v>
      </c>
      <c r="FQW11" t="s">
        <v>106</v>
      </c>
      <c r="FQX11" t="s">
        <v>107</v>
      </c>
      <c r="FQY11" t="s">
        <v>108</v>
      </c>
      <c r="FQZ11" t="s">
        <v>109</v>
      </c>
      <c r="FRA11" t="s">
        <v>99</v>
      </c>
      <c r="FRB11" t="s">
        <v>100</v>
      </c>
      <c r="FRC11" t="s">
        <v>101</v>
      </c>
      <c r="FRD11" t="s">
        <v>102</v>
      </c>
      <c r="FRE11" t="s">
        <v>103</v>
      </c>
      <c r="FRF11" t="s">
        <v>104</v>
      </c>
      <c r="FRG11" t="s">
        <v>105</v>
      </c>
      <c r="FRH11" t="s">
        <v>106</v>
      </c>
      <c r="FRI11" t="s">
        <v>107</v>
      </c>
      <c r="FRJ11" t="s">
        <v>108</v>
      </c>
      <c r="FRK11" t="s">
        <v>109</v>
      </c>
      <c r="FRL11" t="s">
        <v>99</v>
      </c>
      <c r="FRM11" t="s">
        <v>100</v>
      </c>
      <c r="FRN11" t="s">
        <v>101</v>
      </c>
      <c r="FRO11" t="s">
        <v>102</v>
      </c>
      <c r="FRP11" t="s">
        <v>103</v>
      </c>
      <c r="FRQ11" t="s">
        <v>104</v>
      </c>
      <c r="FRR11" t="s">
        <v>105</v>
      </c>
      <c r="FRS11" t="s">
        <v>106</v>
      </c>
      <c r="FRT11" t="s">
        <v>107</v>
      </c>
      <c r="FRU11" t="s">
        <v>108</v>
      </c>
      <c r="FRV11" t="s">
        <v>109</v>
      </c>
      <c r="FRW11" t="s">
        <v>99</v>
      </c>
      <c r="FRX11" t="s">
        <v>100</v>
      </c>
      <c r="FRY11" t="s">
        <v>101</v>
      </c>
      <c r="FRZ11" t="s">
        <v>102</v>
      </c>
      <c r="FSA11" t="s">
        <v>103</v>
      </c>
      <c r="FSB11" t="s">
        <v>104</v>
      </c>
      <c r="FSC11" t="s">
        <v>105</v>
      </c>
      <c r="FSD11" t="s">
        <v>106</v>
      </c>
      <c r="FSE11" t="s">
        <v>107</v>
      </c>
      <c r="FSF11" t="s">
        <v>108</v>
      </c>
      <c r="FSG11" t="s">
        <v>109</v>
      </c>
      <c r="FSH11" t="s">
        <v>99</v>
      </c>
      <c r="FSI11" t="s">
        <v>100</v>
      </c>
      <c r="FSJ11" t="s">
        <v>101</v>
      </c>
      <c r="FSK11" t="s">
        <v>102</v>
      </c>
      <c r="FSL11" t="s">
        <v>103</v>
      </c>
      <c r="FSM11" t="s">
        <v>104</v>
      </c>
      <c r="FSN11" t="s">
        <v>105</v>
      </c>
      <c r="FSO11" t="s">
        <v>106</v>
      </c>
      <c r="FSP11" t="s">
        <v>107</v>
      </c>
      <c r="FSQ11" t="s">
        <v>108</v>
      </c>
      <c r="FSR11" t="s">
        <v>109</v>
      </c>
      <c r="FSS11" t="s">
        <v>99</v>
      </c>
      <c r="FST11" t="s">
        <v>100</v>
      </c>
      <c r="FSU11" t="s">
        <v>101</v>
      </c>
      <c r="FSV11" t="s">
        <v>102</v>
      </c>
      <c r="FSW11" t="s">
        <v>103</v>
      </c>
      <c r="FSX11" t="s">
        <v>104</v>
      </c>
      <c r="FSY11" t="s">
        <v>105</v>
      </c>
      <c r="FSZ11" t="s">
        <v>106</v>
      </c>
      <c r="FTA11" t="s">
        <v>107</v>
      </c>
      <c r="FTB11" t="s">
        <v>108</v>
      </c>
      <c r="FTC11" t="s">
        <v>109</v>
      </c>
      <c r="FTD11" t="s">
        <v>99</v>
      </c>
      <c r="FTE11" t="s">
        <v>100</v>
      </c>
      <c r="FTF11" t="s">
        <v>101</v>
      </c>
      <c r="FTG11" t="s">
        <v>102</v>
      </c>
      <c r="FTH11" t="s">
        <v>103</v>
      </c>
      <c r="FTI11" t="s">
        <v>104</v>
      </c>
      <c r="FTJ11" t="s">
        <v>105</v>
      </c>
      <c r="FTK11" t="s">
        <v>106</v>
      </c>
      <c r="FTL11" t="s">
        <v>107</v>
      </c>
      <c r="FTM11" t="s">
        <v>108</v>
      </c>
      <c r="FTN11" t="s">
        <v>109</v>
      </c>
      <c r="FTO11" t="s">
        <v>99</v>
      </c>
      <c r="FTP11" t="s">
        <v>100</v>
      </c>
      <c r="FTQ11" t="s">
        <v>101</v>
      </c>
      <c r="FTR11" t="s">
        <v>102</v>
      </c>
      <c r="FTS11" t="s">
        <v>103</v>
      </c>
      <c r="FTT11" t="s">
        <v>104</v>
      </c>
      <c r="FTU11" t="s">
        <v>105</v>
      </c>
      <c r="FTV11" t="s">
        <v>106</v>
      </c>
      <c r="FTW11" t="s">
        <v>107</v>
      </c>
      <c r="FTX11" t="s">
        <v>108</v>
      </c>
      <c r="FTY11" t="s">
        <v>109</v>
      </c>
      <c r="FTZ11" t="s">
        <v>99</v>
      </c>
      <c r="FUA11" t="s">
        <v>100</v>
      </c>
      <c r="FUB11" t="s">
        <v>101</v>
      </c>
      <c r="FUC11" t="s">
        <v>102</v>
      </c>
      <c r="FUD11" t="s">
        <v>103</v>
      </c>
      <c r="FUE11" t="s">
        <v>104</v>
      </c>
      <c r="FUF11" t="s">
        <v>105</v>
      </c>
      <c r="FUG11" t="s">
        <v>106</v>
      </c>
      <c r="FUH11" t="s">
        <v>107</v>
      </c>
      <c r="FUI11" t="s">
        <v>108</v>
      </c>
      <c r="FUJ11" t="s">
        <v>109</v>
      </c>
      <c r="FUK11" t="s">
        <v>99</v>
      </c>
      <c r="FUL11" t="s">
        <v>100</v>
      </c>
      <c r="FUM11" t="s">
        <v>101</v>
      </c>
      <c r="FUN11" t="s">
        <v>102</v>
      </c>
      <c r="FUO11" t="s">
        <v>103</v>
      </c>
      <c r="FUP11" t="s">
        <v>104</v>
      </c>
      <c r="FUQ11" t="s">
        <v>105</v>
      </c>
      <c r="FUR11" t="s">
        <v>106</v>
      </c>
      <c r="FUS11" t="s">
        <v>107</v>
      </c>
      <c r="FUT11" t="s">
        <v>108</v>
      </c>
      <c r="FUU11" t="s">
        <v>109</v>
      </c>
      <c r="FUV11" t="s">
        <v>99</v>
      </c>
      <c r="FUW11" t="s">
        <v>100</v>
      </c>
      <c r="FUX11" t="s">
        <v>101</v>
      </c>
      <c r="FUY11" t="s">
        <v>102</v>
      </c>
      <c r="FUZ11" t="s">
        <v>103</v>
      </c>
      <c r="FVA11" t="s">
        <v>104</v>
      </c>
      <c r="FVB11" t="s">
        <v>105</v>
      </c>
      <c r="FVC11" t="s">
        <v>106</v>
      </c>
      <c r="FVD11" t="s">
        <v>107</v>
      </c>
      <c r="FVE11" t="s">
        <v>108</v>
      </c>
      <c r="FVF11" t="s">
        <v>109</v>
      </c>
      <c r="FVG11" t="s">
        <v>99</v>
      </c>
      <c r="FVH11" t="s">
        <v>100</v>
      </c>
      <c r="FVI11" t="s">
        <v>101</v>
      </c>
      <c r="FVJ11" t="s">
        <v>102</v>
      </c>
      <c r="FVK11" t="s">
        <v>103</v>
      </c>
      <c r="FVL11" t="s">
        <v>104</v>
      </c>
      <c r="FVM11" t="s">
        <v>105</v>
      </c>
      <c r="FVN11" t="s">
        <v>106</v>
      </c>
      <c r="FVO11" t="s">
        <v>107</v>
      </c>
      <c r="FVP11" t="s">
        <v>108</v>
      </c>
      <c r="FVQ11" t="s">
        <v>109</v>
      </c>
      <c r="FVR11" t="s">
        <v>99</v>
      </c>
      <c r="FVS11" t="s">
        <v>100</v>
      </c>
      <c r="FVT11" t="s">
        <v>101</v>
      </c>
      <c r="FVU11" t="s">
        <v>102</v>
      </c>
      <c r="FVV11" t="s">
        <v>103</v>
      </c>
      <c r="FVW11" t="s">
        <v>104</v>
      </c>
      <c r="FVX11" t="s">
        <v>105</v>
      </c>
      <c r="FVY11" t="s">
        <v>106</v>
      </c>
      <c r="FVZ11" t="s">
        <v>107</v>
      </c>
      <c r="FWA11" t="s">
        <v>108</v>
      </c>
      <c r="FWB11" t="s">
        <v>109</v>
      </c>
      <c r="FWC11" t="s">
        <v>99</v>
      </c>
      <c r="FWD11" t="s">
        <v>100</v>
      </c>
      <c r="FWE11" t="s">
        <v>101</v>
      </c>
      <c r="FWF11" t="s">
        <v>102</v>
      </c>
      <c r="FWG11" t="s">
        <v>103</v>
      </c>
      <c r="FWH11" t="s">
        <v>104</v>
      </c>
      <c r="FWI11" t="s">
        <v>105</v>
      </c>
      <c r="FWJ11" t="s">
        <v>106</v>
      </c>
      <c r="FWK11" t="s">
        <v>107</v>
      </c>
      <c r="FWL11" t="s">
        <v>108</v>
      </c>
      <c r="FWM11" t="s">
        <v>109</v>
      </c>
      <c r="FWN11" t="s">
        <v>99</v>
      </c>
      <c r="FWO11" t="s">
        <v>100</v>
      </c>
      <c r="FWP11" t="s">
        <v>101</v>
      </c>
      <c r="FWQ11" t="s">
        <v>102</v>
      </c>
      <c r="FWR11" t="s">
        <v>103</v>
      </c>
      <c r="FWS11" t="s">
        <v>104</v>
      </c>
      <c r="FWT11" t="s">
        <v>105</v>
      </c>
      <c r="FWU11" t="s">
        <v>106</v>
      </c>
      <c r="FWV11" t="s">
        <v>107</v>
      </c>
      <c r="FWW11" t="s">
        <v>108</v>
      </c>
      <c r="FWX11" t="s">
        <v>109</v>
      </c>
      <c r="FWY11" t="s">
        <v>99</v>
      </c>
      <c r="FWZ11" t="s">
        <v>100</v>
      </c>
      <c r="FXA11" t="s">
        <v>101</v>
      </c>
      <c r="FXB11" t="s">
        <v>102</v>
      </c>
      <c r="FXC11" t="s">
        <v>103</v>
      </c>
      <c r="FXD11" t="s">
        <v>104</v>
      </c>
      <c r="FXE11" t="s">
        <v>105</v>
      </c>
      <c r="FXF11" t="s">
        <v>106</v>
      </c>
      <c r="FXG11" t="s">
        <v>107</v>
      </c>
      <c r="FXH11" t="s">
        <v>108</v>
      </c>
      <c r="FXI11" t="s">
        <v>109</v>
      </c>
      <c r="FXJ11" t="s">
        <v>99</v>
      </c>
      <c r="FXK11" t="s">
        <v>100</v>
      </c>
      <c r="FXL11" t="s">
        <v>101</v>
      </c>
      <c r="FXM11" t="s">
        <v>102</v>
      </c>
      <c r="FXN11" t="s">
        <v>103</v>
      </c>
      <c r="FXO11" t="s">
        <v>104</v>
      </c>
      <c r="FXP11" t="s">
        <v>105</v>
      </c>
      <c r="FXQ11" t="s">
        <v>106</v>
      </c>
      <c r="FXR11" t="s">
        <v>107</v>
      </c>
      <c r="FXS11" t="s">
        <v>108</v>
      </c>
      <c r="FXT11" t="s">
        <v>109</v>
      </c>
      <c r="FXU11" t="s">
        <v>99</v>
      </c>
      <c r="FXV11" t="s">
        <v>100</v>
      </c>
      <c r="FXW11" t="s">
        <v>101</v>
      </c>
      <c r="FXX11" t="s">
        <v>102</v>
      </c>
      <c r="FXY11" t="s">
        <v>103</v>
      </c>
      <c r="FXZ11" t="s">
        <v>104</v>
      </c>
      <c r="FYA11" t="s">
        <v>105</v>
      </c>
      <c r="FYB11" t="s">
        <v>106</v>
      </c>
      <c r="FYC11" t="s">
        <v>107</v>
      </c>
      <c r="FYD11" t="s">
        <v>108</v>
      </c>
      <c r="FYE11" t="s">
        <v>109</v>
      </c>
      <c r="FYF11" t="s">
        <v>99</v>
      </c>
      <c r="FYG11" t="s">
        <v>100</v>
      </c>
      <c r="FYH11" t="s">
        <v>101</v>
      </c>
      <c r="FYI11" t="s">
        <v>102</v>
      </c>
      <c r="FYJ11" t="s">
        <v>103</v>
      </c>
      <c r="FYK11" t="s">
        <v>104</v>
      </c>
      <c r="FYL11" t="s">
        <v>105</v>
      </c>
      <c r="FYM11" t="s">
        <v>106</v>
      </c>
      <c r="FYN11" t="s">
        <v>107</v>
      </c>
      <c r="FYO11" t="s">
        <v>108</v>
      </c>
      <c r="FYP11" t="s">
        <v>109</v>
      </c>
      <c r="FYQ11" t="s">
        <v>99</v>
      </c>
      <c r="FYR11" t="s">
        <v>100</v>
      </c>
      <c r="FYS11" t="s">
        <v>101</v>
      </c>
      <c r="FYT11" t="s">
        <v>102</v>
      </c>
      <c r="FYU11" t="s">
        <v>103</v>
      </c>
      <c r="FYV11" t="s">
        <v>104</v>
      </c>
      <c r="FYW11" t="s">
        <v>105</v>
      </c>
      <c r="FYX11" t="s">
        <v>106</v>
      </c>
      <c r="FYY11" t="s">
        <v>107</v>
      </c>
      <c r="FYZ11" t="s">
        <v>108</v>
      </c>
      <c r="FZA11" t="s">
        <v>109</v>
      </c>
      <c r="FZB11" t="s">
        <v>99</v>
      </c>
      <c r="FZC11" t="s">
        <v>100</v>
      </c>
      <c r="FZD11" t="s">
        <v>101</v>
      </c>
      <c r="FZE11" t="s">
        <v>102</v>
      </c>
      <c r="FZF11" t="s">
        <v>103</v>
      </c>
      <c r="FZG11" t="s">
        <v>104</v>
      </c>
      <c r="FZH11" t="s">
        <v>105</v>
      </c>
      <c r="FZI11" t="s">
        <v>106</v>
      </c>
      <c r="FZJ11" t="s">
        <v>107</v>
      </c>
      <c r="FZK11" t="s">
        <v>108</v>
      </c>
      <c r="FZL11" t="s">
        <v>109</v>
      </c>
      <c r="FZM11" t="s">
        <v>99</v>
      </c>
      <c r="FZN11" t="s">
        <v>100</v>
      </c>
      <c r="FZO11" t="s">
        <v>101</v>
      </c>
      <c r="FZP11" t="s">
        <v>102</v>
      </c>
      <c r="FZQ11" t="s">
        <v>103</v>
      </c>
      <c r="FZR11" t="s">
        <v>104</v>
      </c>
      <c r="FZS11" t="s">
        <v>105</v>
      </c>
      <c r="FZT11" t="s">
        <v>106</v>
      </c>
      <c r="FZU11" t="s">
        <v>107</v>
      </c>
      <c r="FZV11" t="s">
        <v>108</v>
      </c>
      <c r="FZW11" t="s">
        <v>109</v>
      </c>
      <c r="FZX11" t="s">
        <v>99</v>
      </c>
      <c r="FZY11" t="s">
        <v>100</v>
      </c>
      <c r="FZZ11" t="s">
        <v>101</v>
      </c>
      <c r="GAA11" t="s">
        <v>102</v>
      </c>
      <c r="GAB11" t="s">
        <v>103</v>
      </c>
      <c r="GAC11" t="s">
        <v>104</v>
      </c>
      <c r="GAD11" t="s">
        <v>105</v>
      </c>
      <c r="GAE11" t="s">
        <v>106</v>
      </c>
      <c r="GAF11" t="s">
        <v>107</v>
      </c>
      <c r="GAG11" t="s">
        <v>108</v>
      </c>
      <c r="GAH11" t="s">
        <v>109</v>
      </c>
      <c r="GAI11" t="s">
        <v>99</v>
      </c>
      <c r="GAJ11" t="s">
        <v>100</v>
      </c>
      <c r="GAK11" t="s">
        <v>101</v>
      </c>
      <c r="GAL11" t="s">
        <v>102</v>
      </c>
      <c r="GAM11" t="s">
        <v>103</v>
      </c>
      <c r="GAN11" t="s">
        <v>104</v>
      </c>
      <c r="GAO11" t="s">
        <v>105</v>
      </c>
      <c r="GAP11" t="s">
        <v>106</v>
      </c>
      <c r="GAQ11" t="s">
        <v>107</v>
      </c>
      <c r="GAR11" t="s">
        <v>108</v>
      </c>
      <c r="GAS11" t="s">
        <v>109</v>
      </c>
      <c r="GAT11" t="s">
        <v>99</v>
      </c>
      <c r="GAU11" t="s">
        <v>100</v>
      </c>
      <c r="GAV11" t="s">
        <v>101</v>
      </c>
      <c r="GAW11" t="s">
        <v>102</v>
      </c>
      <c r="GAX11" t="s">
        <v>103</v>
      </c>
      <c r="GAY11" t="s">
        <v>104</v>
      </c>
      <c r="GAZ11" t="s">
        <v>105</v>
      </c>
      <c r="GBA11" t="s">
        <v>106</v>
      </c>
      <c r="GBB11" t="s">
        <v>107</v>
      </c>
      <c r="GBC11" t="s">
        <v>108</v>
      </c>
      <c r="GBD11" t="s">
        <v>109</v>
      </c>
      <c r="GBE11" t="s">
        <v>99</v>
      </c>
      <c r="GBF11" t="s">
        <v>100</v>
      </c>
      <c r="GBG11" t="s">
        <v>101</v>
      </c>
      <c r="GBH11" t="s">
        <v>102</v>
      </c>
      <c r="GBI11" t="s">
        <v>103</v>
      </c>
      <c r="GBJ11" t="s">
        <v>104</v>
      </c>
      <c r="GBK11" t="s">
        <v>105</v>
      </c>
      <c r="GBL11" t="s">
        <v>106</v>
      </c>
      <c r="GBM11" t="s">
        <v>107</v>
      </c>
      <c r="GBN11" t="s">
        <v>108</v>
      </c>
      <c r="GBO11" t="s">
        <v>109</v>
      </c>
      <c r="GBP11" t="s">
        <v>99</v>
      </c>
      <c r="GBQ11" t="s">
        <v>100</v>
      </c>
      <c r="GBR11" t="s">
        <v>101</v>
      </c>
      <c r="GBS11" t="s">
        <v>102</v>
      </c>
      <c r="GBT11" t="s">
        <v>103</v>
      </c>
      <c r="GBU11" t="s">
        <v>104</v>
      </c>
      <c r="GBV11" t="s">
        <v>105</v>
      </c>
      <c r="GBW11" t="s">
        <v>106</v>
      </c>
      <c r="GBX11" t="s">
        <v>107</v>
      </c>
      <c r="GBY11" t="s">
        <v>108</v>
      </c>
      <c r="GBZ11" t="s">
        <v>109</v>
      </c>
      <c r="GCA11" t="s">
        <v>99</v>
      </c>
      <c r="GCB11" t="s">
        <v>100</v>
      </c>
      <c r="GCC11" t="s">
        <v>101</v>
      </c>
      <c r="GCD11" t="s">
        <v>102</v>
      </c>
      <c r="GCE11" t="s">
        <v>103</v>
      </c>
      <c r="GCF11" t="s">
        <v>104</v>
      </c>
      <c r="GCG11" t="s">
        <v>105</v>
      </c>
      <c r="GCH11" t="s">
        <v>106</v>
      </c>
      <c r="GCI11" t="s">
        <v>107</v>
      </c>
      <c r="GCJ11" t="s">
        <v>108</v>
      </c>
      <c r="GCK11" t="s">
        <v>109</v>
      </c>
      <c r="GCL11" t="s">
        <v>99</v>
      </c>
      <c r="GCM11" t="s">
        <v>100</v>
      </c>
      <c r="GCN11" t="s">
        <v>101</v>
      </c>
      <c r="GCO11" t="s">
        <v>102</v>
      </c>
      <c r="GCP11" t="s">
        <v>103</v>
      </c>
      <c r="GCQ11" t="s">
        <v>104</v>
      </c>
      <c r="GCR11" t="s">
        <v>105</v>
      </c>
      <c r="GCS11" t="s">
        <v>106</v>
      </c>
      <c r="GCT11" t="s">
        <v>107</v>
      </c>
      <c r="GCU11" t="s">
        <v>108</v>
      </c>
      <c r="GCV11" t="s">
        <v>109</v>
      </c>
      <c r="GCW11" t="s">
        <v>99</v>
      </c>
      <c r="GCX11" t="s">
        <v>100</v>
      </c>
      <c r="GCY11" t="s">
        <v>101</v>
      </c>
      <c r="GCZ11" t="s">
        <v>102</v>
      </c>
      <c r="GDA11" t="s">
        <v>103</v>
      </c>
      <c r="GDB11" t="s">
        <v>104</v>
      </c>
      <c r="GDC11" t="s">
        <v>105</v>
      </c>
      <c r="GDD11" t="s">
        <v>106</v>
      </c>
      <c r="GDE11" t="s">
        <v>107</v>
      </c>
      <c r="GDF11" t="s">
        <v>108</v>
      </c>
      <c r="GDG11" t="s">
        <v>109</v>
      </c>
      <c r="GDH11" t="s">
        <v>99</v>
      </c>
      <c r="GDI11" t="s">
        <v>100</v>
      </c>
      <c r="GDJ11" t="s">
        <v>101</v>
      </c>
      <c r="GDK11" t="s">
        <v>102</v>
      </c>
      <c r="GDL11" t="s">
        <v>103</v>
      </c>
      <c r="GDM11" t="s">
        <v>104</v>
      </c>
      <c r="GDN11" t="s">
        <v>105</v>
      </c>
      <c r="GDO11" t="s">
        <v>106</v>
      </c>
      <c r="GDP11" t="s">
        <v>107</v>
      </c>
      <c r="GDQ11" t="s">
        <v>108</v>
      </c>
      <c r="GDR11" t="s">
        <v>109</v>
      </c>
      <c r="GDS11" t="s">
        <v>99</v>
      </c>
      <c r="GDT11" t="s">
        <v>100</v>
      </c>
      <c r="GDU11" t="s">
        <v>101</v>
      </c>
      <c r="GDV11" t="s">
        <v>102</v>
      </c>
      <c r="GDW11" t="s">
        <v>103</v>
      </c>
      <c r="GDX11" t="s">
        <v>104</v>
      </c>
      <c r="GDY11" t="s">
        <v>105</v>
      </c>
      <c r="GDZ11" t="s">
        <v>106</v>
      </c>
      <c r="GEA11" t="s">
        <v>107</v>
      </c>
      <c r="GEB11" t="s">
        <v>108</v>
      </c>
      <c r="GEC11" t="s">
        <v>109</v>
      </c>
      <c r="GED11" t="s">
        <v>99</v>
      </c>
      <c r="GEE11" t="s">
        <v>100</v>
      </c>
      <c r="GEF11" t="s">
        <v>101</v>
      </c>
      <c r="GEG11" t="s">
        <v>102</v>
      </c>
      <c r="GEH11" t="s">
        <v>103</v>
      </c>
      <c r="GEI11" t="s">
        <v>104</v>
      </c>
      <c r="GEJ11" t="s">
        <v>105</v>
      </c>
      <c r="GEK11" t="s">
        <v>106</v>
      </c>
      <c r="GEL11" t="s">
        <v>107</v>
      </c>
      <c r="GEM11" t="s">
        <v>108</v>
      </c>
      <c r="GEN11" t="s">
        <v>109</v>
      </c>
      <c r="GEO11" t="s">
        <v>99</v>
      </c>
      <c r="GEP11" t="s">
        <v>100</v>
      </c>
      <c r="GEQ11" t="s">
        <v>101</v>
      </c>
      <c r="GER11" t="s">
        <v>102</v>
      </c>
      <c r="GES11" t="s">
        <v>103</v>
      </c>
      <c r="GET11" t="s">
        <v>104</v>
      </c>
      <c r="GEU11" t="s">
        <v>105</v>
      </c>
      <c r="GEV11" t="s">
        <v>106</v>
      </c>
      <c r="GEW11" t="s">
        <v>107</v>
      </c>
      <c r="GEX11" t="s">
        <v>108</v>
      </c>
      <c r="GEY11" t="s">
        <v>109</v>
      </c>
      <c r="GEZ11" t="s">
        <v>99</v>
      </c>
      <c r="GFA11" t="s">
        <v>100</v>
      </c>
      <c r="GFB11" t="s">
        <v>101</v>
      </c>
      <c r="GFC11" t="s">
        <v>102</v>
      </c>
      <c r="GFD11" t="s">
        <v>103</v>
      </c>
      <c r="GFE11" t="s">
        <v>104</v>
      </c>
      <c r="GFF11" t="s">
        <v>105</v>
      </c>
      <c r="GFG11" t="s">
        <v>106</v>
      </c>
      <c r="GFH11" t="s">
        <v>107</v>
      </c>
      <c r="GFI11" t="s">
        <v>108</v>
      </c>
      <c r="GFJ11" t="s">
        <v>109</v>
      </c>
      <c r="GFK11" t="s">
        <v>99</v>
      </c>
      <c r="GFL11" t="s">
        <v>100</v>
      </c>
      <c r="GFM11" t="s">
        <v>101</v>
      </c>
      <c r="GFN11" t="s">
        <v>102</v>
      </c>
      <c r="GFO11" t="s">
        <v>103</v>
      </c>
      <c r="GFP11" t="s">
        <v>104</v>
      </c>
      <c r="GFQ11" t="s">
        <v>105</v>
      </c>
      <c r="GFR11" t="s">
        <v>106</v>
      </c>
      <c r="GFS11" t="s">
        <v>107</v>
      </c>
      <c r="GFT11" t="s">
        <v>108</v>
      </c>
      <c r="GFU11" t="s">
        <v>109</v>
      </c>
      <c r="GFV11" t="s">
        <v>99</v>
      </c>
      <c r="GFW11" t="s">
        <v>100</v>
      </c>
      <c r="GFX11" t="s">
        <v>101</v>
      </c>
      <c r="GFY11" t="s">
        <v>102</v>
      </c>
      <c r="GFZ11" t="s">
        <v>103</v>
      </c>
      <c r="GGA11" t="s">
        <v>104</v>
      </c>
      <c r="GGB11" t="s">
        <v>105</v>
      </c>
      <c r="GGC11" t="s">
        <v>106</v>
      </c>
      <c r="GGD11" t="s">
        <v>107</v>
      </c>
      <c r="GGE11" t="s">
        <v>108</v>
      </c>
      <c r="GGF11" t="s">
        <v>109</v>
      </c>
      <c r="GGG11" t="s">
        <v>99</v>
      </c>
      <c r="GGH11" t="s">
        <v>100</v>
      </c>
      <c r="GGI11" t="s">
        <v>101</v>
      </c>
      <c r="GGJ11" t="s">
        <v>102</v>
      </c>
      <c r="GGK11" t="s">
        <v>103</v>
      </c>
      <c r="GGL11" t="s">
        <v>104</v>
      </c>
      <c r="GGM11" t="s">
        <v>105</v>
      </c>
      <c r="GGN11" t="s">
        <v>106</v>
      </c>
      <c r="GGO11" t="s">
        <v>107</v>
      </c>
      <c r="GGP11" t="s">
        <v>108</v>
      </c>
      <c r="GGQ11" t="s">
        <v>109</v>
      </c>
      <c r="GGR11" t="s">
        <v>99</v>
      </c>
      <c r="GGS11" t="s">
        <v>100</v>
      </c>
      <c r="GGT11" t="s">
        <v>101</v>
      </c>
      <c r="GGU11" t="s">
        <v>102</v>
      </c>
      <c r="GGV11" t="s">
        <v>103</v>
      </c>
      <c r="GGW11" t="s">
        <v>104</v>
      </c>
      <c r="GGX11" t="s">
        <v>105</v>
      </c>
      <c r="GGY11" t="s">
        <v>106</v>
      </c>
      <c r="GGZ11" t="s">
        <v>107</v>
      </c>
      <c r="GHA11" t="s">
        <v>108</v>
      </c>
      <c r="GHB11" t="s">
        <v>109</v>
      </c>
      <c r="GHC11" t="s">
        <v>99</v>
      </c>
      <c r="GHD11" t="s">
        <v>100</v>
      </c>
      <c r="GHE11" t="s">
        <v>101</v>
      </c>
      <c r="GHF11" t="s">
        <v>102</v>
      </c>
      <c r="GHG11" t="s">
        <v>103</v>
      </c>
      <c r="GHH11" t="s">
        <v>104</v>
      </c>
      <c r="GHI11" t="s">
        <v>105</v>
      </c>
      <c r="GHJ11" t="s">
        <v>106</v>
      </c>
      <c r="GHK11" t="s">
        <v>107</v>
      </c>
      <c r="GHL11" t="s">
        <v>108</v>
      </c>
      <c r="GHM11" t="s">
        <v>109</v>
      </c>
      <c r="GHN11" t="s">
        <v>99</v>
      </c>
      <c r="GHO11" t="s">
        <v>100</v>
      </c>
      <c r="GHP11" t="s">
        <v>101</v>
      </c>
      <c r="GHQ11" t="s">
        <v>102</v>
      </c>
      <c r="GHR11" t="s">
        <v>103</v>
      </c>
      <c r="GHS11" t="s">
        <v>104</v>
      </c>
      <c r="GHT11" t="s">
        <v>105</v>
      </c>
      <c r="GHU11" t="s">
        <v>106</v>
      </c>
      <c r="GHV11" t="s">
        <v>107</v>
      </c>
      <c r="GHW11" t="s">
        <v>108</v>
      </c>
      <c r="GHX11" t="s">
        <v>109</v>
      </c>
      <c r="GHY11" t="s">
        <v>99</v>
      </c>
      <c r="GHZ11" t="s">
        <v>100</v>
      </c>
      <c r="GIA11" t="s">
        <v>101</v>
      </c>
      <c r="GIB11" t="s">
        <v>102</v>
      </c>
      <c r="GIC11" t="s">
        <v>103</v>
      </c>
      <c r="GID11" t="s">
        <v>104</v>
      </c>
      <c r="GIE11" t="s">
        <v>105</v>
      </c>
      <c r="GIF11" t="s">
        <v>106</v>
      </c>
      <c r="GIG11" t="s">
        <v>107</v>
      </c>
      <c r="GIH11" t="s">
        <v>108</v>
      </c>
      <c r="GII11" t="s">
        <v>109</v>
      </c>
      <c r="GIJ11" t="s">
        <v>99</v>
      </c>
      <c r="GIK11" t="s">
        <v>100</v>
      </c>
      <c r="GIL11" t="s">
        <v>101</v>
      </c>
      <c r="GIM11" t="s">
        <v>102</v>
      </c>
      <c r="GIN11" t="s">
        <v>103</v>
      </c>
      <c r="GIO11" t="s">
        <v>104</v>
      </c>
      <c r="GIP11" t="s">
        <v>105</v>
      </c>
      <c r="GIQ11" t="s">
        <v>106</v>
      </c>
      <c r="GIR11" t="s">
        <v>107</v>
      </c>
      <c r="GIS11" t="s">
        <v>108</v>
      </c>
      <c r="GIT11" t="s">
        <v>109</v>
      </c>
      <c r="GIU11" t="s">
        <v>99</v>
      </c>
      <c r="GIV11" t="s">
        <v>100</v>
      </c>
      <c r="GIW11" t="s">
        <v>101</v>
      </c>
      <c r="GIX11" t="s">
        <v>102</v>
      </c>
      <c r="GIY11" t="s">
        <v>103</v>
      </c>
      <c r="GIZ11" t="s">
        <v>104</v>
      </c>
      <c r="GJA11" t="s">
        <v>105</v>
      </c>
      <c r="GJB11" t="s">
        <v>106</v>
      </c>
      <c r="GJC11" t="s">
        <v>107</v>
      </c>
      <c r="GJD11" t="s">
        <v>108</v>
      </c>
      <c r="GJE11" t="s">
        <v>109</v>
      </c>
      <c r="GJF11" t="s">
        <v>99</v>
      </c>
      <c r="GJG11" t="s">
        <v>100</v>
      </c>
      <c r="GJH11" t="s">
        <v>101</v>
      </c>
      <c r="GJI11" t="s">
        <v>102</v>
      </c>
      <c r="GJJ11" t="s">
        <v>103</v>
      </c>
      <c r="GJK11" t="s">
        <v>104</v>
      </c>
      <c r="GJL11" t="s">
        <v>105</v>
      </c>
      <c r="GJM11" t="s">
        <v>106</v>
      </c>
      <c r="GJN11" t="s">
        <v>107</v>
      </c>
      <c r="GJO11" t="s">
        <v>108</v>
      </c>
      <c r="GJP11" t="s">
        <v>109</v>
      </c>
      <c r="GJQ11" t="s">
        <v>99</v>
      </c>
      <c r="GJR11" t="s">
        <v>100</v>
      </c>
      <c r="GJS11" t="s">
        <v>101</v>
      </c>
      <c r="GJT11" t="s">
        <v>102</v>
      </c>
      <c r="GJU11" t="s">
        <v>103</v>
      </c>
      <c r="GJV11" t="s">
        <v>104</v>
      </c>
      <c r="GJW11" t="s">
        <v>105</v>
      </c>
      <c r="GJX11" t="s">
        <v>106</v>
      </c>
      <c r="GJY11" t="s">
        <v>107</v>
      </c>
      <c r="GJZ11" t="s">
        <v>108</v>
      </c>
      <c r="GKA11" t="s">
        <v>109</v>
      </c>
      <c r="GKB11" t="s">
        <v>99</v>
      </c>
      <c r="GKC11" t="s">
        <v>100</v>
      </c>
      <c r="GKD11" t="s">
        <v>101</v>
      </c>
      <c r="GKE11" t="s">
        <v>102</v>
      </c>
      <c r="GKF11" t="s">
        <v>103</v>
      </c>
      <c r="GKG11" t="s">
        <v>104</v>
      </c>
      <c r="GKH11" t="s">
        <v>105</v>
      </c>
      <c r="GKI11" t="s">
        <v>106</v>
      </c>
      <c r="GKJ11" t="s">
        <v>107</v>
      </c>
      <c r="GKK11" t="s">
        <v>108</v>
      </c>
      <c r="GKL11" t="s">
        <v>109</v>
      </c>
      <c r="GKM11" t="s">
        <v>99</v>
      </c>
      <c r="GKN11" t="s">
        <v>100</v>
      </c>
      <c r="GKO11" t="s">
        <v>101</v>
      </c>
      <c r="GKP11" t="s">
        <v>102</v>
      </c>
      <c r="GKQ11" t="s">
        <v>103</v>
      </c>
      <c r="GKR11" t="s">
        <v>104</v>
      </c>
      <c r="GKS11" t="s">
        <v>105</v>
      </c>
      <c r="GKT11" t="s">
        <v>106</v>
      </c>
      <c r="GKU11" t="s">
        <v>107</v>
      </c>
      <c r="GKV11" t="s">
        <v>108</v>
      </c>
      <c r="GKW11" t="s">
        <v>109</v>
      </c>
      <c r="GKX11" t="s">
        <v>99</v>
      </c>
      <c r="GKY11" t="s">
        <v>100</v>
      </c>
      <c r="GKZ11" t="s">
        <v>101</v>
      </c>
      <c r="GLA11" t="s">
        <v>102</v>
      </c>
      <c r="GLB11" t="s">
        <v>103</v>
      </c>
      <c r="GLC11" t="s">
        <v>104</v>
      </c>
      <c r="GLD11" t="s">
        <v>105</v>
      </c>
      <c r="GLE11" t="s">
        <v>106</v>
      </c>
      <c r="GLF11" t="s">
        <v>107</v>
      </c>
      <c r="GLG11" t="s">
        <v>108</v>
      </c>
      <c r="GLH11" t="s">
        <v>109</v>
      </c>
      <c r="GLI11" t="s">
        <v>99</v>
      </c>
      <c r="GLJ11" t="s">
        <v>100</v>
      </c>
      <c r="GLK11" t="s">
        <v>101</v>
      </c>
      <c r="GLL11" t="s">
        <v>102</v>
      </c>
      <c r="GLM11" t="s">
        <v>103</v>
      </c>
      <c r="GLN11" t="s">
        <v>104</v>
      </c>
      <c r="GLO11" t="s">
        <v>105</v>
      </c>
      <c r="GLP11" t="s">
        <v>106</v>
      </c>
      <c r="GLQ11" t="s">
        <v>107</v>
      </c>
      <c r="GLR11" t="s">
        <v>108</v>
      </c>
      <c r="GLS11" t="s">
        <v>109</v>
      </c>
      <c r="GLT11" t="s">
        <v>99</v>
      </c>
      <c r="GLU11" t="s">
        <v>100</v>
      </c>
      <c r="GLV11" t="s">
        <v>101</v>
      </c>
      <c r="GLW11" t="s">
        <v>102</v>
      </c>
      <c r="GLX11" t="s">
        <v>103</v>
      </c>
      <c r="GLY11" t="s">
        <v>104</v>
      </c>
      <c r="GLZ11" t="s">
        <v>105</v>
      </c>
      <c r="GMA11" t="s">
        <v>106</v>
      </c>
      <c r="GMB11" t="s">
        <v>107</v>
      </c>
      <c r="GMC11" t="s">
        <v>108</v>
      </c>
      <c r="GMD11" t="s">
        <v>109</v>
      </c>
      <c r="GME11" t="s">
        <v>99</v>
      </c>
      <c r="GMF11" t="s">
        <v>100</v>
      </c>
      <c r="GMG11" t="s">
        <v>101</v>
      </c>
      <c r="GMH11" t="s">
        <v>102</v>
      </c>
      <c r="GMI11" t="s">
        <v>103</v>
      </c>
      <c r="GMJ11" t="s">
        <v>104</v>
      </c>
      <c r="GMK11" t="s">
        <v>105</v>
      </c>
      <c r="GML11" t="s">
        <v>106</v>
      </c>
      <c r="GMM11" t="s">
        <v>107</v>
      </c>
      <c r="GMN11" t="s">
        <v>108</v>
      </c>
      <c r="GMO11" t="s">
        <v>109</v>
      </c>
      <c r="GMP11" t="s">
        <v>99</v>
      </c>
      <c r="GMQ11" t="s">
        <v>100</v>
      </c>
      <c r="GMR11" t="s">
        <v>101</v>
      </c>
      <c r="GMS11" t="s">
        <v>102</v>
      </c>
      <c r="GMT11" t="s">
        <v>103</v>
      </c>
      <c r="GMU11" t="s">
        <v>104</v>
      </c>
      <c r="GMV11" t="s">
        <v>105</v>
      </c>
      <c r="GMW11" t="s">
        <v>106</v>
      </c>
      <c r="GMX11" t="s">
        <v>107</v>
      </c>
      <c r="GMY11" t="s">
        <v>108</v>
      </c>
      <c r="GMZ11" t="s">
        <v>109</v>
      </c>
      <c r="GNA11" t="s">
        <v>99</v>
      </c>
      <c r="GNB11" t="s">
        <v>100</v>
      </c>
      <c r="GNC11" t="s">
        <v>101</v>
      </c>
      <c r="GND11" t="s">
        <v>102</v>
      </c>
      <c r="GNE11" t="s">
        <v>103</v>
      </c>
      <c r="GNF11" t="s">
        <v>104</v>
      </c>
      <c r="GNG11" t="s">
        <v>105</v>
      </c>
      <c r="GNH11" t="s">
        <v>106</v>
      </c>
      <c r="GNI11" t="s">
        <v>107</v>
      </c>
      <c r="GNJ11" t="s">
        <v>108</v>
      </c>
      <c r="GNK11" t="s">
        <v>109</v>
      </c>
      <c r="GNL11" t="s">
        <v>99</v>
      </c>
      <c r="GNM11" t="s">
        <v>100</v>
      </c>
      <c r="GNN11" t="s">
        <v>101</v>
      </c>
      <c r="GNO11" t="s">
        <v>102</v>
      </c>
      <c r="GNP11" t="s">
        <v>103</v>
      </c>
      <c r="GNQ11" t="s">
        <v>104</v>
      </c>
      <c r="GNR11" t="s">
        <v>105</v>
      </c>
      <c r="GNS11" t="s">
        <v>106</v>
      </c>
      <c r="GNT11" t="s">
        <v>107</v>
      </c>
      <c r="GNU11" t="s">
        <v>108</v>
      </c>
      <c r="GNV11" t="s">
        <v>109</v>
      </c>
      <c r="GNW11" t="s">
        <v>99</v>
      </c>
      <c r="GNX11" t="s">
        <v>100</v>
      </c>
      <c r="GNY11" t="s">
        <v>101</v>
      </c>
      <c r="GNZ11" t="s">
        <v>102</v>
      </c>
      <c r="GOA11" t="s">
        <v>103</v>
      </c>
      <c r="GOB11" t="s">
        <v>104</v>
      </c>
      <c r="GOC11" t="s">
        <v>105</v>
      </c>
      <c r="GOD11" t="s">
        <v>106</v>
      </c>
      <c r="GOE11" t="s">
        <v>107</v>
      </c>
      <c r="GOF11" t="s">
        <v>108</v>
      </c>
      <c r="GOG11" t="s">
        <v>109</v>
      </c>
      <c r="GOH11" t="s">
        <v>99</v>
      </c>
      <c r="GOI11" t="s">
        <v>100</v>
      </c>
      <c r="GOJ11" t="s">
        <v>101</v>
      </c>
      <c r="GOK11" t="s">
        <v>102</v>
      </c>
      <c r="GOL11" t="s">
        <v>103</v>
      </c>
      <c r="GOM11" t="s">
        <v>104</v>
      </c>
      <c r="GON11" t="s">
        <v>105</v>
      </c>
      <c r="GOO11" t="s">
        <v>106</v>
      </c>
      <c r="GOP11" t="s">
        <v>107</v>
      </c>
      <c r="GOQ11" t="s">
        <v>108</v>
      </c>
      <c r="GOR11" t="s">
        <v>109</v>
      </c>
      <c r="GOS11" t="s">
        <v>99</v>
      </c>
      <c r="GOT11" t="s">
        <v>100</v>
      </c>
      <c r="GOU11" t="s">
        <v>101</v>
      </c>
      <c r="GOV11" t="s">
        <v>102</v>
      </c>
      <c r="GOW11" t="s">
        <v>103</v>
      </c>
      <c r="GOX11" t="s">
        <v>104</v>
      </c>
      <c r="GOY11" t="s">
        <v>105</v>
      </c>
      <c r="GOZ11" t="s">
        <v>106</v>
      </c>
      <c r="GPA11" t="s">
        <v>107</v>
      </c>
      <c r="GPB11" t="s">
        <v>108</v>
      </c>
      <c r="GPC11" t="s">
        <v>109</v>
      </c>
      <c r="GPD11" t="s">
        <v>99</v>
      </c>
      <c r="GPE11" t="s">
        <v>100</v>
      </c>
      <c r="GPF11" t="s">
        <v>101</v>
      </c>
      <c r="GPG11" t="s">
        <v>102</v>
      </c>
      <c r="GPH11" t="s">
        <v>103</v>
      </c>
      <c r="GPI11" t="s">
        <v>104</v>
      </c>
      <c r="GPJ11" t="s">
        <v>105</v>
      </c>
      <c r="GPK11" t="s">
        <v>106</v>
      </c>
      <c r="GPL11" t="s">
        <v>107</v>
      </c>
      <c r="GPM11" t="s">
        <v>108</v>
      </c>
      <c r="GPN11" t="s">
        <v>109</v>
      </c>
      <c r="GPO11" t="s">
        <v>99</v>
      </c>
      <c r="GPP11" t="s">
        <v>100</v>
      </c>
      <c r="GPQ11" t="s">
        <v>101</v>
      </c>
      <c r="GPR11" t="s">
        <v>102</v>
      </c>
      <c r="GPS11" t="s">
        <v>103</v>
      </c>
      <c r="GPT11" t="s">
        <v>104</v>
      </c>
      <c r="GPU11" t="s">
        <v>105</v>
      </c>
      <c r="GPV11" t="s">
        <v>106</v>
      </c>
      <c r="GPW11" t="s">
        <v>107</v>
      </c>
      <c r="GPX11" t="s">
        <v>108</v>
      </c>
      <c r="GPY11" t="s">
        <v>109</v>
      </c>
      <c r="GPZ11" t="s">
        <v>99</v>
      </c>
      <c r="GQA11" t="s">
        <v>100</v>
      </c>
      <c r="GQB11" t="s">
        <v>101</v>
      </c>
      <c r="GQC11" t="s">
        <v>102</v>
      </c>
      <c r="GQD11" t="s">
        <v>103</v>
      </c>
      <c r="GQE11" t="s">
        <v>104</v>
      </c>
      <c r="GQF11" t="s">
        <v>105</v>
      </c>
      <c r="GQG11" t="s">
        <v>106</v>
      </c>
      <c r="GQH11" t="s">
        <v>107</v>
      </c>
      <c r="GQI11" t="s">
        <v>108</v>
      </c>
      <c r="GQJ11" t="s">
        <v>109</v>
      </c>
      <c r="GQK11" t="s">
        <v>99</v>
      </c>
      <c r="GQL11" t="s">
        <v>100</v>
      </c>
      <c r="GQM11" t="s">
        <v>101</v>
      </c>
      <c r="GQN11" t="s">
        <v>102</v>
      </c>
      <c r="GQO11" t="s">
        <v>103</v>
      </c>
      <c r="GQP11" t="s">
        <v>104</v>
      </c>
      <c r="GQQ11" t="s">
        <v>105</v>
      </c>
      <c r="GQR11" t="s">
        <v>106</v>
      </c>
      <c r="GQS11" t="s">
        <v>107</v>
      </c>
      <c r="GQT11" t="s">
        <v>108</v>
      </c>
      <c r="GQU11" t="s">
        <v>109</v>
      </c>
      <c r="GQV11" t="s">
        <v>99</v>
      </c>
      <c r="GQW11" t="s">
        <v>100</v>
      </c>
      <c r="GQX11" t="s">
        <v>101</v>
      </c>
      <c r="GQY11" t="s">
        <v>102</v>
      </c>
      <c r="GQZ11" t="s">
        <v>103</v>
      </c>
      <c r="GRA11" t="s">
        <v>104</v>
      </c>
      <c r="GRB11" t="s">
        <v>105</v>
      </c>
      <c r="GRC11" t="s">
        <v>106</v>
      </c>
      <c r="GRD11" t="s">
        <v>107</v>
      </c>
      <c r="GRE11" t="s">
        <v>108</v>
      </c>
      <c r="GRF11" t="s">
        <v>109</v>
      </c>
      <c r="GRG11" t="s">
        <v>99</v>
      </c>
      <c r="GRH11" t="s">
        <v>100</v>
      </c>
      <c r="GRI11" t="s">
        <v>101</v>
      </c>
      <c r="GRJ11" t="s">
        <v>102</v>
      </c>
      <c r="GRK11" t="s">
        <v>103</v>
      </c>
      <c r="GRL11" t="s">
        <v>104</v>
      </c>
      <c r="GRM11" t="s">
        <v>105</v>
      </c>
      <c r="GRN11" t="s">
        <v>106</v>
      </c>
      <c r="GRO11" t="s">
        <v>107</v>
      </c>
      <c r="GRP11" t="s">
        <v>108</v>
      </c>
      <c r="GRQ11" t="s">
        <v>109</v>
      </c>
      <c r="GRR11" t="s">
        <v>99</v>
      </c>
      <c r="GRS11" t="s">
        <v>100</v>
      </c>
      <c r="GRT11" t="s">
        <v>101</v>
      </c>
      <c r="GRU11" t="s">
        <v>102</v>
      </c>
      <c r="GRV11" t="s">
        <v>103</v>
      </c>
      <c r="GRW11" t="s">
        <v>104</v>
      </c>
      <c r="GRX11" t="s">
        <v>105</v>
      </c>
      <c r="GRY11" t="s">
        <v>106</v>
      </c>
      <c r="GRZ11" t="s">
        <v>107</v>
      </c>
      <c r="GSA11" t="s">
        <v>108</v>
      </c>
      <c r="GSB11" t="s">
        <v>109</v>
      </c>
      <c r="GSC11" t="s">
        <v>99</v>
      </c>
      <c r="GSD11" t="s">
        <v>100</v>
      </c>
      <c r="GSE11" t="s">
        <v>101</v>
      </c>
      <c r="GSF11" t="s">
        <v>102</v>
      </c>
      <c r="GSG11" t="s">
        <v>103</v>
      </c>
      <c r="GSH11" t="s">
        <v>104</v>
      </c>
      <c r="GSI11" t="s">
        <v>105</v>
      </c>
      <c r="GSJ11" t="s">
        <v>106</v>
      </c>
      <c r="GSK11" t="s">
        <v>107</v>
      </c>
      <c r="GSL11" t="s">
        <v>108</v>
      </c>
      <c r="GSM11" t="s">
        <v>109</v>
      </c>
      <c r="GSN11" t="s">
        <v>99</v>
      </c>
      <c r="GSO11" t="s">
        <v>100</v>
      </c>
      <c r="GSP11" t="s">
        <v>101</v>
      </c>
      <c r="GSQ11" t="s">
        <v>102</v>
      </c>
      <c r="GSR11" t="s">
        <v>103</v>
      </c>
      <c r="GSS11" t="s">
        <v>104</v>
      </c>
      <c r="GST11" t="s">
        <v>105</v>
      </c>
      <c r="GSU11" t="s">
        <v>106</v>
      </c>
      <c r="GSV11" t="s">
        <v>107</v>
      </c>
      <c r="GSW11" t="s">
        <v>108</v>
      </c>
      <c r="GSX11" t="s">
        <v>109</v>
      </c>
      <c r="GSY11" t="s">
        <v>99</v>
      </c>
      <c r="GSZ11" t="s">
        <v>100</v>
      </c>
      <c r="GTA11" t="s">
        <v>101</v>
      </c>
      <c r="GTB11" t="s">
        <v>102</v>
      </c>
      <c r="GTC11" t="s">
        <v>103</v>
      </c>
      <c r="GTD11" t="s">
        <v>104</v>
      </c>
      <c r="GTE11" t="s">
        <v>105</v>
      </c>
      <c r="GTF11" t="s">
        <v>106</v>
      </c>
      <c r="GTG11" t="s">
        <v>107</v>
      </c>
      <c r="GTH11" t="s">
        <v>108</v>
      </c>
      <c r="GTI11" t="s">
        <v>109</v>
      </c>
      <c r="GTJ11" t="s">
        <v>99</v>
      </c>
      <c r="GTK11" t="s">
        <v>100</v>
      </c>
      <c r="GTL11" t="s">
        <v>101</v>
      </c>
      <c r="GTM11" t="s">
        <v>102</v>
      </c>
      <c r="GTN11" t="s">
        <v>103</v>
      </c>
      <c r="GTO11" t="s">
        <v>104</v>
      </c>
      <c r="GTP11" t="s">
        <v>105</v>
      </c>
      <c r="GTQ11" t="s">
        <v>106</v>
      </c>
      <c r="GTR11" t="s">
        <v>107</v>
      </c>
      <c r="GTS11" t="s">
        <v>108</v>
      </c>
      <c r="GTT11" t="s">
        <v>109</v>
      </c>
      <c r="GTU11" t="s">
        <v>99</v>
      </c>
      <c r="GTV11" t="s">
        <v>100</v>
      </c>
      <c r="GTW11" t="s">
        <v>101</v>
      </c>
      <c r="GTX11" t="s">
        <v>102</v>
      </c>
      <c r="GTY11" t="s">
        <v>103</v>
      </c>
      <c r="GTZ11" t="s">
        <v>104</v>
      </c>
      <c r="GUA11" t="s">
        <v>105</v>
      </c>
      <c r="GUB11" t="s">
        <v>106</v>
      </c>
      <c r="GUC11" t="s">
        <v>107</v>
      </c>
      <c r="GUD11" t="s">
        <v>108</v>
      </c>
      <c r="GUE11" t="s">
        <v>109</v>
      </c>
      <c r="GUF11" t="s">
        <v>99</v>
      </c>
      <c r="GUG11" t="s">
        <v>100</v>
      </c>
      <c r="GUH11" t="s">
        <v>101</v>
      </c>
      <c r="GUI11" t="s">
        <v>102</v>
      </c>
      <c r="GUJ11" t="s">
        <v>103</v>
      </c>
      <c r="GUK11" t="s">
        <v>104</v>
      </c>
      <c r="GUL11" t="s">
        <v>105</v>
      </c>
      <c r="GUM11" t="s">
        <v>106</v>
      </c>
      <c r="GUN11" t="s">
        <v>107</v>
      </c>
      <c r="GUO11" t="s">
        <v>108</v>
      </c>
      <c r="GUP11" t="s">
        <v>109</v>
      </c>
      <c r="GUQ11" t="s">
        <v>99</v>
      </c>
      <c r="GUR11" t="s">
        <v>100</v>
      </c>
      <c r="GUS11" t="s">
        <v>101</v>
      </c>
      <c r="GUT11" t="s">
        <v>102</v>
      </c>
      <c r="GUU11" t="s">
        <v>103</v>
      </c>
      <c r="GUV11" t="s">
        <v>104</v>
      </c>
      <c r="GUW11" t="s">
        <v>105</v>
      </c>
      <c r="GUX11" t="s">
        <v>106</v>
      </c>
      <c r="GUY11" t="s">
        <v>107</v>
      </c>
      <c r="GUZ11" t="s">
        <v>108</v>
      </c>
      <c r="GVA11" t="s">
        <v>109</v>
      </c>
      <c r="GVB11" t="s">
        <v>99</v>
      </c>
      <c r="GVC11" t="s">
        <v>100</v>
      </c>
      <c r="GVD11" t="s">
        <v>101</v>
      </c>
      <c r="GVE11" t="s">
        <v>102</v>
      </c>
      <c r="GVF11" t="s">
        <v>103</v>
      </c>
      <c r="GVG11" t="s">
        <v>104</v>
      </c>
      <c r="GVH11" t="s">
        <v>105</v>
      </c>
      <c r="GVI11" t="s">
        <v>106</v>
      </c>
      <c r="GVJ11" t="s">
        <v>107</v>
      </c>
      <c r="GVK11" t="s">
        <v>108</v>
      </c>
      <c r="GVL11" t="s">
        <v>109</v>
      </c>
      <c r="GVM11" t="s">
        <v>99</v>
      </c>
      <c r="GVN11" t="s">
        <v>100</v>
      </c>
      <c r="GVO11" t="s">
        <v>101</v>
      </c>
      <c r="GVP11" t="s">
        <v>102</v>
      </c>
      <c r="GVQ11" t="s">
        <v>103</v>
      </c>
      <c r="GVR11" t="s">
        <v>104</v>
      </c>
      <c r="GVS11" t="s">
        <v>105</v>
      </c>
      <c r="GVT11" t="s">
        <v>106</v>
      </c>
      <c r="GVU11" t="s">
        <v>107</v>
      </c>
      <c r="GVV11" t="s">
        <v>108</v>
      </c>
      <c r="GVW11" t="s">
        <v>109</v>
      </c>
      <c r="GVX11" t="s">
        <v>99</v>
      </c>
      <c r="GVY11" t="s">
        <v>100</v>
      </c>
      <c r="GVZ11" t="s">
        <v>101</v>
      </c>
      <c r="GWA11" t="s">
        <v>102</v>
      </c>
      <c r="GWB11" t="s">
        <v>103</v>
      </c>
      <c r="GWC11" t="s">
        <v>104</v>
      </c>
      <c r="GWD11" t="s">
        <v>105</v>
      </c>
      <c r="GWE11" t="s">
        <v>106</v>
      </c>
      <c r="GWF11" t="s">
        <v>107</v>
      </c>
      <c r="GWG11" t="s">
        <v>108</v>
      </c>
      <c r="GWH11" t="s">
        <v>109</v>
      </c>
      <c r="GWI11" t="s">
        <v>99</v>
      </c>
      <c r="GWJ11" t="s">
        <v>100</v>
      </c>
      <c r="GWK11" t="s">
        <v>101</v>
      </c>
      <c r="GWL11" t="s">
        <v>102</v>
      </c>
      <c r="GWM11" t="s">
        <v>103</v>
      </c>
      <c r="GWN11" t="s">
        <v>104</v>
      </c>
      <c r="GWO11" t="s">
        <v>105</v>
      </c>
      <c r="GWP11" t="s">
        <v>106</v>
      </c>
      <c r="GWQ11" t="s">
        <v>107</v>
      </c>
      <c r="GWR11" t="s">
        <v>108</v>
      </c>
      <c r="GWS11" t="s">
        <v>109</v>
      </c>
      <c r="GWT11" t="s">
        <v>99</v>
      </c>
      <c r="GWU11" t="s">
        <v>100</v>
      </c>
      <c r="GWV11" t="s">
        <v>101</v>
      </c>
      <c r="GWW11" t="s">
        <v>102</v>
      </c>
      <c r="GWX11" t="s">
        <v>103</v>
      </c>
      <c r="GWY11" t="s">
        <v>104</v>
      </c>
      <c r="GWZ11" t="s">
        <v>105</v>
      </c>
      <c r="GXA11" t="s">
        <v>106</v>
      </c>
      <c r="GXB11" t="s">
        <v>107</v>
      </c>
      <c r="GXC11" t="s">
        <v>108</v>
      </c>
      <c r="GXD11" t="s">
        <v>109</v>
      </c>
      <c r="GXE11" t="s">
        <v>99</v>
      </c>
      <c r="GXF11" t="s">
        <v>100</v>
      </c>
      <c r="GXG11" t="s">
        <v>101</v>
      </c>
      <c r="GXH11" t="s">
        <v>102</v>
      </c>
      <c r="GXI11" t="s">
        <v>103</v>
      </c>
      <c r="GXJ11" t="s">
        <v>104</v>
      </c>
      <c r="GXK11" t="s">
        <v>105</v>
      </c>
      <c r="GXL11" t="s">
        <v>106</v>
      </c>
      <c r="GXM11" t="s">
        <v>107</v>
      </c>
      <c r="GXN11" t="s">
        <v>108</v>
      </c>
      <c r="GXO11" t="s">
        <v>109</v>
      </c>
      <c r="GXP11" t="s">
        <v>99</v>
      </c>
      <c r="GXQ11" t="s">
        <v>100</v>
      </c>
      <c r="GXR11" t="s">
        <v>101</v>
      </c>
      <c r="GXS11" t="s">
        <v>102</v>
      </c>
      <c r="GXT11" t="s">
        <v>103</v>
      </c>
      <c r="GXU11" t="s">
        <v>104</v>
      </c>
      <c r="GXV11" t="s">
        <v>105</v>
      </c>
      <c r="GXW11" t="s">
        <v>106</v>
      </c>
      <c r="GXX11" t="s">
        <v>107</v>
      </c>
      <c r="GXY11" t="s">
        <v>108</v>
      </c>
      <c r="GXZ11" t="s">
        <v>109</v>
      </c>
      <c r="GYA11" t="s">
        <v>99</v>
      </c>
      <c r="GYB11" t="s">
        <v>100</v>
      </c>
      <c r="GYC11" t="s">
        <v>101</v>
      </c>
      <c r="GYD11" t="s">
        <v>102</v>
      </c>
      <c r="GYE11" t="s">
        <v>103</v>
      </c>
      <c r="GYF11" t="s">
        <v>104</v>
      </c>
      <c r="GYG11" t="s">
        <v>105</v>
      </c>
      <c r="GYH11" t="s">
        <v>106</v>
      </c>
      <c r="GYI11" t="s">
        <v>107</v>
      </c>
      <c r="GYJ11" t="s">
        <v>108</v>
      </c>
      <c r="GYK11" t="s">
        <v>109</v>
      </c>
      <c r="GYL11" t="s">
        <v>99</v>
      </c>
      <c r="GYM11" t="s">
        <v>100</v>
      </c>
      <c r="GYN11" t="s">
        <v>101</v>
      </c>
      <c r="GYO11" t="s">
        <v>102</v>
      </c>
      <c r="GYP11" t="s">
        <v>103</v>
      </c>
      <c r="GYQ11" t="s">
        <v>104</v>
      </c>
      <c r="GYR11" t="s">
        <v>105</v>
      </c>
      <c r="GYS11" t="s">
        <v>106</v>
      </c>
      <c r="GYT11" t="s">
        <v>107</v>
      </c>
      <c r="GYU11" t="s">
        <v>108</v>
      </c>
      <c r="GYV11" t="s">
        <v>109</v>
      </c>
      <c r="GYW11" t="s">
        <v>99</v>
      </c>
      <c r="GYX11" t="s">
        <v>100</v>
      </c>
      <c r="GYY11" t="s">
        <v>101</v>
      </c>
      <c r="GYZ11" t="s">
        <v>102</v>
      </c>
      <c r="GZA11" t="s">
        <v>103</v>
      </c>
      <c r="GZB11" t="s">
        <v>104</v>
      </c>
      <c r="GZC11" t="s">
        <v>105</v>
      </c>
      <c r="GZD11" t="s">
        <v>106</v>
      </c>
      <c r="GZE11" t="s">
        <v>107</v>
      </c>
      <c r="GZF11" t="s">
        <v>108</v>
      </c>
      <c r="GZG11" t="s">
        <v>109</v>
      </c>
      <c r="GZH11" t="s">
        <v>99</v>
      </c>
      <c r="GZI11" t="s">
        <v>100</v>
      </c>
      <c r="GZJ11" t="s">
        <v>101</v>
      </c>
      <c r="GZK11" t="s">
        <v>102</v>
      </c>
      <c r="GZL11" t="s">
        <v>103</v>
      </c>
      <c r="GZM11" t="s">
        <v>104</v>
      </c>
      <c r="GZN11" t="s">
        <v>105</v>
      </c>
      <c r="GZO11" t="s">
        <v>106</v>
      </c>
      <c r="GZP11" t="s">
        <v>107</v>
      </c>
      <c r="GZQ11" t="s">
        <v>108</v>
      </c>
      <c r="GZR11" t="s">
        <v>109</v>
      </c>
      <c r="GZS11" t="s">
        <v>99</v>
      </c>
      <c r="GZT11" t="s">
        <v>100</v>
      </c>
      <c r="GZU11" t="s">
        <v>101</v>
      </c>
      <c r="GZV11" t="s">
        <v>102</v>
      </c>
      <c r="GZW11" t="s">
        <v>103</v>
      </c>
      <c r="GZX11" t="s">
        <v>104</v>
      </c>
      <c r="GZY11" t="s">
        <v>105</v>
      </c>
      <c r="GZZ11" t="s">
        <v>106</v>
      </c>
      <c r="HAA11" t="s">
        <v>107</v>
      </c>
      <c r="HAB11" t="s">
        <v>108</v>
      </c>
      <c r="HAC11" t="s">
        <v>109</v>
      </c>
      <c r="HAD11" t="s">
        <v>99</v>
      </c>
      <c r="HAE11" t="s">
        <v>100</v>
      </c>
      <c r="HAF11" t="s">
        <v>101</v>
      </c>
      <c r="HAG11" t="s">
        <v>102</v>
      </c>
      <c r="HAH11" t="s">
        <v>103</v>
      </c>
      <c r="HAI11" t="s">
        <v>104</v>
      </c>
      <c r="HAJ11" t="s">
        <v>105</v>
      </c>
      <c r="HAK11" t="s">
        <v>106</v>
      </c>
      <c r="HAL11" t="s">
        <v>107</v>
      </c>
      <c r="HAM11" t="s">
        <v>108</v>
      </c>
      <c r="HAN11" t="s">
        <v>109</v>
      </c>
      <c r="HAO11" t="s">
        <v>99</v>
      </c>
      <c r="HAP11" t="s">
        <v>100</v>
      </c>
      <c r="HAQ11" t="s">
        <v>101</v>
      </c>
      <c r="HAR11" t="s">
        <v>102</v>
      </c>
      <c r="HAS11" t="s">
        <v>103</v>
      </c>
      <c r="HAT11" t="s">
        <v>104</v>
      </c>
      <c r="HAU11" t="s">
        <v>105</v>
      </c>
      <c r="HAV11" t="s">
        <v>106</v>
      </c>
      <c r="HAW11" t="s">
        <v>107</v>
      </c>
      <c r="HAX11" t="s">
        <v>108</v>
      </c>
      <c r="HAY11" t="s">
        <v>109</v>
      </c>
      <c r="HAZ11" t="s">
        <v>99</v>
      </c>
      <c r="HBA11" t="s">
        <v>100</v>
      </c>
      <c r="HBB11" t="s">
        <v>101</v>
      </c>
      <c r="HBC11" t="s">
        <v>102</v>
      </c>
      <c r="HBD11" t="s">
        <v>103</v>
      </c>
      <c r="HBE11" t="s">
        <v>104</v>
      </c>
      <c r="HBF11" t="s">
        <v>105</v>
      </c>
      <c r="HBG11" t="s">
        <v>106</v>
      </c>
      <c r="HBH11" t="s">
        <v>107</v>
      </c>
      <c r="HBI11" t="s">
        <v>108</v>
      </c>
      <c r="HBJ11" t="s">
        <v>109</v>
      </c>
      <c r="HBK11" t="s">
        <v>99</v>
      </c>
      <c r="HBL11" t="s">
        <v>100</v>
      </c>
      <c r="HBM11" t="s">
        <v>101</v>
      </c>
      <c r="HBN11" t="s">
        <v>102</v>
      </c>
      <c r="HBO11" t="s">
        <v>103</v>
      </c>
      <c r="HBP11" t="s">
        <v>104</v>
      </c>
      <c r="HBQ11" t="s">
        <v>105</v>
      </c>
      <c r="HBR11" t="s">
        <v>106</v>
      </c>
      <c r="HBS11" t="s">
        <v>107</v>
      </c>
      <c r="HBT11" t="s">
        <v>108</v>
      </c>
      <c r="HBU11" t="s">
        <v>109</v>
      </c>
      <c r="HBV11" t="s">
        <v>99</v>
      </c>
      <c r="HBW11" t="s">
        <v>100</v>
      </c>
      <c r="HBX11" t="s">
        <v>101</v>
      </c>
      <c r="HBY11" t="s">
        <v>102</v>
      </c>
      <c r="HBZ11" t="s">
        <v>103</v>
      </c>
      <c r="HCA11" t="s">
        <v>104</v>
      </c>
      <c r="HCB11" t="s">
        <v>105</v>
      </c>
      <c r="HCC11" t="s">
        <v>106</v>
      </c>
      <c r="HCD11" t="s">
        <v>107</v>
      </c>
      <c r="HCE11" t="s">
        <v>108</v>
      </c>
      <c r="HCF11" t="s">
        <v>109</v>
      </c>
      <c r="HCG11" t="s">
        <v>99</v>
      </c>
      <c r="HCH11" t="s">
        <v>100</v>
      </c>
      <c r="HCI11" t="s">
        <v>101</v>
      </c>
      <c r="HCJ11" t="s">
        <v>102</v>
      </c>
      <c r="HCK11" t="s">
        <v>103</v>
      </c>
      <c r="HCL11" t="s">
        <v>104</v>
      </c>
      <c r="HCM11" t="s">
        <v>105</v>
      </c>
      <c r="HCN11" t="s">
        <v>106</v>
      </c>
      <c r="HCO11" t="s">
        <v>107</v>
      </c>
      <c r="HCP11" t="s">
        <v>108</v>
      </c>
      <c r="HCQ11" t="s">
        <v>109</v>
      </c>
      <c r="HCR11" t="s">
        <v>99</v>
      </c>
      <c r="HCS11" t="s">
        <v>100</v>
      </c>
      <c r="HCT11" t="s">
        <v>101</v>
      </c>
      <c r="HCU11" t="s">
        <v>102</v>
      </c>
      <c r="HCV11" t="s">
        <v>103</v>
      </c>
      <c r="HCW11" t="s">
        <v>104</v>
      </c>
      <c r="HCX11" t="s">
        <v>105</v>
      </c>
      <c r="HCY11" t="s">
        <v>106</v>
      </c>
      <c r="HCZ11" t="s">
        <v>107</v>
      </c>
      <c r="HDA11" t="s">
        <v>108</v>
      </c>
      <c r="HDB11" t="s">
        <v>109</v>
      </c>
      <c r="HDC11" t="s">
        <v>99</v>
      </c>
      <c r="HDD11" t="s">
        <v>100</v>
      </c>
      <c r="HDE11" t="s">
        <v>101</v>
      </c>
      <c r="HDF11" t="s">
        <v>102</v>
      </c>
      <c r="HDG11" t="s">
        <v>103</v>
      </c>
      <c r="HDH11" t="s">
        <v>104</v>
      </c>
      <c r="HDI11" t="s">
        <v>105</v>
      </c>
      <c r="HDJ11" t="s">
        <v>106</v>
      </c>
      <c r="HDK11" t="s">
        <v>107</v>
      </c>
      <c r="HDL11" t="s">
        <v>108</v>
      </c>
      <c r="HDM11" t="s">
        <v>109</v>
      </c>
      <c r="HDN11" t="s">
        <v>99</v>
      </c>
      <c r="HDO11" t="s">
        <v>100</v>
      </c>
      <c r="HDP11" t="s">
        <v>101</v>
      </c>
      <c r="HDQ11" t="s">
        <v>102</v>
      </c>
      <c r="HDR11" t="s">
        <v>103</v>
      </c>
      <c r="HDS11" t="s">
        <v>104</v>
      </c>
      <c r="HDT11" t="s">
        <v>105</v>
      </c>
      <c r="HDU11" t="s">
        <v>106</v>
      </c>
      <c r="HDV11" t="s">
        <v>107</v>
      </c>
      <c r="HDW11" t="s">
        <v>108</v>
      </c>
      <c r="HDX11" t="s">
        <v>109</v>
      </c>
      <c r="HDY11" t="s">
        <v>99</v>
      </c>
      <c r="HDZ11" t="s">
        <v>100</v>
      </c>
      <c r="HEA11" t="s">
        <v>101</v>
      </c>
      <c r="HEB11" t="s">
        <v>102</v>
      </c>
      <c r="HEC11" t="s">
        <v>103</v>
      </c>
      <c r="HED11" t="s">
        <v>104</v>
      </c>
      <c r="HEE11" t="s">
        <v>105</v>
      </c>
      <c r="HEF11" t="s">
        <v>106</v>
      </c>
      <c r="HEG11" t="s">
        <v>107</v>
      </c>
      <c r="HEH11" t="s">
        <v>108</v>
      </c>
      <c r="HEI11" t="s">
        <v>109</v>
      </c>
      <c r="HEJ11" t="s">
        <v>99</v>
      </c>
      <c r="HEK11" t="s">
        <v>100</v>
      </c>
      <c r="HEL11" t="s">
        <v>101</v>
      </c>
      <c r="HEM11" t="s">
        <v>102</v>
      </c>
      <c r="HEN11" t="s">
        <v>103</v>
      </c>
      <c r="HEO11" t="s">
        <v>104</v>
      </c>
      <c r="HEP11" t="s">
        <v>105</v>
      </c>
      <c r="HEQ11" t="s">
        <v>106</v>
      </c>
      <c r="HER11" t="s">
        <v>107</v>
      </c>
      <c r="HES11" t="s">
        <v>108</v>
      </c>
      <c r="HET11" t="s">
        <v>109</v>
      </c>
      <c r="HEU11" t="s">
        <v>99</v>
      </c>
      <c r="HEV11" t="s">
        <v>100</v>
      </c>
      <c r="HEW11" t="s">
        <v>101</v>
      </c>
      <c r="HEX11" t="s">
        <v>102</v>
      </c>
      <c r="HEY11" t="s">
        <v>103</v>
      </c>
      <c r="HEZ11" t="s">
        <v>104</v>
      </c>
      <c r="HFA11" t="s">
        <v>105</v>
      </c>
      <c r="HFB11" t="s">
        <v>106</v>
      </c>
      <c r="HFC11" t="s">
        <v>107</v>
      </c>
      <c r="HFD11" t="s">
        <v>108</v>
      </c>
      <c r="HFE11" t="s">
        <v>109</v>
      </c>
      <c r="HFF11" t="s">
        <v>99</v>
      </c>
      <c r="HFG11" t="s">
        <v>100</v>
      </c>
      <c r="HFH11" t="s">
        <v>101</v>
      </c>
      <c r="HFI11" t="s">
        <v>102</v>
      </c>
      <c r="HFJ11" t="s">
        <v>103</v>
      </c>
      <c r="HFK11" t="s">
        <v>104</v>
      </c>
      <c r="HFL11" t="s">
        <v>105</v>
      </c>
      <c r="HFM11" t="s">
        <v>106</v>
      </c>
      <c r="HFN11" t="s">
        <v>107</v>
      </c>
      <c r="HFO11" t="s">
        <v>108</v>
      </c>
      <c r="HFP11" t="s">
        <v>109</v>
      </c>
      <c r="HFQ11" t="s">
        <v>99</v>
      </c>
      <c r="HFR11" t="s">
        <v>100</v>
      </c>
      <c r="HFS11" t="s">
        <v>101</v>
      </c>
      <c r="HFT11" t="s">
        <v>102</v>
      </c>
      <c r="HFU11" t="s">
        <v>103</v>
      </c>
      <c r="HFV11" t="s">
        <v>104</v>
      </c>
      <c r="HFW11" t="s">
        <v>105</v>
      </c>
      <c r="HFX11" t="s">
        <v>106</v>
      </c>
      <c r="HFY11" t="s">
        <v>107</v>
      </c>
      <c r="HFZ11" t="s">
        <v>108</v>
      </c>
      <c r="HGA11" t="s">
        <v>109</v>
      </c>
      <c r="HGB11" t="s">
        <v>99</v>
      </c>
      <c r="HGC11" t="s">
        <v>100</v>
      </c>
      <c r="HGD11" t="s">
        <v>101</v>
      </c>
      <c r="HGE11" t="s">
        <v>102</v>
      </c>
      <c r="HGF11" t="s">
        <v>103</v>
      </c>
      <c r="HGG11" t="s">
        <v>104</v>
      </c>
      <c r="HGH11" t="s">
        <v>105</v>
      </c>
      <c r="HGI11" t="s">
        <v>106</v>
      </c>
      <c r="HGJ11" t="s">
        <v>107</v>
      </c>
      <c r="HGK11" t="s">
        <v>108</v>
      </c>
      <c r="HGL11" t="s">
        <v>109</v>
      </c>
      <c r="HGM11" t="s">
        <v>99</v>
      </c>
      <c r="HGN11" t="s">
        <v>100</v>
      </c>
      <c r="HGO11" t="s">
        <v>101</v>
      </c>
      <c r="HGP11" t="s">
        <v>102</v>
      </c>
      <c r="HGQ11" t="s">
        <v>103</v>
      </c>
      <c r="HGR11" t="s">
        <v>104</v>
      </c>
      <c r="HGS11" t="s">
        <v>105</v>
      </c>
      <c r="HGT11" t="s">
        <v>106</v>
      </c>
      <c r="HGU11" t="s">
        <v>107</v>
      </c>
      <c r="HGV11" t="s">
        <v>108</v>
      </c>
      <c r="HGW11" t="s">
        <v>109</v>
      </c>
      <c r="HGX11" t="s">
        <v>99</v>
      </c>
      <c r="HGY11" t="s">
        <v>100</v>
      </c>
      <c r="HGZ11" t="s">
        <v>101</v>
      </c>
      <c r="HHA11" t="s">
        <v>102</v>
      </c>
      <c r="HHB11" t="s">
        <v>103</v>
      </c>
      <c r="HHC11" t="s">
        <v>104</v>
      </c>
      <c r="HHD11" t="s">
        <v>105</v>
      </c>
      <c r="HHE11" t="s">
        <v>106</v>
      </c>
      <c r="HHF11" t="s">
        <v>107</v>
      </c>
      <c r="HHG11" t="s">
        <v>108</v>
      </c>
      <c r="HHH11" t="s">
        <v>109</v>
      </c>
      <c r="HHI11" t="s">
        <v>99</v>
      </c>
      <c r="HHJ11" t="s">
        <v>100</v>
      </c>
      <c r="HHK11" t="s">
        <v>101</v>
      </c>
      <c r="HHL11" t="s">
        <v>102</v>
      </c>
      <c r="HHM11" t="s">
        <v>103</v>
      </c>
      <c r="HHN11" t="s">
        <v>104</v>
      </c>
      <c r="HHO11" t="s">
        <v>105</v>
      </c>
      <c r="HHP11" t="s">
        <v>106</v>
      </c>
      <c r="HHQ11" t="s">
        <v>107</v>
      </c>
      <c r="HHR11" t="s">
        <v>108</v>
      </c>
      <c r="HHS11" t="s">
        <v>109</v>
      </c>
      <c r="HHT11" t="s">
        <v>99</v>
      </c>
      <c r="HHU11" t="s">
        <v>100</v>
      </c>
      <c r="HHV11" t="s">
        <v>101</v>
      </c>
      <c r="HHW11" t="s">
        <v>102</v>
      </c>
      <c r="HHX11" t="s">
        <v>103</v>
      </c>
      <c r="HHY11" t="s">
        <v>104</v>
      </c>
      <c r="HHZ11" t="s">
        <v>105</v>
      </c>
      <c r="HIA11" t="s">
        <v>106</v>
      </c>
      <c r="HIB11" t="s">
        <v>107</v>
      </c>
      <c r="HIC11" t="s">
        <v>108</v>
      </c>
      <c r="HID11" t="s">
        <v>109</v>
      </c>
      <c r="HIE11" t="s">
        <v>99</v>
      </c>
      <c r="HIF11" t="s">
        <v>100</v>
      </c>
      <c r="HIG11" t="s">
        <v>101</v>
      </c>
      <c r="HIH11" t="s">
        <v>102</v>
      </c>
      <c r="HII11" t="s">
        <v>103</v>
      </c>
      <c r="HIJ11" t="s">
        <v>104</v>
      </c>
      <c r="HIK11" t="s">
        <v>105</v>
      </c>
      <c r="HIL11" t="s">
        <v>106</v>
      </c>
      <c r="HIM11" t="s">
        <v>107</v>
      </c>
      <c r="HIN11" t="s">
        <v>108</v>
      </c>
      <c r="HIO11" t="s">
        <v>109</v>
      </c>
      <c r="HIP11" t="s">
        <v>99</v>
      </c>
      <c r="HIQ11" t="s">
        <v>100</v>
      </c>
      <c r="HIR11" t="s">
        <v>101</v>
      </c>
      <c r="HIS11" t="s">
        <v>102</v>
      </c>
      <c r="HIT11" t="s">
        <v>103</v>
      </c>
      <c r="HIU11" t="s">
        <v>104</v>
      </c>
      <c r="HIV11" t="s">
        <v>105</v>
      </c>
      <c r="HIW11" t="s">
        <v>106</v>
      </c>
      <c r="HIX11" t="s">
        <v>107</v>
      </c>
      <c r="HIY11" t="s">
        <v>108</v>
      </c>
      <c r="HIZ11" t="s">
        <v>109</v>
      </c>
      <c r="HJA11" t="s">
        <v>99</v>
      </c>
      <c r="HJB11" t="s">
        <v>100</v>
      </c>
      <c r="HJC11" t="s">
        <v>101</v>
      </c>
      <c r="HJD11" t="s">
        <v>102</v>
      </c>
      <c r="HJE11" t="s">
        <v>103</v>
      </c>
      <c r="HJF11" t="s">
        <v>104</v>
      </c>
      <c r="HJG11" t="s">
        <v>105</v>
      </c>
      <c r="HJH11" t="s">
        <v>106</v>
      </c>
      <c r="HJI11" t="s">
        <v>107</v>
      </c>
      <c r="HJJ11" t="s">
        <v>108</v>
      </c>
      <c r="HJK11" t="s">
        <v>109</v>
      </c>
      <c r="HJL11" t="s">
        <v>99</v>
      </c>
      <c r="HJM11" t="s">
        <v>100</v>
      </c>
      <c r="HJN11" t="s">
        <v>101</v>
      </c>
      <c r="HJO11" t="s">
        <v>102</v>
      </c>
      <c r="HJP11" t="s">
        <v>103</v>
      </c>
      <c r="HJQ11" t="s">
        <v>104</v>
      </c>
      <c r="HJR11" t="s">
        <v>105</v>
      </c>
      <c r="HJS11" t="s">
        <v>106</v>
      </c>
      <c r="HJT11" t="s">
        <v>107</v>
      </c>
      <c r="HJU11" t="s">
        <v>108</v>
      </c>
      <c r="HJV11" t="s">
        <v>109</v>
      </c>
      <c r="HJW11" t="s">
        <v>99</v>
      </c>
      <c r="HJX11" t="s">
        <v>100</v>
      </c>
      <c r="HJY11" t="s">
        <v>101</v>
      </c>
      <c r="HJZ11" t="s">
        <v>102</v>
      </c>
      <c r="HKA11" t="s">
        <v>103</v>
      </c>
      <c r="HKB11" t="s">
        <v>104</v>
      </c>
      <c r="HKC11" t="s">
        <v>105</v>
      </c>
      <c r="HKD11" t="s">
        <v>106</v>
      </c>
      <c r="HKE11" t="s">
        <v>107</v>
      </c>
      <c r="HKF11" t="s">
        <v>108</v>
      </c>
      <c r="HKG11" t="s">
        <v>109</v>
      </c>
      <c r="HKH11" t="s">
        <v>99</v>
      </c>
      <c r="HKI11" t="s">
        <v>100</v>
      </c>
      <c r="HKJ11" t="s">
        <v>101</v>
      </c>
      <c r="HKK11" t="s">
        <v>102</v>
      </c>
      <c r="HKL11" t="s">
        <v>103</v>
      </c>
      <c r="HKM11" t="s">
        <v>104</v>
      </c>
      <c r="HKN11" t="s">
        <v>105</v>
      </c>
      <c r="HKO11" t="s">
        <v>106</v>
      </c>
      <c r="HKP11" t="s">
        <v>107</v>
      </c>
      <c r="HKQ11" t="s">
        <v>108</v>
      </c>
      <c r="HKR11" t="s">
        <v>109</v>
      </c>
      <c r="HKS11" t="s">
        <v>99</v>
      </c>
      <c r="HKT11" t="s">
        <v>100</v>
      </c>
      <c r="HKU11" t="s">
        <v>101</v>
      </c>
      <c r="HKV11" t="s">
        <v>102</v>
      </c>
      <c r="HKW11" t="s">
        <v>103</v>
      </c>
      <c r="HKX11" t="s">
        <v>104</v>
      </c>
      <c r="HKY11" t="s">
        <v>105</v>
      </c>
      <c r="HKZ11" t="s">
        <v>106</v>
      </c>
      <c r="HLA11" t="s">
        <v>107</v>
      </c>
      <c r="HLB11" t="s">
        <v>108</v>
      </c>
      <c r="HLC11" t="s">
        <v>109</v>
      </c>
      <c r="HLD11" t="s">
        <v>99</v>
      </c>
      <c r="HLE11" t="s">
        <v>100</v>
      </c>
      <c r="HLF11" t="s">
        <v>101</v>
      </c>
      <c r="HLG11" t="s">
        <v>102</v>
      </c>
      <c r="HLH11" t="s">
        <v>103</v>
      </c>
      <c r="HLI11" t="s">
        <v>104</v>
      </c>
      <c r="HLJ11" t="s">
        <v>105</v>
      </c>
      <c r="HLK11" t="s">
        <v>106</v>
      </c>
      <c r="HLL11" t="s">
        <v>107</v>
      </c>
      <c r="HLM11" t="s">
        <v>108</v>
      </c>
      <c r="HLN11" t="s">
        <v>109</v>
      </c>
      <c r="HLO11" t="s">
        <v>99</v>
      </c>
      <c r="HLP11" t="s">
        <v>100</v>
      </c>
      <c r="HLQ11" t="s">
        <v>101</v>
      </c>
      <c r="HLR11" t="s">
        <v>102</v>
      </c>
      <c r="HLS11" t="s">
        <v>103</v>
      </c>
      <c r="HLT11" t="s">
        <v>104</v>
      </c>
      <c r="HLU11" t="s">
        <v>105</v>
      </c>
      <c r="HLV11" t="s">
        <v>106</v>
      </c>
      <c r="HLW11" t="s">
        <v>107</v>
      </c>
      <c r="HLX11" t="s">
        <v>108</v>
      </c>
      <c r="HLY11" t="s">
        <v>109</v>
      </c>
      <c r="HLZ11" t="s">
        <v>99</v>
      </c>
      <c r="HMA11" t="s">
        <v>100</v>
      </c>
      <c r="HMB11" t="s">
        <v>101</v>
      </c>
      <c r="HMC11" t="s">
        <v>102</v>
      </c>
      <c r="HMD11" t="s">
        <v>103</v>
      </c>
      <c r="HME11" t="s">
        <v>104</v>
      </c>
      <c r="HMF11" t="s">
        <v>105</v>
      </c>
      <c r="HMG11" t="s">
        <v>106</v>
      </c>
      <c r="HMH11" t="s">
        <v>107</v>
      </c>
      <c r="HMI11" t="s">
        <v>108</v>
      </c>
      <c r="HMJ11" t="s">
        <v>109</v>
      </c>
      <c r="HMK11" t="s">
        <v>99</v>
      </c>
      <c r="HML11" t="s">
        <v>100</v>
      </c>
      <c r="HMM11" t="s">
        <v>101</v>
      </c>
      <c r="HMN11" t="s">
        <v>102</v>
      </c>
      <c r="HMO11" t="s">
        <v>103</v>
      </c>
      <c r="HMP11" t="s">
        <v>104</v>
      </c>
      <c r="HMQ11" t="s">
        <v>105</v>
      </c>
      <c r="HMR11" t="s">
        <v>106</v>
      </c>
      <c r="HMS11" t="s">
        <v>107</v>
      </c>
      <c r="HMT11" t="s">
        <v>108</v>
      </c>
      <c r="HMU11" t="s">
        <v>109</v>
      </c>
      <c r="HMV11" t="s">
        <v>99</v>
      </c>
      <c r="HMW11" t="s">
        <v>100</v>
      </c>
      <c r="HMX11" t="s">
        <v>101</v>
      </c>
      <c r="HMY11" t="s">
        <v>102</v>
      </c>
      <c r="HMZ11" t="s">
        <v>103</v>
      </c>
      <c r="HNA11" t="s">
        <v>104</v>
      </c>
      <c r="HNB11" t="s">
        <v>105</v>
      </c>
      <c r="HNC11" t="s">
        <v>106</v>
      </c>
      <c r="HND11" t="s">
        <v>107</v>
      </c>
      <c r="HNE11" t="s">
        <v>108</v>
      </c>
      <c r="HNF11" t="s">
        <v>109</v>
      </c>
      <c r="HNG11" t="s">
        <v>99</v>
      </c>
      <c r="HNH11" t="s">
        <v>100</v>
      </c>
      <c r="HNI11" t="s">
        <v>101</v>
      </c>
      <c r="HNJ11" t="s">
        <v>102</v>
      </c>
      <c r="HNK11" t="s">
        <v>103</v>
      </c>
      <c r="HNL11" t="s">
        <v>104</v>
      </c>
      <c r="HNM11" t="s">
        <v>105</v>
      </c>
      <c r="HNN11" t="s">
        <v>106</v>
      </c>
      <c r="HNO11" t="s">
        <v>107</v>
      </c>
      <c r="HNP11" t="s">
        <v>108</v>
      </c>
      <c r="HNQ11" t="s">
        <v>109</v>
      </c>
      <c r="HNR11" t="s">
        <v>99</v>
      </c>
      <c r="HNS11" t="s">
        <v>100</v>
      </c>
      <c r="HNT11" t="s">
        <v>101</v>
      </c>
      <c r="HNU11" t="s">
        <v>102</v>
      </c>
      <c r="HNV11" t="s">
        <v>103</v>
      </c>
      <c r="HNW11" t="s">
        <v>104</v>
      </c>
      <c r="HNX11" t="s">
        <v>105</v>
      </c>
      <c r="HNY11" t="s">
        <v>106</v>
      </c>
      <c r="HNZ11" t="s">
        <v>107</v>
      </c>
      <c r="HOA11" t="s">
        <v>108</v>
      </c>
      <c r="HOB11" t="s">
        <v>109</v>
      </c>
      <c r="HOC11" t="s">
        <v>99</v>
      </c>
      <c r="HOD11" t="s">
        <v>100</v>
      </c>
      <c r="HOE11" t="s">
        <v>101</v>
      </c>
      <c r="HOF11" t="s">
        <v>102</v>
      </c>
      <c r="HOG11" t="s">
        <v>103</v>
      </c>
      <c r="HOH11" t="s">
        <v>104</v>
      </c>
      <c r="HOI11" t="s">
        <v>105</v>
      </c>
      <c r="HOJ11" t="s">
        <v>106</v>
      </c>
      <c r="HOK11" t="s">
        <v>107</v>
      </c>
      <c r="HOL11" t="s">
        <v>108</v>
      </c>
      <c r="HOM11" t="s">
        <v>109</v>
      </c>
      <c r="HON11" t="s">
        <v>99</v>
      </c>
      <c r="HOO11" t="s">
        <v>100</v>
      </c>
      <c r="HOP11" t="s">
        <v>101</v>
      </c>
      <c r="HOQ11" t="s">
        <v>102</v>
      </c>
      <c r="HOR11" t="s">
        <v>103</v>
      </c>
      <c r="HOS11" t="s">
        <v>104</v>
      </c>
      <c r="HOT11" t="s">
        <v>105</v>
      </c>
      <c r="HOU11" t="s">
        <v>106</v>
      </c>
      <c r="HOV11" t="s">
        <v>107</v>
      </c>
      <c r="HOW11" t="s">
        <v>108</v>
      </c>
      <c r="HOX11" t="s">
        <v>109</v>
      </c>
      <c r="HOY11" t="s">
        <v>99</v>
      </c>
      <c r="HOZ11" t="s">
        <v>100</v>
      </c>
      <c r="HPA11" t="s">
        <v>101</v>
      </c>
      <c r="HPB11" t="s">
        <v>102</v>
      </c>
      <c r="HPC11" t="s">
        <v>103</v>
      </c>
      <c r="HPD11" t="s">
        <v>104</v>
      </c>
      <c r="HPE11" t="s">
        <v>105</v>
      </c>
      <c r="HPF11" t="s">
        <v>106</v>
      </c>
      <c r="HPG11" t="s">
        <v>107</v>
      </c>
      <c r="HPH11" t="s">
        <v>108</v>
      </c>
      <c r="HPI11" t="s">
        <v>109</v>
      </c>
      <c r="HPJ11" t="s">
        <v>99</v>
      </c>
      <c r="HPK11" t="s">
        <v>100</v>
      </c>
      <c r="HPL11" t="s">
        <v>101</v>
      </c>
      <c r="HPM11" t="s">
        <v>102</v>
      </c>
      <c r="HPN11" t="s">
        <v>103</v>
      </c>
      <c r="HPO11" t="s">
        <v>104</v>
      </c>
      <c r="HPP11" t="s">
        <v>105</v>
      </c>
      <c r="HPQ11" t="s">
        <v>106</v>
      </c>
      <c r="HPR11" t="s">
        <v>107</v>
      </c>
      <c r="HPS11" t="s">
        <v>108</v>
      </c>
      <c r="HPT11" t="s">
        <v>109</v>
      </c>
      <c r="HPU11" t="s">
        <v>99</v>
      </c>
      <c r="HPV11" t="s">
        <v>100</v>
      </c>
      <c r="HPW11" t="s">
        <v>101</v>
      </c>
      <c r="HPX11" t="s">
        <v>102</v>
      </c>
      <c r="HPY11" t="s">
        <v>103</v>
      </c>
      <c r="HPZ11" t="s">
        <v>104</v>
      </c>
      <c r="HQA11" t="s">
        <v>105</v>
      </c>
      <c r="HQB11" t="s">
        <v>106</v>
      </c>
      <c r="HQC11" t="s">
        <v>107</v>
      </c>
      <c r="HQD11" t="s">
        <v>108</v>
      </c>
      <c r="HQE11" t="s">
        <v>109</v>
      </c>
      <c r="HQF11" t="s">
        <v>99</v>
      </c>
      <c r="HQG11" t="s">
        <v>100</v>
      </c>
      <c r="HQH11" t="s">
        <v>101</v>
      </c>
      <c r="HQI11" t="s">
        <v>102</v>
      </c>
      <c r="HQJ11" t="s">
        <v>103</v>
      </c>
      <c r="HQK11" t="s">
        <v>104</v>
      </c>
      <c r="HQL11" t="s">
        <v>105</v>
      </c>
      <c r="HQM11" t="s">
        <v>106</v>
      </c>
      <c r="HQN11" t="s">
        <v>107</v>
      </c>
      <c r="HQO11" t="s">
        <v>108</v>
      </c>
      <c r="HQP11" t="s">
        <v>109</v>
      </c>
      <c r="HQQ11" t="s">
        <v>99</v>
      </c>
      <c r="HQR11" t="s">
        <v>100</v>
      </c>
      <c r="HQS11" t="s">
        <v>101</v>
      </c>
      <c r="HQT11" t="s">
        <v>102</v>
      </c>
      <c r="HQU11" t="s">
        <v>103</v>
      </c>
      <c r="HQV11" t="s">
        <v>104</v>
      </c>
      <c r="HQW11" t="s">
        <v>105</v>
      </c>
      <c r="HQX11" t="s">
        <v>106</v>
      </c>
      <c r="HQY11" t="s">
        <v>107</v>
      </c>
      <c r="HQZ11" t="s">
        <v>108</v>
      </c>
      <c r="HRA11" t="s">
        <v>109</v>
      </c>
      <c r="HRB11" t="s">
        <v>99</v>
      </c>
      <c r="HRC11" t="s">
        <v>100</v>
      </c>
      <c r="HRD11" t="s">
        <v>101</v>
      </c>
      <c r="HRE11" t="s">
        <v>102</v>
      </c>
      <c r="HRF11" t="s">
        <v>103</v>
      </c>
      <c r="HRG11" t="s">
        <v>104</v>
      </c>
      <c r="HRH11" t="s">
        <v>105</v>
      </c>
      <c r="HRI11" t="s">
        <v>106</v>
      </c>
      <c r="HRJ11" t="s">
        <v>107</v>
      </c>
      <c r="HRK11" t="s">
        <v>108</v>
      </c>
      <c r="HRL11" t="s">
        <v>109</v>
      </c>
      <c r="HRM11" t="s">
        <v>99</v>
      </c>
      <c r="HRN11" t="s">
        <v>100</v>
      </c>
      <c r="HRO11" t="s">
        <v>101</v>
      </c>
      <c r="HRP11" t="s">
        <v>102</v>
      </c>
      <c r="HRQ11" t="s">
        <v>103</v>
      </c>
      <c r="HRR11" t="s">
        <v>104</v>
      </c>
      <c r="HRS11" t="s">
        <v>105</v>
      </c>
      <c r="HRT11" t="s">
        <v>106</v>
      </c>
      <c r="HRU11" t="s">
        <v>107</v>
      </c>
      <c r="HRV11" t="s">
        <v>108</v>
      </c>
      <c r="HRW11" t="s">
        <v>109</v>
      </c>
      <c r="HRX11" t="s">
        <v>99</v>
      </c>
      <c r="HRY11" t="s">
        <v>100</v>
      </c>
      <c r="HRZ11" t="s">
        <v>101</v>
      </c>
      <c r="HSA11" t="s">
        <v>102</v>
      </c>
      <c r="HSB11" t="s">
        <v>103</v>
      </c>
      <c r="HSC11" t="s">
        <v>104</v>
      </c>
      <c r="HSD11" t="s">
        <v>105</v>
      </c>
      <c r="HSE11" t="s">
        <v>106</v>
      </c>
      <c r="HSF11" t="s">
        <v>107</v>
      </c>
      <c r="HSG11" t="s">
        <v>108</v>
      </c>
      <c r="HSH11" t="s">
        <v>109</v>
      </c>
      <c r="HSI11" t="s">
        <v>99</v>
      </c>
      <c r="HSJ11" t="s">
        <v>100</v>
      </c>
      <c r="HSK11" t="s">
        <v>101</v>
      </c>
      <c r="HSL11" t="s">
        <v>102</v>
      </c>
      <c r="HSM11" t="s">
        <v>103</v>
      </c>
      <c r="HSN11" t="s">
        <v>104</v>
      </c>
      <c r="HSO11" t="s">
        <v>105</v>
      </c>
      <c r="HSP11" t="s">
        <v>106</v>
      </c>
      <c r="HSQ11" t="s">
        <v>107</v>
      </c>
      <c r="HSR11" t="s">
        <v>108</v>
      </c>
      <c r="HSS11" t="s">
        <v>109</v>
      </c>
      <c r="HST11" t="s">
        <v>99</v>
      </c>
      <c r="HSU11" t="s">
        <v>100</v>
      </c>
      <c r="HSV11" t="s">
        <v>101</v>
      </c>
      <c r="HSW11" t="s">
        <v>102</v>
      </c>
      <c r="HSX11" t="s">
        <v>103</v>
      </c>
      <c r="HSY11" t="s">
        <v>104</v>
      </c>
      <c r="HSZ11" t="s">
        <v>105</v>
      </c>
      <c r="HTA11" t="s">
        <v>106</v>
      </c>
      <c r="HTB11" t="s">
        <v>107</v>
      </c>
      <c r="HTC11" t="s">
        <v>108</v>
      </c>
      <c r="HTD11" t="s">
        <v>109</v>
      </c>
      <c r="HTE11" t="s">
        <v>99</v>
      </c>
      <c r="HTF11" t="s">
        <v>100</v>
      </c>
      <c r="HTG11" t="s">
        <v>101</v>
      </c>
      <c r="HTH11" t="s">
        <v>102</v>
      </c>
      <c r="HTI11" t="s">
        <v>103</v>
      </c>
      <c r="HTJ11" t="s">
        <v>104</v>
      </c>
      <c r="HTK11" t="s">
        <v>105</v>
      </c>
      <c r="HTL11" t="s">
        <v>106</v>
      </c>
      <c r="HTM11" t="s">
        <v>107</v>
      </c>
      <c r="HTN11" t="s">
        <v>108</v>
      </c>
      <c r="HTO11" t="s">
        <v>109</v>
      </c>
      <c r="HTP11" t="s">
        <v>99</v>
      </c>
      <c r="HTQ11" t="s">
        <v>100</v>
      </c>
      <c r="HTR11" t="s">
        <v>101</v>
      </c>
      <c r="HTS11" t="s">
        <v>102</v>
      </c>
      <c r="HTT11" t="s">
        <v>103</v>
      </c>
      <c r="HTU11" t="s">
        <v>104</v>
      </c>
      <c r="HTV11" t="s">
        <v>105</v>
      </c>
      <c r="HTW11" t="s">
        <v>106</v>
      </c>
      <c r="HTX11" t="s">
        <v>107</v>
      </c>
      <c r="HTY11" t="s">
        <v>108</v>
      </c>
      <c r="HTZ11" t="s">
        <v>109</v>
      </c>
      <c r="HUA11" t="s">
        <v>99</v>
      </c>
      <c r="HUB11" t="s">
        <v>100</v>
      </c>
      <c r="HUC11" t="s">
        <v>101</v>
      </c>
      <c r="HUD11" t="s">
        <v>102</v>
      </c>
      <c r="HUE11" t="s">
        <v>103</v>
      </c>
      <c r="HUF11" t="s">
        <v>104</v>
      </c>
      <c r="HUG11" t="s">
        <v>105</v>
      </c>
      <c r="HUH11" t="s">
        <v>106</v>
      </c>
      <c r="HUI11" t="s">
        <v>107</v>
      </c>
      <c r="HUJ11" t="s">
        <v>108</v>
      </c>
      <c r="HUK11" t="s">
        <v>109</v>
      </c>
      <c r="HUL11" t="s">
        <v>99</v>
      </c>
      <c r="HUM11" t="s">
        <v>100</v>
      </c>
      <c r="HUN11" t="s">
        <v>101</v>
      </c>
      <c r="HUO11" t="s">
        <v>102</v>
      </c>
      <c r="HUP11" t="s">
        <v>103</v>
      </c>
      <c r="HUQ11" t="s">
        <v>104</v>
      </c>
      <c r="HUR11" t="s">
        <v>105</v>
      </c>
      <c r="HUS11" t="s">
        <v>106</v>
      </c>
      <c r="HUT11" t="s">
        <v>107</v>
      </c>
      <c r="HUU11" t="s">
        <v>108</v>
      </c>
      <c r="HUV11" t="s">
        <v>109</v>
      </c>
      <c r="HUW11" t="s">
        <v>99</v>
      </c>
      <c r="HUX11" t="s">
        <v>100</v>
      </c>
      <c r="HUY11" t="s">
        <v>101</v>
      </c>
      <c r="HUZ11" t="s">
        <v>102</v>
      </c>
      <c r="HVA11" t="s">
        <v>103</v>
      </c>
      <c r="HVB11" t="s">
        <v>104</v>
      </c>
      <c r="HVC11" t="s">
        <v>105</v>
      </c>
      <c r="HVD11" t="s">
        <v>106</v>
      </c>
      <c r="HVE11" t="s">
        <v>107</v>
      </c>
      <c r="HVF11" t="s">
        <v>108</v>
      </c>
      <c r="HVG11" t="s">
        <v>109</v>
      </c>
      <c r="HVH11" t="s">
        <v>99</v>
      </c>
      <c r="HVI11" t="s">
        <v>100</v>
      </c>
      <c r="HVJ11" t="s">
        <v>101</v>
      </c>
      <c r="HVK11" t="s">
        <v>102</v>
      </c>
      <c r="HVL11" t="s">
        <v>103</v>
      </c>
      <c r="HVM11" t="s">
        <v>104</v>
      </c>
      <c r="HVN11" t="s">
        <v>105</v>
      </c>
      <c r="HVO11" t="s">
        <v>106</v>
      </c>
      <c r="HVP11" t="s">
        <v>107</v>
      </c>
      <c r="HVQ11" t="s">
        <v>108</v>
      </c>
      <c r="HVR11" t="s">
        <v>109</v>
      </c>
      <c r="HVS11" t="s">
        <v>99</v>
      </c>
      <c r="HVT11" t="s">
        <v>100</v>
      </c>
      <c r="HVU11" t="s">
        <v>101</v>
      </c>
      <c r="HVV11" t="s">
        <v>102</v>
      </c>
      <c r="HVW11" t="s">
        <v>103</v>
      </c>
      <c r="HVX11" t="s">
        <v>104</v>
      </c>
      <c r="HVY11" t="s">
        <v>105</v>
      </c>
      <c r="HVZ11" t="s">
        <v>106</v>
      </c>
      <c r="HWA11" t="s">
        <v>107</v>
      </c>
      <c r="HWB11" t="s">
        <v>108</v>
      </c>
      <c r="HWC11" t="s">
        <v>109</v>
      </c>
      <c r="HWD11" t="s">
        <v>99</v>
      </c>
      <c r="HWE11" t="s">
        <v>100</v>
      </c>
      <c r="HWF11" t="s">
        <v>101</v>
      </c>
      <c r="HWG11" t="s">
        <v>102</v>
      </c>
      <c r="HWH11" t="s">
        <v>103</v>
      </c>
      <c r="HWI11" t="s">
        <v>104</v>
      </c>
      <c r="HWJ11" t="s">
        <v>105</v>
      </c>
      <c r="HWK11" t="s">
        <v>106</v>
      </c>
      <c r="HWL11" t="s">
        <v>107</v>
      </c>
      <c r="HWM11" t="s">
        <v>108</v>
      </c>
      <c r="HWN11" t="s">
        <v>109</v>
      </c>
      <c r="HWO11" t="s">
        <v>99</v>
      </c>
      <c r="HWP11" t="s">
        <v>100</v>
      </c>
      <c r="HWQ11" t="s">
        <v>101</v>
      </c>
      <c r="HWR11" t="s">
        <v>102</v>
      </c>
      <c r="HWS11" t="s">
        <v>103</v>
      </c>
      <c r="HWT11" t="s">
        <v>104</v>
      </c>
      <c r="HWU11" t="s">
        <v>105</v>
      </c>
      <c r="HWV11" t="s">
        <v>106</v>
      </c>
      <c r="HWW11" t="s">
        <v>107</v>
      </c>
      <c r="HWX11" t="s">
        <v>108</v>
      </c>
      <c r="HWY11" t="s">
        <v>109</v>
      </c>
      <c r="HWZ11" t="s">
        <v>99</v>
      </c>
      <c r="HXA11" t="s">
        <v>100</v>
      </c>
      <c r="HXB11" t="s">
        <v>101</v>
      </c>
      <c r="HXC11" t="s">
        <v>102</v>
      </c>
      <c r="HXD11" t="s">
        <v>103</v>
      </c>
      <c r="HXE11" t="s">
        <v>104</v>
      </c>
      <c r="HXF11" t="s">
        <v>105</v>
      </c>
      <c r="HXG11" t="s">
        <v>106</v>
      </c>
      <c r="HXH11" t="s">
        <v>107</v>
      </c>
      <c r="HXI11" t="s">
        <v>108</v>
      </c>
      <c r="HXJ11" t="s">
        <v>109</v>
      </c>
      <c r="HXK11" t="s">
        <v>99</v>
      </c>
      <c r="HXL11" t="s">
        <v>100</v>
      </c>
      <c r="HXM11" t="s">
        <v>101</v>
      </c>
      <c r="HXN11" t="s">
        <v>102</v>
      </c>
      <c r="HXO11" t="s">
        <v>103</v>
      </c>
      <c r="HXP11" t="s">
        <v>104</v>
      </c>
      <c r="HXQ11" t="s">
        <v>105</v>
      </c>
      <c r="HXR11" t="s">
        <v>106</v>
      </c>
      <c r="HXS11" t="s">
        <v>107</v>
      </c>
      <c r="HXT11" t="s">
        <v>108</v>
      </c>
      <c r="HXU11" t="s">
        <v>109</v>
      </c>
      <c r="HXV11" t="s">
        <v>99</v>
      </c>
      <c r="HXW11" t="s">
        <v>100</v>
      </c>
      <c r="HXX11" t="s">
        <v>101</v>
      </c>
      <c r="HXY11" t="s">
        <v>102</v>
      </c>
      <c r="HXZ11" t="s">
        <v>103</v>
      </c>
      <c r="HYA11" t="s">
        <v>104</v>
      </c>
      <c r="HYB11" t="s">
        <v>105</v>
      </c>
      <c r="HYC11" t="s">
        <v>106</v>
      </c>
      <c r="HYD11" t="s">
        <v>107</v>
      </c>
      <c r="HYE11" t="s">
        <v>108</v>
      </c>
      <c r="HYF11" t="s">
        <v>109</v>
      </c>
      <c r="HYG11" t="s">
        <v>99</v>
      </c>
      <c r="HYH11" t="s">
        <v>100</v>
      </c>
      <c r="HYI11" t="s">
        <v>101</v>
      </c>
      <c r="HYJ11" t="s">
        <v>102</v>
      </c>
      <c r="HYK11" t="s">
        <v>103</v>
      </c>
      <c r="HYL11" t="s">
        <v>104</v>
      </c>
      <c r="HYM11" t="s">
        <v>105</v>
      </c>
      <c r="HYN11" t="s">
        <v>106</v>
      </c>
      <c r="HYO11" t="s">
        <v>107</v>
      </c>
      <c r="HYP11" t="s">
        <v>108</v>
      </c>
      <c r="HYQ11" t="s">
        <v>109</v>
      </c>
      <c r="HYR11" t="s">
        <v>99</v>
      </c>
      <c r="HYS11" t="s">
        <v>100</v>
      </c>
      <c r="HYT11" t="s">
        <v>101</v>
      </c>
      <c r="HYU11" t="s">
        <v>102</v>
      </c>
      <c r="HYV11" t="s">
        <v>103</v>
      </c>
      <c r="HYW11" t="s">
        <v>104</v>
      </c>
      <c r="HYX11" t="s">
        <v>105</v>
      </c>
      <c r="HYY11" t="s">
        <v>106</v>
      </c>
      <c r="HYZ11" t="s">
        <v>107</v>
      </c>
      <c r="HZA11" t="s">
        <v>108</v>
      </c>
      <c r="HZB11" t="s">
        <v>109</v>
      </c>
      <c r="HZC11" t="s">
        <v>99</v>
      </c>
      <c r="HZD11" t="s">
        <v>100</v>
      </c>
      <c r="HZE11" t="s">
        <v>101</v>
      </c>
      <c r="HZF11" t="s">
        <v>102</v>
      </c>
      <c r="HZG11" t="s">
        <v>103</v>
      </c>
      <c r="HZH11" t="s">
        <v>104</v>
      </c>
      <c r="HZI11" t="s">
        <v>105</v>
      </c>
      <c r="HZJ11" t="s">
        <v>106</v>
      </c>
      <c r="HZK11" t="s">
        <v>107</v>
      </c>
      <c r="HZL11" t="s">
        <v>108</v>
      </c>
      <c r="HZM11" t="s">
        <v>109</v>
      </c>
      <c r="HZN11" t="s">
        <v>99</v>
      </c>
      <c r="HZO11" t="s">
        <v>100</v>
      </c>
      <c r="HZP11" t="s">
        <v>101</v>
      </c>
      <c r="HZQ11" t="s">
        <v>102</v>
      </c>
      <c r="HZR11" t="s">
        <v>103</v>
      </c>
      <c r="HZS11" t="s">
        <v>104</v>
      </c>
      <c r="HZT11" t="s">
        <v>105</v>
      </c>
      <c r="HZU11" t="s">
        <v>106</v>
      </c>
      <c r="HZV11" t="s">
        <v>107</v>
      </c>
      <c r="HZW11" t="s">
        <v>108</v>
      </c>
      <c r="HZX11" t="s">
        <v>109</v>
      </c>
      <c r="HZY11" t="s">
        <v>99</v>
      </c>
      <c r="HZZ11" t="s">
        <v>100</v>
      </c>
      <c r="IAA11" t="s">
        <v>101</v>
      </c>
      <c r="IAB11" t="s">
        <v>102</v>
      </c>
      <c r="IAC11" t="s">
        <v>103</v>
      </c>
      <c r="IAD11" t="s">
        <v>104</v>
      </c>
      <c r="IAE11" t="s">
        <v>105</v>
      </c>
      <c r="IAF11" t="s">
        <v>106</v>
      </c>
      <c r="IAG11" t="s">
        <v>107</v>
      </c>
      <c r="IAH11" t="s">
        <v>108</v>
      </c>
      <c r="IAI11" t="s">
        <v>109</v>
      </c>
      <c r="IAJ11" t="s">
        <v>99</v>
      </c>
      <c r="IAK11" t="s">
        <v>100</v>
      </c>
      <c r="IAL11" t="s">
        <v>101</v>
      </c>
      <c r="IAM11" t="s">
        <v>102</v>
      </c>
      <c r="IAN11" t="s">
        <v>103</v>
      </c>
      <c r="IAO11" t="s">
        <v>104</v>
      </c>
      <c r="IAP11" t="s">
        <v>105</v>
      </c>
      <c r="IAQ11" t="s">
        <v>106</v>
      </c>
      <c r="IAR11" t="s">
        <v>107</v>
      </c>
      <c r="IAS11" t="s">
        <v>108</v>
      </c>
      <c r="IAT11" t="s">
        <v>109</v>
      </c>
      <c r="IAU11" t="s">
        <v>99</v>
      </c>
      <c r="IAV11" t="s">
        <v>100</v>
      </c>
      <c r="IAW11" t="s">
        <v>101</v>
      </c>
      <c r="IAX11" t="s">
        <v>102</v>
      </c>
      <c r="IAY11" t="s">
        <v>103</v>
      </c>
      <c r="IAZ11" t="s">
        <v>104</v>
      </c>
      <c r="IBA11" t="s">
        <v>105</v>
      </c>
      <c r="IBB11" t="s">
        <v>106</v>
      </c>
      <c r="IBC11" t="s">
        <v>107</v>
      </c>
      <c r="IBD11" t="s">
        <v>108</v>
      </c>
      <c r="IBE11" t="s">
        <v>109</v>
      </c>
      <c r="IBF11" t="s">
        <v>99</v>
      </c>
      <c r="IBG11" t="s">
        <v>100</v>
      </c>
      <c r="IBH11" t="s">
        <v>101</v>
      </c>
      <c r="IBI11" t="s">
        <v>102</v>
      </c>
      <c r="IBJ11" t="s">
        <v>103</v>
      </c>
      <c r="IBK11" t="s">
        <v>104</v>
      </c>
      <c r="IBL11" t="s">
        <v>105</v>
      </c>
      <c r="IBM11" t="s">
        <v>106</v>
      </c>
      <c r="IBN11" t="s">
        <v>107</v>
      </c>
      <c r="IBO11" t="s">
        <v>108</v>
      </c>
      <c r="IBP11" t="s">
        <v>109</v>
      </c>
      <c r="IBQ11" t="s">
        <v>99</v>
      </c>
      <c r="IBR11" t="s">
        <v>100</v>
      </c>
      <c r="IBS11" t="s">
        <v>101</v>
      </c>
      <c r="IBT11" t="s">
        <v>102</v>
      </c>
      <c r="IBU11" t="s">
        <v>103</v>
      </c>
      <c r="IBV11" t="s">
        <v>104</v>
      </c>
      <c r="IBW11" t="s">
        <v>105</v>
      </c>
      <c r="IBX11" t="s">
        <v>106</v>
      </c>
      <c r="IBY11" t="s">
        <v>107</v>
      </c>
      <c r="IBZ11" t="s">
        <v>108</v>
      </c>
      <c r="ICA11" t="s">
        <v>109</v>
      </c>
      <c r="ICB11" t="s">
        <v>99</v>
      </c>
      <c r="ICC11" t="s">
        <v>100</v>
      </c>
      <c r="ICD11" t="s">
        <v>101</v>
      </c>
      <c r="ICE11" t="s">
        <v>102</v>
      </c>
      <c r="ICF11" t="s">
        <v>103</v>
      </c>
      <c r="ICG11" t="s">
        <v>104</v>
      </c>
      <c r="ICH11" t="s">
        <v>105</v>
      </c>
      <c r="ICI11" t="s">
        <v>106</v>
      </c>
      <c r="ICJ11" t="s">
        <v>107</v>
      </c>
      <c r="ICK11" t="s">
        <v>108</v>
      </c>
      <c r="ICL11" t="s">
        <v>109</v>
      </c>
      <c r="ICM11" t="s">
        <v>99</v>
      </c>
      <c r="ICN11" t="s">
        <v>100</v>
      </c>
      <c r="ICO11" t="s">
        <v>101</v>
      </c>
      <c r="ICP11" t="s">
        <v>102</v>
      </c>
      <c r="ICQ11" t="s">
        <v>103</v>
      </c>
      <c r="ICR11" t="s">
        <v>104</v>
      </c>
      <c r="ICS11" t="s">
        <v>105</v>
      </c>
      <c r="ICT11" t="s">
        <v>106</v>
      </c>
      <c r="ICU11" t="s">
        <v>107</v>
      </c>
      <c r="ICV11" t="s">
        <v>108</v>
      </c>
      <c r="ICW11" t="s">
        <v>109</v>
      </c>
      <c r="ICX11" t="s">
        <v>99</v>
      </c>
      <c r="ICY11" t="s">
        <v>100</v>
      </c>
      <c r="ICZ11" t="s">
        <v>101</v>
      </c>
      <c r="IDA11" t="s">
        <v>102</v>
      </c>
      <c r="IDB11" t="s">
        <v>103</v>
      </c>
      <c r="IDC11" t="s">
        <v>104</v>
      </c>
      <c r="IDD11" t="s">
        <v>105</v>
      </c>
      <c r="IDE11" t="s">
        <v>106</v>
      </c>
      <c r="IDF11" t="s">
        <v>107</v>
      </c>
      <c r="IDG11" t="s">
        <v>108</v>
      </c>
      <c r="IDH11" t="s">
        <v>109</v>
      </c>
      <c r="IDI11" t="s">
        <v>99</v>
      </c>
      <c r="IDJ11" t="s">
        <v>100</v>
      </c>
      <c r="IDK11" t="s">
        <v>101</v>
      </c>
      <c r="IDL11" t="s">
        <v>102</v>
      </c>
      <c r="IDM11" t="s">
        <v>103</v>
      </c>
      <c r="IDN11" t="s">
        <v>104</v>
      </c>
      <c r="IDO11" t="s">
        <v>105</v>
      </c>
      <c r="IDP11" t="s">
        <v>106</v>
      </c>
      <c r="IDQ11" t="s">
        <v>107</v>
      </c>
      <c r="IDR11" t="s">
        <v>108</v>
      </c>
      <c r="IDS11" t="s">
        <v>109</v>
      </c>
      <c r="IDT11" t="s">
        <v>99</v>
      </c>
      <c r="IDU11" t="s">
        <v>100</v>
      </c>
      <c r="IDV11" t="s">
        <v>101</v>
      </c>
      <c r="IDW11" t="s">
        <v>102</v>
      </c>
      <c r="IDX11" t="s">
        <v>103</v>
      </c>
      <c r="IDY11" t="s">
        <v>104</v>
      </c>
      <c r="IDZ11" t="s">
        <v>105</v>
      </c>
      <c r="IEA11" t="s">
        <v>106</v>
      </c>
      <c r="IEB11" t="s">
        <v>107</v>
      </c>
      <c r="IEC11" t="s">
        <v>108</v>
      </c>
      <c r="IED11" t="s">
        <v>109</v>
      </c>
      <c r="IEE11" t="s">
        <v>99</v>
      </c>
      <c r="IEF11" t="s">
        <v>100</v>
      </c>
      <c r="IEG11" t="s">
        <v>101</v>
      </c>
      <c r="IEH11" t="s">
        <v>102</v>
      </c>
      <c r="IEI11" t="s">
        <v>103</v>
      </c>
      <c r="IEJ11" t="s">
        <v>104</v>
      </c>
      <c r="IEK11" t="s">
        <v>105</v>
      </c>
      <c r="IEL11" t="s">
        <v>106</v>
      </c>
      <c r="IEM11" t="s">
        <v>107</v>
      </c>
      <c r="IEN11" t="s">
        <v>108</v>
      </c>
      <c r="IEO11" t="s">
        <v>109</v>
      </c>
      <c r="IEP11" t="s">
        <v>99</v>
      </c>
      <c r="IEQ11" t="s">
        <v>100</v>
      </c>
      <c r="IER11" t="s">
        <v>101</v>
      </c>
      <c r="IES11" t="s">
        <v>102</v>
      </c>
      <c r="IET11" t="s">
        <v>103</v>
      </c>
      <c r="IEU11" t="s">
        <v>104</v>
      </c>
      <c r="IEV11" t="s">
        <v>105</v>
      </c>
      <c r="IEW11" t="s">
        <v>106</v>
      </c>
      <c r="IEX11" t="s">
        <v>107</v>
      </c>
      <c r="IEY11" t="s">
        <v>108</v>
      </c>
      <c r="IEZ11" t="s">
        <v>109</v>
      </c>
      <c r="IFA11" t="s">
        <v>99</v>
      </c>
      <c r="IFB11" t="s">
        <v>100</v>
      </c>
      <c r="IFC11" t="s">
        <v>101</v>
      </c>
      <c r="IFD11" t="s">
        <v>102</v>
      </c>
      <c r="IFE11" t="s">
        <v>103</v>
      </c>
      <c r="IFF11" t="s">
        <v>104</v>
      </c>
      <c r="IFG11" t="s">
        <v>105</v>
      </c>
      <c r="IFH11" t="s">
        <v>106</v>
      </c>
      <c r="IFI11" t="s">
        <v>107</v>
      </c>
      <c r="IFJ11" t="s">
        <v>108</v>
      </c>
      <c r="IFK11" t="s">
        <v>109</v>
      </c>
      <c r="IFL11" t="s">
        <v>99</v>
      </c>
      <c r="IFM11" t="s">
        <v>100</v>
      </c>
      <c r="IFN11" t="s">
        <v>101</v>
      </c>
      <c r="IFO11" t="s">
        <v>102</v>
      </c>
      <c r="IFP11" t="s">
        <v>103</v>
      </c>
      <c r="IFQ11" t="s">
        <v>104</v>
      </c>
      <c r="IFR11" t="s">
        <v>105</v>
      </c>
      <c r="IFS11" t="s">
        <v>106</v>
      </c>
      <c r="IFT11" t="s">
        <v>107</v>
      </c>
      <c r="IFU11" t="s">
        <v>108</v>
      </c>
      <c r="IFV11" t="s">
        <v>109</v>
      </c>
      <c r="IFW11" t="s">
        <v>99</v>
      </c>
      <c r="IFX11" t="s">
        <v>100</v>
      </c>
      <c r="IFY11" t="s">
        <v>101</v>
      </c>
      <c r="IFZ11" t="s">
        <v>102</v>
      </c>
      <c r="IGA11" t="s">
        <v>103</v>
      </c>
      <c r="IGB11" t="s">
        <v>104</v>
      </c>
      <c r="IGC11" t="s">
        <v>105</v>
      </c>
      <c r="IGD11" t="s">
        <v>106</v>
      </c>
      <c r="IGE11" t="s">
        <v>107</v>
      </c>
      <c r="IGF11" t="s">
        <v>108</v>
      </c>
      <c r="IGG11" t="s">
        <v>109</v>
      </c>
      <c r="IGH11" t="s">
        <v>99</v>
      </c>
      <c r="IGI11" t="s">
        <v>100</v>
      </c>
      <c r="IGJ11" t="s">
        <v>101</v>
      </c>
      <c r="IGK11" t="s">
        <v>102</v>
      </c>
      <c r="IGL11" t="s">
        <v>103</v>
      </c>
      <c r="IGM11" t="s">
        <v>104</v>
      </c>
      <c r="IGN11" t="s">
        <v>105</v>
      </c>
      <c r="IGO11" t="s">
        <v>106</v>
      </c>
      <c r="IGP11" t="s">
        <v>107</v>
      </c>
      <c r="IGQ11" t="s">
        <v>108</v>
      </c>
      <c r="IGR11" t="s">
        <v>109</v>
      </c>
      <c r="IGS11" t="s">
        <v>99</v>
      </c>
      <c r="IGT11" t="s">
        <v>100</v>
      </c>
      <c r="IGU11" t="s">
        <v>101</v>
      </c>
      <c r="IGV11" t="s">
        <v>102</v>
      </c>
      <c r="IGW11" t="s">
        <v>103</v>
      </c>
      <c r="IGX11" t="s">
        <v>104</v>
      </c>
      <c r="IGY11" t="s">
        <v>105</v>
      </c>
      <c r="IGZ11" t="s">
        <v>106</v>
      </c>
      <c r="IHA11" t="s">
        <v>107</v>
      </c>
      <c r="IHB11" t="s">
        <v>108</v>
      </c>
      <c r="IHC11" t="s">
        <v>109</v>
      </c>
      <c r="IHD11" t="s">
        <v>99</v>
      </c>
      <c r="IHE11" t="s">
        <v>100</v>
      </c>
      <c r="IHF11" t="s">
        <v>101</v>
      </c>
      <c r="IHG11" t="s">
        <v>102</v>
      </c>
      <c r="IHH11" t="s">
        <v>103</v>
      </c>
      <c r="IHI11" t="s">
        <v>104</v>
      </c>
      <c r="IHJ11" t="s">
        <v>105</v>
      </c>
      <c r="IHK11" t="s">
        <v>106</v>
      </c>
      <c r="IHL11" t="s">
        <v>107</v>
      </c>
      <c r="IHM11" t="s">
        <v>108</v>
      </c>
      <c r="IHN11" t="s">
        <v>109</v>
      </c>
      <c r="IHO11" t="s">
        <v>99</v>
      </c>
      <c r="IHP11" t="s">
        <v>100</v>
      </c>
      <c r="IHQ11" t="s">
        <v>101</v>
      </c>
      <c r="IHR11" t="s">
        <v>102</v>
      </c>
      <c r="IHS11" t="s">
        <v>103</v>
      </c>
      <c r="IHT11" t="s">
        <v>104</v>
      </c>
      <c r="IHU11" t="s">
        <v>105</v>
      </c>
      <c r="IHV11" t="s">
        <v>106</v>
      </c>
      <c r="IHW11" t="s">
        <v>107</v>
      </c>
      <c r="IHX11" t="s">
        <v>108</v>
      </c>
      <c r="IHY11" t="s">
        <v>109</v>
      </c>
      <c r="IHZ11" t="s">
        <v>99</v>
      </c>
      <c r="IIA11" t="s">
        <v>100</v>
      </c>
      <c r="IIB11" t="s">
        <v>101</v>
      </c>
      <c r="IIC11" t="s">
        <v>102</v>
      </c>
      <c r="IID11" t="s">
        <v>103</v>
      </c>
      <c r="IIE11" t="s">
        <v>104</v>
      </c>
      <c r="IIF11" t="s">
        <v>105</v>
      </c>
      <c r="IIG11" t="s">
        <v>106</v>
      </c>
      <c r="IIH11" t="s">
        <v>107</v>
      </c>
      <c r="III11" t="s">
        <v>108</v>
      </c>
      <c r="IIJ11" t="s">
        <v>109</v>
      </c>
      <c r="IIK11" t="s">
        <v>99</v>
      </c>
      <c r="IIL11" t="s">
        <v>100</v>
      </c>
      <c r="IIM11" t="s">
        <v>101</v>
      </c>
      <c r="IIN11" t="s">
        <v>102</v>
      </c>
      <c r="IIO11" t="s">
        <v>103</v>
      </c>
      <c r="IIP11" t="s">
        <v>104</v>
      </c>
      <c r="IIQ11" t="s">
        <v>105</v>
      </c>
      <c r="IIR11" t="s">
        <v>106</v>
      </c>
      <c r="IIS11" t="s">
        <v>107</v>
      </c>
      <c r="IIT11" t="s">
        <v>108</v>
      </c>
      <c r="IIU11" t="s">
        <v>109</v>
      </c>
      <c r="IIV11" t="s">
        <v>99</v>
      </c>
      <c r="IIW11" t="s">
        <v>100</v>
      </c>
      <c r="IIX11" t="s">
        <v>101</v>
      </c>
      <c r="IIY11" t="s">
        <v>102</v>
      </c>
      <c r="IIZ11" t="s">
        <v>103</v>
      </c>
      <c r="IJA11" t="s">
        <v>104</v>
      </c>
      <c r="IJB11" t="s">
        <v>105</v>
      </c>
      <c r="IJC11" t="s">
        <v>106</v>
      </c>
      <c r="IJD11" t="s">
        <v>107</v>
      </c>
      <c r="IJE11" t="s">
        <v>108</v>
      </c>
      <c r="IJF11" t="s">
        <v>109</v>
      </c>
      <c r="IJG11" t="s">
        <v>99</v>
      </c>
      <c r="IJH11" t="s">
        <v>100</v>
      </c>
      <c r="IJI11" t="s">
        <v>101</v>
      </c>
      <c r="IJJ11" t="s">
        <v>102</v>
      </c>
      <c r="IJK11" t="s">
        <v>103</v>
      </c>
      <c r="IJL11" t="s">
        <v>104</v>
      </c>
      <c r="IJM11" t="s">
        <v>105</v>
      </c>
      <c r="IJN11" t="s">
        <v>106</v>
      </c>
      <c r="IJO11" t="s">
        <v>107</v>
      </c>
      <c r="IJP11" t="s">
        <v>108</v>
      </c>
      <c r="IJQ11" t="s">
        <v>109</v>
      </c>
      <c r="IJR11" t="s">
        <v>99</v>
      </c>
      <c r="IJS11" t="s">
        <v>100</v>
      </c>
      <c r="IJT11" t="s">
        <v>101</v>
      </c>
      <c r="IJU11" t="s">
        <v>102</v>
      </c>
      <c r="IJV11" t="s">
        <v>103</v>
      </c>
      <c r="IJW11" t="s">
        <v>104</v>
      </c>
      <c r="IJX11" t="s">
        <v>105</v>
      </c>
      <c r="IJY11" t="s">
        <v>106</v>
      </c>
      <c r="IJZ11" t="s">
        <v>107</v>
      </c>
      <c r="IKA11" t="s">
        <v>108</v>
      </c>
      <c r="IKB11" t="s">
        <v>109</v>
      </c>
      <c r="IKC11" t="s">
        <v>99</v>
      </c>
      <c r="IKD11" t="s">
        <v>100</v>
      </c>
      <c r="IKE11" t="s">
        <v>101</v>
      </c>
      <c r="IKF11" t="s">
        <v>102</v>
      </c>
      <c r="IKG11" t="s">
        <v>103</v>
      </c>
      <c r="IKH11" t="s">
        <v>104</v>
      </c>
      <c r="IKI11" t="s">
        <v>105</v>
      </c>
      <c r="IKJ11" t="s">
        <v>106</v>
      </c>
      <c r="IKK11" t="s">
        <v>107</v>
      </c>
      <c r="IKL11" t="s">
        <v>108</v>
      </c>
      <c r="IKM11" t="s">
        <v>109</v>
      </c>
      <c r="IKN11" t="s">
        <v>99</v>
      </c>
      <c r="IKO11" t="s">
        <v>100</v>
      </c>
      <c r="IKP11" t="s">
        <v>101</v>
      </c>
      <c r="IKQ11" t="s">
        <v>102</v>
      </c>
      <c r="IKR11" t="s">
        <v>103</v>
      </c>
      <c r="IKS11" t="s">
        <v>104</v>
      </c>
      <c r="IKT11" t="s">
        <v>105</v>
      </c>
      <c r="IKU11" t="s">
        <v>106</v>
      </c>
      <c r="IKV11" t="s">
        <v>107</v>
      </c>
      <c r="IKW11" t="s">
        <v>108</v>
      </c>
      <c r="IKX11" t="s">
        <v>109</v>
      </c>
      <c r="IKY11" t="s">
        <v>99</v>
      </c>
      <c r="IKZ11" t="s">
        <v>100</v>
      </c>
      <c r="ILA11" t="s">
        <v>101</v>
      </c>
      <c r="ILB11" t="s">
        <v>102</v>
      </c>
      <c r="ILC11" t="s">
        <v>103</v>
      </c>
      <c r="ILD11" t="s">
        <v>104</v>
      </c>
      <c r="ILE11" t="s">
        <v>105</v>
      </c>
      <c r="ILF11" t="s">
        <v>106</v>
      </c>
      <c r="ILG11" t="s">
        <v>107</v>
      </c>
      <c r="ILH11" t="s">
        <v>108</v>
      </c>
      <c r="ILI11" t="s">
        <v>109</v>
      </c>
      <c r="ILJ11" t="s">
        <v>99</v>
      </c>
      <c r="ILK11" t="s">
        <v>100</v>
      </c>
      <c r="ILL11" t="s">
        <v>101</v>
      </c>
      <c r="ILM11" t="s">
        <v>102</v>
      </c>
      <c r="ILN11" t="s">
        <v>103</v>
      </c>
      <c r="ILO11" t="s">
        <v>104</v>
      </c>
      <c r="ILP11" t="s">
        <v>105</v>
      </c>
      <c r="ILQ11" t="s">
        <v>106</v>
      </c>
      <c r="ILR11" t="s">
        <v>107</v>
      </c>
      <c r="ILS11" t="s">
        <v>108</v>
      </c>
      <c r="ILT11" t="s">
        <v>109</v>
      </c>
      <c r="ILU11" t="s">
        <v>99</v>
      </c>
      <c r="ILV11" t="s">
        <v>100</v>
      </c>
      <c r="ILW11" t="s">
        <v>101</v>
      </c>
      <c r="ILX11" t="s">
        <v>102</v>
      </c>
      <c r="ILY11" t="s">
        <v>103</v>
      </c>
      <c r="ILZ11" t="s">
        <v>104</v>
      </c>
      <c r="IMA11" t="s">
        <v>105</v>
      </c>
      <c r="IMB11" t="s">
        <v>106</v>
      </c>
      <c r="IMC11" t="s">
        <v>107</v>
      </c>
      <c r="IMD11" t="s">
        <v>108</v>
      </c>
      <c r="IME11" t="s">
        <v>109</v>
      </c>
      <c r="IMF11" t="s">
        <v>99</v>
      </c>
      <c r="IMG11" t="s">
        <v>100</v>
      </c>
      <c r="IMH11" t="s">
        <v>101</v>
      </c>
      <c r="IMI11" t="s">
        <v>102</v>
      </c>
      <c r="IMJ11" t="s">
        <v>103</v>
      </c>
      <c r="IMK11" t="s">
        <v>104</v>
      </c>
      <c r="IML11" t="s">
        <v>105</v>
      </c>
      <c r="IMM11" t="s">
        <v>106</v>
      </c>
      <c r="IMN11" t="s">
        <v>107</v>
      </c>
      <c r="IMO11" t="s">
        <v>108</v>
      </c>
      <c r="IMP11" t="s">
        <v>109</v>
      </c>
      <c r="IMQ11" t="s">
        <v>99</v>
      </c>
      <c r="IMR11" t="s">
        <v>100</v>
      </c>
      <c r="IMS11" t="s">
        <v>101</v>
      </c>
      <c r="IMT11" t="s">
        <v>102</v>
      </c>
      <c r="IMU11" t="s">
        <v>103</v>
      </c>
      <c r="IMV11" t="s">
        <v>104</v>
      </c>
      <c r="IMW11" t="s">
        <v>105</v>
      </c>
      <c r="IMX11" t="s">
        <v>106</v>
      </c>
      <c r="IMY11" t="s">
        <v>107</v>
      </c>
      <c r="IMZ11" t="s">
        <v>108</v>
      </c>
      <c r="INA11" t="s">
        <v>109</v>
      </c>
      <c r="INB11" t="s">
        <v>99</v>
      </c>
      <c r="INC11" t="s">
        <v>100</v>
      </c>
      <c r="IND11" t="s">
        <v>101</v>
      </c>
      <c r="INE11" t="s">
        <v>102</v>
      </c>
      <c r="INF11" t="s">
        <v>103</v>
      </c>
      <c r="ING11" t="s">
        <v>104</v>
      </c>
      <c r="INH11" t="s">
        <v>105</v>
      </c>
      <c r="INI11" t="s">
        <v>106</v>
      </c>
      <c r="INJ11" t="s">
        <v>107</v>
      </c>
      <c r="INK11" t="s">
        <v>108</v>
      </c>
      <c r="INL11" t="s">
        <v>109</v>
      </c>
      <c r="INM11" t="s">
        <v>99</v>
      </c>
      <c r="INN11" t="s">
        <v>100</v>
      </c>
      <c r="INO11" t="s">
        <v>101</v>
      </c>
      <c r="INP11" t="s">
        <v>102</v>
      </c>
      <c r="INQ11" t="s">
        <v>103</v>
      </c>
      <c r="INR11" t="s">
        <v>104</v>
      </c>
      <c r="INS11" t="s">
        <v>105</v>
      </c>
      <c r="INT11" t="s">
        <v>106</v>
      </c>
      <c r="INU11" t="s">
        <v>107</v>
      </c>
      <c r="INV11" t="s">
        <v>108</v>
      </c>
      <c r="INW11" t="s">
        <v>109</v>
      </c>
      <c r="INX11" t="s">
        <v>99</v>
      </c>
      <c r="INY11" t="s">
        <v>100</v>
      </c>
      <c r="INZ11" t="s">
        <v>101</v>
      </c>
      <c r="IOA11" t="s">
        <v>102</v>
      </c>
      <c r="IOB11" t="s">
        <v>103</v>
      </c>
      <c r="IOC11" t="s">
        <v>104</v>
      </c>
      <c r="IOD11" t="s">
        <v>105</v>
      </c>
      <c r="IOE11" t="s">
        <v>106</v>
      </c>
      <c r="IOF11" t="s">
        <v>107</v>
      </c>
      <c r="IOG11" t="s">
        <v>108</v>
      </c>
      <c r="IOH11" t="s">
        <v>109</v>
      </c>
      <c r="IOI11" t="s">
        <v>99</v>
      </c>
      <c r="IOJ11" t="s">
        <v>100</v>
      </c>
      <c r="IOK11" t="s">
        <v>101</v>
      </c>
      <c r="IOL11" t="s">
        <v>102</v>
      </c>
      <c r="IOM11" t="s">
        <v>103</v>
      </c>
      <c r="ION11" t="s">
        <v>104</v>
      </c>
      <c r="IOO11" t="s">
        <v>105</v>
      </c>
      <c r="IOP11" t="s">
        <v>106</v>
      </c>
      <c r="IOQ11" t="s">
        <v>107</v>
      </c>
      <c r="IOR11" t="s">
        <v>108</v>
      </c>
      <c r="IOS11" t="s">
        <v>109</v>
      </c>
      <c r="IOT11" t="s">
        <v>99</v>
      </c>
      <c r="IOU11" t="s">
        <v>100</v>
      </c>
      <c r="IOV11" t="s">
        <v>101</v>
      </c>
      <c r="IOW11" t="s">
        <v>102</v>
      </c>
      <c r="IOX11" t="s">
        <v>103</v>
      </c>
      <c r="IOY11" t="s">
        <v>104</v>
      </c>
      <c r="IOZ11" t="s">
        <v>105</v>
      </c>
      <c r="IPA11" t="s">
        <v>106</v>
      </c>
      <c r="IPB11" t="s">
        <v>107</v>
      </c>
      <c r="IPC11" t="s">
        <v>108</v>
      </c>
      <c r="IPD11" t="s">
        <v>109</v>
      </c>
      <c r="IPE11" t="s">
        <v>99</v>
      </c>
      <c r="IPF11" t="s">
        <v>100</v>
      </c>
      <c r="IPG11" t="s">
        <v>101</v>
      </c>
      <c r="IPH11" t="s">
        <v>102</v>
      </c>
      <c r="IPI11" t="s">
        <v>103</v>
      </c>
      <c r="IPJ11" t="s">
        <v>104</v>
      </c>
      <c r="IPK11" t="s">
        <v>105</v>
      </c>
      <c r="IPL11" t="s">
        <v>106</v>
      </c>
      <c r="IPM11" t="s">
        <v>107</v>
      </c>
      <c r="IPN11" t="s">
        <v>108</v>
      </c>
      <c r="IPO11" t="s">
        <v>109</v>
      </c>
      <c r="IPP11" t="s">
        <v>99</v>
      </c>
      <c r="IPQ11" t="s">
        <v>100</v>
      </c>
      <c r="IPR11" t="s">
        <v>101</v>
      </c>
      <c r="IPS11" t="s">
        <v>102</v>
      </c>
      <c r="IPT11" t="s">
        <v>103</v>
      </c>
      <c r="IPU11" t="s">
        <v>104</v>
      </c>
      <c r="IPV11" t="s">
        <v>105</v>
      </c>
      <c r="IPW11" t="s">
        <v>106</v>
      </c>
      <c r="IPX11" t="s">
        <v>107</v>
      </c>
      <c r="IPY11" t="s">
        <v>108</v>
      </c>
      <c r="IPZ11" t="s">
        <v>109</v>
      </c>
      <c r="IQA11" t="s">
        <v>99</v>
      </c>
      <c r="IQB11" t="s">
        <v>100</v>
      </c>
      <c r="IQC11" t="s">
        <v>101</v>
      </c>
      <c r="IQD11" t="s">
        <v>102</v>
      </c>
      <c r="IQE11" t="s">
        <v>103</v>
      </c>
      <c r="IQF11" t="s">
        <v>104</v>
      </c>
      <c r="IQG11" t="s">
        <v>105</v>
      </c>
      <c r="IQH11" t="s">
        <v>106</v>
      </c>
      <c r="IQI11" t="s">
        <v>107</v>
      </c>
      <c r="IQJ11" t="s">
        <v>108</v>
      </c>
      <c r="IQK11" t="s">
        <v>109</v>
      </c>
      <c r="IQL11" t="s">
        <v>99</v>
      </c>
      <c r="IQM11" t="s">
        <v>100</v>
      </c>
      <c r="IQN11" t="s">
        <v>101</v>
      </c>
      <c r="IQO11" t="s">
        <v>102</v>
      </c>
      <c r="IQP11" t="s">
        <v>103</v>
      </c>
      <c r="IQQ11" t="s">
        <v>104</v>
      </c>
      <c r="IQR11" t="s">
        <v>105</v>
      </c>
      <c r="IQS11" t="s">
        <v>106</v>
      </c>
      <c r="IQT11" t="s">
        <v>107</v>
      </c>
      <c r="IQU11" t="s">
        <v>108</v>
      </c>
      <c r="IQV11" t="s">
        <v>109</v>
      </c>
      <c r="IQW11" t="s">
        <v>99</v>
      </c>
      <c r="IQX11" t="s">
        <v>100</v>
      </c>
      <c r="IQY11" t="s">
        <v>101</v>
      </c>
      <c r="IQZ11" t="s">
        <v>102</v>
      </c>
      <c r="IRA11" t="s">
        <v>103</v>
      </c>
      <c r="IRB11" t="s">
        <v>104</v>
      </c>
      <c r="IRC11" t="s">
        <v>105</v>
      </c>
      <c r="IRD11" t="s">
        <v>106</v>
      </c>
      <c r="IRE11" t="s">
        <v>107</v>
      </c>
      <c r="IRF11" t="s">
        <v>108</v>
      </c>
      <c r="IRG11" t="s">
        <v>109</v>
      </c>
      <c r="IRH11" t="s">
        <v>99</v>
      </c>
      <c r="IRI11" t="s">
        <v>100</v>
      </c>
      <c r="IRJ11" t="s">
        <v>101</v>
      </c>
      <c r="IRK11" t="s">
        <v>102</v>
      </c>
      <c r="IRL11" t="s">
        <v>103</v>
      </c>
      <c r="IRM11" t="s">
        <v>104</v>
      </c>
      <c r="IRN11" t="s">
        <v>105</v>
      </c>
      <c r="IRO11" t="s">
        <v>106</v>
      </c>
      <c r="IRP11" t="s">
        <v>107</v>
      </c>
      <c r="IRQ11" t="s">
        <v>108</v>
      </c>
      <c r="IRR11" t="s">
        <v>109</v>
      </c>
      <c r="IRS11" t="s">
        <v>99</v>
      </c>
      <c r="IRT11" t="s">
        <v>100</v>
      </c>
      <c r="IRU11" t="s">
        <v>101</v>
      </c>
      <c r="IRV11" t="s">
        <v>102</v>
      </c>
      <c r="IRW11" t="s">
        <v>103</v>
      </c>
      <c r="IRX11" t="s">
        <v>104</v>
      </c>
      <c r="IRY11" t="s">
        <v>105</v>
      </c>
      <c r="IRZ11" t="s">
        <v>106</v>
      </c>
      <c r="ISA11" t="s">
        <v>107</v>
      </c>
      <c r="ISB11" t="s">
        <v>108</v>
      </c>
      <c r="ISC11" t="s">
        <v>109</v>
      </c>
      <c r="ISD11" t="s">
        <v>99</v>
      </c>
      <c r="ISE11" t="s">
        <v>100</v>
      </c>
      <c r="ISF11" t="s">
        <v>101</v>
      </c>
      <c r="ISG11" t="s">
        <v>102</v>
      </c>
      <c r="ISH11" t="s">
        <v>103</v>
      </c>
      <c r="ISI11" t="s">
        <v>104</v>
      </c>
      <c r="ISJ11" t="s">
        <v>105</v>
      </c>
      <c r="ISK11" t="s">
        <v>106</v>
      </c>
      <c r="ISL11" t="s">
        <v>107</v>
      </c>
      <c r="ISM11" t="s">
        <v>108</v>
      </c>
      <c r="ISN11" t="s">
        <v>109</v>
      </c>
      <c r="ISO11" t="s">
        <v>99</v>
      </c>
      <c r="ISP11" t="s">
        <v>100</v>
      </c>
      <c r="ISQ11" t="s">
        <v>101</v>
      </c>
      <c r="ISR11" t="s">
        <v>102</v>
      </c>
      <c r="ISS11" t="s">
        <v>103</v>
      </c>
      <c r="IST11" t="s">
        <v>104</v>
      </c>
      <c r="ISU11" t="s">
        <v>105</v>
      </c>
      <c r="ISV11" t="s">
        <v>106</v>
      </c>
      <c r="ISW11" t="s">
        <v>107</v>
      </c>
      <c r="ISX11" t="s">
        <v>108</v>
      </c>
      <c r="ISY11" t="s">
        <v>109</v>
      </c>
      <c r="ISZ11" t="s">
        <v>99</v>
      </c>
      <c r="ITA11" t="s">
        <v>100</v>
      </c>
      <c r="ITB11" t="s">
        <v>101</v>
      </c>
      <c r="ITC11" t="s">
        <v>102</v>
      </c>
      <c r="ITD11" t="s">
        <v>103</v>
      </c>
      <c r="ITE11" t="s">
        <v>104</v>
      </c>
      <c r="ITF11" t="s">
        <v>105</v>
      </c>
      <c r="ITG11" t="s">
        <v>106</v>
      </c>
      <c r="ITH11" t="s">
        <v>107</v>
      </c>
      <c r="ITI11" t="s">
        <v>108</v>
      </c>
      <c r="ITJ11" t="s">
        <v>109</v>
      </c>
      <c r="ITK11" t="s">
        <v>99</v>
      </c>
      <c r="ITL11" t="s">
        <v>100</v>
      </c>
      <c r="ITM11" t="s">
        <v>101</v>
      </c>
      <c r="ITN11" t="s">
        <v>102</v>
      </c>
      <c r="ITO11" t="s">
        <v>103</v>
      </c>
      <c r="ITP11" t="s">
        <v>104</v>
      </c>
      <c r="ITQ11" t="s">
        <v>105</v>
      </c>
      <c r="ITR11" t="s">
        <v>106</v>
      </c>
      <c r="ITS11" t="s">
        <v>107</v>
      </c>
      <c r="ITT11" t="s">
        <v>108</v>
      </c>
      <c r="ITU11" t="s">
        <v>109</v>
      </c>
      <c r="ITV11" t="s">
        <v>99</v>
      </c>
      <c r="ITW11" t="s">
        <v>100</v>
      </c>
      <c r="ITX11" t="s">
        <v>101</v>
      </c>
      <c r="ITY11" t="s">
        <v>102</v>
      </c>
      <c r="ITZ11" t="s">
        <v>103</v>
      </c>
      <c r="IUA11" t="s">
        <v>104</v>
      </c>
      <c r="IUB11" t="s">
        <v>105</v>
      </c>
      <c r="IUC11" t="s">
        <v>106</v>
      </c>
      <c r="IUD11" t="s">
        <v>107</v>
      </c>
      <c r="IUE11" t="s">
        <v>108</v>
      </c>
      <c r="IUF11" t="s">
        <v>109</v>
      </c>
      <c r="IUG11" t="s">
        <v>99</v>
      </c>
      <c r="IUH11" t="s">
        <v>100</v>
      </c>
      <c r="IUI11" t="s">
        <v>101</v>
      </c>
      <c r="IUJ11" t="s">
        <v>102</v>
      </c>
      <c r="IUK11" t="s">
        <v>103</v>
      </c>
      <c r="IUL11" t="s">
        <v>104</v>
      </c>
      <c r="IUM11" t="s">
        <v>105</v>
      </c>
      <c r="IUN11" t="s">
        <v>106</v>
      </c>
      <c r="IUO11" t="s">
        <v>107</v>
      </c>
      <c r="IUP11" t="s">
        <v>108</v>
      </c>
      <c r="IUQ11" t="s">
        <v>109</v>
      </c>
      <c r="IUR11" t="s">
        <v>99</v>
      </c>
      <c r="IUS11" t="s">
        <v>100</v>
      </c>
      <c r="IUT11" t="s">
        <v>101</v>
      </c>
      <c r="IUU11" t="s">
        <v>102</v>
      </c>
      <c r="IUV11" t="s">
        <v>103</v>
      </c>
      <c r="IUW11" t="s">
        <v>104</v>
      </c>
      <c r="IUX11" t="s">
        <v>105</v>
      </c>
      <c r="IUY11" t="s">
        <v>106</v>
      </c>
      <c r="IUZ11" t="s">
        <v>107</v>
      </c>
      <c r="IVA11" t="s">
        <v>108</v>
      </c>
      <c r="IVB11" t="s">
        <v>109</v>
      </c>
      <c r="IVC11" t="s">
        <v>99</v>
      </c>
      <c r="IVD11" t="s">
        <v>100</v>
      </c>
      <c r="IVE11" t="s">
        <v>101</v>
      </c>
      <c r="IVF11" t="s">
        <v>102</v>
      </c>
      <c r="IVG11" t="s">
        <v>103</v>
      </c>
      <c r="IVH11" t="s">
        <v>104</v>
      </c>
      <c r="IVI11" t="s">
        <v>105</v>
      </c>
      <c r="IVJ11" t="s">
        <v>106</v>
      </c>
      <c r="IVK11" t="s">
        <v>107</v>
      </c>
      <c r="IVL11" t="s">
        <v>108</v>
      </c>
      <c r="IVM11" t="s">
        <v>109</v>
      </c>
      <c r="IVN11" t="s">
        <v>99</v>
      </c>
      <c r="IVO11" t="s">
        <v>100</v>
      </c>
      <c r="IVP11" t="s">
        <v>101</v>
      </c>
      <c r="IVQ11" t="s">
        <v>102</v>
      </c>
      <c r="IVR11" t="s">
        <v>103</v>
      </c>
      <c r="IVS11" t="s">
        <v>104</v>
      </c>
      <c r="IVT11" t="s">
        <v>105</v>
      </c>
      <c r="IVU11" t="s">
        <v>106</v>
      </c>
      <c r="IVV11" t="s">
        <v>107</v>
      </c>
      <c r="IVW11" t="s">
        <v>108</v>
      </c>
      <c r="IVX11" t="s">
        <v>109</v>
      </c>
      <c r="IVY11" t="s">
        <v>99</v>
      </c>
      <c r="IVZ11" t="s">
        <v>100</v>
      </c>
      <c r="IWA11" t="s">
        <v>101</v>
      </c>
      <c r="IWB11" t="s">
        <v>102</v>
      </c>
      <c r="IWC11" t="s">
        <v>103</v>
      </c>
      <c r="IWD11" t="s">
        <v>104</v>
      </c>
      <c r="IWE11" t="s">
        <v>105</v>
      </c>
      <c r="IWF11" t="s">
        <v>106</v>
      </c>
      <c r="IWG11" t="s">
        <v>107</v>
      </c>
      <c r="IWH11" t="s">
        <v>108</v>
      </c>
      <c r="IWI11" t="s">
        <v>109</v>
      </c>
      <c r="IWJ11" t="s">
        <v>99</v>
      </c>
      <c r="IWK11" t="s">
        <v>100</v>
      </c>
      <c r="IWL11" t="s">
        <v>101</v>
      </c>
      <c r="IWM11" t="s">
        <v>102</v>
      </c>
      <c r="IWN11" t="s">
        <v>103</v>
      </c>
      <c r="IWO11" t="s">
        <v>104</v>
      </c>
      <c r="IWP11" t="s">
        <v>105</v>
      </c>
      <c r="IWQ11" t="s">
        <v>106</v>
      </c>
      <c r="IWR11" t="s">
        <v>107</v>
      </c>
      <c r="IWS11" t="s">
        <v>108</v>
      </c>
      <c r="IWT11" t="s">
        <v>109</v>
      </c>
      <c r="IWU11" t="s">
        <v>99</v>
      </c>
      <c r="IWV11" t="s">
        <v>100</v>
      </c>
      <c r="IWW11" t="s">
        <v>101</v>
      </c>
      <c r="IWX11" t="s">
        <v>102</v>
      </c>
      <c r="IWY11" t="s">
        <v>103</v>
      </c>
      <c r="IWZ11" t="s">
        <v>104</v>
      </c>
      <c r="IXA11" t="s">
        <v>105</v>
      </c>
      <c r="IXB11" t="s">
        <v>106</v>
      </c>
      <c r="IXC11" t="s">
        <v>107</v>
      </c>
      <c r="IXD11" t="s">
        <v>108</v>
      </c>
      <c r="IXE11" t="s">
        <v>109</v>
      </c>
      <c r="IXF11" t="s">
        <v>99</v>
      </c>
      <c r="IXG11" t="s">
        <v>100</v>
      </c>
      <c r="IXH11" t="s">
        <v>101</v>
      </c>
      <c r="IXI11" t="s">
        <v>102</v>
      </c>
      <c r="IXJ11" t="s">
        <v>103</v>
      </c>
      <c r="IXK11" t="s">
        <v>104</v>
      </c>
      <c r="IXL11" t="s">
        <v>105</v>
      </c>
      <c r="IXM11" t="s">
        <v>106</v>
      </c>
      <c r="IXN11" t="s">
        <v>107</v>
      </c>
      <c r="IXO11" t="s">
        <v>108</v>
      </c>
      <c r="IXP11" t="s">
        <v>109</v>
      </c>
      <c r="IXQ11" t="s">
        <v>99</v>
      </c>
      <c r="IXR11" t="s">
        <v>100</v>
      </c>
      <c r="IXS11" t="s">
        <v>101</v>
      </c>
      <c r="IXT11" t="s">
        <v>102</v>
      </c>
      <c r="IXU11" t="s">
        <v>103</v>
      </c>
      <c r="IXV11" t="s">
        <v>104</v>
      </c>
      <c r="IXW11" t="s">
        <v>105</v>
      </c>
      <c r="IXX11" t="s">
        <v>106</v>
      </c>
      <c r="IXY11" t="s">
        <v>107</v>
      </c>
      <c r="IXZ11" t="s">
        <v>108</v>
      </c>
      <c r="IYA11" t="s">
        <v>109</v>
      </c>
      <c r="IYB11" t="s">
        <v>99</v>
      </c>
      <c r="IYC11" t="s">
        <v>100</v>
      </c>
      <c r="IYD11" t="s">
        <v>101</v>
      </c>
      <c r="IYE11" t="s">
        <v>102</v>
      </c>
      <c r="IYF11" t="s">
        <v>103</v>
      </c>
      <c r="IYG11" t="s">
        <v>104</v>
      </c>
      <c r="IYH11" t="s">
        <v>105</v>
      </c>
      <c r="IYI11" t="s">
        <v>106</v>
      </c>
      <c r="IYJ11" t="s">
        <v>107</v>
      </c>
      <c r="IYK11" t="s">
        <v>108</v>
      </c>
      <c r="IYL11" t="s">
        <v>109</v>
      </c>
      <c r="IYM11" t="s">
        <v>99</v>
      </c>
      <c r="IYN11" t="s">
        <v>100</v>
      </c>
      <c r="IYO11" t="s">
        <v>101</v>
      </c>
      <c r="IYP11" t="s">
        <v>102</v>
      </c>
      <c r="IYQ11" t="s">
        <v>103</v>
      </c>
      <c r="IYR11" t="s">
        <v>104</v>
      </c>
      <c r="IYS11" t="s">
        <v>105</v>
      </c>
      <c r="IYT11" t="s">
        <v>106</v>
      </c>
      <c r="IYU11" t="s">
        <v>107</v>
      </c>
      <c r="IYV11" t="s">
        <v>108</v>
      </c>
      <c r="IYW11" t="s">
        <v>109</v>
      </c>
      <c r="IYX11" t="s">
        <v>99</v>
      </c>
      <c r="IYY11" t="s">
        <v>100</v>
      </c>
      <c r="IYZ11" t="s">
        <v>101</v>
      </c>
      <c r="IZA11" t="s">
        <v>102</v>
      </c>
      <c r="IZB11" t="s">
        <v>103</v>
      </c>
      <c r="IZC11" t="s">
        <v>104</v>
      </c>
      <c r="IZD11" t="s">
        <v>105</v>
      </c>
      <c r="IZE11" t="s">
        <v>106</v>
      </c>
      <c r="IZF11" t="s">
        <v>107</v>
      </c>
      <c r="IZG11" t="s">
        <v>108</v>
      </c>
      <c r="IZH11" t="s">
        <v>109</v>
      </c>
      <c r="IZI11" t="s">
        <v>99</v>
      </c>
      <c r="IZJ11" t="s">
        <v>100</v>
      </c>
      <c r="IZK11" t="s">
        <v>101</v>
      </c>
      <c r="IZL11" t="s">
        <v>102</v>
      </c>
      <c r="IZM11" t="s">
        <v>103</v>
      </c>
      <c r="IZN11" t="s">
        <v>104</v>
      </c>
      <c r="IZO11" t="s">
        <v>105</v>
      </c>
      <c r="IZP11" t="s">
        <v>106</v>
      </c>
      <c r="IZQ11" t="s">
        <v>107</v>
      </c>
      <c r="IZR11" t="s">
        <v>108</v>
      </c>
      <c r="IZS11" t="s">
        <v>109</v>
      </c>
      <c r="IZT11" t="s">
        <v>99</v>
      </c>
      <c r="IZU11" t="s">
        <v>100</v>
      </c>
      <c r="IZV11" t="s">
        <v>101</v>
      </c>
      <c r="IZW11" t="s">
        <v>102</v>
      </c>
      <c r="IZX11" t="s">
        <v>103</v>
      </c>
      <c r="IZY11" t="s">
        <v>104</v>
      </c>
      <c r="IZZ11" t="s">
        <v>105</v>
      </c>
      <c r="JAA11" t="s">
        <v>106</v>
      </c>
      <c r="JAB11" t="s">
        <v>107</v>
      </c>
      <c r="JAC11" t="s">
        <v>108</v>
      </c>
      <c r="JAD11" t="s">
        <v>109</v>
      </c>
      <c r="JAE11" t="s">
        <v>99</v>
      </c>
      <c r="JAF11" t="s">
        <v>100</v>
      </c>
      <c r="JAG11" t="s">
        <v>101</v>
      </c>
      <c r="JAH11" t="s">
        <v>102</v>
      </c>
      <c r="JAI11" t="s">
        <v>103</v>
      </c>
      <c r="JAJ11" t="s">
        <v>104</v>
      </c>
      <c r="JAK11" t="s">
        <v>105</v>
      </c>
      <c r="JAL11" t="s">
        <v>106</v>
      </c>
      <c r="JAM11" t="s">
        <v>107</v>
      </c>
      <c r="JAN11" t="s">
        <v>108</v>
      </c>
      <c r="JAO11" t="s">
        <v>109</v>
      </c>
      <c r="JAP11" t="s">
        <v>99</v>
      </c>
      <c r="JAQ11" t="s">
        <v>100</v>
      </c>
      <c r="JAR11" t="s">
        <v>101</v>
      </c>
      <c r="JAS11" t="s">
        <v>102</v>
      </c>
      <c r="JAT11" t="s">
        <v>103</v>
      </c>
      <c r="JAU11" t="s">
        <v>104</v>
      </c>
      <c r="JAV11" t="s">
        <v>105</v>
      </c>
      <c r="JAW11" t="s">
        <v>106</v>
      </c>
      <c r="JAX11" t="s">
        <v>107</v>
      </c>
      <c r="JAY11" t="s">
        <v>108</v>
      </c>
      <c r="JAZ11" t="s">
        <v>109</v>
      </c>
      <c r="JBA11" t="s">
        <v>99</v>
      </c>
      <c r="JBB11" t="s">
        <v>100</v>
      </c>
      <c r="JBC11" t="s">
        <v>101</v>
      </c>
      <c r="JBD11" t="s">
        <v>102</v>
      </c>
      <c r="JBE11" t="s">
        <v>103</v>
      </c>
      <c r="JBF11" t="s">
        <v>104</v>
      </c>
      <c r="JBG11" t="s">
        <v>105</v>
      </c>
      <c r="JBH11" t="s">
        <v>106</v>
      </c>
      <c r="JBI11" t="s">
        <v>107</v>
      </c>
      <c r="JBJ11" t="s">
        <v>108</v>
      </c>
      <c r="JBK11" t="s">
        <v>109</v>
      </c>
      <c r="JBL11" t="s">
        <v>99</v>
      </c>
      <c r="JBM11" t="s">
        <v>100</v>
      </c>
      <c r="JBN11" t="s">
        <v>101</v>
      </c>
      <c r="JBO11" t="s">
        <v>102</v>
      </c>
      <c r="JBP11" t="s">
        <v>103</v>
      </c>
      <c r="JBQ11" t="s">
        <v>104</v>
      </c>
      <c r="JBR11" t="s">
        <v>105</v>
      </c>
      <c r="JBS11" t="s">
        <v>106</v>
      </c>
      <c r="JBT11" t="s">
        <v>107</v>
      </c>
      <c r="JBU11" t="s">
        <v>108</v>
      </c>
      <c r="JBV11" t="s">
        <v>109</v>
      </c>
      <c r="JBW11" t="s">
        <v>99</v>
      </c>
      <c r="JBX11" t="s">
        <v>100</v>
      </c>
      <c r="JBY11" t="s">
        <v>101</v>
      </c>
      <c r="JBZ11" t="s">
        <v>102</v>
      </c>
      <c r="JCA11" t="s">
        <v>103</v>
      </c>
      <c r="JCB11" t="s">
        <v>104</v>
      </c>
      <c r="JCC11" t="s">
        <v>105</v>
      </c>
      <c r="JCD11" t="s">
        <v>106</v>
      </c>
      <c r="JCE11" t="s">
        <v>107</v>
      </c>
      <c r="JCF11" t="s">
        <v>108</v>
      </c>
      <c r="JCG11" t="s">
        <v>109</v>
      </c>
      <c r="JCH11" t="s">
        <v>99</v>
      </c>
      <c r="JCI11" t="s">
        <v>100</v>
      </c>
      <c r="JCJ11" t="s">
        <v>101</v>
      </c>
      <c r="JCK11" t="s">
        <v>102</v>
      </c>
      <c r="JCL11" t="s">
        <v>103</v>
      </c>
      <c r="JCM11" t="s">
        <v>104</v>
      </c>
      <c r="JCN11" t="s">
        <v>105</v>
      </c>
      <c r="JCO11" t="s">
        <v>106</v>
      </c>
      <c r="JCP11" t="s">
        <v>107</v>
      </c>
      <c r="JCQ11" t="s">
        <v>108</v>
      </c>
      <c r="JCR11" t="s">
        <v>109</v>
      </c>
      <c r="JCS11" t="s">
        <v>99</v>
      </c>
      <c r="JCT11" t="s">
        <v>100</v>
      </c>
      <c r="JCU11" t="s">
        <v>101</v>
      </c>
      <c r="JCV11" t="s">
        <v>102</v>
      </c>
      <c r="JCW11" t="s">
        <v>103</v>
      </c>
      <c r="JCX11" t="s">
        <v>104</v>
      </c>
      <c r="JCY11" t="s">
        <v>105</v>
      </c>
      <c r="JCZ11" t="s">
        <v>106</v>
      </c>
      <c r="JDA11" t="s">
        <v>107</v>
      </c>
      <c r="JDB11" t="s">
        <v>108</v>
      </c>
      <c r="JDC11" t="s">
        <v>109</v>
      </c>
      <c r="JDD11" t="s">
        <v>99</v>
      </c>
      <c r="JDE11" t="s">
        <v>100</v>
      </c>
      <c r="JDF11" t="s">
        <v>101</v>
      </c>
      <c r="JDG11" t="s">
        <v>102</v>
      </c>
      <c r="JDH11" t="s">
        <v>103</v>
      </c>
      <c r="JDI11" t="s">
        <v>104</v>
      </c>
      <c r="JDJ11" t="s">
        <v>105</v>
      </c>
      <c r="JDK11" t="s">
        <v>106</v>
      </c>
      <c r="JDL11" t="s">
        <v>107</v>
      </c>
      <c r="JDM11" t="s">
        <v>108</v>
      </c>
      <c r="JDN11" t="s">
        <v>109</v>
      </c>
      <c r="JDO11" t="s">
        <v>99</v>
      </c>
      <c r="JDP11" t="s">
        <v>100</v>
      </c>
      <c r="JDQ11" t="s">
        <v>101</v>
      </c>
      <c r="JDR11" t="s">
        <v>102</v>
      </c>
      <c r="JDS11" t="s">
        <v>103</v>
      </c>
      <c r="JDT11" t="s">
        <v>104</v>
      </c>
      <c r="JDU11" t="s">
        <v>105</v>
      </c>
      <c r="JDV11" t="s">
        <v>106</v>
      </c>
      <c r="JDW11" t="s">
        <v>107</v>
      </c>
      <c r="JDX11" t="s">
        <v>108</v>
      </c>
      <c r="JDY11" t="s">
        <v>109</v>
      </c>
      <c r="JDZ11" t="s">
        <v>99</v>
      </c>
      <c r="JEA11" t="s">
        <v>100</v>
      </c>
      <c r="JEB11" t="s">
        <v>101</v>
      </c>
      <c r="JEC11" t="s">
        <v>102</v>
      </c>
      <c r="JED11" t="s">
        <v>103</v>
      </c>
      <c r="JEE11" t="s">
        <v>104</v>
      </c>
      <c r="JEF11" t="s">
        <v>105</v>
      </c>
      <c r="JEG11" t="s">
        <v>106</v>
      </c>
      <c r="JEH11" t="s">
        <v>107</v>
      </c>
      <c r="JEI11" t="s">
        <v>108</v>
      </c>
      <c r="JEJ11" t="s">
        <v>109</v>
      </c>
      <c r="JEK11" t="s">
        <v>99</v>
      </c>
      <c r="JEL11" t="s">
        <v>100</v>
      </c>
      <c r="JEM11" t="s">
        <v>101</v>
      </c>
      <c r="JEN11" t="s">
        <v>102</v>
      </c>
      <c r="JEO11" t="s">
        <v>103</v>
      </c>
      <c r="JEP11" t="s">
        <v>104</v>
      </c>
      <c r="JEQ11" t="s">
        <v>105</v>
      </c>
      <c r="JER11" t="s">
        <v>106</v>
      </c>
      <c r="JES11" t="s">
        <v>107</v>
      </c>
      <c r="JET11" t="s">
        <v>108</v>
      </c>
      <c r="JEU11" t="s">
        <v>109</v>
      </c>
      <c r="JEV11" t="s">
        <v>99</v>
      </c>
      <c r="JEW11" t="s">
        <v>100</v>
      </c>
      <c r="JEX11" t="s">
        <v>101</v>
      </c>
      <c r="JEY11" t="s">
        <v>102</v>
      </c>
      <c r="JEZ11" t="s">
        <v>103</v>
      </c>
      <c r="JFA11" t="s">
        <v>104</v>
      </c>
      <c r="JFB11" t="s">
        <v>105</v>
      </c>
      <c r="JFC11" t="s">
        <v>106</v>
      </c>
      <c r="JFD11" t="s">
        <v>107</v>
      </c>
      <c r="JFE11" t="s">
        <v>108</v>
      </c>
      <c r="JFF11" t="s">
        <v>109</v>
      </c>
      <c r="JFG11" t="s">
        <v>99</v>
      </c>
      <c r="JFH11" t="s">
        <v>100</v>
      </c>
      <c r="JFI11" t="s">
        <v>101</v>
      </c>
      <c r="JFJ11" t="s">
        <v>102</v>
      </c>
      <c r="JFK11" t="s">
        <v>103</v>
      </c>
      <c r="JFL11" t="s">
        <v>104</v>
      </c>
      <c r="JFM11" t="s">
        <v>105</v>
      </c>
      <c r="JFN11" t="s">
        <v>106</v>
      </c>
      <c r="JFO11" t="s">
        <v>107</v>
      </c>
      <c r="JFP11" t="s">
        <v>108</v>
      </c>
      <c r="JFQ11" t="s">
        <v>109</v>
      </c>
      <c r="JFR11" t="s">
        <v>99</v>
      </c>
      <c r="JFS11" t="s">
        <v>100</v>
      </c>
      <c r="JFT11" t="s">
        <v>101</v>
      </c>
      <c r="JFU11" t="s">
        <v>102</v>
      </c>
      <c r="JFV11" t="s">
        <v>103</v>
      </c>
      <c r="JFW11" t="s">
        <v>104</v>
      </c>
      <c r="JFX11" t="s">
        <v>105</v>
      </c>
      <c r="JFY11" t="s">
        <v>106</v>
      </c>
      <c r="JFZ11" t="s">
        <v>107</v>
      </c>
      <c r="JGA11" t="s">
        <v>108</v>
      </c>
      <c r="JGB11" t="s">
        <v>109</v>
      </c>
      <c r="JGC11" t="s">
        <v>99</v>
      </c>
      <c r="JGD11" t="s">
        <v>100</v>
      </c>
      <c r="JGE11" t="s">
        <v>101</v>
      </c>
      <c r="JGF11" t="s">
        <v>102</v>
      </c>
      <c r="JGG11" t="s">
        <v>103</v>
      </c>
      <c r="JGH11" t="s">
        <v>104</v>
      </c>
      <c r="JGI11" t="s">
        <v>105</v>
      </c>
      <c r="JGJ11" t="s">
        <v>106</v>
      </c>
      <c r="JGK11" t="s">
        <v>107</v>
      </c>
      <c r="JGL11" t="s">
        <v>108</v>
      </c>
      <c r="JGM11" t="s">
        <v>109</v>
      </c>
      <c r="JGN11" t="s">
        <v>99</v>
      </c>
      <c r="JGO11" t="s">
        <v>100</v>
      </c>
      <c r="JGP11" t="s">
        <v>101</v>
      </c>
      <c r="JGQ11" t="s">
        <v>102</v>
      </c>
      <c r="JGR11" t="s">
        <v>103</v>
      </c>
      <c r="JGS11" t="s">
        <v>104</v>
      </c>
      <c r="JGT11" t="s">
        <v>105</v>
      </c>
      <c r="JGU11" t="s">
        <v>106</v>
      </c>
      <c r="JGV11" t="s">
        <v>107</v>
      </c>
      <c r="JGW11" t="s">
        <v>108</v>
      </c>
      <c r="JGX11" t="s">
        <v>109</v>
      </c>
      <c r="JGY11" t="s">
        <v>99</v>
      </c>
      <c r="JGZ11" t="s">
        <v>100</v>
      </c>
      <c r="JHA11" t="s">
        <v>101</v>
      </c>
      <c r="JHB11" t="s">
        <v>102</v>
      </c>
      <c r="JHC11" t="s">
        <v>103</v>
      </c>
      <c r="JHD11" t="s">
        <v>104</v>
      </c>
      <c r="JHE11" t="s">
        <v>105</v>
      </c>
      <c r="JHF11" t="s">
        <v>106</v>
      </c>
      <c r="JHG11" t="s">
        <v>107</v>
      </c>
      <c r="JHH11" t="s">
        <v>108</v>
      </c>
      <c r="JHI11" t="s">
        <v>109</v>
      </c>
      <c r="JHJ11" t="s">
        <v>99</v>
      </c>
      <c r="JHK11" t="s">
        <v>100</v>
      </c>
      <c r="JHL11" t="s">
        <v>101</v>
      </c>
      <c r="JHM11" t="s">
        <v>102</v>
      </c>
      <c r="JHN11" t="s">
        <v>103</v>
      </c>
      <c r="JHO11" t="s">
        <v>104</v>
      </c>
      <c r="JHP11" t="s">
        <v>105</v>
      </c>
      <c r="JHQ11" t="s">
        <v>106</v>
      </c>
      <c r="JHR11" t="s">
        <v>107</v>
      </c>
      <c r="JHS11" t="s">
        <v>108</v>
      </c>
      <c r="JHT11" t="s">
        <v>109</v>
      </c>
      <c r="JHU11" t="s">
        <v>99</v>
      </c>
      <c r="JHV11" t="s">
        <v>100</v>
      </c>
      <c r="JHW11" t="s">
        <v>101</v>
      </c>
      <c r="JHX11" t="s">
        <v>102</v>
      </c>
      <c r="JHY11" t="s">
        <v>103</v>
      </c>
      <c r="JHZ11" t="s">
        <v>104</v>
      </c>
      <c r="JIA11" t="s">
        <v>105</v>
      </c>
      <c r="JIB11" t="s">
        <v>106</v>
      </c>
      <c r="JIC11" t="s">
        <v>107</v>
      </c>
      <c r="JID11" t="s">
        <v>108</v>
      </c>
      <c r="JIE11" t="s">
        <v>109</v>
      </c>
      <c r="JIF11" t="s">
        <v>99</v>
      </c>
      <c r="JIG11" t="s">
        <v>100</v>
      </c>
      <c r="JIH11" t="s">
        <v>101</v>
      </c>
      <c r="JII11" t="s">
        <v>102</v>
      </c>
      <c r="JIJ11" t="s">
        <v>103</v>
      </c>
      <c r="JIK11" t="s">
        <v>104</v>
      </c>
      <c r="JIL11" t="s">
        <v>105</v>
      </c>
      <c r="JIM11" t="s">
        <v>106</v>
      </c>
      <c r="JIN11" t="s">
        <v>107</v>
      </c>
      <c r="JIO11" t="s">
        <v>108</v>
      </c>
      <c r="JIP11" t="s">
        <v>109</v>
      </c>
      <c r="JIQ11" t="s">
        <v>99</v>
      </c>
      <c r="JIR11" t="s">
        <v>100</v>
      </c>
      <c r="JIS11" t="s">
        <v>101</v>
      </c>
      <c r="JIT11" t="s">
        <v>102</v>
      </c>
      <c r="JIU11" t="s">
        <v>103</v>
      </c>
      <c r="JIV11" t="s">
        <v>104</v>
      </c>
      <c r="JIW11" t="s">
        <v>105</v>
      </c>
      <c r="JIX11" t="s">
        <v>106</v>
      </c>
      <c r="JIY11" t="s">
        <v>107</v>
      </c>
      <c r="JIZ11" t="s">
        <v>108</v>
      </c>
      <c r="JJA11" t="s">
        <v>109</v>
      </c>
      <c r="JJB11" t="s">
        <v>99</v>
      </c>
      <c r="JJC11" t="s">
        <v>100</v>
      </c>
      <c r="JJD11" t="s">
        <v>101</v>
      </c>
      <c r="JJE11" t="s">
        <v>102</v>
      </c>
      <c r="JJF11" t="s">
        <v>103</v>
      </c>
      <c r="JJG11" t="s">
        <v>104</v>
      </c>
      <c r="JJH11" t="s">
        <v>105</v>
      </c>
      <c r="JJI11" t="s">
        <v>106</v>
      </c>
      <c r="JJJ11" t="s">
        <v>107</v>
      </c>
      <c r="JJK11" t="s">
        <v>108</v>
      </c>
      <c r="JJL11" t="s">
        <v>109</v>
      </c>
      <c r="JJM11" t="s">
        <v>99</v>
      </c>
      <c r="JJN11" t="s">
        <v>100</v>
      </c>
      <c r="JJO11" t="s">
        <v>101</v>
      </c>
      <c r="JJP11" t="s">
        <v>102</v>
      </c>
      <c r="JJQ11" t="s">
        <v>103</v>
      </c>
      <c r="JJR11" t="s">
        <v>104</v>
      </c>
      <c r="JJS11" t="s">
        <v>105</v>
      </c>
      <c r="JJT11" t="s">
        <v>106</v>
      </c>
      <c r="JJU11" t="s">
        <v>107</v>
      </c>
      <c r="JJV11" t="s">
        <v>108</v>
      </c>
      <c r="JJW11" t="s">
        <v>109</v>
      </c>
      <c r="JJX11" t="s">
        <v>99</v>
      </c>
      <c r="JJY11" t="s">
        <v>100</v>
      </c>
      <c r="JJZ11" t="s">
        <v>101</v>
      </c>
      <c r="JKA11" t="s">
        <v>102</v>
      </c>
      <c r="JKB11" t="s">
        <v>103</v>
      </c>
      <c r="JKC11" t="s">
        <v>104</v>
      </c>
      <c r="JKD11" t="s">
        <v>105</v>
      </c>
      <c r="JKE11" t="s">
        <v>106</v>
      </c>
      <c r="JKF11" t="s">
        <v>107</v>
      </c>
      <c r="JKG11" t="s">
        <v>108</v>
      </c>
      <c r="JKH11" t="s">
        <v>109</v>
      </c>
      <c r="JKI11" t="s">
        <v>99</v>
      </c>
      <c r="JKJ11" t="s">
        <v>100</v>
      </c>
      <c r="JKK11" t="s">
        <v>101</v>
      </c>
      <c r="JKL11" t="s">
        <v>102</v>
      </c>
      <c r="JKM11" t="s">
        <v>103</v>
      </c>
      <c r="JKN11" t="s">
        <v>104</v>
      </c>
      <c r="JKO11" t="s">
        <v>105</v>
      </c>
      <c r="JKP11" t="s">
        <v>106</v>
      </c>
      <c r="JKQ11" t="s">
        <v>107</v>
      </c>
      <c r="JKR11" t="s">
        <v>108</v>
      </c>
      <c r="JKS11" t="s">
        <v>109</v>
      </c>
      <c r="JKT11" t="s">
        <v>99</v>
      </c>
      <c r="JKU11" t="s">
        <v>100</v>
      </c>
      <c r="JKV11" t="s">
        <v>101</v>
      </c>
      <c r="JKW11" t="s">
        <v>102</v>
      </c>
      <c r="JKX11" t="s">
        <v>103</v>
      </c>
      <c r="JKY11" t="s">
        <v>104</v>
      </c>
      <c r="JKZ11" t="s">
        <v>105</v>
      </c>
      <c r="JLA11" t="s">
        <v>106</v>
      </c>
      <c r="JLB11" t="s">
        <v>107</v>
      </c>
      <c r="JLC11" t="s">
        <v>108</v>
      </c>
      <c r="JLD11" t="s">
        <v>109</v>
      </c>
      <c r="JLE11" t="s">
        <v>99</v>
      </c>
      <c r="JLF11" t="s">
        <v>100</v>
      </c>
      <c r="JLG11" t="s">
        <v>101</v>
      </c>
      <c r="JLH11" t="s">
        <v>102</v>
      </c>
      <c r="JLI11" t="s">
        <v>103</v>
      </c>
      <c r="JLJ11" t="s">
        <v>104</v>
      </c>
      <c r="JLK11" t="s">
        <v>105</v>
      </c>
      <c r="JLL11" t="s">
        <v>106</v>
      </c>
      <c r="JLM11" t="s">
        <v>107</v>
      </c>
      <c r="JLN11" t="s">
        <v>108</v>
      </c>
      <c r="JLO11" t="s">
        <v>109</v>
      </c>
      <c r="JLP11" t="s">
        <v>99</v>
      </c>
      <c r="JLQ11" t="s">
        <v>100</v>
      </c>
      <c r="JLR11" t="s">
        <v>101</v>
      </c>
      <c r="JLS11" t="s">
        <v>102</v>
      </c>
      <c r="JLT11" t="s">
        <v>103</v>
      </c>
      <c r="JLU11" t="s">
        <v>104</v>
      </c>
      <c r="JLV11" t="s">
        <v>105</v>
      </c>
      <c r="JLW11" t="s">
        <v>106</v>
      </c>
      <c r="JLX11" t="s">
        <v>107</v>
      </c>
      <c r="JLY11" t="s">
        <v>108</v>
      </c>
      <c r="JLZ11" t="s">
        <v>109</v>
      </c>
      <c r="JMA11" t="s">
        <v>99</v>
      </c>
      <c r="JMB11" t="s">
        <v>100</v>
      </c>
      <c r="JMC11" t="s">
        <v>101</v>
      </c>
      <c r="JMD11" t="s">
        <v>102</v>
      </c>
      <c r="JME11" t="s">
        <v>103</v>
      </c>
      <c r="JMF11" t="s">
        <v>104</v>
      </c>
      <c r="JMG11" t="s">
        <v>105</v>
      </c>
      <c r="JMH11" t="s">
        <v>106</v>
      </c>
      <c r="JMI11" t="s">
        <v>107</v>
      </c>
      <c r="JMJ11" t="s">
        <v>108</v>
      </c>
      <c r="JMK11" t="s">
        <v>109</v>
      </c>
      <c r="JML11" t="s">
        <v>99</v>
      </c>
      <c r="JMM11" t="s">
        <v>100</v>
      </c>
      <c r="JMN11" t="s">
        <v>101</v>
      </c>
      <c r="JMO11" t="s">
        <v>102</v>
      </c>
      <c r="JMP11" t="s">
        <v>103</v>
      </c>
      <c r="JMQ11" t="s">
        <v>104</v>
      </c>
      <c r="JMR11" t="s">
        <v>105</v>
      </c>
      <c r="JMS11" t="s">
        <v>106</v>
      </c>
      <c r="JMT11" t="s">
        <v>107</v>
      </c>
      <c r="JMU11" t="s">
        <v>108</v>
      </c>
      <c r="JMV11" t="s">
        <v>109</v>
      </c>
      <c r="JMW11" t="s">
        <v>99</v>
      </c>
      <c r="JMX11" t="s">
        <v>100</v>
      </c>
      <c r="JMY11" t="s">
        <v>101</v>
      </c>
      <c r="JMZ11" t="s">
        <v>102</v>
      </c>
      <c r="JNA11" t="s">
        <v>103</v>
      </c>
      <c r="JNB11" t="s">
        <v>104</v>
      </c>
      <c r="JNC11" t="s">
        <v>105</v>
      </c>
      <c r="JND11" t="s">
        <v>106</v>
      </c>
      <c r="JNE11" t="s">
        <v>107</v>
      </c>
      <c r="JNF11" t="s">
        <v>108</v>
      </c>
      <c r="JNG11" t="s">
        <v>109</v>
      </c>
      <c r="JNH11" t="s">
        <v>99</v>
      </c>
      <c r="JNI11" t="s">
        <v>100</v>
      </c>
      <c r="JNJ11" t="s">
        <v>101</v>
      </c>
      <c r="JNK11" t="s">
        <v>102</v>
      </c>
      <c r="JNL11" t="s">
        <v>103</v>
      </c>
      <c r="JNM11" t="s">
        <v>104</v>
      </c>
      <c r="JNN11" t="s">
        <v>105</v>
      </c>
      <c r="JNO11" t="s">
        <v>106</v>
      </c>
      <c r="JNP11" t="s">
        <v>107</v>
      </c>
      <c r="JNQ11" t="s">
        <v>108</v>
      </c>
      <c r="JNR11" t="s">
        <v>109</v>
      </c>
      <c r="JNS11" t="s">
        <v>99</v>
      </c>
      <c r="JNT11" t="s">
        <v>100</v>
      </c>
      <c r="JNU11" t="s">
        <v>101</v>
      </c>
      <c r="JNV11" t="s">
        <v>102</v>
      </c>
      <c r="JNW11" t="s">
        <v>103</v>
      </c>
      <c r="JNX11" t="s">
        <v>104</v>
      </c>
      <c r="JNY11" t="s">
        <v>105</v>
      </c>
      <c r="JNZ11" t="s">
        <v>106</v>
      </c>
      <c r="JOA11" t="s">
        <v>107</v>
      </c>
      <c r="JOB11" t="s">
        <v>108</v>
      </c>
      <c r="JOC11" t="s">
        <v>109</v>
      </c>
      <c r="JOD11" t="s">
        <v>99</v>
      </c>
      <c r="JOE11" t="s">
        <v>100</v>
      </c>
      <c r="JOF11" t="s">
        <v>101</v>
      </c>
      <c r="JOG11" t="s">
        <v>102</v>
      </c>
      <c r="JOH11" t="s">
        <v>103</v>
      </c>
      <c r="JOI11" t="s">
        <v>104</v>
      </c>
      <c r="JOJ11" t="s">
        <v>105</v>
      </c>
      <c r="JOK11" t="s">
        <v>106</v>
      </c>
      <c r="JOL11" t="s">
        <v>107</v>
      </c>
      <c r="JOM11" t="s">
        <v>108</v>
      </c>
      <c r="JON11" t="s">
        <v>109</v>
      </c>
      <c r="JOO11" t="s">
        <v>99</v>
      </c>
      <c r="JOP11" t="s">
        <v>100</v>
      </c>
      <c r="JOQ11" t="s">
        <v>101</v>
      </c>
      <c r="JOR11" t="s">
        <v>102</v>
      </c>
      <c r="JOS11" t="s">
        <v>103</v>
      </c>
      <c r="JOT11" t="s">
        <v>104</v>
      </c>
      <c r="JOU11" t="s">
        <v>105</v>
      </c>
      <c r="JOV11" t="s">
        <v>106</v>
      </c>
      <c r="JOW11" t="s">
        <v>107</v>
      </c>
      <c r="JOX11" t="s">
        <v>108</v>
      </c>
      <c r="JOY11" t="s">
        <v>109</v>
      </c>
      <c r="JOZ11" t="s">
        <v>99</v>
      </c>
      <c r="JPA11" t="s">
        <v>100</v>
      </c>
      <c r="JPB11" t="s">
        <v>101</v>
      </c>
      <c r="JPC11" t="s">
        <v>102</v>
      </c>
      <c r="JPD11" t="s">
        <v>103</v>
      </c>
      <c r="JPE11" t="s">
        <v>104</v>
      </c>
      <c r="JPF11" t="s">
        <v>105</v>
      </c>
      <c r="JPG11" t="s">
        <v>106</v>
      </c>
      <c r="JPH11" t="s">
        <v>107</v>
      </c>
      <c r="JPI11" t="s">
        <v>108</v>
      </c>
      <c r="JPJ11" t="s">
        <v>109</v>
      </c>
      <c r="JPK11" t="s">
        <v>99</v>
      </c>
      <c r="JPL11" t="s">
        <v>100</v>
      </c>
      <c r="JPM11" t="s">
        <v>101</v>
      </c>
      <c r="JPN11" t="s">
        <v>102</v>
      </c>
      <c r="JPO11" t="s">
        <v>103</v>
      </c>
      <c r="JPP11" t="s">
        <v>104</v>
      </c>
      <c r="JPQ11" t="s">
        <v>105</v>
      </c>
      <c r="JPR11" t="s">
        <v>106</v>
      </c>
      <c r="JPS11" t="s">
        <v>107</v>
      </c>
      <c r="JPT11" t="s">
        <v>108</v>
      </c>
      <c r="JPU11" t="s">
        <v>109</v>
      </c>
      <c r="JPV11" t="s">
        <v>99</v>
      </c>
      <c r="JPW11" t="s">
        <v>100</v>
      </c>
      <c r="JPX11" t="s">
        <v>101</v>
      </c>
      <c r="JPY11" t="s">
        <v>102</v>
      </c>
      <c r="JPZ11" t="s">
        <v>103</v>
      </c>
      <c r="JQA11" t="s">
        <v>104</v>
      </c>
      <c r="JQB11" t="s">
        <v>105</v>
      </c>
      <c r="JQC11" t="s">
        <v>106</v>
      </c>
      <c r="JQD11" t="s">
        <v>107</v>
      </c>
      <c r="JQE11" t="s">
        <v>108</v>
      </c>
      <c r="JQF11" t="s">
        <v>109</v>
      </c>
      <c r="JQG11" t="s">
        <v>99</v>
      </c>
      <c r="JQH11" t="s">
        <v>100</v>
      </c>
      <c r="JQI11" t="s">
        <v>101</v>
      </c>
      <c r="JQJ11" t="s">
        <v>102</v>
      </c>
      <c r="JQK11" t="s">
        <v>103</v>
      </c>
      <c r="JQL11" t="s">
        <v>104</v>
      </c>
      <c r="JQM11" t="s">
        <v>105</v>
      </c>
      <c r="JQN11" t="s">
        <v>106</v>
      </c>
      <c r="JQO11" t="s">
        <v>107</v>
      </c>
      <c r="JQP11" t="s">
        <v>108</v>
      </c>
      <c r="JQQ11" t="s">
        <v>109</v>
      </c>
      <c r="JQR11" t="s">
        <v>99</v>
      </c>
      <c r="JQS11" t="s">
        <v>100</v>
      </c>
      <c r="JQT11" t="s">
        <v>101</v>
      </c>
      <c r="JQU11" t="s">
        <v>102</v>
      </c>
      <c r="JQV11" t="s">
        <v>103</v>
      </c>
      <c r="JQW11" t="s">
        <v>104</v>
      </c>
      <c r="JQX11" t="s">
        <v>105</v>
      </c>
      <c r="JQY11" t="s">
        <v>106</v>
      </c>
      <c r="JQZ11" t="s">
        <v>107</v>
      </c>
      <c r="JRA11" t="s">
        <v>108</v>
      </c>
      <c r="JRB11" t="s">
        <v>109</v>
      </c>
      <c r="JRC11" t="s">
        <v>99</v>
      </c>
      <c r="JRD11" t="s">
        <v>100</v>
      </c>
      <c r="JRE11" t="s">
        <v>101</v>
      </c>
      <c r="JRF11" t="s">
        <v>102</v>
      </c>
      <c r="JRG11" t="s">
        <v>103</v>
      </c>
      <c r="JRH11" t="s">
        <v>104</v>
      </c>
      <c r="JRI11" t="s">
        <v>105</v>
      </c>
      <c r="JRJ11" t="s">
        <v>106</v>
      </c>
      <c r="JRK11" t="s">
        <v>107</v>
      </c>
      <c r="JRL11" t="s">
        <v>108</v>
      </c>
      <c r="JRM11" t="s">
        <v>109</v>
      </c>
      <c r="JRN11" t="s">
        <v>99</v>
      </c>
      <c r="JRO11" t="s">
        <v>100</v>
      </c>
      <c r="JRP11" t="s">
        <v>101</v>
      </c>
      <c r="JRQ11" t="s">
        <v>102</v>
      </c>
      <c r="JRR11" t="s">
        <v>103</v>
      </c>
      <c r="JRS11" t="s">
        <v>104</v>
      </c>
      <c r="JRT11" t="s">
        <v>105</v>
      </c>
      <c r="JRU11" t="s">
        <v>106</v>
      </c>
      <c r="JRV11" t="s">
        <v>107</v>
      </c>
      <c r="JRW11" t="s">
        <v>108</v>
      </c>
      <c r="JRX11" t="s">
        <v>109</v>
      </c>
      <c r="JRY11" t="s">
        <v>99</v>
      </c>
      <c r="JRZ11" t="s">
        <v>100</v>
      </c>
      <c r="JSA11" t="s">
        <v>101</v>
      </c>
      <c r="JSB11" t="s">
        <v>102</v>
      </c>
      <c r="JSC11" t="s">
        <v>103</v>
      </c>
      <c r="JSD11" t="s">
        <v>104</v>
      </c>
      <c r="JSE11" t="s">
        <v>105</v>
      </c>
      <c r="JSF11" t="s">
        <v>106</v>
      </c>
      <c r="JSG11" t="s">
        <v>107</v>
      </c>
      <c r="JSH11" t="s">
        <v>108</v>
      </c>
      <c r="JSI11" t="s">
        <v>109</v>
      </c>
      <c r="JSJ11" t="s">
        <v>99</v>
      </c>
      <c r="JSK11" t="s">
        <v>100</v>
      </c>
      <c r="JSL11" t="s">
        <v>101</v>
      </c>
      <c r="JSM11" t="s">
        <v>102</v>
      </c>
      <c r="JSN11" t="s">
        <v>103</v>
      </c>
      <c r="JSO11" t="s">
        <v>104</v>
      </c>
      <c r="JSP11" t="s">
        <v>105</v>
      </c>
      <c r="JSQ11" t="s">
        <v>106</v>
      </c>
      <c r="JSR11" t="s">
        <v>107</v>
      </c>
      <c r="JSS11" t="s">
        <v>108</v>
      </c>
      <c r="JST11" t="s">
        <v>109</v>
      </c>
      <c r="JSU11" t="s">
        <v>99</v>
      </c>
      <c r="JSV11" t="s">
        <v>100</v>
      </c>
      <c r="JSW11" t="s">
        <v>101</v>
      </c>
      <c r="JSX11" t="s">
        <v>102</v>
      </c>
      <c r="JSY11" t="s">
        <v>103</v>
      </c>
      <c r="JSZ11" t="s">
        <v>104</v>
      </c>
      <c r="JTA11" t="s">
        <v>105</v>
      </c>
      <c r="JTB11" t="s">
        <v>106</v>
      </c>
      <c r="JTC11" t="s">
        <v>107</v>
      </c>
      <c r="JTD11" t="s">
        <v>108</v>
      </c>
      <c r="JTE11" t="s">
        <v>109</v>
      </c>
      <c r="JTF11" t="s">
        <v>99</v>
      </c>
      <c r="JTG11" t="s">
        <v>100</v>
      </c>
      <c r="JTH11" t="s">
        <v>101</v>
      </c>
      <c r="JTI11" t="s">
        <v>102</v>
      </c>
      <c r="JTJ11" t="s">
        <v>103</v>
      </c>
      <c r="JTK11" t="s">
        <v>104</v>
      </c>
      <c r="JTL11" t="s">
        <v>105</v>
      </c>
      <c r="JTM11" t="s">
        <v>106</v>
      </c>
      <c r="JTN11" t="s">
        <v>107</v>
      </c>
      <c r="JTO11" t="s">
        <v>108</v>
      </c>
      <c r="JTP11" t="s">
        <v>109</v>
      </c>
      <c r="JTQ11" t="s">
        <v>99</v>
      </c>
      <c r="JTR11" t="s">
        <v>100</v>
      </c>
      <c r="JTS11" t="s">
        <v>101</v>
      </c>
      <c r="JTT11" t="s">
        <v>102</v>
      </c>
      <c r="JTU11" t="s">
        <v>103</v>
      </c>
      <c r="JTV11" t="s">
        <v>104</v>
      </c>
      <c r="JTW11" t="s">
        <v>105</v>
      </c>
      <c r="JTX11" t="s">
        <v>106</v>
      </c>
      <c r="JTY11" t="s">
        <v>107</v>
      </c>
      <c r="JTZ11" t="s">
        <v>108</v>
      </c>
      <c r="JUA11" t="s">
        <v>109</v>
      </c>
      <c r="JUB11" t="s">
        <v>99</v>
      </c>
      <c r="JUC11" t="s">
        <v>100</v>
      </c>
      <c r="JUD11" t="s">
        <v>101</v>
      </c>
      <c r="JUE11" t="s">
        <v>102</v>
      </c>
      <c r="JUF11" t="s">
        <v>103</v>
      </c>
      <c r="JUG11" t="s">
        <v>104</v>
      </c>
      <c r="JUH11" t="s">
        <v>105</v>
      </c>
      <c r="JUI11" t="s">
        <v>106</v>
      </c>
      <c r="JUJ11" t="s">
        <v>107</v>
      </c>
      <c r="JUK11" t="s">
        <v>108</v>
      </c>
      <c r="JUL11" t="s">
        <v>109</v>
      </c>
      <c r="JUM11" t="s">
        <v>99</v>
      </c>
      <c r="JUN11" t="s">
        <v>100</v>
      </c>
      <c r="JUO11" t="s">
        <v>101</v>
      </c>
      <c r="JUP11" t="s">
        <v>102</v>
      </c>
      <c r="JUQ11" t="s">
        <v>103</v>
      </c>
      <c r="JUR11" t="s">
        <v>104</v>
      </c>
      <c r="JUS11" t="s">
        <v>105</v>
      </c>
      <c r="JUT11" t="s">
        <v>106</v>
      </c>
      <c r="JUU11" t="s">
        <v>107</v>
      </c>
      <c r="JUV11" t="s">
        <v>108</v>
      </c>
      <c r="JUW11" t="s">
        <v>109</v>
      </c>
      <c r="JUX11" t="s">
        <v>99</v>
      </c>
      <c r="JUY11" t="s">
        <v>100</v>
      </c>
      <c r="JUZ11" t="s">
        <v>101</v>
      </c>
      <c r="JVA11" t="s">
        <v>102</v>
      </c>
      <c r="JVB11" t="s">
        <v>103</v>
      </c>
      <c r="JVC11" t="s">
        <v>104</v>
      </c>
      <c r="JVD11" t="s">
        <v>105</v>
      </c>
      <c r="JVE11" t="s">
        <v>106</v>
      </c>
      <c r="JVF11" t="s">
        <v>107</v>
      </c>
      <c r="JVG11" t="s">
        <v>108</v>
      </c>
      <c r="JVH11" t="s">
        <v>109</v>
      </c>
      <c r="JVI11" t="s">
        <v>99</v>
      </c>
      <c r="JVJ11" t="s">
        <v>100</v>
      </c>
      <c r="JVK11" t="s">
        <v>101</v>
      </c>
      <c r="JVL11" t="s">
        <v>102</v>
      </c>
      <c r="JVM11" t="s">
        <v>103</v>
      </c>
      <c r="JVN11" t="s">
        <v>104</v>
      </c>
      <c r="JVO11" t="s">
        <v>105</v>
      </c>
      <c r="JVP11" t="s">
        <v>106</v>
      </c>
      <c r="JVQ11" t="s">
        <v>107</v>
      </c>
      <c r="JVR11" t="s">
        <v>108</v>
      </c>
      <c r="JVS11" t="s">
        <v>109</v>
      </c>
      <c r="JVT11" t="s">
        <v>99</v>
      </c>
      <c r="JVU11" t="s">
        <v>100</v>
      </c>
      <c r="JVV11" t="s">
        <v>101</v>
      </c>
      <c r="JVW11" t="s">
        <v>102</v>
      </c>
      <c r="JVX11" t="s">
        <v>103</v>
      </c>
      <c r="JVY11" t="s">
        <v>104</v>
      </c>
      <c r="JVZ11" t="s">
        <v>105</v>
      </c>
      <c r="JWA11" t="s">
        <v>106</v>
      </c>
      <c r="JWB11" t="s">
        <v>107</v>
      </c>
      <c r="JWC11" t="s">
        <v>108</v>
      </c>
      <c r="JWD11" t="s">
        <v>109</v>
      </c>
      <c r="JWE11" t="s">
        <v>99</v>
      </c>
      <c r="JWF11" t="s">
        <v>100</v>
      </c>
      <c r="JWG11" t="s">
        <v>101</v>
      </c>
      <c r="JWH11" t="s">
        <v>102</v>
      </c>
      <c r="JWI11" t="s">
        <v>103</v>
      </c>
      <c r="JWJ11" t="s">
        <v>104</v>
      </c>
      <c r="JWK11" t="s">
        <v>105</v>
      </c>
      <c r="JWL11" t="s">
        <v>106</v>
      </c>
      <c r="JWM11" t="s">
        <v>107</v>
      </c>
      <c r="JWN11" t="s">
        <v>108</v>
      </c>
      <c r="JWO11" t="s">
        <v>109</v>
      </c>
      <c r="JWP11" t="s">
        <v>99</v>
      </c>
      <c r="JWQ11" t="s">
        <v>100</v>
      </c>
      <c r="JWR11" t="s">
        <v>101</v>
      </c>
      <c r="JWS11" t="s">
        <v>102</v>
      </c>
      <c r="JWT11" t="s">
        <v>103</v>
      </c>
      <c r="JWU11" t="s">
        <v>104</v>
      </c>
      <c r="JWV11" t="s">
        <v>105</v>
      </c>
      <c r="JWW11" t="s">
        <v>106</v>
      </c>
      <c r="JWX11" t="s">
        <v>107</v>
      </c>
      <c r="JWY11" t="s">
        <v>108</v>
      </c>
      <c r="JWZ11" t="s">
        <v>109</v>
      </c>
      <c r="JXA11" t="s">
        <v>99</v>
      </c>
      <c r="JXB11" t="s">
        <v>100</v>
      </c>
      <c r="JXC11" t="s">
        <v>101</v>
      </c>
      <c r="JXD11" t="s">
        <v>102</v>
      </c>
      <c r="JXE11" t="s">
        <v>103</v>
      </c>
      <c r="JXF11" t="s">
        <v>104</v>
      </c>
      <c r="JXG11" t="s">
        <v>105</v>
      </c>
      <c r="JXH11" t="s">
        <v>106</v>
      </c>
      <c r="JXI11" t="s">
        <v>107</v>
      </c>
      <c r="JXJ11" t="s">
        <v>108</v>
      </c>
      <c r="JXK11" t="s">
        <v>109</v>
      </c>
      <c r="JXL11" t="s">
        <v>99</v>
      </c>
      <c r="JXM11" t="s">
        <v>100</v>
      </c>
      <c r="JXN11" t="s">
        <v>101</v>
      </c>
      <c r="JXO11" t="s">
        <v>102</v>
      </c>
      <c r="JXP11" t="s">
        <v>103</v>
      </c>
      <c r="JXQ11" t="s">
        <v>104</v>
      </c>
      <c r="JXR11" t="s">
        <v>105</v>
      </c>
      <c r="JXS11" t="s">
        <v>106</v>
      </c>
      <c r="JXT11" t="s">
        <v>107</v>
      </c>
      <c r="JXU11" t="s">
        <v>108</v>
      </c>
      <c r="JXV11" t="s">
        <v>109</v>
      </c>
      <c r="JXW11" t="s">
        <v>99</v>
      </c>
      <c r="JXX11" t="s">
        <v>100</v>
      </c>
      <c r="JXY11" t="s">
        <v>101</v>
      </c>
      <c r="JXZ11" t="s">
        <v>102</v>
      </c>
      <c r="JYA11" t="s">
        <v>103</v>
      </c>
      <c r="JYB11" t="s">
        <v>104</v>
      </c>
      <c r="JYC11" t="s">
        <v>105</v>
      </c>
      <c r="JYD11" t="s">
        <v>106</v>
      </c>
      <c r="JYE11" t="s">
        <v>107</v>
      </c>
      <c r="JYF11" t="s">
        <v>108</v>
      </c>
      <c r="JYG11" t="s">
        <v>109</v>
      </c>
      <c r="JYH11" t="s">
        <v>99</v>
      </c>
      <c r="JYI11" t="s">
        <v>100</v>
      </c>
      <c r="JYJ11" t="s">
        <v>101</v>
      </c>
      <c r="JYK11" t="s">
        <v>102</v>
      </c>
      <c r="JYL11" t="s">
        <v>103</v>
      </c>
      <c r="JYM11" t="s">
        <v>104</v>
      </c>
      <c r="JYN11" t="s">
        <v>105</v>
      </c>
      <c r="JYO11" t="s">
        <v>106</v>
      </c>
      <c r="JYP11" t="s">
        <v>107</v>
      </c>
      <c r="JYQ11" t="s">
        <v>108</v>
      </c>
      <c r="JYR11" t="s">
        <v>109</v>
      </c>
      <c r="JYS11" t="s">
        <v>99</v>
      </c>
      <c r="JYT11" t="s">
        <v>100</v>
      </c>
      <c r="JYU11" t="s">
        <v>101</v>
      </c>
      <c r="JYV11" t="s">
        <v>102</v>
      </c>
      <c r="JYW11" t="s">
        <v>103</v>
      </c>
      <c r="JYX11" t="s">
        <v>104</v>
      </c>
      <c r="JYY11" t="s">
        <v>105</v>
      </c>
      <c r="JYZ11" t="s">
        <v>106</v>
      </c>
      <c r="JZA11" t="s">
        <v>107</v>
      </c>
      <c r="JZB11" t="s">
        <v>108</v>
      </c>
      <c r="JZC11" t="s">
        <v>109</v>
      </c>
      <c r="JZD11" t="s">
        <v>99</v>
      </c>
      <c r="JZE11" t="s">
        <v>100</v>
      </c>
      <c r="JZF11" t="s">
        <v>101</v>
      </c>
      <c r="JZG11" t="s">
        <v>102</v>
      </c>
      <c r="JZH11" t="s">
        <v>103</v>
      </c>
      <c r="JZI11" t="s">
        <v>104</v>
      </c>
      <c r="JZJ11" t="s">
        <v>105</v>
      </c>
      <c r="JZK11" t="s">
        <v>106</v>
      </c>
      <c r="JZL11" t="s">
        <v>107</v>
      </c>
      <c r="JZM11" t="s">
        <v>108</v>
      </c>
      <c r="JZN11" t="s">
        <v>109</v>
      </c>
      <c r="JZO11" t="s">
        <v>99</v>
      </c>
      <c r="JZP11" t="s">
        <v>100</v>
      </c>
      <c r="JZQ11" t="s">
        <v>101</v>
      </c>
      <c r="JZR11" t="s">
        <v>102</v>
      </c>
      <c r="JZS11" t="s">
        <v>103</v>
      </c>
      <c r="JZT11" t="s">
        <v>104</v>
      </c>
      <c r="JZU11" t="s">
        <v>105</v>
      </c>
      <c r="JZV11" t="s">
        <v>106</v>
      </c>
      <c r="JZW11" t="s">
        <v>107</v>
      </c>
      <c r="JZX11" t="s">
        <v>108</v>
      </c>
      <c r="JZY11" t="s">
        <v>109</v>
      </c>
      <c r="JZZ11" t="s">
        <v>99</v>
      </c>
      <c r="KAA11" t="s">
        <v>100</v>
      </c>
      <c r="KAB11" t="s">
        <v>101</v>
      </c>
      <c r="KAC11" t="s">
        <v>102</v>
      </c>
      <c r="KAD11" t="s">
        <v>103</v>
      </c>
      <c r="KAE11" t="s">
        <v>104</v>
      </c>
      <c r="KAF11" t="s">
        <v>105</v>
      </c>
      <c r="KAG11" t="s">
        <v>106</v>
      </c>
      <c r="KAH11" t="s">
        <v>107</v>
      </c>
      <c r="KAI11" t="s">
        <v>108</v>
      </c>
      <c r="KAJ11" t="s">
        <v>109</v>
      </c>
      <c r="KAK11" t="s">
        <v>99</v>
      </c>
      <c r="KAL11" t="s">
        <v>100</v>
      </c>
      <c r="KAM11" t="s">
        <v>101</v>
      </c>
      <c r="KAN11" t="s">
        <v>102</v>
      </c>
      <c r="KAO11" t="s">
        <v>103</v>
      </c>
      <c r="KAP11" t="s">
        <v>104</v>
      </c>
      <c r="KAQ11" t="s">
        <v>105</v>
      </c>
      <c r="KAR11" t="s">
        <v>106</v>
      </c>
      <c r="KAS11" t="s">
        <v>107</v>
      </c>
      <c r="KAT11" t="s">
        <v>108</v>
      </c>
      <c r="KAU11" t="s">
        <v>109</v>
      </c>
      <c r="KAV11" t="s">
        <v>99</v>
      </c>
      <c r="KAW11" t="s">
        <v>100</v>
      </c>
      <c r="KAX11" t="s">
        <v>101</v>
      </c>
      <c r="KAY11" t="s">
        <v>102</v>
      </c>
      <c r="KAZ11" t="s">
        <v>103</v>
      </c>
      <c r="KBA11" t="s">
        <v>104</v>
      </c>
      <c r="KBB11" t="s">
        <v>105</v>
      </c>
      <c r="KBC11" t="s">
        <v>106</v>
      </c>
      <c r="KBD11" t="s">
        <v>107</v>
      </c>
      <c r="KBE11" t="s">
        <v>108</v>
      </c>
      <c r="KBF11" t="s">
        <v>109</v>
      </c>
      <c r="KBG11" t="s">
        <v>99</v>
      </c>
      <c r="KBH11" t="s">
        <v>100</v>
      </c>
      <c r="KBI11" t="s">
        <v>101</v>
      </c>
      <c r="KBJ11" t="s">
        <v>102</v>
      </c>
      <c r="KBK11" t="s">
        <v>103</v>
      </c>
      <c r="KBL11" t="s">
        <v>104</v>
      </c>
      <c r="KBM11" t="s">
        <v>105</v>
      </c>
      <c r="KBN11" t="s">
        <v>106</v>
      </c>
      <c r="KBO11" t="s">
        <v>107</v>
      </c>
      <c r="KBP11" t="s">
        <v>108</v>
      </c>
      <c r="KBQ11" t="s">
        <v>109</v>
      </c>
      <c r="KBR11" t="s">
        <v>99</v>
      </c>
      <c r="KBS11" t="s">
        <v>100</v>
      </c>
      <c r="KBT11" t="s">
        <v>101</v>
      </c>
      <c r="KBU11" t="s">
        <v>102</v>
      </c>
      <c r="KBV11" t="s">
        <v>103</v>
      </c>
      <c r="KBW11" t="s">
        <v>104</v>
      </c>
      <c r="KBX11" t="s">
        <v>105</v>
      </c>
      <c r="KBY11" t="s">
        <v>106</v>
      </c>
      <c r="KBZ11" t="s">
        <v>107</v>
      </c>
      <c r="KCA11" t="s">
        <v>108</v>
      </c>
      <c r="KCB11" t="s">
        <v>109</v>
      </c>
      <c r="KCC11" t="s">
        <v>99</v>
      </c>
      <c r="KCD11" t="s">
        <v>100</v>
      </c>
      <c r="KCE11" t="s">
        <v>101</v>
      </c>
      <c r="KCF11" t="s">
        <v>102</v>
      </c>
      <c r="KCG11" t="s">
        <v>103</v>
      </c>
      <c r="KCH11" t="s">
        <v>104</v>
      </c>
      <c r="KCI11" t="s">
        <v>105</v>
      </c>
      <c r="KCJ11" t="s">
        <v>106</v>
      </c>
      <c r="KCK11" t="s">
        <v>107</v>
      </c>
      <c r="KCL11" t="s">
        <v>108</v>
      </c>
      <c r="KCM11" t="s">
        <v>109</v>
      </c>
      <c r="KCN11" t="s">
        <v>99</v>
      </c>
      <c r="KCO11" t="s">
        <v>100</v>
      </c>
      <c r="KCP11" t="s">
        <v>101</v>
      </c>
      <c r="KCQ11" t="s">
        <v>102</v>
      </c>
      <c r="KCR11" t="s">
        <v>103</v>
      </c>
      <c r="KCS11" t="s">
        <v>104</v>
      </c>
      <c r="KCT11" t="s">
        <v>105</v>
      </c>
      <c r="KCU11" t="s">
        <v>106</v>
      </c>
      <c r="KCV11" t="s">
        <v>107</v>
      </c>
      <c r="KCW11" t="s">
        <v>108</v>
      </c>
      <c r="KCX11" t="s">
        <v>109</v>
      </c>
      <c r="KCY11" t="s">
        <v>99</v>
      </c>
      <c r="KCZ11" t="s">
        <v>100</v>
      </c>
      <c r="KDA11" t="s">
        <v>101</v>
      </c>
      <c r="KDB11" t="s">
        <v>102</v>
      </c>
      <c r="KDC11" t="s">
        <v>103</v>
      </c>
      <c r="KDD11" t="s">
        <v>104</v>
      </c>
      <c r="KDE11" t="s">
        <v>105</v>
      </c>
      <c r="KDF11" t="s">
        <v>106</v>
      </c>
      <c r="KDG11" t="s">
        <v>107</v>
      </c>
      <c r="KDH11" t="s">
        <v>108</v>
      </c>
      <c r="KDI11" t="s">
        <v>109</v>
      </c>
      <c r="KDJ11" t="s">
        <v>99</v>
      </c>
      <c r="KDK11" t="s">
        <v>100</v>
      </c>
      <c r="KDL11" t="s">
        <v>101</v>
      </c>
      <c r="KDM11" t="s">
        <v>102</v>
      </c>
      <c r="KDN11" t="s">
        <v>103</v>
      </c>
      <c r="KDO11" t="s">
        <v>104</v>
      </c>
      <c r="KDP11" t="s">
        <v>105</v>
      </c>
      <c r="KDQ11" t="s">
        <v>106</v>
      </c>
      <c r="KDR11" t="s">
        <v>107</v>
      </c>
      <c r="KDS11" t="s">
        <v>108</v>
      </c>
      <c r="KDT11" t="s">
        <v>109</v>
      </c>
      <c r="KDU11" t="s">
        <v>99</v>
      </c>
      <c r="KDV11" t="s">
        <v>100</v>
      </c>
      <c r="KDW11" t="s">
        <v>101</v>
      </c>
      <c r="KDX11" t="s">
        <v>102</v>
      </c>
      <c r="KDY11" t="s">
        <v>103</v>
      </c>
      <c r="KDZ11" t="s">
        <v>104</v>
      </c>
      <c r="KEA11" t="s">
        <v>105</v>
      </c>
      <c r="KEB11" t="s">
        <v>106</v>
      </c>
      <c r="KEC11" t="s">
        <v>107</v>
      </c>
      <c r="KED11" t="s">
        <v>108</v>
      </c>
      <c r="KEE11" t="s">
        <v>109</v>
      </c>
      <c r="KEF11" t="s">
        <v>99</v>
      </c>
      <c r="KEG11" t="s">
        <v>100</v>
      </c>
      <c r="KEH11" t="s">
        <v>101</v>
      </c>
      <c r="KEI11" t="s">
        <v>102</v>
      </c>
      <c r="KEJ11" t="s">
        <v>103</v>
      </c>
      <c r="KEK11" t="s">
        <v>104</v>
      </c>
      <c r="KEL11" t="s">
        <v>105</v>
      </c>
      <c r="KEM11" t="s">
        <v>106</v>
      </c>
      <c r="KEN11" t="s">
        <v>107</v>
      </c>
      <c r="KEO11" t="s">
        <v>108</v>
      </c>
      <c r="KEP11" t="s">
        <v>109</v>
      </c>
      <c r="KEQ11" t="s">
        <v>99</v>
      </c>
      <c r="KER11" t="s">
        <v>100</v>
      </c>
      <c r="KES11" t="s">
        <v>101</v>
      </c>
      <c r="KET11" t="s">
        <v>102</v>
      </c>
      <c r="KEU11" t="s">
        <v>103</v>
      </c>
      <c r="KEV11" t="s">
        <v>104</v>
      </c>
      <c r="KEW11" t="s">
        <v>105</v>
      </c>
      <c r="KEX11" t="s">
        <v>106</v>
      </c>
      <c r="KEY11" t="s">
        <v>107</v>
      </c>
      <c r="KEZ11" t="s">
        <v>108</v>
      </c>
      <c r="KFA11" t="s">
        <v>109</v>
      </c>
      <c r="KFB11" t="s">
        <v>99</v>
      </c>
      <c r="KFC11" t="s">
        <v>100</v>
      </c>
      <c r="KFD11" t="s">
        <v>101</v>
      </c>
      <c r="KFE11" t="s">
        <v>102</v>
      </c>
      <c r="KFF11" t="s">
        <v>103</v>
      </c>
      <c r="KFG11" t="s">
        <v>104</v>
      </c>
      <c r="KFH11" t="s">
        <v>105</v>
      </c>
      <c r="KFI11" t="s">
        <v>106</v>
      </c>
      <c r="KFJ11" t="s">
        <v>107</v>
      </c>
      <c r="KFK11" t="s">
        <v>108</v>
      </c>
      <c r="KFL11" t="s">
        <v>109</v>
      </c>
      <c r="KFM11" t="s">
        <v>99</v>
      </c>
      <c r="KFN11" t="s">
        <v>100</v>
      </c>
      <c r="KFO11" t="s">
        <v>101</v>
      </c>
      <c r="KFP11" t="s">
        <v>102</v>
      </c>
      <c r="KFQ11" t="s">
        <v>103</v>
      </c>
      <c r="KFR11" t="s">
        <v>104</v>
      </c>
      <c r="KFS11" t="s">
        <v>105</v>
      </c>
      <c r="KFT11" t="s">
        <v>106</v>
      </c>
      <c r="KFU11" t="s">
        <v>107</v>
      </c>
      <c r="KFV11" t="s">
        <v>108</v>
      </c>
      <c r="KFW11" t="s">
        <v>109</v>
      </c>
      <c r="KFX11" t="s">
        <v>99</v>
      </c>
      <c r="KFY11" t="s">
        <v>100</v>
      </c>
      <c r="KFZ11" t="s">
        <v>101</v>
      </c>
      <c r="KGA11" t="s">
        <v>102</v>
      </c>
      <c r="KGB11" t="s">
        <v>103</v>
      </c>
      <c r="KGC11" t="s">
        <v>104</v>
      </c>
      <c r="KGD11" t="s">
        <v>105</v>
      </c>
      <c r="KGE11" t="s">
        <v>106</v>
      </c>
      <c r="KGF11" t="s">
        <v>107</v>
      </c>
      <c r="KGG11" t="s">
        <v>108</v>
      </c>
      <c r="KGH11" t="s">
        <v>109</v>
      </c>
      <c r="KGI11" t="s">
        <v>99</v>
      </c>
      <c r="KGJ11" t="s">
        <v>100</v>
      </c>
      <c r="KGK11" t="s">
        <v>101</v>
      </c>
      <c r="KGL11" t="s">
        <v>102</v>
      </c>
      <c r="KGM11" t="s">
        <v>103</v>
      </c>
      <c r="KGN11" t="s">
        <v>104</v>
      </c>
      <c r="KGO11" t="s">
        <v>105</v>
      </c>
      <c r="KGP11" t="s">
        <v>106</v>
      </c>
      <c r="KGQ11" t="s">
        <v>107</v>
      </c>
      <c r="KGR11" t="s">
        <v>108</v>
      </c>
      <c r="KGS11" t="s">
        <v>109</v>
      </c>
      <c r="KGT11" t="s">
        <v>99</v>
      </c>
      <c r="KGU11" t="s">
        <v>100</v>
      </c>
      <c r="KGV11" t="s">
        <v>101</v>
      </c>
      <c r="KGW11" t="s">
        <v>102</v>
      </c>
      <c r="KGX11" t="s">
        <v>103</v>
      </c>
      <c r="KGY11" t="s">
        <v>104</v>
      </c>
      <c r="KGZ11" t="s">
        <v>105</v>
      </c>
      <c r="KHA11" t="s">
        <v>106</v>
      </c>
      <c r="KHB11" t="s">
        <v>107</v>
      </c>
      <c r="KHC11" t="s">
        <v>108</v>
      </c>
      <c r="KHD11" t="s">
        <v>109</v>
      </c>
      <c r="KHE11" t="s">
        <v>99</v>
      </c>
      <c r="KHF11" t="s">
        <v>100</v>
      </c>
      <c r="KHG11" t="s">
        <v>101</v>
      </c>
      <c r="KHH11" t="s">
        <v>102</v>
      </c>
      <c r="KHI11" t="s">
        <v>103</v>
      </c>
      <c r="KHJ11" t="s">
        <v>104</v>
      </c>
      <c r="KHK11" t="s">
        <v>105</v>
      </c>
      <c r="KHL11" t="s">
        <v>106</v>
      </c>
      <c r="KHM11" t="s">
        <v>107</v>
      </c>
      <c r="KHN11" t="s">
        <v>108</v>
      </c>
      <c r="KHO11" t="s">
        <v>109</v>
      </c>
      <c r="KHP11" t="s">
        <v>99</v>
      </c>
      <c r="KHQ11" t="s">
        <v>100</v>
      </c>
      <c r="KHR11" t="s">
        <v>101</v>
      </c>
      <c r="KHS11" t="s">
        <v>102</v>
      </c>
      <c r="KHT11" t="s">
        <v>103</v>
      </c>
      <c r="KHU11" t="s">
        <v>104</v>
      </c>
      <c r="KHV11" t="s">
        <v>105</v>
      </c>
      <c r="KHW11" t="s">
        <v>106</v>
      </c>
      <c r="KHX11" t="s">
        <v>107</v>
      </c>
      <c r="KHY11" t="s">
        <v>108</v>
      </c>
      <c r="KHZ11" t="s">
        <v>109</v>
      </c>
      <c r="KIA11" t="s">
        <v>99</v>
      </c>
      <c r="KIB11" t="s">
        <v>100</v>
      </c>
      <c r="KIC11" t="s">
        <v>101</v>
      </c>
      <c r="KID11" t="s">
        <v>102</v>
      </c>
      <c r="KIE11" t="s">
        <v>103</v>
      </c>
      <c r="KIF11" t="s">
        <v>104</v>
      </c>
      <c r="KIG11" t="s">
        <v>105</v>
      </c>
      <c r="KIH11" t="s">
        <v>106</v>
      </c>
      <c r="KII11" t="s">
        <v>107</v>
      </c>
      <c r="KIJ11" t="s">
        <v>108</v>
      </c>
      <c r="KIK11" t="s">
        <v>109</v>
      </c>
      <c r="KIL11" t="s">
        <v>99</v>
      </c>
      <c r="KIM11" t="s">
        <v>100</v>
      </c>
      <c r="KIN11" t="s">
        <v>101</v>
      </c>
      <c r="KIO11" t="s">
        <v>102</v>
      </c>
      <c r="KIP11" t="s">
        <v>103</v>
      </c>
      <c r="KIQ11" t="s">
        <v>104</v>
      </c>
      <c r="KIR11" t="s">
        <v>105</v>
      </c>
      <c r="KIS11" t="s">
        <v>106</v>
      </c>
      <c r="KIT11" t="s">
        <v>107</v>
      </c>
      <c r="KIU11" t="s">
        <v>108</v>
      </c>
      <c r="KIV11" t="s">
        <v>109</v>
      </c>
      <c r="KIW11" t="s">
        <v>99</v>
      </c>
      <c r="KIX11" t="s">
        <v>100</v>
      </c>
      <c r="KIY11" t="s">
        <v>101</v>
      </c>
      <c r="KIZ11" t="s">
        <v>102</v>
      </c>
      <c r="KJA11" t="s">
        <v>103</v>
      </c>
      <c r="KJB11" t="s">
        <v>104</v>
      </c>
      <c r="KJC11" t="s">
        <v>105</v>
      </c>
      <c r="KJD11" t="s">
        <v>106</v>
      </c>
      <c r="KJE11" t="s">
        <v>107</v>
      </c>
      <c r="KJF11" t="s">
        <v>108</v>
      </c>
      <c r="KJG11" t="s">
        <v>109</v>
      </c>
      <c r="KJH11" t="s">
        <v>99</v>
      </c>
      <c r="KJI11" t="s">
        <v>100</v>
      </c>
      <c r="KJJ11" t="s">
        <v>101</v>
      </c>
      <c r="KJK11" t="s">
        <v>102</v>
      </c>
      <c r="KJL11" t="s">
        <v>103</v>
      </c>
      <c r="KJM11" t="s">
        <v>104</v>
      </c>
      <c r="KJN11" t="s">
        <v>105</v>
      </c>
      <c r="KJO11" t="s">
        <v>106</v>
      </c>
      <c r="KJP11" t="s">
        <v>107</v>
      </c>
      <c r="KJQ11" t="s">
        <v>108</v>
      </c>
      <c r="KJR11" t="s">
        <v>109</v>
      </c>
      <c r="KJS11" t="s">
        <v>99</v>
      </c>
      <c r="KJT11" t="s">
        <v>100</v>
      </c>
      <c r="KJU11" t="s">
        <v>101</v>
      </c>
      <c r="KJV11" t="s">
        <v>102</v>
      </c>
      <c r="KJW11" t="s">
        <v>103</v>
      </c>
      <c r="KJX11" t="s">
        <v>104</v>
      </c>
      <c r="KJY11" t="s">
        <v>105</v>
      </c>
      <c r="KJZ11" t="s">
        <v>106</v>
      </c>
      <c r="KKA11" t="s">
        <v>107</v>
      </c>
      <c r="KKB11" t="s">
        <v>108</v>
      </c>
      <c r="KKC11" t="s">
        <v>109</v>
      </c>
      <c r="KKD11" t="s">
        <v>99</v>
      </c>
      <c r="KKE11" t="s">
        <v>100</v>
      </c>
      <c r="KKF11" t="s">
        <v>101</v>
      </c>
      <c r="KKG11" t="s">
        <v>102</v>
      </c>
      <c r="KKH11" t="s">
        <v>103</v>
      </c>
      <c r="KKI11" t="s">
        <v>104</v>
      </c>
      <c r="KKJ11" t="s">
        <v>105</v>
      </c>
      <c r="KKK11" t="s">
        <v>106</v>
      </c>
      <c r="KKL11" t="s">
        <v>107</v>
      </c>
      <c r="KKM11" t="s">
        <v>108</v>
      </c>
      <c r="KKN11" t="s">
        <v>109</v>
      </c>
      <c r="KKO11" t="s">
        <v>99</v>
      </c>
      <c r="KKP11" t="s">
        <v>100</v>
      </c>
      <c r="KKQ11" t="s">
        <v>101</v>
      </c>
      <c r="KKR11" t="s">
        <v>102</v>
      </c>
      <c r="KKS11" t="s">
        <v>103</v>
      </c>
      <c r="KKT11" t="s">
        <v>104</v>
      </c>
      <c r="KKU11" t="s">
        <v>105</v>
      </c>
      <c r="KKV11" t="s">
        <v>106</v>
      </c>
      <c r="KKW11" t="s">
        <v>107</v>
      </c>
      <c r="KKX11" t="s">
        <v>108</v>
      </c>
      <c r="KKY11" t="s">
        <v>109</v>
      </c>
      <c r="KKZ11" t="s">
        <v>99</v>
      </c>
      <c r="KLA11" t="s">
        <v>100</v>
      </c>
      <c r="KLB11" t="s">
        <v>101</v>
      </c>
      <c r="KLC11" t="s">
        <v>102</v>
      </c>
      <c r="KLD11" t="s">
        <v>103</v>
      </c>
      <c r="KLE11" t="s">
        <v>104</v>
      </c>
      <c r="KLF11" t="s">
        <v>105</v>
      </c>
      <c r="KLG11" t="s">
        <v>106</v>
      </c>
      <c r="KLH11" t="s">
        <v>107</v>
      </c>
      <c r="KLI11" t="s">
        <v>108</v>
      </c>
      <c r="KLJ11" t="s">
        <v>109</v>
      </c>
      <c r="KLK11" t="s">
        <v>99</v>
      </c>
      <c r="KLL11" t="s">
        <v>100</v>
      </c>
      <c r="KLM11" t="s">
        <v>101</v>
      </c>
      <c r="KLN11" t="s">
        <v>102</v>
      </c>
      <c r="KLO11" t="s">
        <v>103</v>
      </c>
      <c r="KLP11" t="s">
        <v>104</v>
      </c>
      <c r="KLQ11" t="s">
        <v>105</v>
      </c>
      <c r="KLR11" t="s">
        <v>106</v>
      </c>
      <c r="KLS11" t="s">
        <v>107</v>
      </c>
      <c r="KLT11" t="s">
        <v>108</v>
      </c>
      <c r="KLU11" t="s">
        <v>109</v>
      </c>
      <c r="KLV11" t="s">
        <v>99</v>
      </c>
      <c r="KLW11" t="s">
        <v>100</v>
      </c>
      <c r="KLX11" t="s">
        <v>101</v>
      </c>
      <c r="KLY11" t="s">
        <v>102</v>
      </c>
      <c r="KLZ11" t="s">
        <v>103</v>
      </c>
      <c r="KMA11" t="s">
        <v>104</v>
      </c>
      <c r="KMB11" t="s">
        <v>105</v>
      </c>
      <c r="KMC11" t="s">
        <v>106</v>
      </c>
      <c r="KMD11" t="s">
        <v>107</v>
      </c>
      <c r="KME11" t="s">
        <v>108</v>
      </c>
      <c r="KMF11" t="s">
        <v>109</v>
      </c>
      <c r="KMG11" t="s">
        <v>99</v>
      </c>
      <c r="KMH11" t="s">
        <v>100</v>
      </c>
      <c r="KMI11" t="s">
        <v>101</v>
      </c>
      <c r="KMJ11" t="s">
        <v>102</v>
      </c>
      <c r="KMK11" t="s">
        <v>103</v>
      </c>
      <c r="KML11" t="s">
        <v>104</v>
      </c>
      <c r="KMM11" t="s">
        <v>105</v>
      </c>
      <c r="KMN11" t="s">
        <v>106</v>
      </c>
      <c r="KMO11" t="s">
        <v>107</v>
      </c>
      <c r="KMP11" t="s">
        <v>108</v>
      </c>
      <c r="KMQ11" t="s">
        <v>109</v>
      </c>
      <c r="KMR11" t="s">
        <v>99</v>
      </c>
      <c r="KMS11" t="s">
        <v>100</v>
      </c>
      <c r="KMT11" t="s">
        <v>101</v>
      </c>
      <c r="KMU11" t="s">
        <v>102</v>
      </c>
      <c r="KMV11" t="s">
        <v>103</v>
      </c>
      <c r="KMW11" t="s">
        <v>104</v>
      </c>
      <c r="KMX11" t="s">
        <v>105</v>
      </c>
      <c r="KMY11" t="s">
        <v>106</v>
      </c>
      <c r="KMZ11" t="s">
        <v>107</v>
      </c>
      <c r="KNA11" t="s">
        <v>108</v>
      </c>
      <c r="KNB11" t="s">
        <v>109</v>
      </c>
      <c r="KNC11" t="s">
        <v>99</v>
      </c>
      <c r="KND11" t="s">
        <v>100</v>
      </c>
      <c r="KNE11" t="s">
        <v>101</v>
      </c>
      <c r="KNF11" t="s">
        <v>102</v>
      </c>
      <c r="KNG11" t="s">
        <v>103</v>
      </c>
      <c r="KNH11" t="s">
        <v>104</v>
      </c>
      <c r="KNI11" t="s">
        <v>105</v>
      </c>
      <c r="KNJ11" t="s">
        <v>106</v>
      </c>
      <c r="KNK11" t="s">
        <v>107</v>
      </c>
      <c r="KNL11" t="s">
        <v>108</v>
      </c>
      <c r="KNM11" t="s">
        <v>109</v>
      </c>
      <c r="KNN11" t="s">
        <v>99</v>
      </c>
      <c r="KNO11" t="s">
        <v>100</v>
      </c>
      <c r="KNP11" t="s">
        <v>101</v>
      </c>
      <c r="KNQ11" t="s">
        <v>102</v>
      </c>
      <c r="KNR11" t="s">
        <v>103</v>
      </c>
      <c r="KNS11" t="s">
        <v>104</v>
      </c>
      <c r="KNT11" t="s">
        <v>105</v>
      </c>
      <c r="KNU11" t="s">
        <v>106</v>
      </c>
      <c r="KNV11" t="s">
        <v>107</v>
      </c>
      <c r="KNW11" t="s">
        <v>108</v>
      </c>
      <c r="KNX11" t="s">
        <v>109</v>
      </c>
      <c r="KNY11" t="s">
        <v>99</v>
      </c>
      <c r="KNZ11" t="s">
        <v>100</v>
      </c>
      <c r="KOA11" t="s">
        <v>101</v>
      </c>
      <c r="KOB11" t="s">
        <v>102</v>
      </c>
      <c r="KOC11" t="s">
        <v>103</v>
      </c>
      <c r="KOD11" t="s">
        <v>104</v>
      </c>
      <c r="KOE11" t="s">
        <v>105</v>
      </c>
      <c r="KOF11" t="s">
        <v>106</v>
      </c>
      <c r="KOG11" t="s">
        <v>107</v>
      </c>
      <c r="KOH11" t="s">
        <v>108</v>
      </c>
      <c r="KOI11" t="s">
        <v>109</v>
      </c>
      <c r="KOJ11" t="s">
        <v>99</v>
      </c>
      <c r="KOK11" t="s">
        <v>100</v>
      </c>
      <c r="KOL11" t="s">
        <v>101</v>
      </c>
      <c r="KOM11" t="s">
        <v>102</v>
      </c>
      <c r="KON11" t="s">
        <v>103</v>
      </c>
      <c r="KOO11" t="s">
        <v>104</v>
      </c>
      <c r="KOP11" t="s">
        <v>105</v>
      </c>
      <c r="KOQ11" t="s">
        <v>106</v>
      </c>
      <c r="KOR11" t="s">
        <v>107</v>
      </c>
      <c r="KOS11" t="s">
        <v>108</v>
      </c>
      <c r="KOT11" t="s">
        <v>109</v>
      </c>
      <c r="KOU11" t="s">
        <v>99</v>
      </c>
      <c r="KOV11" t="s">
        <v>100</v>
      </c>
      <c r="KOW11" t="s">
        <v>101</v>
      </c>
      <c r="KOX11" t="s">
        <v>102</v>
      </c>
      <c r="KOY11" t="s">
        <v>103</v>
      </c>
      <c r="KOZ11" t="s">
        <v>104</v>
      </c>
      <c r="KPA11" t="s">
        <v>105</v>
      </c>
      <c r="KPB11" t="s">
        <v>106</v>
      </c>
      <c r="KPC11" t="s">
        <v>107</v>
      </c>
      <c r="KPD11" t="s">
        <v>108</v>
      </c>
      <c r="KPE11" t="s">
        <v>109</v>
      </c>
      <c r="KPF11" t="s">
        <v>99</v>
      </c>
      <c r="KPG11" t="s">
        <v>100</v>
      </c>
      <c r="KPH11" t="s">
        <v>101</v>
      </c>
      <c r="KPI11" t="s">
        <v>102</v>
      </c>
      <c r="KPJ11" t="s">
        <v>103</v>
      </c>
      <c r="KPK11" t="s">
        <v>104</v>
      </c>
      <c r="KPL11" t="s">
        <v>105</v>
      </c>
      <c r="KPM11" t="s">
        <v>106</v>
      </c>
      <c r="KPN11" t="s">
        <v>107</v>
      </c>
      <c r="KPO11" t="s">
        <v>108</v>
      </c>
      <c r="KPP11" t="s">
        <v>109</v>
      </c>
      <c r="KPQ11" t="s">
        <v>99</v>
      </c>
      <c r="KPR11" t="s">
        <v>100</v>
      </c>
      <c r="KPS11" t="s">
        <v>101</v>
      </c>
      <c r="KPT11" t="s">
        <v>102</v>
      </c>
      <c r="KPU11" t="s">
        <v>103</v>
      </c>
      <c r="KPV11" t="s">
        <v>104</v>
      </c>
      <c r="KPW11" t="s">
        <v>105</v>
      </c>
      <c r="KPX11" t="s">
        <v>106</v>
      </c>
      <c r="KPY11" t="s">
        <v>107</v>
      </c>
      <c r="KPZ11" t="s">
        <v>108</v>
      </c>
      <c r="KQA11" t="s">
        <v>109</v>
      </c>
      <c r="KQB11" t="s">
        <v>99</v>
      </c>
      <c r="KQC11" t="s">
        <v>100</v>
      </c>
      <c r="KQD11" t="s">
        <v>101</v>
      </c>
      <c r="KQE11" t="s">
        <v>102</v>
      </c>
      <c r="KQF11" t="s">
        <v>103</v>
      </c>
      <c r="KQG11" t="s">
        <v>104</v>
      </c>
      <c r="KQH11" t="s">
        <v>105</v>
      </c>
      <c r="KQI11" t="s">
        <v>106</v>
      </c>
      <c r="KQJ11" t="s">
        <v>107</v>
      </c>
      <c r="KQK11" t="s">
        <v>108</v>
      </c>
      <c r="KQL11" t="s">
        <v>109</v>
      </c>
      <c r="KQM11" t="s">
        <v>99</v>
      </c>
      <c r="KQN11" t="s">
        <v>100</v>
      </c>
      <c r="KQO11" t="s">
        <v>101</v>
      </c>
      <c r="KQP11" t="s">
        <v>102</v>
      </c>
      <c r="KQQ11" t="s">
        <v>103</v>
      </c>
      <c r="KQR11" t="s">
        <v>104</v>
      </c>
      <c r="KQS11" t="s">
        <v>105</v>
      </c>
      <c r="KQT11" t="s">
        <v>106</v>
      </c>
      <c r="KQU11" t="s">
        <v>107</v>
      </c>
      <c r="KQV11" t="s">
        <v>108</v>
      </c>
      <c r="KQW11" t="s">
        <v>109</v>
      </c>
      <c r="KQX11" t="s">
        <v>99</v>
      </c>
      <c r="KQY11" t="s">
        <v>100</v>
      </c>
      <c r="KQZ11" t="s">
        <v>101</v>
      </c>
      <c r="KRA11" t="s">
        <v>102</v>
      </c>
      <c r="KRB11" t="s">
        <v>103</v>
      </c>
      <c r="KRC11" t="s">
        <v>104</v>
      </c>
      <c r="KRD11" t="s">
        <v>105</v>
      </c>
      <c r="KRE11" t="s">
        <v>106</v>
      </c>
      <c r="KRF11" t="s">
        <v>107</v>
      </c>
      <c r="KRG11" t="s">
        <v>108</v>
      </c>
      <c r="KRH11" t="s">
        <v>109</v>
      </c>
      <c r="KRI11" t="s">
        <v>99</v>
      </c>
      <c r="KRJ11" t="s">
        <v>100</v>
      </c>
      <c r="KRK11" t="s">
        <v>101</v>
      </c>
      <c r="KRL11" t="s">
        <v>102</v>
      </c>
      <c r="KRM11" t="s">
        <v>103</v>
      </c>
      <c r="KRN11" t="s">
        <v>104</v>
      </c>
      <c r="KRO11" t="s">
        <v>105</v>
      </c>
      <c r="KRP11" t="s">
        <v>106</v>
      </c>
      <c r="KRQ11" t="s">
        <v>107</v>
      </c>
      <c r="KRR11" t="s">
        <v>108</v>
      </c>
      <c r="KRS11" t="s">
        <v>109</v>
      </c>
      <c r="KRT11" t="s">
        <v>99</v>
      </c>
      <c r="KRU11" t="s">
        <v>100</v>
      </c>
      <c r="KRV11" t="s">
        <v>101</v>
      </c>
      <c r="KRW11" t="s">
        <v>102</v>
      </c>
      <c r="KRX11" t="s">
        <v>103</v>
      </c>
      <c r="KRY11" t="s">
        <v>104</v>
      </c>
      <c r="KRZ11" t="s">
        <v>105</v>
      </c>
      <c r="KSA11" t="s">
        <v>106</v>
      </c>
      <c r="KSB11" t="s">
        <v>107</v>
      </c>
      <c r="KSC11" t="s">
        <v>108</v>
      </c>
      <c r="KSD11" t="s">
        <v>109</v>
      </c>
      <c r="KSE11" t="s">
        <v>99</v>
      </c>
      <c r="KSF11" t="s">
        <v>100</v>
      </c>
      <c r="KSG11" t="s">
        <v>101</v>
      </c>
      <c r="KSH11" t="s">
        <v>102</v>
      </c>
      <c r="KSI11" t="s">
        <v>103</v>
      </c>
      <c r="KSJ11" t="s">
        <v>104</v>
      </c>
      <c r="KSK11" t="s">
        <v>105</v>
      </c>
      <c r="KSL11" t="s">
        <v>106</v>
      </c>
      <c r="KSM11" t="s">
        <v>107</v>
      </c>
      <c r="KSN11" t="s">
        <v>108</v>
      </c>
      <c r="KSO11" t="s">
        <v>109</v>
      </c>
      <c r="KSP11" t="s">
        <v>99</v>
      </c>
      <c r="KSQ11" t="s">
        <v>100</v>
      </c>
      <c r="KSR11" t="s">
        <v>101</v>
      </c>
      <c r="KSS11" t="s">
        <v>102</v>
      </c>
      <c r="KST11" t="s">
        <v>103</v>
      </c>
      <c r="KSU11" t="s">
        <v>104</v>
      </c>
      <c r="KSV11" t="s">
        <v>105</v>
      </c>
      <c r="KSW11" t="s">
        <v>106</v>
      </c>
      <c r="KSX11" t="s">
        <v>107</v>
      </c>
      <c r="KSY11" t="s">
        <v>108</v>
      </c>
      <c r="KSZ11" t="s">
        <v>109</v>
      </c>
      <c r="KTA11" t="s">
        <v>99</v>
      </c>
      <c r="KTB11" t="s">
        <v>100</v>
      </c>
      <c r="KTC11" t="s">
        <v>101</v>
      </c>
      <c r="KTD11" t="s">
        <v>102</v>
      </c>
      <c r="KTE11" t="s">
        <v>103</v>
      </c>
      <c r="KTF11" t="s">
        <v>104</v>
      </c>
      <c r="KTG11" t="s">
        <v>105</v>
      </c>
      <c r="KTH11" t="s">
        <v>106</v>
      </c>
      <c r="KTI11" t="s">
        <v>107</v>
      </c>
      <c r="KTJ11" t="s">
        <v>108</v>
      </c>
      <c r="KTK11" t="s">
        <v>109</v>
      </c>
      <c r="KTL11" t="s">
        <v>99</v>
      </c>
      <c r="KTM11" t="s">
        <v>100</v>
      </c>
      <c r="KTN11" t="s">
        <v>101</v>
      </c>
      <c r="KTO11" t="s">
        <v>102</v>
      </c>
      <c r="KTP11" t="s">
        <v>103</v>
      </c>
      <c r="KTQ11" t="s">
        <v>104</v>
      </c>
      <c r="KTR11" t="s">
        <v>105</v>
      </c>
      <c r="KTS11" t="s">
        <v>106</v>
      </c>
      <c r="KTT11" t="s">
        <v>107</v>
      </c>
      <c r="KTU11" t="s">
        <v>108</v>
      </c>
      <c r="KTV11" t="s">
        <v>109</v>
      </c>
      <c r="KTW11" t="s">
        <v>99</v>
      </c>
      <c r="KTX11" t="s">
        <v>100</v>
      </c>
      <c r="KTY11" t="s">
        <v>101</v>
      </c>
      <c r="KTZ11" t="s">
        <v>102</v>
      </c>
      <c r="KUA11" t="s">
        <v>103</v>
      </c>
      <c r="KUB11" t="s">
        <v>104</v>
      </c>
      <c r="KUC11" t="s">
        <v>105</v>
      </c>
      <c r="KUD11" t="s">
        <v>106</v>
      </c>
      <c r="KUE11" t="s">
        <v>107</v>
      </c>
      <c r="KUF11" t="s">
        <v>108</v>
      </c>
      <c r="KUG11" t="s">
        <v>109</v>
      </c>
      <c r="KUH11" t="s">
        <v>99</v>
      </c>
      <c r="KUI11" t="s">
        <v>100</v>
      </c>
      <c r="KUJ11" t="s">
        <v>101</v>
      </c>
      <c r="KUK11" t="s">
        <v>102</v>
      </c>
      <c r="KUL11" t="s">
        <v>103</v>
      </c>
      <c r="KUM11" t="s">
        <v>104</v>
      </c>
      <c r="KUN11" t="s">
        <v>105</v>
      </c>
      <c r="KUO11" t="s">
        <v>106</v>
      </c>
      <c r="KUP11" t="s">
        <v>107</v>
      </c>
      <c r="KUQ11" t="s">
        <v>108</v>
      </c>
      <c r="KUR11" t="s">
        <v>109</v>
      </c>
      <c r="KUS11" t="s">
        <v>99</v>
      </c>
      <c r="KUT11" t="s">
        <v>100</v>
      </c>
      <c r="KUU11" t="s">
        <v>101</v>
      </c>
      <c r="KUV11" t="s">
        <v>102</v>
      </c>
      <c r="KUW11" t="s">
        <v>103</v>
      </c>
      <c r="KUX11" t="s">
        <v>104</v>
      </c>
      <c r="KUY11" t="s">
        <v>105</v>
      </c>
      <c r="KUZ11" t="s">
        <v>106</v>
      </c>
      <c r="KVA11" t="s">
        <v>107</v>
      </c>
      <c r="KVB11" t="s">
        <v>108</v>
      </c>
      <c r="KVC11" t="s">
        <v>109</v>
      </c>
      <c r="KVD11" t="s">
        <v>99</v>
      </c>
      <c r="KVE11" t="s">
        <v>100</v>
      </c>
      <c r="KVF11" t="s">
        <v>101</v>
      </c>
      <c r="KVG11" t="s">
        <v>102</v>
      </c>
      <c r="KVH11" t="s">
        <v>103</v>
      </c>
      <c r="KVI11" t="s">
        <v>104</v>
      </c>
      <c r="KVJ11" t="s">
        <v>105</v>
      </c>
      <c r="KVK11" t="s">
        <v>106</v>
      </c>
      <c r="KVL11" t="s">
        <v>107</v>
      </c>
      <c r="KVM11" t="s">
        <v>108</v>
      </c>
      <c r="KVN11" t="s">
        <v>109</v>
      </c>
      <c r="KVO11" t="s">
        <v>99</v>
      </c>
      <c r="KVP11" t="s">
        <v>100</v>
      </c>
      <c r="KVQ11" t="s">
        <v>101</v>
      </c>
      <c r="KVR11" t="s">
        <v>102</v>
      </c>
      <c r="KVS11" t="s">
        <v>103</v>
      </c>
      <c r="KVT11" t="s">
        <v>104</v>
      </c>
      <c r="KVU11" t="s">
        <v>105</v>
      </c>
      <c r="KVV11" t="s">
        <v>106</v>
      </c>
      <c r="KVW11" t="s">
        <v>107</v>
      </c>
      <c r="KVX11" t="s">
        <v>108</v>
      </c>
      <c r="KVY11" t="s">
        <v>109</v>
      </c>
      <c r="KVZ11" t="s">
        <v>99</v>
      </c>
      <c r="KWA11" t="s">
        <v>100</v>
      </c>
      <c r="KWB11" t="s">
        <v>101</v>
      </c>
      <c r="KWC11" t="s">
        <v>102</v>
      </c>
      <c r="KWD11" t="s">
        <v>103</v>
      </c>
      <c r="KWE11" t="s">
        <v>104</v>
      </c>
      <c r="KWF11" t="s">
        <v>105</v>
      </c>
      <c r="KWG11" t="s">
        <v>106</v>
      </c>
      <c r="KWH11" t="s">
        <v>107</v>
      </c>
      <c r="KWI11" t="s">
        <v>108</v>
      </c>
      <c r="KWJ11" t="s">
        <v>109</v>
      </c>
      <c r="KWK11" t="s">
        <v>99</v>
      </c>
      <c r="KWL11" t="s">
        <v>100</v>
      </c>
      <c r="KWM11" t="s">
        <v>101</v>
      </c>
      <c r="KWN11" t="s">
        <v>102</v>
      </c>
      <c r="KWO11" t="s">
        <v>103</v>
      </c>
      <c r="KWP11" t="s">
        <v>104</v>
      </c>
      <c r="KWQ11" t="s">
        <v>105</v>
      </c>
      <c r="KWR11" t="s">
        <v>106</v>
      </c>
      <c r="KWS11" t="s">
        <v>107</v>
      </c>
      <c r="KWT11" t="s">
        <v>108</v>
      </c>
      <c r="KWU11" t="s">
        <v>109</v>
      </c>
      <c r="KWV11" t="s">
        <v>99</v>
      </c>
      <c r="KWW11" t="s">
        <v>100</v>
      </c>
      <c r="KWX11" t="s">
        <v>101</v>
      </c>
      <c r="KWY11" t="s">
        <v>102</v>
      </c>
      <c r="KWZ11" t="s">
        <v>103</v>
      </c>
      <c r="KXA11" t="s">
        <v>104</v>
      </c>
      <c r="KXB11" t="s">
        <v>105</v>
      </c>
      <c r="KXC11" t="s">
        <v>106</v>
      </c>
      <c r="KXD11" t="s">
        <v>107</v>
      </c>
      <c r="KXE11" t="s">
        <v>108</v>
      </c>
      <c r="KXF11" t="s">
        <v>109</v>
      </c>
      <c r="KXG11" t="s">
        <v>99</v>
      </c>
      <c r="KXH11" t="s">
        <v>100</v>
      </c>
      <c r="KXI11" t="s">
        <v>101</v>
      </c>
      <c r="KXJ11" t="s">
        <v>102</v>
      </c>
      <c r="KXK11" t="s">
        <v>103</v>
      </c>
      <c r="KXL11" t="s">
        <v>104</v>
      </c>
      <c r="KXM11" t="s">
        <v>105</v>
      </c>
      <c r="KXN11" t="s">
        <v>106</v>
      </c>
      <c r="KXO11" t="s">
        <v>107</v>
      </c>
      <c r="KXP11" t="s">
        <v>108</v>
      </c>
      <c r="KXQ11" t="s">
        <v>109</v>
      </c>
      <c r="KXR11" t="s">
        <v>99</v>
      </c>
      <c r="KXS11" t="s">
        <v>100</v>
      </c>
      <c r="KXT11" t="s">
        <v>101</v>
      </c>
      <c r="KXU11" t="s">
        <v>102</v>
      </c>
      <c r="KXV11" t="s">
        <v>103</v>
      </c>
      <c r="KXW11" t="s">
        <v>104</v>
      </c>
      <c r="KXX11" t="s">
        <v>105</v>
      </c>
      <c r="KXY11" t="s">
        <v>106</v>
      </c>
      <c r="KXZ11" t="s">
        <v>107</v>
      </c>
      <c r="KYA11" t="s">
        <v>108</v>
      </c>
      <c r="KYB11" t="s">
        <v>109</v>
      </c>
      <c r="KYC11" t="s">
        <v>99</v>
      </c>
      <c r="KYD11" t="s">
        <v>100</v>
      </c>
      <c r="KYE11" t="s">
        <v>101</v>
      </c>
      <c r="KYF11" t="s">
        <v>102</v>
      </c>
      <c r="KYG11" t="s">
        <v>103</v>
      </c>
      <c r="KYH11" t="s">
        <v>104</v>
      </c>
      <c r="KYI11" t="s">
        <v>105</v>
      </c>
      <c r="KYJ11" t="s">
        <v>106</v>
      </c>
      <c r="KYK11" t="s">
        <v>107</v>
      </c>
      <c r="KYL11" t="s">
        <v>108</v>
      </c>
      <c r="KYM11" t="s">
        <v>109</v>
      </c>
      <c r="KYN11" t="s">
        <v>99</v>
      </c>
      <c r="KYO11" t="s">
        <v>100</v>
      </c>
      <c r="KYP11" t="s">
        <v>101</v>
      </c>
      <c r="KYQ11" t="s">
        <v>102</v>
      </c>
      <c r="KYR11" t="s">
        <v>103</v>
      </c>
      <c r="KYS11" t="s">
        <v>104</v>
      </c>
      <c r="KYT11" t="s">
        <v>105</v>
      </c>
      <c r="KYU11" t="s">
        <v>106</v>
      </c>
      <c r="KYV11" t="s">
        <v>107</v>
      </c>
      <c r="KYW11" t="s">
        <v>108</v>
      </c>
      <c r="KYX11" t="s">
        <v>109</v>
      </c>
      <c r="KYY11" t="s">
        <v>99</v>
      </c>
      <c r="KYZ11" t="s">
        <v>100</v>
      </c>
      <c r="KZA11" t="s">
        <v>101</v>
      </c>
      <c r="KZB11" t="s">
        <v>102</v>
      </c>
      <c r="KZC11" t="s">
        <v>103</v>
      </c>
      <c r="KZD11" t="s">
        <v>104</v>
      </c>
      <c r="KZE11" t="s">
        <v>105</v>
      </c>
      <c r="KZF11" t="s">
        <v>106</v>
      </c>
      <c r="KZG11" t="s">
        <v>107</v>
      </c>
      <c r="KZH11" t="s">
        <v>108</v>
      </c>
      <c r="KZI11" t="s">
        <v>109</v>
      </c>
      <c r="KZJ11" t="s">
        <v>99</v>
      </c>
      <c r="KZK11" t="s">
        <v>100</v>
      </c>
      <c r="KZL11" t="s">
        <v>101</v>
      </c>
      <c r="KZM11" t="s">
        <v>102</v>
      </c>
      <c r="KZN11" t="s">
        <v>103</v>
      </c>
      <c r="KZO11" t="s">
        <v>104</v>
      </c>
      <c r="KZP11" t="s">
        <v>105</v>
      </c>
      <c r="KZQ11" t="s">
        <v>106</v>
      </c>
      <c r="KZR11" t="s">
        <v>107</v>
      </c>
      <c r="KZS11" t="s">
        <v>108</v>
      </c>
      <c r="KZT11" t="s">
        <v>109</v>
      </c>
      <c r="KZU11" t="s">
        <v>99</v>
      </c>
      <c r="KZV11" t="s">
        <v>100</v>
      </c>
      <c r="KZW11" t="s">
        <v>101</v>
      </c>
      <c r="KZX11" t="s">
        <v>102</v>
      </c>
      <c r="KZY11" t="s">
        <v>103</v>
      </c>
      <c r="KZZ11" t="s">
        <v>104</v>
      </c>
      <c r="LAA11" t="s">
        <v>105</v>
      </c>
      <c r="LAB11" t="s">
        <v>106</v>
      </c>
      <c r="LAC11" t="s">
        <v>107</v>
      </c>
      <c r="LAD11" t="s">
        <v>108</v>
      </c>
      <c r="LAE11" t="s">
        <v>109</v>
      </c>
      <c r="LAF11" t="s">
        <v>99</v>
      </c>
      <c r="LAG11" t="s">
        <v>100</v>
      </c>
      <c r="LAH11" t="s">
        <v>101</v>
      </c>
      <c r="LAI11" t="s">
        <v>102</v>
      </c>
      <c r="LAJ11" t="s">
        <v>103</v>
      </c>
      <c r="LAK11" t="s">
        <v>104</v>
      </c>
      <c r="LAL11" t="s">
        <v>105</v>
      </c>
      <c r="LAM11" t="s">
        <v>106</v>
      </c>
      <c r="LAN11" t="s">
        <v>107</v>
      </c>
      <c r="LAO11" t="s">
        <v>108</v>
      </c>
      <c r="LAP11" t="s">
        <v>109</v>
      </c>
      <c r="LAQ11" t="s">
        <v>99</v>
      </c>
      <c r="LAR11" t="s">
        <v>100</v>
      </c>
      <c r="LAS11" t="s">
        <v>101</v>
      </c>
      <c r="LAT11" t="s">
        <v>102</v>
      </c>
      <c r="LAU11" t="s">
        <v>103</v>
      </c>
      <c r="LAV11" t="s">
        <v>104</v>
      </c>
      <c r="LAW11" t="s">
        <v>105</v>
      </c>
      <c r="LAX11" t="s">
        <v>106</v>
      </c>
      <c r="LAY11" t="s">
        <v>107</v>
      </c>
      <c r="LAZ11" t="s">
        <v>108</v>
      </c>
      <c r="LBA11" t="s">
        <v>109</v>
      </c>
      <c r="LBB11" t="s">
        <v>99</v>
      </c>
      <c r="LBC11" t="s">
        <v>100</v>
      </c>
      <c r="LBD11" t="s">
        <v>101</v>
      </c>
      <c r="LBE11" t="s">
        <v>102</v>
      </c>
      <c r="LBF11" t="s">
        <v>103</v>
      </c>
      <c r="LBG11" t="s">
        <v>104</v>
      </c>
      <c r="LBH11" t="s">
        <v>105</v>
      </c>
      <c r="LBI11" t="s">
        <v>106</v>
      </c>
      <c r="LBJ11" t="s">
        <v>107</v>
      </c>
      <c r="LBK11" t="s">
        <v>108</v>
      </c>
      <c r="LBL11" t="s">
        <v>109</v>
      </c>
      <c r="LBM11" t="s">
        <v>99</v>
      </c>
      <c r="LBN11" t="s">
        <v>100</v>
      </c>
      <c r="LBO11" t="s">
        <v>101</v>
      </c>
      <c r="LBP11" t="s">
        <v>102</v>
      </c>
      <c r="LBQ11" t="s">
        <v>103</v>
      </c>
      <c r="LBR11" t="s">
        <v>104</v>
      </c>
      <c r="LBS11" t="s">
        <v>105</v>
      </c>
      <c r="LBT11" t="s">
        <v>106</v>
      </c>
      <c r="LBU11" t="s">
        <v>107</v>
      </c>
      <c r="LBV11" t="s">
        <v>108</v>
      </c>
      <c r="LBW11" t="s">
        <v>109</v>
      </c>
      <c r="LBX11" t="s">
        <v>99</v>
      </c>
      <c r="LBY11" t="s">
        <v>100</v>
      </c>
      <c r="LBZ11" t="s">
        <v>101</v>
      </c>
      <c r="LCA11" t="s">
        <v>102</v>
      </c>
      <c r="LCB11" t="s">
        <v>103</v>
      </c>
      <c r="LCC11" t="s">
        <v>104</v>
      </c>
      <c r="LCD11" t="s">
        <v>105</v>
      </c>
      <c r="LCE11" t="s">
        <v>106</v>
      </c>
      <c r="LCF11" t="s">
        <v>107</v>
      </c>
      <c r="LCG11" t="s">
        <v>108</v>
      </c>
      <c r="LCH11" t="s">
        <v>109</v>
      </c>
      <c r="LCI11" t="s">
        <v>99</v>
      </c>
      <c r="LCJ11" t="s">
        <v>100</v>
      </c>
      <c r="LCK11" t="s">
        <v>101</v>
      </c>
      <c r="LCL11" t="s">
        <v>102</v>
      </c>
      <c r="LCM11" t="s">
        <v>103</v>
      </c>
      <c r="LCN11" t="s">
        <v>104</v>
      </c>
      <c r="LCO11" t="s">
        <v>105</v>
      </c>
      <c r="LCP11" t="s">
        <v>106</v>
      </c>
      <c r="LCQ11" t="s">
        <v>107</v>
      </c>
      <c r="LCR11" t="s">
        <v>108</v>
      </c>
      <c r="LCS11" t="s">
        <v>109</v>
      </c>
      <c r="LCT11" t="s">
        <v>99</v>
      </c>
      <c r="LCU11" t="s">
        <v>100</v>
      </c>
      <c r="LCV11" t="s">
        <v>101</v>
      </c>
      <c r="LCW11" t="s">
        <v>102</v>
      </c>
      <c r="LCX11" t="s">
        <v>103</v>
      </c>
      <c r="LCY11" t="s">
        <v>104</v>
      </c>
      <c r="LCZ11" t="s">
        <v>105</v>
      </c>
      <c r="LDA11" t="s">
        <v>106</v>
      </c>
      <c r="LDB11" t="s">
        <v>107</v>
      </c>
      <c r="LDC11" t="s">
        <v>108</v>
      </c>
      <c r="LDD11" t="s">
        <v>109</v>
      </c>
      <c r="LDE11" t="s">
        <v>99</v>
      </c>
      <c r="LDF11" t="s">
        <v>100</v>
      </c>
      <c r="LDG11" t="s">
        <v>101</v>
      </c>
      <c r="LDH11" t="s">
        <v>102</v>
      </c>
      <c r="LDI11" t="s">
        <v>103</v>
      </c>
      <c r="LDJ11" t="s">
        <v>104</v>
      </c>
      <c r="LDK11" t="s">
        <v>105</v>
      </c>
      <c r="LDL11" t="s">
        <v>106</v>
      </c>
      <c r="LDM11" t="s">
        <v>107</v>
      </c>
      <c r="LDN11" t="s">
        <v>108</v>
      </c>
      <c r="LDO11" t="s">
        <v>109</v>
      </c>
      <c r="LDP11" t="s">
        <v>99</v>
      </c>
      <c r="LDQ11" t="s">
        <v>100</v>
      </c>
      <c r="LDR11" t="s">
        <v>101</v>
      </c>
      <c r="LDS11" t="s">
        <v>102</v>
      </c>
      <c r="LDT11" t="s">
        <v>103</v>
      </c>
      <c r="LDU11" t="s">
        <v>104</v>
      </c>
      <c r="LDV11" t="s">
        <v>105</v>
      </c>
      <c r="LDW11" t="s">
        <v>106</v>
      </c>
      <c r="LDX11" t="s">
        <v>107</v>
      </c>
      <c r="LDY11" t="s">
        <v>108</v>
      </c>
      <c r="LDZ11" t="s">
        <v>109</v>
      </c>
      <c r="LEA11" t="s">
        <v>99</v>
      </c>
      <c r="LEB11" t="s">
        <v>100</v>
      </c>
      <c r="LEC11" t="s">
        <v>101</v>
      </c>
      <c r="LED11" t="s">
        <v>102</v>
      </c>
      <c r="LEE11" t="s">
        <v>103</v>
      </c>
      <c r="LEF11" t="s">
        <v>104</v>
      </c>
      <c r="LEG11" t="s">
        <v>105</v>
      </c>
      <c r="LEH11" t="s">
        <v>106</v>
      </c>
      <c r="LEI11" t="s">
        <v>107</v>
      </c>
      <c r="LEJ11" t="s">
        <v>108</v>
      </c>
      <c r="LEK11" t="s">
        <v>109</v>
      </c>
      <c r="LEL11" t="s">
        <v>99</v>
      </c>
      <c r="LEM11" t="s">
        <v>100</v>
      </c>
      <c r="LEN11" t="s">
        <v>101</v>
      </c>
      <c r="LEO11" t="s">
        <v>102</v>
      </c>
      <c r="LEP11" t="s">
        <v>103</v>
      </c>
      <c r="LEQ11" t="s">
        <v>104</v>
      </c>
      <c r="LER11" t="s">
        <v>105</v>
      </c>
      <c r="LES11" t="s">
        <v>106</v>
      </c>
      <c r="LET11" t="s">
        <v>107</v>
      </c>
      <c r="LEU11" t="s">
        <v>108</v>
      </c>
      <c r="LEV11" t="s">
        <v>109</v>
      </c>
      <c r="LEW11" t="s">
        <v>99</v>
      </c>
      <c r="LEX11" t="s">
        <v>100</v>
      </c>
      <c r="LEY11" t="s">
        <v>101</v>
      </c>
      <c r="LEZ11" t="s">
        <v>102</v>
      </c>
      <c r="LFA11" t="s">
        <v>103</v>
      </c>
      <c r="LFB11" t="s">
        <v>104</v>
      </c>
      <c r="LFC11" t="s">
        <v>105</v>
      </c>
      <c r="LFD11" t="s">
        <v>106</v>
      </c>
      <c r="LFE11" t="s">
        <v>107</v>
      </c>
      <c r="LFF11" t="s">
        <v>108</v>
      </c>
      <c r="LFG11" t="s">
        <v>109</v>
      </c>
      <c r="LFH11" t="s">
        <v>99</v>
      </c>
      <c r="LFI11" t="s">
        <v>100</v>
      </c>
      <c r="LFJ11" t="s">
        <v>101</v>
      </c>
      <c r="LFK11" t="s">
        <v>102</v>
      </c>
      <c r="LFL11" t="s">
        <v>103</v>
      </c>
      <c r="LFM11" t="s">
        <v>104</v>
      </c>
      <c r="LFN11" t="s">
        <v>105</v>
      </c>
      <c r="LFO11" t="s">
        <v>106</v>
      </c>
      <c r="LFP11" t="s">
        <v>107</v>
      </c>
      <c r="LFQ11" t="s">
        <v>108</v>
      </c>
      <c r="LFR11" t="s">
        <v>109</v>
      </c>
      <c r="LFS11" t="s">
        <v>99</v>
      </c>
      <c r="LFT11" t="s">
        <v>100</v>
      </c>
      <c r="LFU11" t="s">
        <v>101</v>
      </c>
      <c r="LFV11" t="s">
        <v>102</v>
      </c>
      <c r="LFW11" t="s">
        <v>103</v>
      </c>
      <c r="LFX11" t="s">
        <v>104</v>
      </c>
      <c r="LFY11" t="s">
        <v>105</v>
      </c>
      <c r="LFZ11" t="s">
        <v>106</v>
      </c>
      <c r="LGA11" t="s">
        <v>107</v>
      </c>
      <c r="LGB11" t="s">
        <v>108</v>
      </c>
      <c r="LGC11" t="s">
        <v>109</v>
      </c>
      <c r="LGD11" t="s">
        <v>99</v>
      </c>
      <c r="LGE11" t="s">
        <v>100</v>
      </c>
      <c r="LGF11" t="s">
        <v>101</v>
      </c>
      <c r="LGG11" t="s">
        <v>102</v>
      </c>
      <c r="LGH11" t="s">
        <v>103</v>
      </c>
      <c r="LGI11" t="s">
        <v>104</v>
      </c>
      <c r="LGJ11" t="s">
        <v>105</v>
      </c>
      <c r="LGK11" t="s">
        <v>106</v>
      </c>
      <c r="LGL11" t="s">
        <v>107</v>
      </c>
      <c r="LGM11" t="s">
        <v>108</v>
      </c>
      <c r="LGN11" t="s">
        <v>109</v>
      </c>
      <c r="LGO11" t="s">
        <v>99</v>
      </c>
      <c r="LGP11" t="s">
        <v>100</v>
      </c>
      <c r="LGQ11" t="s">
        <v>101</v>
      </c>
      <c r="LGR11" t="s">
        <v>102</v>
      </c>
      <c r="LGS11" t="s">
        <v>103</v>
      </c>
      <c r="LGT11" t="s">
        <v>104</v>
      </c>
      <c r="LGU11" t="s">
        <v>105</v>
      </c>
      <c r="LGV11" t="s">
        <v>106</v>
      </c>
      <c r="LGW11" t="s">
        <v>107</v>
      </c>
      <c r="LGX11" t="s">
        <v>108</v>
      </c>
      <c r="LGY11" t="s">
        <v>109</v>
      </c>
      <c r="LGZ11" t="s">
        <v>99</v>
      </c>
      <c r="LHA11" t="s">
        <v>100</v>
      </c>
      <c r="LHB11" t="s">
        <v>101</v>
      </c>
      <c r="LHC11" t="s">
        <v>102</v>
      </c>
      <c r="LHD11" t="s">
        <v>103</v>
      </c>
      <c r="LHE11" t="s">
        <v>104</v>
      </c>
      <c r="LHF11" t="s">
        <v>105</v>
      </c>
      <c r="LHG11" t="s">
        <v>106</v>
      </c>
      <c r="LHH11" t="s">
        <v>107</v>
      </c>
      <c r="LHI11" t="s">
        <v>108</v>
      </c>
      <c r="LHJ11" t="s">
        <v>109</v>
      </c>
      <c r="LHK11" t="s">
        <v>99</v>
      </c>
      <c r="LHL11" t="s">
        <v>100</v>
      </c>
      <c r="LHM11" t="s">
        <v>101</v>
      </c>
      <c r="LHN11" t="s">
        <v>102</v>
      </c>
      <c r="LHO11" t="s">
        <v>103</v>
      </c>
      <c r="LHP11" t="s">
        <v>104</v>
      </c>
      <c r="LHQ11" t="s">
        <v>105</v>
      </c>
      <c r="LHR11" t="s">
        <v>106</v>
      </c>
      <c r="LHS11" t="s">
        <v>107</v>
      </c>
      <c r="LHT11" t="s">
        <v>108</v>
      </c>
      <c r="LHU11" t="s">
        <v>109</v>
      </c>
      <c r="LHV11" t="s">
        <v>99</v>
      </c>
      <c r="LHW11" t="s">
        <v>100</v>
      </c>
      <c r="LHX11" t="s">
        <v>101</v>
      </c>
      <c r="LHY11" t="s">
        <v>102</v>
      </c>
      <c r="LHZ11" t="s">
        <v>103</v>
      </c>
      <c r="LIA11" t="s">
        <v>104</v>
      </c>
      <c r="LIB11" t="s">
        <v>105</v>
      </c>
      <c r="LIC11" t="s">
        <v>106</v>
      </c>
      <c r="LID11" t="s">
        <v>107</v>
      </c>
      <c r="LIE11" t="s">
        <v>108</v>
      </c>
      <c r="LIF11" t="s">
        <v>109</v>
      </c>
      <c r="LIG11" t="s">
        <v>99</v>
      </c>
      <c r="LIH11" t="s">
        <v>100</v>
      </c>
      <c r="LII11" t="s">
        <v>101</v>
      </c>
      <c r="LIJ11" t="s">
        <v>102</v>
      </c>
      <c r="LIK11" t="s">
        <v>103</v>
      </c>
      <c r="LIL11" t="s">
        <v>104</v>
      </c>
      <c r="LIM11" t="s">
        <v>105</v>
      </c>
      <c r="LIN11" t="s">
        <v>106</v>
      </c>
      <c r="LIO11" t="s">
        <v>107</v>
      </c>
      <c r="LIP11" t="s">
        <v>108</v>
      </c>
      <c r="LIQ11" t="s">
        <v>109</v>
      </c>
      <c r="LIR11" t="s">
        <v>99</v>
      </c>
      <c r="LIS11" t="s">
        <v>100</v>
      </c>
      <c r="LIT11" t="s">
        <v>101</v>
      </c>
      <c r="LIU11" t="s">
        <v>102</v>
      </c>
      <c r="LIV11" t="s">
        <v>103</v>
      </c>
      <c r="LIW11" t="s">
        <v>104</v>
      </c>
      <c r="LIX11" t="s">
        <v>105</v>
      </c>
      <c r="LIY11" t="s">
        <v>106</v>
      </c>
      <c r="LIZ11" t="s">
        <v>107</v>
      </c>
      <c r="LJA11" t="s">
        <v>108</v>
      </c>
      <c r="LJB11" t="s">
        <v>109</v>
      </c>
      <c r="LJC11" t="s">
        <v>99</v>
      </c>
      <c r="LJD11" t="s">
        <v>100</v>
      </c>
      <c r="LJE11" t="s">
        <v>101</v>
      </c>
      <c r="LJF11" t="s">
        <v>102</v>
      </c>
      <c r="LJG11" t="s">
        <v>103</v>
      </c>
      <c r="LJH11" t="s">
        <v>104</v>
      </c>
      <c r="LJI11" t="s">
        <v>105</v>
      </c>
      <c r="LJJ11" t="s">
        <v>106</v>
      </c>
      <c r="LJK11" t="s">
        <v>107</v>
      </c>
      <c r="LJL11" t="s">
        <v>108</v>
      </c>
      <c r="LJM11" t="s">
        <v>109</v>
      </c>
      <c r="LJN11" t="s">
        <v>99</v>
      </c>
      <c r="LJO11" t="s">
        <v>100</v>
      </c>
      <c r="LJP11" t="s">
        <v>101</v>
      </c>
      <c r="LJQ11" t="s">
        <v>102</v>
      </c>
      <c r="LJR11" t="s">
        <v>103</v>
      </c>
      <c r="LJS11" t="s">
        <v>104</v>
      </c>
      <c r="LJT11" t="s">
        <v>105</v>
      </c>
      <c r="LJU11" t="s">
        <v>106</v>
      </c>
      <c r="LJV11" t="s">
        <v>107</v>
      </c>
      <c r="LJW11" t="s">
        <v>108</v>
      </c>
      <c r="LJX11" t="s">
        <v>109</v>
      </c>
      <c r="LJY11" t="s">
        <v>99</v>
      </c>
      <c r="LJZ11" t="s">
        <v>100</v>
      </c>
      <c r="LKA11" t="s">
        <v>101</v>
      </c>
      <c r="LKB11" t="s">
        <v>102</v>
      </c>
      <c r="LKC11" t="s">
        <v>103</v>
      </c>
      <c r="LKD11" t="s">
        <v>104</v>
      </c>
      <c r="LKE11" t="s">
        <v>105</v>
      </c>
      <c r="LKF11" t="s">
        <v>106</v>
      </c>
      <c r="LKG11" t="s">
        <v>107</v>
      </c>
      <c r="LKH11" t="s">
        <v>108</v>
      </c>
      <c r="LKI11" t="s">
        <v>109</v>
      </c>
      <c r="LKJ11" t="s">
        <v>99</v>
      </c>
      <c r="LKK11" t="s">
        <v>100</v>
      </c>
      <c r="LKL11" t="s">
        <v>101</v>
      </c>
      <c r="LKM11" t="s">
        <v>102</v>
      </c>
      <c r="LKN11" t="s">
        <v>103</v>
      </c>
      <c r="LKO11" t="s">
        <v>104</v>
      </c>
      <c r="LKP11" t="s">
        <v>105</v>
      </c>
      <c r="LKQ11" t="s">
        <v>106</v>
      </c>
      <c r="LKR11" t="s">
        <v>107</v>
      </c>
      <c r="LKS11" t="s">
        <v>108</v>
      </c>
      <c r="LKT11" t="s">
        <v>109</v>
      </c>
      <c r="LKU11" t="s">
        <v>99</v>
      </c>
      <c r="LKV11" t="s">
        <v>100</v>
      </c>
      <c r="LKW11" t="s">
        <v>101</v>
      </c>
      <c r="LKX11" t="s">
        <v>102</v>
      </c>
      <c r="LKY11" t="s">
        <v>103</v>
      </c>
      <c r="LKZ11" t="s">
        <v>104</v>
      </c>
      <c r="LLA11" t="s">
        <v>105</v>
      </c>
      <c r="LLB11" t="s">
        <v>106</v>
      </c>
      <c r="LLC11" t="s">
        <v>107</v>
      </c>
      <c r="LLD11" t="s">
        <v>108</v>
      </c>
      <c r="LLE11" t="s">
        <v>109</v>
      </c>
      <c r="LLF11" t="s">
        <v>99</v>
      </c>
      <c r="LLG11" t="s">
        <v>100</v>
      </c>
      <c r="LLH11" t="s">
        <v>101</v>
      </c>
      <c r="LLI11" t="s">
        <v>102</v>
      </c>
      <c r="LLJ11" t="s">
        <v>103</v>
      </c>
      <c r="LLK11" t="s">
        <v>104</v>
      </c>
      <c r="LLL11" t="s">
        <v>105</v>
      </c>
      <c r="LLM11" t="s">
        <v>106</v>
      </c>
      <c r="LLN11" t="s">
        <v>107</v>
      </c>
      <c r="LLO11" t="s">
        <v>108</v>
      </c>
      <c r="LLP11" t="s">
        <v>109</v>
      </c>
      <c r="LLQ11" t="s">
        <v>99</v>
      </c>
      <c r="LLR11" t="s">
        <v>100</v>
      </c>
      <c r="LLS11" t="s">
        <v>101</v>
      </c>
      <c r="LLT11" t="s">
        <v>102</v>
      </c>
      <c r="LLU11" t="s">
        <v>103</v>
      </c>
      <c r="LLV11" t="s">
        <v>104</v>
      </c>
      <c r="LLW11" t="s">
        <v>105</v>
      </c>
      <c r="LLX11" t="s">
        <v>106</v>
      </c>
      <c r="LLY11" t="s">
        <v>107</v>
      </c>
      <c r="LLZ11" t="s">
        <v>108</v>
      </c>
      <c r="LMA11" t="s">
        <v>109</v>
      </c>
      <c r="LMB11" t="s">
        <v>99</v>
      </c>
      <c r="LMC11" t="s">
        <v>100</v>
      </c>
      <c r="LMD11" t="s">
        <v>101</v>
      </c>
      <c r="LME11" t="s">
        <v>102</v>
      </c>
      <c r="LMF11" t="s">
        <v>103</v>
      </c>
      <c r="LMG11" t="s">
        <v>104</v>
      </c>
      <c r="LMH11" t="s">
        <v>105</v>
      </c>
      <c r="LMI11" t="s">
        <v>106</v>
      </c>
      <c r="LMJ11" t="s">
        <v>107</v>
      </c>
      <c r="LMK11" t="s">
        <v>108</v>
      </c>
      <c r="LML11" t="s">
        <v>109</v>
      </c>
      <c r="LMM11" s="1178"/>
      <c r="LMN11" s="20" t="s">
        <v>222</v>
      </c>
      <c r="LMO11" s="20" t="s">
        <v>222</v>
      </c>
      <c r="LMP11" s="20" t="s">
        <v>222</v>
      </c>
      <c r="LMQ11" s="20" t="s">
        <v>222</v>
      </c>
      <c r="LMR11" s="20" t="s">
        <v>222</v>
      </c>
      <c r="LMS11" s="20" t="s">
        <v>222</v>
      </c>
      <c r="LMT11" s="20" t="s">
        <v>222</v>
      </c>
      <c r="LMU11" s="20" t="s">
        <v>222</v>
      </c>
      <c r="LMV11" s="20" t="s">
        <v>222</v>
      </c>
      <c r="LMW11" s="20" t="s">
        <v>222</v>
      </c>
      <c r="LMX11" s="20" t="s">
        <v>222</v>
      </c>
      <c r="LMY11" s="20" t="s">
        <v>222</v>
      </c>
      <c r="LMZ11" s="20" t="s">
        <v>222</v>
      </c>
      <c r="LNA11" s="20" t="s">
        <v>222</v>
      </c>
      <c r="LNB11" s="20" t="s">
        <v>222</v>
      </c>
      <c r="LNC11" s="20" t="s">
        <v>222</v>
      </c>
      <c r="LND11" s="20" t="s">
        <v>222</v>
      </c>
      <c r="LNE11" s="20" t="s">
        <v>222</v>
      </c>
      <c r="LNF11" s="20" t="s">
        <v>222</v>
      </c>
      <c r="LNG11" s="20" t="s">
        <v>222</v>
      </c>
      <c r="LNH11" s="20" t="s">
        <v>222</v>
      </c>
      <c r="LNI11" s="20" t="s">
        <v>222</v>
      </c>
      <c r="LNJ11" s="20" t="s">
        <v>222</v>
      </c>
      <c r="LNK11" s="20" t="s">
        <v>222</v>
      </c>
      <c r="LNL11" s="20" t="s">
        <v>222</v>
      </c>
      <c r="LNM11" s="20" t="s">
        <v>222</v>
      </c>
      <c r="LNN11" s="20" t="s">
        <v>222</v>
      </c>
      <c r="LNO11" s="20" t="s">
        <v>222</v>
      </c>
      <c r="LNP11" s="20" t="s">
        <v>222</v>
      </c>
      <c r="LNQ11" s="20" t="s">
        <v>222</v>
      </c>
      <c r="LNR11" s="20" t="s">
        <v>222</v>
      </c>
      <c r="LNS11" s="20" t="s">
        <v>222</v>
      </c>
      <c r="LNT11" s="20" t="s">
        <v>222</v>
      </c>
      <c r="LNU11" s="20" t="s">
        <v>222</v>
      </c>
      <c r="LNV11" s="20" t="s">
        <v>222</v>
      </c>
      <c r="LNW11" s="20" t="s">
        <v>222</v>
      </c>
      <c r="LNX11" s="20" t="s">
        <v>222</v>
      </c>
      <c r="LNY11" s="20" t="s">
        <v>222</v>
      </c>
      <c r="LNZ11" s="20" t="s">
        <v>222</v>
      </c>
      <c r="LOA11" s="20" t="s">
        <v>222</v>
      </c>
      <c r="LOB11" s="20" t="s">
        <v>222</v>
      </c>
      <c r="LOC11" s="20" t="s">
        <v>222</v>
      </c>
      <c r="LOD11" s="20" t="s">
        <v>222</v>
      </c>
      <c r="LOE11" s="20" t="s">
        <v>222</v>
      </c>
      <c r="LOF11" s="20" t="s">
        <v>222</v>
      </c>
      <c r="LOG11" s="20" t="s">
        <v>222</v>
      </c>
      <c r="LOH11" s="20" t="s">
        <v>222</v>
      </c>
      <c r="LOI11" s="20" t="s">
        <v>222</v>
      </c>
    </row>
    <row r="12" spans="1:8511" x14ac:dyDescent="0.25">
      <c r="C12" s="1179"/>
      <c r="D12" t="s">
        <v>117</v>
      </c>
      <c r="E12" t="s">
        <v>117</v>
      </c>
      <c r="F12" t="s">
        <v>117</v>
      </c>
      <c r="G12" t="s">
        <v>117</v>
      </c>
      <c r="H12" t="s">
        <v>117</v>
      </c>
      <c r="I12" t="s">
        <v>117</v>
      </c>
      <c r="J12" t="s">
        <v>117</v>
      </c>
      <c r="K12" t="s">
        <v>117</v>
      </c>
      <c r="L12" t="s">
        <v>117</v>
      </c>
      <c r="M12" t="s">
        <v>117</v>
      </c>
      <c r="O12" t="s">
        <v>118</v>
      </c>
      <c r="P12" t="s">
        <v>118</v>
      </c>
      <c r="Q12" t="s">
        <v>118</v>
      </c>
      <c r="R12" t="s">
        <v>118</v>
      </c>
      <c r="S12" t="s">
        <v>118</v>
      </c>
      <c r="T12" t="s">
        <v>118</v>
      </c>
      <c r="U12" t="s">
        <v>118</v>
      </c>
      <c r="V12" t="s">
        <v>118</v>
      </c>
      <c r="W12" t="s">
        <v>118</v>
      </c>
      <c r="X12" t="s">
        <v>118</v>
      </c>
      <c r="Z12" t="s">
        <v>119</v>
      </c>
      <c r="AA12" t="s">
        <v>119</v>
      </c>
      <c r="AB12" t="s">
        <v>119</v>
      </c>
      <c r="AC12" t="s">
        <v>119</v>
      </c>
      <c r="AD12" t="s">
        <v>119</v>
      </c>
      <c r="AE12" t="s">
        <v>119</v>
      </c>
      <c r="AF12" t="s">
        <v>119</v>
      </c>
      <c r="AG12" t="s">
        <v>119</v>
      </c>
      <c r="AH12" t="s">
        <v>119</v>
      </c>
      <c r="AI12" t="s">
        <v>119</v>
      </c>
      <c r="AK12" t="s">
        <v>120</v>
      </c>
      <c r="AL12" t="s">
        <v>120</v>
      </c>
      <c r="AM12" t="s">
        <v>120</v>
      </c>
      <c r="AN12" t="s">
        <v>120</v>
      </c>
      <c r="AO12" t="s">
        <v>120</v>
      </c>
      <c r="AP12" t="s">
        <v>120</v>
      </c>
      <c r="AQ12" t="s">
        <v>120</v>
      </c>
      <c r="AR12" t="s">
        <v>120</v>
      </c>
      <c r="AS12" t="s">
        <v>120</v>
      </c>
      <c r="AT12" t="s">
        <v>120</v>
      </c>
      <c r="AV12" t="s">
        <v>121</v>
      </c>
      <c r="AW12" t="s">
        <v>121</v>
      </c>
      <c r="AX12" t="s">
        <v>121</v>
      </c>
      <c r="AY12" t="s">
        <v>121</v>
      </c>
      <c r="AZ12" t="s">
        <v>121</v>
      </c>
      <c r="BA12" t="s">
        <v>121</v>
      </c>
      <c r="BB12" t="s">
        <v>121</v>
      </c>
      <c r="BC12" t="s">
        <v>121</v>
      </c>
      <c r="BD12" t="s">
        <v>121</v>
      </c>
      <c r="BE12" t="s">
        <v>121</v>
      </c>
      <c r="BG12" t="s">
        <v>122</v>
      </c>
      <c r="BH12" t="s">
        <v>122</v>
      </c>
      <c r="BI12" t="s">
        <v>122</v>
      </c>
      <c r="BJ12" t="s">
        <v>122</v>
      </c>
      <c r="BK12" t="s">
        <v>122</v>
      </c>
      <c r="BL12" t="s">
        <v>122</v>
      </c>
      <c r="BM12" t="s">
        <v>122</v>
      </c>
      <c r="BN12" t="s">
        <v>122</v>
      </c>
      <c r="BO12" t="s">
        <v>122</v>
      </c>
      <c r="BP12" t="s">
        <v>122</v>
      </c>
      <c r="BR12" t="s">
        <v>123</v>
      </c>
      <c r="BS12" t="s">
        <v>123</v>
      </c>
      <c r="BT12" t="s">
        <v>123</v>
      </c>
      <c r="BU12" t="s">
        <v>123</v>
      </c>
      <c r="BV12" t="s">
        <v>123</v>
      </c>
      <c r="BW12" t="s">
        <v>123</v>
      </c>
      <c r="BX12" t="s">
        <v>123</v>
      </c>
      <c r="BY12" t="s">
        <v>123</v>
      </c>
      <c r="BZ12" t="s">
        <v>123</v>
      </c>
      <c r="CA12" t="s">
        <v>123</v>
      </c>
      <c r="CC12" t="s">
        <v>124</v>
      </c>
      <c r="CD12" t="s">
        <v>124</v>
      </c>
      <c r="CE12" t="s">
        <v>124</v>
      </c>
      <c r="CF12" t="s">
        <v>124</v>
      </c>
      <c r="CG12" t="s">
        <v>124</v>
      </c>
      <c r="CH12" t="s">
        <v>124</v>
      </c>
      <c r="CI12" t="s">
        <v>124</v>
      </c>
      <c r="CJ12" t="s">
        <v>124</v>
      </c>
      <c r="CK12" t="s">
        <v>124</v>
      </c>
      <c r="CL12" t="s">
        <v>124</v>
      </c>
      <c r="CN12" t="s">
        <v>125</v>
      </c>
      <c r="CO12" t="s">
        <v>125</v>
      </c>
      <c r="CP12" t="s">
        <v>125</v>
      </c>
      <c r="CQ12" t="s">
        <v>125</v>
      </c>
      <c r="CR12" t="s">
        <v>125</v>
      </c>
      <c r="CS12" t="s">
        <v>125</v>
      </c>
      <c r="CT12" t="s">
        <v>125</v>
      </c>
      <c r="CU12" t="s">
        <v>125</v>
      </c>
      <c r="CV12" t="s">
        <v>125</v>
      </c>
      <c r="CW12" t="s">
        <v>125</v>
      </c>
      <c r="CY12" t="s">
        <v>126</v>
      </c>
      <c r="CZ12" t="s">
        <v>126</v>
      </c>
      <c r="DA12" t="s">
        <v>126</v>
      </c>
      <c r="DB12" t="s">
        <v>126</v>
      </c>
      <c r="DC12" t="s">
        <v>126</v>
      </c>
      <c r="DD12" t="s">
        <v>126</v>
      </c>
      <c r="DE12" t="s">
        <v>126</v>
      </c>
      <c r="DF12" t="s">
        <v>126</v>
      </c>
      <c r="DG12" t="s">
        <v>126</v>
      </c>
      <c r="DH12" t="s">
        <v>126</v>
      </c>
      <c r="DJ12" t="s">
        <v>127</v>
      </c>
      <c r="DK12" t="s">
        <v>127</v>
      </c>
      <c r="DL12" t="s">
        <v>127</v>
      </c>
      <c r="DM12" t="s">
        <v>127</v>
      </c>
      <c r="DN12" t="s">
        <v>127</v>
      </c>
      <c r="DO12" t="s">
        <v>127</v>
      </c>
      <c r="DP12" t="s">
        <v>127</v>
      </c>
      <c r="DQ12" t="s">
        <v>127</v>
      </c>
      <c r="DR12" t="s">
        <v>127</v>
      </c>
      <c r="DS12" t="s">
        <v>127</v>
      </c>
      <c r="DU12" t="s">
        <v>128</v>
      </c>
      <c r="DV12" t="s">
        <v>128</v>
      </c>
      <c r="DW12" t="s">
        <v>128</v>
      </c>
      <c r="DX12" t="s">
        <v>128</v>
      </c>
      <c r="DY12" t="s">
        <v>128</v>
      </c>
      <c r="DZ12" t="s">
        <v>128</v>
      </c>
      <c r="EA12" t="s">
        <v>128</v>
      </c>
      <c r="EB12" t="s">
        <v>128</v>
      </c>
      <c r="EC12" t="s">
        <v>128</v>
      </c>
      <c r="ED12" t="s">
        <v>128</v>
      </c>
      <c r="EF12" t="s">
        <v>129</v>
      </c>
      <c r="EG12" t="s">
        <v>129</v>
      </c>
      <c r="EH12" t="s">
        <v>129</v>
      </c>
      <c r="EI12" t="s">
        <v>129</v>
      </c>
      <c r="EJ12" t="s">
        <v>129</v>
      </c>
      <c r="EK12" t="s">
        <v>129</v>
      </c>
      <c r="EL12" t="s">
        <v>129</v>
      </c>
      <c r="EM12" t="s">
        <v>129</v>
      </c>
      <c r="EN12" t="s">
        <v>129</v>
      </c>
      <c r="EO12" t="s">
        <v>129</v>
      </c>
      <c r="EQ12" t="s">
        <v>130</v>
      </c>
      <c r="ER12" t="s">
        <v>130</v>
      </c>
      <c r="ES12" t="s">
        <v>130</v>
      </c>
      <c r="ET12" t="s">
        <v>130</v>
      </c>
      <c r="EU12" t="s">
        <v>130</v>
      </c>
      <c r="EV12" t="s">
        <v>130</v>
      </c>
      <c r="EW12" t="s">
        <v>130</v>
      </c>
      <c r="EX12" t="s">
        <v>130</v>
      </c>
      <c r="EY12" t="s">
        <v>130</v>
      </c>
      <c r="EZ12" t="s">
        <v>130</v>
      </c>
      <c r="FB12" t="s">
        <v>131</v>
      </c>
      <c r="FC12" t="s">
        <v>131</v>
      </c>
      <c r="FD12" t="s">
        <v>131</v>
      </c>
      <c r="FE12" t="s">
        <v>131</v>
      </c>
      <c r="FF12" t="s">
        <v>131</v>
      </c>
      <c r="FG12" t="s">
        <v>131</v>
      </c>
      <c r="FH12" t="s">
        <v>131</v>
      </c>
      <c r="FI12" t="s">
        <v>131</v>
      </c>
      <c r="FJ12" t="s">
        <v>131</v>
      </c>
      <c r="FK12" t="s">
        <v>131</v>
      </c>
      <c r="FM12" t="s">
        <v>132</v>
      </c>
      <c r="FN12" t="s">
        <v>132</v>
      </c>
      <c r="FO12" t="s">
        <v>132</v>
      </c>
      <c r="FP12" t="s">
        <v>132</v>
      </c>
      <c r="FQ12" t="s">
        <v>132</v>
      </c>
      <c r="FR12" t="s">
        <v>132</v>
      </c>
      <c r="FS12" t="s">
        <v>132</v>
      </c>
      <c r="FT12" t="s">
        <v>132</v>
      </c>
      <c r="FU12" t="s">
        <v>132</v>
      </c>
      <c r="FV12" t="s">
        <v>132</v>
      </c>
      <c r="FX12" t="s">
        <v>133</v>
      </c>
      <c r="FY12" t="s">
        <v>133</v>
      </c>
      <c r="FZ12" t="s">
        <v>133</v>
      </c>
      <c r="GA12" t="s">
        <v>133</v>
      </c>
      <c r="GB12" t="s">
        <v>133</v>
      </c>
      <c r="GC12" t="s">
        <v>133</v>
      </c>
      <c r="GD12" t="s">
        <v>133</v>
      </c>
      <c r="GE12" t="s">
        <v>133</v>
      </c>
      <c r="GF12" t="s">
        <v>133</v>
      </c>
      <c r="GG12" t="s">
        <v>133</v>
      </c>
      <c r="GI12" t="s">
        <v>134</v>
      </c>
      <c r="GJ12" t="s">
        <v>134</v>
      </c>
      <c r="GK12" t="s">
        <v>134</v>
      </c>
      <c r="GL12" t="s">
        <v>134</v>
      </c>
      <c r="GM12" t="s">
        <v>134</v>
      </c>
      <c r="GN12" t="s">
        <v>134</v>
      </c>
      <c r="GO12" t="s">
        <v>134</v>
      </c>
      <c r="GP12" t="s">
        <v>134</v>
      </c>
      <c r="GQ12" t="s">
        <v>134</v>
      </c>
      <c r="GR12" t="s">
        <v>134</v>
      </c>
      <c r="GT12">
        <v>3711</v>
      </c>
      <c r="GU12">
        <v>3711</v>
      </c>
      <c r="GV12">
        <v>3711</v>
      </c>
      <c r="GW12">
        <v>3711</v>
      </c>
      <c r="GX12">
        <v>3711</v>
      </c>
      <c r="GY12">
        <v>3711</v>
      </c>
      <c r="GZ12">
        <v>3711</v>
      </c>
      <c r="HA12">
        <v>3711</v>
      </c>
      <c r="HB12">
        <v>3711</v>
      </c>
      <c r="HC12">
        <v>3711</v>
      </c>
      <c r="HE12">
        <v>3712</v>
      </c>
      <c r="HF12">
        <v>3712</v>
      </c>
      <c r="HG12">
        <v>3712</v>
      </c>
      <c r="HH12">
        <v>3712</v>
      </c>
      <c r="HI12">
        <v>3712</v>
      </c>
      <c r="HJ12">
        <v>3712</v>
      </c>
      <c r="HK12">
        <v>3712</v>
      </c>
      <c r="HL12">
        <v>3712</v>
      </c>
      <c r="HM12">
        <v>3712</v>
      </c>
      <c r="HN12">
        <v>3712</v>
      </c>
      <c r="HP12">
        <v>3713</v>
      </c>
      <c r="HQ12">
        <v>3713</v>
      </c>
      <c r="HR12">
        <v>3713</v>
      </c>
      <c r="HS12">
        <v>3713</v>
      </c>
      <c r="HT12">
        <v>3713</v>
      </c>
      <c r="HU12">
        <v>3713</v>
      </c>
      <c r="HV12">
        <v>3713</v>
      </c>
      <c r="HW12">
        <v>3713</v>
      </c>
      <c r="HX12">
        <v>3713</v>
      </c>
      <c r="HY12">
        <v>3713</v>
      </c>
      <c r="IA12">
        <v>3714</v>
      </c>
      <c r="IB12">
        <v>3714</v>
      </c>
      <c r="IC12">
        <v>3714</v>
      </c>
      <c r="ID12">
        <v>3714</v>
      </c>
      <c r="IE12">
        <v>3714</v>
      </c>
      <c r="IF12">
        <v>3714</v>
      </c>
      <c r="IG12">
        <v>3714</v>
      </c>
      <c r="IH12">
        <v>3714</v>
      </c>
      <c r="II12">
        <v>3714</v>
      </c>
      <c r="IJ12">
        <v>3714</v>
      </c>
      <c r="IL12">
        <v>4525</v>
      </c>
      <c r="IM12">
        <v>4525</v>
      </c>
      <c r="IN12">
        <v>4525</v>
      </c>
      <c r="IO12">
        <v>4525</v>
      </c>
      <c r="IP12">
        <v>4525</v>
      </c>
      <c r="IQ12">
        <v>4525</v>
      </c>
      <c r="IR12">
        <v>4525</v>
      </c>
      <c r="IS12">
        <v>4525</v>
      </c>
      <c r="IT12">
        <v>4525</v>
      </c>
      <c r="IU12">
        <v>4525</v>
      </c>
      <c r="IW12">
        <v>4603</v>
      </c>
      <c r="IX12">
        <v>4603</v>
      </c>
      <c r="IY12">
        <v>4603</v>
      </c>
      <c r="IZ12">
        <v>4603</v>
      </c>
      <c r="JA12">
        <v>4603</v>
      </c>
      <c r="JB12">
        <v>4603</v>
      </c>
      <c r="JC12">
        <v>4603</v>
      </c>
      <c r="JD12">
        <v>4603</v>
      </c>
      <c r="JE12">
        <v>4603</v>
      </c>
      <c r="JF12">
        <v>4603</v>
      </c>
      <c r="JH12">
        <v>4605</v>
      </c>
      <c r="JI12">
        <v>4605</v>
      </c>
      <c r="JJ12">
        <v>4605</v>
      </c>
      <c r="JK12">
        <v>4605</v>
      </c>
      <c r="JL12">
        <v>4605</v>
      </c>
      <c r="JM12">
        <v>4605</v>
      </c>
      <c r="JN12">
        <v>4605</v>
      </c>
      <c r="JO12">
        <v>4605</v>
      </c>
      <c r="JP12">
        <v>4605</v>
      </c>
      <c r="JQ12">
        <v>4605</v>
      </c>
      <c r="JS12">
        <v>4606</v>
      </c>
      <c r="JT12">
        <v>4606</v>
      </c>
      <c r="JU12">
        <v>4606</v>
      </c>
      <c r="JV12">
        <v>4606</v>
      </c>
      <c r="JW12">
        <v>4606</v>
      </c>
      <c r="JX12">
        <v>4606</v>
      </c>
      <c r="JY12">
        <v>4606</v>
      </c>
      <c r="JZ12">
        <v>4606</v>
      </c>
      <c r="KA12">
        <v>4606</v>
      </c>
      <c r="KB12">
        <v>4606</v>
      </c>
      <c r="KD12">
        <v>4607</v>
      </c>
      <c r="KE12">
        <v>4607</v>
      </c>
      <c r="KF12">
        <v>4607</v>
      </c>
      <c r="KG12">
        <v>4607</v>
      </c>
      <c r="KH12">
        <v>4607</v>
      </c>
      <c r="KI12">
        <v>4607</v>
      </c>
      <c r="KJ12">
        <v>4607</v>
      </c>
      <c r="KK12">
        <v>4607</v>
      </c>
      <c r="KL12">
        <v>4607</v>
      </c>
      <c r="KM12">
        <v>4607</v>
      </c>
      <c r="KO12">
        <v>6604</v>
      </c>
      <c r="KP12">
        <v>6604</v>
      </c>
      <c r="KQ12">
        <v>6604</v>
      </c>
      <c r="KR12">
        <v>6604</v>
      </c>
      <c r="KS12">
        <v>6604</v>
      </c>
      <c r="KT12">
        <v>6604</v>
      </c>
      <c r="KU12">
        <v>6604</v>
      </c>
      <c r="KV12">
        <v>6604</v>
      </c>
      <c r="KW12">
        <v>6604</v>
      </c>
      <c r="KX12">
        <v>6604</v>
      </c>
      <c r="KZ12">
        <v>6658</v>
      </c>
      <c r="LA12">
        <v>6658</v>
      </c>
      <c r="LB12">
        <v>6658</v>
      </c>
      <c r="LC12">
        <v>6658</v>
      </c>
      <c r="LD12">
        <v>6658</v>
      </c>
      <c r="LE12">
        <v>6658</v>
      </c>
      <c r="LF12">
        <v>6658</v>
      </c>
      <c r="LG12">
        <v>6658</v>
      </c>
      <c r="LH12">
        <v>6658</v>
      </c>
      <c r="LI12">
        <v>6658</v>
      </c>
      <c r="LK12">
        <v>6659</v>
      </c>
      <c r="LL12">
        <v>6659</v>
      </c>
      <c r="LM12">
        <v>6659</v>
      </c>
      <c r="LN12">
        <v>6659</v>
      </c>
      <c r="LO12">
        <v>6659</v>
      </c>
      <c r="LP12">
        <v>6659</v>
      </c>
      <c r="LQ12">
        <v>6659</v>
      </c>
      <c r="LR12">
        <v>6659</v>
      </c>
      <c r="LS12">
        <v>6659</v>
      </c>
      <c r="LT12">
        <v>6659</v>
      </c>
      <c r="LV12">
        <v>6667</v>
      </c>
      <c r="LW12">
        <v>6667</v>
      </c>
      <c r="LX12">
        <v>6667</v>
      </c>
      <c r="LY12">
        <v>6667</v>
      </c>
      <c r="LZ12">
        <v>6667</v>
      </c>
      <c r="MA12">
        <v>6667</v>
      </c>
      <c r="MB12">
        <v>6667</v>
      </c>
      <c r="MC12">
        <v>6667</v>
      </c>
      <c r="MD12">
        <v>6667</v>
      </c>
      <c r="ME12">
        <v>6667</v>
      </c>
      <c r="MG12">
        <v>6676</v>
      </c>
      <c r="MH12">
        <v>6676</v>
      </c>
      <c r="MI12">
        <v>6676</v>
      </c>
      <c r="MJ12">
        <v>6676</v>
      </c>
      <c r="MK12">
        <v>6676</v>
      </c>
      <c r="ML12">
        <v>6676</v>
      </c>
      <c r="MM12">
        <v>6676</v>
      </c>
      <c r="MN12">
        <v>6676</v>
      </c>
      <c r="MO12">
        <v>6676</v>
      </c>
      <c r="MP12">
        <v>6676</v>
      </c>
      <c r="MR12">
        <v>6677</v>
      </c>
      <c r="MS12">
        <v>6677</v>
      </c>
      <c r="MT12">
        <v>6677</v>
      </c>
      <c r="MU12">
        <v>6677</v>
      </c>
      <c r="MV12">
        <v>6677</v>
      </c>
      <c r="MW12">
        <v>6677</v>
      </c>
      <c r="MX12">
        <v>6677</v>
      </c>
      <c r="MY12">
        <v>6677</v>
      </c>
      <c r="MZ12">
        <v>6677</v>
      </c>
      <c r="NA12">
        <v>6677</v>
      </c>
      <c r="NC12">
        <v>6709</v>
      </c>
      <c r="ND12">
        <v>6709</v>
      </c>
      <c r="NE12">
        <v>6709</v>
      </c>
      <c r="NF12">
        <v>6709</v>
      </c>
      <c r="NG12">
        <v>6709</v>
      </c>
      <c r="NH12">
        <v>6709</v>
      </c>
      <c r="NI12">
        <v>6709</v>
      </c>
      <c r="NJ12">
        <v>6709</v>
      </c>
      <c r="NK12">
        <v>6709</v>
      </c>
      <c r="NL12">
        <v>6709</v>
      </c>
      <c r="NN12">
        <v>6725</v>
      </c>
      <c r="NO12">
        <v>6725</v>
      </c>
      <c r="NP12">
        <v>6725</v>
      </c>
      <c r="NQ12">
        <v>6725</v>
      </c>
      <c r="NR12">
        <v>6725</v>
      </c>
      <c r="NS12">
        <v>6725</v>
      </c>
      <c r="NT12">
        <v>6725</v>
      </c>
      <c r="NU12">
        <v>6725</v>
      </c>
      <c r="NV12">
        <v>6725</v>
      </c>
      <c r="NW12">
        <v>6725</v>
      </c>
      <c r="NY12">
        <v>6726</v>
      </c>
      <c r="NZ12">
        <v>6726</v>
      </c>
      <c r="OA12">
        <v>6726</v>
      </c>
      <c r="OB12">
        <v>6726</v>
      </c>
      <c r="OC12">
        <v>6726</v>
      </c>
      <c r="OD12">
        <v>6726</v>
      </c>
      <c r="OE12">
        <v>6726</v>
      </c>
      <c r="OF12">
        <v>6726</v>
      </c>
      <c r="OG12">
        <v>6726</v>
      </c>
      <c r="OH12">
        <v>6726</v>
      </c>
      <c r="OJ12">
        <v>6727</v>
      </c>
      <c r="OK12">
        <v>6727</v>
      </c>
      <c r="OL12">
        <v>6727</v>
      </c>
      <c r="OM12">
        <v>6727</v>
      </c>
      <c r="ON12">
        <v>6727</v>
      </c>
      <c r="OO12">
        <v>6727</v>
      </c>
      <c r="OP12">
        <v>6727</v>
      </c>
      <c r="OQ12">
        <v>6727</v>
      </c>
      <c r="OR12">
        <v>6727</v>
      </c>
      <c r="OS12">
        <v>6727</v>
      </c>
      <c r="OU12">
        <v>6729</v>
      </c>
      <c r="OV12">
        <v>6729</v>
      </c>
      <c r="OW12">
        <v>6729</v>
      </c>
      <c r="OX12">
        <v>6729</v>
      </c>
      <c r="OY12">
        <v>6729</v>
      </c>
      <c r="OZ12">
        <v>6729</v>
      </c>
      <c r="PA12">
        <v>6729</v>
      </c>
      <c r="PB12">
        <v>6729</v>
      </c>
      <c r="PC12">
        <v>6729</v>
      </c>
      <c r="PD12">
        <v>6729</v>
      </c>
      <c r="PF12">
        <v>6732</v>
      </c>
      <c r="PG12">
        <v>6732</v>
      </c>
      <c r="PH12">
        <v>6732</v>
      </c>
      <c r="PI12">
        <v>6732</v>
      </c>
      <c r="PJ12">
        <v>6732</v>
      </c>
      <c r="PK12">
        <v>6732</v>
      </c>
      <c r="PL12">
        <v>6732</v>
      </c>
      <c r="PM12">
        <v>6732</v>
      </c>
      <c r="PN12">
        <v>6732</v>
      </c>
      <c r="PO12">
        <v>6732</v>
      </c>
      <c r="PQ12">
        <v>6744</v>
      </c>
      <c r="PR12">
        <v>6744</v>
      </c>
      <c r="PS12">
        <v>6744</v>
      </c>
      <c r="PT12">
        <v>6744</v>
      </c>
      <c r="PU12">
        <v>6744</v>
      </c>
      <c r="PV12">
        <v>6744</v>
      </c>
      <c r="PW12">
        <v>6744</v>
      </c>
      <c r="PX12">
        <v>6744</v>
      </c>
      <c r="PY12">
        <v>6744</v>
      </c>
      <c r="PZ12">
        <v>6744</v>
      </c>
      <c r="QB12">
        <v>6745</v>
      </c>
      <c r="QC12">
        <v>6745</v>
      </c>
      <c r="QD12">
        <v>6745</v>
      </c>
      <c r="QE12">
        <v>6745</v>
      </c>
      <c r="QF12">
        <v>6745</v>
      </c>
      <c r="QG12">
        <v>6745</v>
      </c>
      <c r="QH12">
        <v>6745</v>
      </c>
      <c r="QI12">
        <v>6745</v>
      </c>
      <c r="QJ12">
        <v>6745</v>
      </c>
      <c r="QK12">
        <v>6745</v>
      </c>
      <c r="QM12">
        <v>9126</v>
      </c>
      <c r="QN12">
        <v>9126</v>
      </c>
      <c r="QO12">
        <v>9126</v>
      </c>
      <c r="QP12">
        <v>9126</v>
      </c>
      <c r="QQ12">
        <v>9126</v>
      </c>
      <c r="QR12">
        <v>9126</v>
      </c>
      <c r="QS12">
        <v>9126</v>
      </c>
      <c r="QT12">
        <v>9126</v>
      </c>
      <c r="QU12">
        <v>9126</v>
      </c>
      <c r="QV12">
        <v>9126</v>
      </c>
      <c r="QX12">
        <v>402951</v>
      </c>
      <c r="QY12">
        <v>402951</v>
      </c>
      <c r="QZ12">
        <v>402951</v>
      </c>
      <c r="RA12">
        <v>402951</v>
      </c>
      <c r="RB12">
        <v>402951</v>
      </c>
      <c r="RC12">
        <v>402951</v>
      </c>
      <c r="RD12">
        <v>402951</v>
      </c>
      <c r="RE12">
        <v>402951</v>
      </c>
      <c r="RF12">
        <v>402951</v>
      </c>
      <c r="RG12">
        <v>402951</v>
      </c>
      <c r="RI12">
        <v>402991</v>
      </c>
      <c r="RJ12">
        <v>402991</v>
      </c>
      <c r="RK12">
        <v>402991</v>
      </c>
      <c r="RL12">
        <v>402991</v>
      </c>
      <c r="RM12">
        <v>402991</v>
      </c>
      <c r="RN12">
        <v>402991</v>
      </c>
      <c r="RO12">
        <v>402991</v>
      </c>
      <c r="RP12">
        <v>402991</v>
      </c>
      <c r="RQ12">
        <v>402991</v>
      </c>
      <c r="RR12">
        <v>402991</v>
      </c>
      <c r="RT12">
        <v>402911</v>
      </c>
      <c r="RU12">
        <v>402911</v>
      </c>
      <c r="RV12">
        <v>402911</v>
      </c>
      <c r="RW12">
        <v>402911</v>
      </c>
      <c r="RX12">
        <v>402911</v>
      </c>
      <c r="RY12">
        <v>402911</v>
      </c>
      <c r="RZ12">
        <v>402911</v>
      </c>
      <c r="SA12">
        <v>402911</v>
      </c>
      <c r="SB12">
        <v>402911</v>
      </c>
      <c r="SC12">
        <v>402911</v>
      </c>
      <c r="SE12">
        <v>402931</v>
      </c>
      <c r="SF12">
        <v>402931</v>
      </c>
      <c r="SG12">
        <v>402931</v>
      </c>
      <c r="SH12">
        <v>402931</v>
      </c>
      <c r="SI12">
        <v>402931</v>
      </c>
      <c r="SJ12">
        <v>402931</v>
      </c>
      <c r="SK12">
        <v>402931</v>
      </c>
      <c r="SL12">
        <v>402931</v>
      </c>
      <c r="SM12">
        <v>402931</v>
      </c>
      <c r="SN12">
        <v>402931</v>
      </c>
      <c r="SP12">
        <v>402921</v>
      </c>
      <c r="SQ12">
        <v>402921</v>
      </c>
      <c r="SR12">
        <v>402921</v>
      </c>
      <c r="SS12">
        <v>402921</v>
      </c>
      <c r="ST12">
        <v>402921</v>
      </c>
      <c r="SU12">
        <v>402921</v>
      </c>
      <c r="SV12">
        <v>402921</v>
      </c>
      <c r="SW12">
        <v>402921</v>
      </c>
      <c r="SX12">
        <v>402921</v>
      </c>
      <c r="SY12">
        <v>402921</v>
      </c>
      <c r="TA12">
        <v>402941</v>
      </c>
      <c r="TB12">
        <v>402941</v>
      </c>
      <c r="TC12">
        <v>402941</v>
      </c>
      <c r="TD12">
        <v>402941</v>
      </c>
      <c r="TE12">
        <v>402941</v>
      </c>
      <c r="TF12">
        <v>402941</v>
      </c>
      <c r="TG12">
        <v>402941</v>
      </c>
      <c r="TH12">
        <v>402941</v>
      </c>
      <c r="TI12">
        <v>402941</v>
      </c>
      <c r="TJ12">
        <v>402941</v>
      </c>
      <c r="TL12">
        <v>110541</v>
      </c>
      <c r="TM12">
        <v>110541</v>
      </c>
      <c r="TN12">
        <v>110541</v>
      </c>
      <c r="TO12">
        <v>110541</v>
      </c>
      <c r="TP12">
        <v>110541</v>
      </c>
      <c r="TQ12">
        <v>110541</v>
      </c>
      <c r="TR12">
        <v>110541</v>
      </c>
      <c r="TS12">
        <v>110541</v>
      </c>
      <c r="TT12">
        <v>110541</v>
      </c>
      <c r="TU12">
        <v>110541</v>
      </c>
      <c r="TW12">
        <v>111431</v>
      </c>
      <c r="TX12">
        <v>111431</v>
      </c>
      <c r="TY12">
        <v>111431</v>
      </c>
      <c r="TZ12">
        <v>111431</v>
      </c>
      <c r="UA12">
        <v>111431</v>
      </c>
      <c r="UB12">
        <v>111431</v>
      </c>
      <c r="UC12">
        <v>111431</v>
      </c>
      <c r="UD12">
        <v>111431</v>
      </c>
      <c r="UE12">
        <v>111431</v>
      </c>
      <c r="UF12">
        <v>111431</v>
      </c>
      <c r="UH12">
        <v>111321</v>
      </c>
      <c r="UI12">
        <v>111321</v>
      </c>
      <c r="UJ12">
        <v>111321</v>
      </c>
      <c r="UK12">
        <v>111321</v>
      </c>
      <c r="UL12">
        <v>111321</v>
      </c>
      <c r="UM12">
        <v>111321</v>
      </c>
      <c r="UN12">
        <v>111321</v>
      </c>
      <c r="UO12">
        <v>111321</v>
      </c>
      <c r="UP12">
        <v>111321</v>
      </c>
      <c r="UQ12">
        <v>111321</v>
      </c>
      <c r="US12">
        <v>111331</v>
      </c>
      <c r="UT12">
        <v>111331</v>
      </c>
      <c r="UU12">
        <v>111331</v>
      </c>
      <c r="UV12">
        <v>111331</v>
      </c>
      <c r="UW12">
        <v>111331</v>
      </c>
      <c r="UX12">
        <v>111331</v>
      </c>
      <c r="UY12">
        <v>111331</v>
      </c>
      <c r="UZ12">
        <v>111331</v>
      </c>
      <c r="VA12">
        <v>111331</v>
      </c>
      <c r="VB12">
        <v>111331</v>
      </c>
      <c r="VD12">
        <v>111351</v>
      </c>
      <c r="VE12">
        <v>111351</v>
      </c>
      <c r="VF12">
        <v>111351</v>
      </c>
      <c r="VG12">
        <v>111351</v>
      </c>
      <c r="VH12">
        <v>111351</v>
      </c>
      <c r="VI12">
        <v>111351</v>
      </c>
      <c r="VJ12">
        <v>111351</v>
      </c>
      <c r="VK12">
        <v>111351</v>
      </c>
      <c r="VL12">
        <v>111351</v>
      </c>
      <c r="VM12">
        <v>111351</v>
      </c>
      <c r="VO12">
        <v>775071</v>
      </c>
      <c r="VP12">
        <v>775071</v>
      </c>
      <c r="VQ12">
        <v>775071</v>
      </c>
      <c r="VR12">
        <v>775071</v>
      </c>
      <c r="VS12">
        <v>775071</v>
      </c>
      <c r="VT12">
        <v>775071</v>
      </c>
      <c r="VU12">
        <v>775071</v>
      </c>
      <c r="VV12">
        <v>775071</v>
      </c>
      <c r="VW12">
        <v>775071</v>
      </c>
      <c r="VX12">
        <v>775071</v>
      </c>
      <c r="VZ12">
        <v>775191</v>
      </c>
      <c r="WA12">
        <v>775191</v>
      </c>
      <c r="WB12">
        <v>775191</v>
      </c>
      <c r="WC12">
        <v>775191</v>
      </c>
      <c r="WD12">
        <v>775191</v>
      </c>
      <c r="WE12">
        <v>775191</v>
      </c>
      <c r="WF12">
        <v>775191</v>
      </c>
      <c r="WG12">
        <v>775191</v>
      </c>
      <c r="WH12">
        <v>775191</v>
      </c>
      <c r="WI12">
        <v>775191</v>
      </c>
      <c r="WK12">
        <v>755711</v>
      </c>
      <c r="WL12">
        <v>755711</v>
      </c>
      <c r="WM12">
        <v>755711</v>
      </c>
      <c r="WN12">
        <v>755711</v>
      </c>
      <c r="WO12">
        <v>755711</v>
      </c>
      <c r="WP12">
        <v>755711</v>
      </c>
      <c r="WQ12">
        <v>755711</v>
      </c>
      <c r="WR12">
        <v>755711</v>
      </c>
      <c r="WS12">
        <v>755711</v>
      </c>
      <c r="WT12">
        <v>755711</v>
      </c>
      <c r="WV12">
        <v>755361</v>
      </c>
      <c r="WW12">
        <v>755361</v>
      </c>
      <c r="WX12">
        <v>755361</v>
      </c>
      <c r="WY12">
        <v>755361</v>
      </c>
      <c r="WZ12">
        <v>755361</v>
      </c>
      <c r="XA12">
        <v>755361</v>
      </c>
      <c r="XB12">
        <v>755361</v>
      </c>
      <c r="XC12">
        <v>755361</v>
      </c>
      <c r="XD12">
        <v>755361</v>
      </c>
      <c r="XE12">
        <v>755361</v>
      </c>
      <c r="XG12">
        <v>771031</v>
      </c>
      <c r="XH12">
        <v>771031</v>
      </c>
      <c r="XI12">
        <v>771031</v>
      </c>
      <c r="XJ12">
        <v>771031</v>
      </c>
      <c r="XK12">
        <v>771031</v>
      </c>
      <c r="XL12">
        <v>771031</v>
      </c>
      <c r="XM12">
        <v>771031</v>
      </c>
      <c r="XN12">
        <v>771031</v>
      </c>
      <c r="XO12">
        <v>771031</v>
      </c>
      <c r="XP12">
        <v>771031</v>
      </c>
      <c r="XR12">
        <v>775811</v>
      </c>
      <c r="XS12">
        <v>775811</v>
      </c>
      <c r="XT12">
        <v>775811</v>
      </c>
      <c r="XU12">
        <v>775811</v>
      </c>
      <c r="XV12">
        <v>775811</v>
      </c>
      <c r="XW12">
        <v>775811</v>
      </c>
      <c r="XX12">
        <v>775811</v>
      </c>
      <c r="XY12">
        <v>775811</v>
      </c>
      <c r="XZ12">
        <v>775811</v>
      </c>
      <c r="YA12">
        <v>775811</v>
      </c>
      <c r="YC12">
        <v>755531</v>
      </c>
      <c r="YD12">
        <v>755531</v>
      </c>
      <c r="YE12">
        <v>755531</v>
      </c>
      <c r="YF12">
        <v>755531</v>
      </c>
      <c r="YG12">
        <v>755531</v>
      </c>
      <c r="YH12">
        <v>755531</v>
      </c>
      <c r="YI12">
        <v>755531</v>
      </c>
      <c r="YJ12">
        <v>755531</v>
      </c>
      <c r="YK12">
        <v>755531</v>
      </c>
      <c r="YL12">
        <v>755531</v>
      </c>
      <c r="YN12">
        <v>755261</v>
      </c>
      <c r="YO12">
        <v>755261</v>
      </c>
      <c r="YP12">
        <v>755261</v>
      </c>
      <c r="YQ12">
        <v>755261</v>
      </c>
      <c r="YR12">
        <v>755261</v>
      </c>
      <c r="YS12">
        <v>755261</v>
      </c>
      <c r="YT12">
        <v>755261</v>
      </c>
      <c r="YU12">
        <v>755261</v>
      </c>
      <c r="YV12">
        <v>755261</v>
      </c>
      <c r="YW12">
        <v>755261</v>
      </c>
      <c r="YY12">
        <v>114421</v>
      </c>
      <c r="YZ12">
        <v>114421</v>
      </c>
      <c r="ZA12">
        <v>114421</v>
      </c>
      <c r="ZB12">
        <v>114421</v>
      </c>
      <c r="ZC12">
        <v>114421</v>
      </c>
      <c r="ZD12">
        <v>114421</v>
      </c>
      <c r="ZE12">
        <v>114421</v>
      </c>
      <c r="ZF12">
        <v>114421</v>
      </c>
      <c r="ZG12">
        <v>114421</v>
      </c>
      <c r="ZH12">
        <v>114421</v>
      </c>
      <c r="ZJ12">
        <v>114411</v>
      </c>
      <c r="ZK12">
        <v>114411</v>
      </c>
      <c r="ZL12">
        <v>114411</v>
      </c>
      <c r="ZM12">
        <v>114411</v>
      </c>
      <c r="ZN12">
        <v>114411</v>
      </c>
      <c r="ZO12">
        <v>114411</v>
      </c>
      <c r="ZP12">
        <v>114411</v>
      </c>
      <c r="ZQ12">
        <v>114411</v>
      </c>
      <c r="ZR12">
        <v>114411</v>
      </c>
      <c r="ZS12">
        <v>114411</v>
      </c>
      <c r="ZU12">
        <v>114441</v>
      </c>
      <c r="ZV12">
        <v>114441</v>
      </c>
      <c r="ZW12">
        <v>114441</v>
      </c>
      <c r="ZX12">
        <v>114441</v>
      </c>
      <c r="ZY12">
        <v>114441</v>
      </c>
      <c r="ZZ12">
        <v>114441</v>
      </c>
      <c r="AAA12">
        <v>114441</v>
      </c>
      <c r="AAB12">
        <v>114441</v>
      </c>
      <c r="AAC12">
        <v>114441</v>
      </c>
      <c r="AAD12">
        <v>114441</v>
      </c>
      <c r="AAF12">
        <v>114451</v>
      </c>
      <c r="AAG12">
        <v>114451</v>
      </c>
      <c r="AAH12">
        <v>114451</v>
      </c>
      <c r="AAI12">
        <v>114451</v>
      </c>
      <c r="AAJ12">
        <v>114451</v>
      </c>
      <c r="AAK12">
        <v>114451</v>
      </c>
      <c r="AAL12">
        <v>114451</v>
      </c>
      <c r="AAM12">
        <v>114451</v>
      </c>
      <c r="AAN12">
        <v>114451</v>
      </c>
      <c r="AAO12">
        <v>114451</v>
      </c>
      <c r="AAQ12">
        <v>114461</v>
      </c>
      <c r="AAR12">
        <v>114461</v>
      </c>
      <c r="AAS12">
        <v>114461</v>
      </c>
      <c r="AAT12">
        <v>114461</v>
      </c>
      <c r="AAU12">
        <v>114461</v>
      </c>
      <c r="AAV12">
        <v>114461</v>
      </c>
      <c r="AAW12">
        <v>114461</v>
      </c>
      <c r="AAX12">
        <v>114461</v>
      </c>
      <c r="AAY12">
        <v>114461</v>
      </c>
      <c r="AAZ12">
        <v>114461</v>
      </c>
      <c r="ABB12">
        <v>114431</v>
      </c>
      <c r="ABC12">
        <v>114431</v>
      </c>
      <c r="ABD12">
        <v>114431</v>
      </c>
      <c r="ABE12">
        <v>114431</v>
      </c>
      <c r="ABF12">
        <v>114431</v>
      </c>
      <c r="ABG12">
        <v>114431</v>
      </c>
      <c r="ABH12">
        <v>114431</v>
      </c>
      <c r="ABI12">
        <v>114431</v>
      </c>
      <c r="ABJ12">
        <v>114431</v>
      </c>
      <c r="ABK12">
        <v>114431</v>
      </c>
      <c r="ABM12">
        <v>752491</v>
      </c>
      <c r="ABN12">
        <v>752491</v>
      </c>
      <c r="ABO12">
        <v>752491</v>
      </c>
      <c r="ABP12">
        <v>752491</v>
      </c>
      <c r="ABQ12">
        <v>752491</v>
      </c>
      <c r="ABR12">
        <v>752491</v>
      </c>
      <c r="ABS12">
        <v>752491</v>
      </c>
      <c r="ABT12">
        <v>752491</v>
      </c>
      <c r="ABU12">
        <v>752491</v>
      </c>
      <c r="ABV12">
        <v>752491</v>
      </c>
      <c r="ABX12">
        <v>2265589203</v>
      </c>
      <c r="ABY12">
        <v>2265589203</v>
      </c>
      <c r="ABZ12">
        <v>2265589203</v>
      </c>
      <c r="ACA12">
        <v>2265589203</v>
      </c>
      <c r="ACB12">
        <v>2265589203</v>
      </c>
      <c r="ACC12">
        <v>2265589203</v>
      </c>
      <c r="ACD12">
        <v>2265589203</v>
      </c>
      <c r="ACE12">
        <v>2265589203</v>
      </c>
      <c r="ACF12">
        <v>2265589203</v>
      </c>
      <c r="ACG12">
        <v>2265589203</v>
      </c>
      <c r="ACI12">
        <v>2265589205</v>
      </c>
      <c r="ACJ12">
        <v>2265589205</v>
      </c>
      <c r="ACK12">
        <v>2265589205</v>
      </c>
      <c r="ACL12">
        <v>2265589205</v>
      </c>
      <c r="ACM12">
        <v>2265589205</v>
      </c>
      <c r="ACN12">
        <v>2265589205</v>
      </c>
      <c r="ACO12">
        <v>2265589205</v>
      </c>
      <c r="ACP12">
        <v>2265589205</v>
      </c>
      <c r="ACQ12">
        <v>2265589205</v>
      </c>
      <c r="ACR12">
        <v>2265589205</v>
      </c>
      <c r="ACT12">
        <v>2265589206</v>
      </c>
      <c r="ACU12">
        <v>2265589206</v>
      </c>
      <c r="ACV12">
        <v>2265589206</v>
      </c>
      <c r="ACW12">
        <v>2265589206</v>
      </c>
      <c r="ACX12">
        <v>2265589206</v>
      </c>
      <c r="ACY12">
        <v>2265589206</v>
      </c>
      <c r="ACZ12">
        <v>2265589206</v>
      </c>
      <c r="ADA12">
        <v>2265589206</v>
      </c>
      <c r="ADB12">
        <v>2265589206</v>
      </c>
      <c r="ADC12">
        <v>2265589206</v>
      </c>
      <c r="ADE12">
        <v>2265589214</v>
      </c>
      <c r="ADF12">
        <v>2265589214</v>
      </c>
      <c r="ADG12">
        <v>2265589214</v>
      </c>
      <c r="ADH12">
        <v>2265589214</v>
      </c>
      <c r="ADI12">
        <v>2265589214</v>
      </c>
      <c r="ADJ12">
        <v>2265589214</v>
      </c>
      <c r="ADK12">
        <v>2265589214</v>
      </c>
      <c r="ADL12">
        <v>2265589214</v>
      </c>
      <c r="ADM12">
        <v>2265589214</v>
      </c>
      <c r="ADN12">
        <v>2265589214</v>
      </c>
      <c r="ADP12">
        <v>2265589302</v>
      </c>
      <c r="ADQ12">
        <v>2265589302</v>
      </c>
      <c r="ADR12">
        <v>2265589302</v>
      </c>
      <c r="ADS12">
        <v>2265589302</v>
      </c>
      <c r="ADT12">
        <v>2265589302</v>
      </c>
      <c r="ADU12">
        <v>2265589302</v>
      </c>
      <c r="ADV12">
        <v>2265589302</v>
      </c>
      <c r="ADW12">
        <v>2265589302</v>
      </c>
      <c r="ADX12">
        <v>2265589302</v>
      </c>
      <c r="ADY12">
        <v>2265589302</v>
      </c>
      <c r="AEA12">
        <v>2265589303</v>
      </c>
      <c r="AEB12">
        <v>2265589303</v>
      </c>
      <c r="AEC12">
        <v>2265589303</v>
      </c>
      <c r="AED12">
        <v>2265589303</v>
      </c>
      <c r="AEE12">
        <v>2265589303</v>
      </c>
      <c r="AEF12">
        <v>2265589303</v>
      </c>
      <c r="AEG12">
        <v>2265589303</v>
      </c>
      <c r="AEH12">
        <v>2265589303</v>
      </c>
      <c r="AEI12">
        <v>2265589303</v>
      </c>
      <c r="AEJ12">
        <v>2265589303</v>
      </c>
      <c r="AEL12">
        <v>2265589104</v>
      </c>
      <c r="AEM12">
        <v>2265589104</v>
      </c>
      <c r="AEN12">
        <v>2265589104</v>
      </c>
      <c r="AEO12">
        <v>2265589104</v>
      </c>
      <c r="AEP12">
        <v>2265589104</v>
      </c>
      <c r="AEQ12">
        <v>2265589104</v>
      </c>
      <c r="AER12">
        <v>2265589104</v>
      </c>
      <c r="AES12">
        <v>2265589104</v>
      </c>
      <c r="AET12">
        <v>2265589104</v>
      </c>
      <c r="AEU12">
        <v>2265589104</v>
      </c>
      <c r="AEW12">
        <v>2265589200</v>
      </c>
      <c r="AEX12">
        <v>2265589200</v>
      </c>
      <c r="AEY12">
        <v>2265589200</v>
      </c>
      <c r="AEZ12">
        <v>2265589200</v>
      </c>
      <c r="AFA12">
        <v>2265589200</v>
      </c>
      <c r="AFB12">
        <v>2265589200</v>
      </c>
      <c r="AFC12">
        <v>2265589200</v>
      </c>
      <c r="AFD12">
        <v>2265589200</v>
      </c>
      <c r="AFE12">
        <v>2265589200</v>
      </c>
      <c r="AFF12">
        <v>2265589200</v>
      </c>
      <c r="AFH12">
        <v>2265589201</v>
      </c>
      <c r="AFI12">
        <v>2265589201</v>
      </c>
      <c r="AFJ12">
        <v>2265589201</v>
      </c>
      <c r="AFK12">
        <v>2265589201</v>
      </c>
      <c r="AFL12">
        <v>2265589201</v>
      </c>
      <c r="AFM12">
        <v>2265589201</v>
      </c>
      <c r="AFN12">
        <v>2265589201</v>
      </c>
      <c r="AFO12">
        <v>2265589201</v>
      </c>
      <c r="AFP12">
        <v>2265589201</v>
      </c>
      <c r="AFQ12">
        <v>2265589201</v>
      </c>
      <c r="AFS12">
        <v>2265589209</v>
      </c>
      <c r="AFT12">
        <v>2265589209</v>
      </c>
      <c r="AFU12">
        <v>2265589209</v>
      </c>
      <c r="AFV12">
        <v>2265589209</v>
      </c>
      <c r="AFW12">
        <v>2265589209</v>
      </c>
      <c r="AFX12">
        <v>2265589209</v>
      </c>
      <c r="AFY12">
        <v>2265589209</v>
      </c>
      <c r="AFZ12">
        <v>2265589209</v>
      </c>
      <c r="AGA12">
        <v>2265589209</v>
      </c>
      <c r="AGB12">
        <v>2265589209</v>
      </c>
      <c r="AGD12">
        <v>2265589216</v>
      </c>
      <c r="AGE12">
        <v>2265589216</v>
      </c>
      <c r="AGF12">
        <v>2265589216</v>
      </c>
      <c r="AGG12">
        <v>2265589216</v>
      </c>
      <c r="AGH12">
        <v>2265589216</v>
      </c>
      <c r="AGI12">
        <v>2265589216</v>
      </c>
      <c r="AGJ12">
        <v>2265589216</v>
      </c>
      <c r="AGK12">
        <v>2265589216</v>
      </c>
      <c r="AGL12">
        <v>2265589216</v>
      </c>
      <c r="AGM12">
        <v>2265589216</v>
      </c>
      <c r="AGO12">
        <v>2265589202</v>
      </c>
      <c r="AGP12">
        <v>2265589202</v>
      </c>
      <c r="AGQ12">
        <v>2265589202</v>
      </c>
      <c r="AGR12">
        <v>2265589202</v>
      </c>
      <c r="AGS12">
        <v>2265589202</v>
      </c>
      <c r="AGT12">
        <v>2265589202</v>
      </c>
      <c r="AGU12">
        <v>2265589202</v>
      </c>
      <c r="AGV12">
        <v>2265589202</v>
      </c>
      <c r="AGW12">
        <v>2265589202</v>
      </c>
      <c r="AGX12">
        <v>2265589202</v>
      </c>
      <c r="AGZ12">
        <v>2265589204</v>
      </c>
      <c r="AHA12">
        <v>2265589204</v>
      </c>
      <c r="AHB12">
        <v>2265589204</v>
      </c>
      <c r="AHC12">
        <v>2265589204</v>
      </c>
      <c r="AHD12">
        <v>2265589204</v>
      </c>
      <c r="AHE12">
        <v>2265589204</v>
      </c>
      <c r="AHF12">
        <v>2265589204</v>
      </c>
      <c r="AHG12">
        <v>2265589204</v>
      </c>
      <c r="AHH12">
        <v>2265589204</v>
      </c>
      <c r="AHI12">
        <v>2265589204</v>
      </c>
      <c r="AHK12">
        <v>2265589207</v>
      </c>
      <c r="AHL12">
        <v>2265589207</v>
      </c>
      <c r="AHM12">
        <v>2265589207</v>
      </c>
      <c r="AHN12">
        <v>2265589207</v>
      </c>
      <c r="AHO12">
        <v>2265589207</v>
      </c>
      <c r="AHP12">
        <v>2265589207</v>
      </c>
      <c r="AHQ12">
        <v>2265589207</v>
      </c>
      <c r="AHR12">
        <v>2265589207</v>
      </c>
      <c r="AHS12">
        <v>2265589207</v>
      </c>
      <c r="AHT12">
        <v>2265589207</v>
      </c>
      <c r="AHV12">
        <v>2265589208</v>
      </c>
      <c r="AHW12">
        <v>2265589208</v>
      </c>
      <c r="AHX12">
        <v>2265589208</v>
      </c>
      <c r="AHY12">
        <v>2265589208</v>
      </c>
      <c r="AHZ12">
        <v>2265589208</v>
      </c>
      <c r="AIA12">
        <v>2265589208</v>
      </c>
      <c r="AIB12">
        <v>2265589208</v>
      </c>
      <c r="AIC12">
        <v>2265589208</v>
      </c>
      <c r="AID12">
        <v>2265589208</v>
      </c>
      <c r="AIE12">
        <v>2265589208</v>
      </c>
      <c r="AIG12">
        <v>2265589212</v>
      </c>
      <c r="AIH12">
        <v>2265589212</v>
      </c>
      <c r="AII12">
        <v>2265589212</v>
      </c>
      <c r="AIJ12">
        <v>2265589212</v>
      </c>
      <c r="AIK12">
        <v>2265589212</v>
      </c>
      <c r="AIL12">
        <v>2265589212</v>
      </c>
      <c r="AIM12">
        <v>2265589212</v>
      </c>
      <c r="AIN12">
        <v>2265589212</v>
      </c>
      <c r="AIO12">
        <v>2265589212</v>
      </c>
      <c r="AIP12">
        <v>2265589212</v>
      </c>
      <c r="AIR12">
        <v>10080</v>
      </c>
      <c r="AIS12">
        <v>10080</v>
      </c>
      <c r="AIT12">
        <v>10080</v>
      </c>
      <c r="AIU12">
        <v>10080</v>
      </c>
      <c r="AIV12">
        <v>10080</v>
      </c>
      <c r="AIW12">
        <v>10080</v>
      </c>
      <c r="AIX12">
        <v>10080</v>
      </c>
      <c r="AIY12">
        <v>10080</v>
      </c>
      <c r="AIZ12">
        <v>10080</v>
      </c>
      <c r="AJA12">
        <v>10080</v>
      </c>
      <c r="AJC12">
        <v>10085</v>
      </c>
      <c r="AJD12">
        <v>10085</v>
      </c>
      <c r="AJE12">
        <v>10085</v>
      </c>
      <c r="AJF12">
        <v>10085</v>
      </c>
      <c r="AJG12">
        <v>10085</v>
      </c>
      <c r="AJH12">
        <v>10085</v>
      </c>
      <c r="AJI12">
        <v>10085</v>
      </c>
      <c r="AJJ12">
        <v>10085</v>
      </c>
      <c r="AJK12">
        <v>10085</v>
      </c>
      <c r="AJL12">
        <v>10085</v>
      </c>
      <c r="AJN12">
        <v>40432</v>
      </c>
      <c r="AJO12">
        <v>40432</v>
      </c>
      <c r="AJP12">
        <v>40432</v>
      </c>
      <c r="AJQ12">
        <v>40432</v>
      </c>
      <c r="AJR12">
        <v>40432</v>
      </c>
      <c r="AJS12">
        <v>40432</v>
      </c>
      <c r="AJT12">
        <v>40432</v>
      </c>
      <c r="AJU12">
        <v>40432</v>
      </c>
      <c r="AJV12">
        <v>40432</v>
      </c>
      <c r="AJW12">
        <v>40432</v>
      </c>
      <c r="AJY12">
        <v>40490</v>
      </c>
      <c r="AJZ12">
        <v>40490</v>
      </c>
      <c r="AKA12">
        <v>40490</v>
      </c>
      <c r="AKB12">
        <v>40490</v>
      </c>
      <c r="AKC12">
        <v>40490</v>
      </c>
      <c r="AKD12">
        <v>40490</v>
      </c>
      <c r="AKE12">
        <v>40490</v>
      </c>
      <c r="AKF12">
        <v>40490</v>
      </c>
      <c r="AKG12">
        <v>40490</v>
      </c>
      <c r="AKH12">
        <v>40490</v>
      </c>
      <c r="AKJ12">
        <v>40497</v>
      </c>
      <c r="AKK12">
        <v>40497</v>
      </c>
      <c r="AKL12">
        <v>40497</v>
      </c>
      <c r="AKM12">
        <v>40497</v>
      </c>
      <c r="AKN12">
        <v>40497</v>
      </c>
      <c r="AKO12">
        <v>40497</v>
      </c>
      <c r="AKP12">
        <v>40497</v>
      </c>
      <c r="AKQ12">
        <v>40497</v>
      </c>
      <c r="AKR12">
        <v>40497</v>
      </c>
      <c r="AKS12">
        <v>40497</v>
      </c>
      <c r="AKU12">
        <v>40376</v>
      </c>
      <c r="AKV12">
        <v>40376</v>
      </c>
      <c r="AKW12">
        <v>40376</v>
      </c>
      <c r="AKX12">
        <v>40376</v>
      </c>
      <c r="AKY12">
        <v>40376</v>
      </c>
      <c r="AKZ12">
        <v>40376</v>
      </c>
      <c r="ALA12">
        <v>40376</v>
      </c>
      <c r="ALB12">
        <v>40376</v>
      </c>
      <c r="ALC12">
        <v>40376</v>
      </c>
      <c r="ALD12">
        <v>40376</v>
      </c>
      <c r="ALF12">
        <v>40711</v>
      </c>
      <c r="ALG12">
        <v>40711</v>
      </c>
      <c r="ALH12">
        <v>40711</v>
      </c>
      <c r="ALI12">
        <v>40711</v>
      </c>
      <c r="ALJ12">
        <v>40711</v>
      </c>
      <c r="ALK12">
        <v>40711</v>
      </c>
      <c r="ALL12">
        <v>40711</v>
      </c>
      <c r="ALM12">
        <v>40711</v>
      </c>
      <c r="ALN12">
        <v>40711</v>
      </c>
      <c r="ALO12">
        <v>40711</v>
      </c>
      <c r="ALQ12">
        <v>40927</v>
      </c>
      <c r="ALR12">
        <v>40927</v>
      </c>
      <c r="ALS12">
        <v>40927</v>
      </c>
      <c r="ALT12">
        <v>40927</v>
      </c>
      <c r="ALU12">
        <v>40927</v>
      </c>
      <c r="ALV12">
        <v>40927</v>
      </c>
      <c r="ALW12">
        <v>40927</v>
      </c>
      <c r="ALX12">
        <v>40927</v>
      </c>
      <c r="ALY12">
        <v>40927</v>
      </c>
      <c r="ALZ12">
        <v>40927</v>
      </c>
      <c r="AMB12">
        <v>40928</v>
      </c>
      <c r="AMC12">
        <v>40928</v>
      </c>
      <c r="AMD12">
        <v>40928</v>
      </c>
      <c r="AME12">
        <v>40928</v>
      </c>
      <c r="AMF12">
        <v>40928</v>
      </c>
      <c r="AMG12">
        <v>40928</v>
      </c>
      <c r="AMH12">
        <v>40928</v>
      </c>
      <c r="AMI12">
        <v>40928</v>
      </c>
      <c r="AMJ12">
        <v>40928</v>
      </c>
      <c r="AMK12">
        <v>40928</v>
      </c>
      <c r="AMM12">
        <v>40265</v>
      </c>
      <c r="AMN12">
        <v>40265</v>
      </c>
      <c r="AMO12">
        <v>40265</v>
      </c>
      <c r="AMP12">
        <v>40265</v>
      </c>
      <c r="AMQ12">
        <v>40265</v>
      </c>
      <c r="AMR12">
        <v>40265</v>
      </c>
      <c r="AMS12">
        <v>40265</v>
      </c>
      <c r="AMT12">
        <v>40265</v>
      </c>
      <c r="AMU12">
        <v>40265</v>
      </c>
      <c r="AMV12">
        <v>40265</v>
      </c>
      <c r="AMX12">
        <v>40352</v>
      </c>
      <c r="AMY12">
        <v>40352</v>
      </c>
      <c r="AMZ12">
        <v>40352</v>
      </c>
      <c r="ANA12">
        <v>40352</v>
      </c>
      <c r="ANB12">
        <v>40352</v>
      </c>
      <c r="ANC12">
        <v>40352</v>
      </c>
      <c r="AND12">
        <v>40352</v>
      </c>
      <c r="ANE12">
        <v>40352</v>
      </c>
      <c r="ANF12">
        <v>40352</v>
      </c>
      <c r="ANG12">
        <v>40352</v>
      </c>
      <c r="ANI12">
        <v>40196</v>
      </c>
      <c r="ANJ12">
        <v>40196</v>
      </c>
      <c r="ANK12">
        <v>40196</v>
      </c>
      <c r="ANL12">
        <v>40196</v>
      </c>
      <c r="ANM12">
        <v>40196</v>
      </c>
      <c r="ANN12">
        <v>40196</v>
      </c>
      <c r="ANO12">
        <v>40196</v>
      </c>
      <c r="ANP12">
        <v>40196</v>
      </c>
      <c r="ANQ12">
        <v>40196</v>
      </c>
      <c r="ANR12">
        <v>40196</v>
      </c>
      <c r="ANT12" t="s">
        <v>223</v>
      </c>
      <c r="ANU12" t="s">
        <v>223</v>
      </c>
      <c r="ANV12" t="s">
        <v>223</v>
      </c>
      <c r="ANW12" t="s">
        <v>223</v>
      </c>
      <c r="ANX12" t="s">
        <v>223</v>
      </c>
      <c r="ANY12" t="s">
        <v>223</v>
      </c>
      <c r="ANZ12" t="s">
        <v>223</v>
      </c>
      <c r="AOA12" t="s">
        <v>223</v>
      </c>
      <c r="AOB12" t="s">
        <v>223</v>
      </c>
      <c r="AOC12" t="s">
        <v>223</v>
      </c>
      <c r="AOE12" t="s">
        <v>224</v>
      </c>
      <c r="AOF12" t="s">
        <v>224</v>
      </c>
      <c r="AOG12" t="s">
        <v>224</v>
      </c>
      <c r="AOH12" t="s">
        <v>224</v>
      </c>
      <c r="AOI12" t="s">
        <v>224</v>
      </c>
      <c r="AOJ12" t="s">
        <v>224</v>
      </c>
      <c r="AOK12" t="s">
        <v>224</v>
      </c>
      <c r="AOL12" t="s">
        <v>224</v>
      </c>
      <c r="AOM12" t="s">
        <v>224</v>
      </c>
      <c r="AON12" t="s">
        <v>224</v>
      </c>
      <c r="AOP12" t="s">
        <v>225</v>
      </c>
      <c r="AOQ12" t="s">
        <v>225</v>
      </c>
      <c r="AOR12" t="s">
        <v>225</v>
      </c>
      <c r="AOS12" t="s">
        <v>225</v>
      </c>
      <c r="AOT12" t="s">
        <v>225</v>
      </c>
      <c r="AOU12" t="s">
        <v>225</v>
      </c>
      <c r="AOV12" t="s">
        <v>225</v>
      </c>
      <c r="AOW12" t="s">
        <v>225</v>
      </c>
      <c r="AOX12" t="s">
        <v>225</v>
      </c>
      <c r="AOY12" t="s">
        <v>225</v>
      </c>
      <c r="APA12" t="s">
        <v>226</v>
      </c>
      <c r="APB12" t="s">
        <v>226</v>
      </c>
      <c r="APC12" t="s">
        <v>226</v>
      </c>
      <c r="APD12" t="s">
        <v>226</v>
      </c>
      <c r="APE12" t="s">
        <v>226</v>
      </c>
      <c r="APF12" t="s">
        <v>226</v>
      </c>
      <c r="APG12" t="s">
        <v>226</v>
      </c>
      <c r="APH12" t="s">
        <v>226</v>
      </c>
      <c r="API12" t="s">
        <v>226</v>
      </c>
      <c r="APJ12" t="s">
        <v>226</v>
      </c>
      <c r="APL12" t="s">
        <v>227</v>
      </c>
      <c r="APM12" t="s">
        <v>227</v>
      </c>
      <c r="APN12" t="s">
        <v>227</v>
      </c>
      <c r="APO12" t="s">
        <v>227</v>
      </c>
      <c r="APP12" t="s">
        <v>227</v>
      </c>
      <c r="APQ12" t="s">
        <v>227</v>
      </c>
      <c r="APR12" t="s">
        <v>227</v>
      </c>
      <c r="APS12" t="s">
        <v>227</v>
      </c>
      <c r="APT12" t="s">
        <v>227</v>
      </c>
      <c r="APU12" t="s">
        <v>227</v>
      </c>
      <c r="APW12" t="s">
        <v>228</v>
      </c>
      <c r="APX12" t="s">
        <v>228</v>
      </c>
      <c r="APY12" t="s">
        <v>228</v>
      </c>
      <c r="APZ12" t="s">
        <v>228</v>
      </c>
      <c r="AQA12" t="s">
        <v>228</v>
      </c>
      <c r="AQB12" t="s">
        <v>228</v>
      </c>
      <c r="AQC12" t="s">
        <v>228</v>
      </c>
      <c r="AQD12" t="s">
        <v>228</v>
      </c>
      <c r="AQE12" t="s">
        <v>228</v>
      </c>
      <c r="AQF12" t="s">
        <v>228</v>
      </c>
      <c r="AQH12" t="s">
        <v>229</v>
      </c>
      <c r="AQI12" t="s">
        <v>229</v>
      </c>
      <c r="AQJ12" t="s">
        <v>229</v>
      </c>
      <c r="AQK12" t="s">
        <v>229</v>
      </c>
      <c r="AQL12" t="s">
        <v>229</v>
      </c>
      <c r="AQM12" t="s">
        <v>229</v>
      </c>
      <c r="AQN12" t="s">
        <v>229</v>
      </c>
      <c r="AQO12" t="s">
        <v>229</v>
      </c>
      <c r="AQP12" t="s">
        <v>229</v>
      </c>
      <c r="AQQ12" t="s">
        <v>229</v>
      </c>
      <c r="AQS12" t="s">
        <v>230</v>
      </c>
      <c r="AQT12" t="s">
        <v>230</v>
      </c>
      <c r="AQU12" t="s">
        <v>230</v>
      </c>
      <c r="AQV12" t="s">
        <v>230</v>
      </c>
      <c r="AQW12" t="s">
        <v>230</v>
      </c>
      <c r="AQX12" t="s">
        <v>230</v>
      </c>
      <c r="AQY12" t="s">
        <v>230</v>
      </c>
      <c r="AQZ12" t="s">
        <v>230</v>
      </c>
      <c r="ARA12" t="s">
        <v>230</v>
      </c>
      <c r="ARB12" t="s">
        <v>230</v>
      </c>
      <c r="ARD12" t="s">
        <v>231</v>
      </c>
      <c r="ARE12" t="s">
        <v>231</v>
      </c>
      <c r="ARF12" t="s">
        <v>231</v>
      </c>
      <c r="ARG12" t="s">
        <v>231</v>
      </c>
      <c r="ARH12" t="s">
        <v>231</v>
      </c>
      <c r="ARI12" t="s">
        <v>231</v>
      </c>
      <c r="ARJ12" t="s">
        <v>231</v>
      </c>
      <c r="ARK12" t="s">
        <v>231</v>
      </c>
      <c r="ARL12" t="s">
        <v>231</v>
      </c>
      <c r="ARM12" t="s">
        <v>231</v>
      </c>
      <c r="ARO12" t="s">
        <v>232</v>
      </c>
      <c r="ARP12" t="s">
        <v>232</v>
      </c>
      <c r="ARQ12" t="s">
        <v>232</v>
      </c>
      <c r="ARR12" t="s">
        <v>232</v>
      </c>
      <c r="ARS12" t="s">
        <v>232</v>
      </c>
      <c r="ART12" t="s">
        <v>232</v>
      </c>
      <c r="ARU12" t="s">
        <v>232</v>
      </c>
      <c r="ARV12" t="s">
        <v>232</v>
      </c>
      <c r="ARW12" t="s">
        <v>232</v>
      </c>
      <c r="ARX12" t="s">
        <v>232</v>
      </c>
      <c r="ARZ12" t="s">
        <v>233</v>
      </c>
      <c r="ASA12" t="s">
        <v>233</v>
      </c>
      <c r="ASB12" t="s">
        <v>233</v>
      </c>
      <c r="ASC12" t="s">
        <v>233</v>
      </c>
      <c r="ASD12" t="s">
        <v>233</v>
      </c>
      <c r="ASE12" t="s">
        <v>233</v>
      </c>
      <c r="ASF12" t="s">
        <v>233</v>
      </c>
      <c r="ASG12" t="s">
        <v>233</v>
      </c>
      <c r="ASH12" t="s">
        <v>233</v>
      </c>
      <c r="ASI12" t="s">
        <v>233</v>
      </c>
      <c r="ASK12" t="s">
        <v>234</v>
      </c>
      <c r="ASL12" t="s">
        <v>234</v>
      </c>
      <c r="ASM12" t="s">
        <v>234</v>
      </c>
      <c r="ASN12" t="s">
        <v>234</v>
      </c>
      <c r="ASO12" t="s">
        <v>234</v>
      </c>
      <c r="ASP12" t="s">
        <v>234</v>
      </c>
      <c r="ASQ12" t="s">
        <v>234</v>
      </c>
      <c r="ASR12" t="s">
        <v>234</v>
      </c>
      <c r="ASS12" t="s">
        <v>234</v>
      </c>
      <c r="AST12" t="s">
        <v>234</v>
      </c>
      <c r="ASV12" t="s">
        <v>235</v>
      </c>
      <c r="ASW12" t="s">
        <v>235</v>
      </c>
      <c r="ASX12" t="s">
        <v>235</v>
      </c>
      <c r="ASY12" t="s">
        <v>235</v>
      </c>
      <c r="ASZ12" t="s">
        <v>235</v>
      </c>
      <c r="ATA12" t="s">
        <v>235</v>
      </c>
      <c r="ATB12" t="s">
        <v>235</v>
      </c>
      <c r="ATC12" t="s">
        <v>235</v>
      </c>
      <c r="ATD12" t="s">
        <v>235</v>
      </c>
      <c r="ATE12" t="s">
        <v>235</v>
      </c>
      <c r="ATG12">
        <v>126</v>
      </c>
      <c r="ATH12">
        <v>126</v>
      </c>
      <c r="ATI12">
        <v>126</v>
      </c>
      <c r="ATJ12">
        <v>126</v>
      </c>
      <c r="ATK12">
        <v>126</v>
      </c>
      <c r="ATL12">
        <v>126</v>
      </c>
      <c r="ATM12">
        <v>126</v>
      </c>
      <c r="ATN12">
        <v>126</v>
      </c>
      <c r="ATO12">
        <v>126</v>
      </c>
      <c r="ATP12">
        <v>126</v>
      </c>
      <c r="ATR12">
        <v>316</v>
      </c>
      <c r="ATS12">
        <v>316</v>
      </c>
      <c r="ATT12">
        <v>316</v>
      </c>
      <c r="ATU12">
        <v>316</v>
      </c>
      <c r="ATV12">
        <v>316</v>
      </c>
      <c r="ATW12">
        <v>316</v>
      </c>
      <c r="ATX12">
        <v>316</v>
      </c>
      <c r="ATY12">
        <v>316</v>
      </c>
      <c r="ATZ12">
        <v>316</v>
      </c>
      <c r="AUA12">
        <v>316</v>
      </c>
      <c r="AUC12">
        <v>425</v>
      </c>
      <c r="AUD12">
        <v>425</v>
      </c>
      <c r="AUE12">
        <v>425</v>
      </c>
      <c r="AUF12">
        <v>425</v>
      </c>
      <c r="AUG12">
        <v>425</v>
      </c>
      <c r="AUH12">
        <v>425</v>
      </c>
      <c r="AUI12">
        <v>425</v>
      </c>
      <c r="AUJ12">
        <v>425</v>
      </c>
      <c r="AUK12">
        <v>425</v>
      </c>
      <c r="AUL12">
        <v>425</v>
      </c>
      <c r="AUN12">
        <v>6715</v>
      </c>
      <c r="AUO12">
        <v>6715</v>
      </c>
      <c r="AUP12">
        <v>6715</v>
      </c>
      <c r="AUQ12">
        <v>6715</v>
      </c>
      <c r="AUR12">
        <v>6715</v>
      </c>
      <c r="AUS12">
        <v>6715</v>
      </c>
      <c r="AUT12">
        <v>6715</v>
      </c>
      <c r="AUU12">
        <v>6715</v>
      </c>
      <c r="AUV12">
        <v>6715</v>
      </c>
      <c r="AUW12">
        <v>6715</v>
      </c>
      <c r="AUY12">
        <v>6721</v>
      </c>
      <c r="AUZ12">
        <v>6721</v>
      </c>
      <c r="AVA12">
        <v>6721</v>
      </c>
      <c r="AVB12">
        <v>6721</v>
      </c>
      <c r="AVC12">
        <v>6721</v>
      </c>
      <c r="AVD12">
        <v>6721</v>
      </c>
      <c r="AVE12">
        <v>6721</v>
      </c>
      <c r="AVF12">
        <v>6721</v>
      </c>
      <c r="AVG12">
        <v>6721</v>
      </c>
      <c r="AVH12">
        <v>6721</v>
      </c>
      <c r="AVJ12">
        <v>37619</v>
      </c>
      <c r="AVK12">
        <v>37619</v>
      </c>
      <c r="AVL12">
        <v>37619</v>
      </c>
      <c r="AVM12">
        <v>37619</v>
      </c>
      <c r="AVN12">
        <v>37619</v>
      </c>
      <c r="AVO12">
        <v>37619</v>
      </c>
      <c r="AVP12">
        <v>37619</v>
      </c>
      <c r="AVQ12">
        <v>37619</v>
      </c>
      <c r="AVR12">
        <v>37619</v>
      </c>
      <c r="AVS12">
        <v>37619</v>
      </c>
      <c r="AVU12">
        <v>37621</v>
      </c>
      <c r="AVV12">
        <v>37621</v>
      </c>
      <c r="AVW12">
        <v>37621</v>
      </c>
      <c r="AVX12">
        <v>37621</v>
      </c>
      <c r="AVY12">
        <v>37621</v>
      </c>
      <c r="AVZ12">
        <v>37621</v>
      </c>
      <c r="AWA12">
        <v>37621</v>
      </c>
      <c r="AWB12">
        <v>37621</v>
      </c>
      <c r="AWC12">
        <v>37621</v>
      </c>
      <c r="AWD12">
        <v>37621</v>
      </c>
      <c r="AWF12">
        <v>37623</v>
      </c>
      <c r="AWG12">
        <v>37623</v>
      </c>
      <c r="AWH12">
        <v>37623</v>
      </c>
      <c r="AWI12">
        <v>37623</v>
      </c>
      <c r="AWJ12">
        <v>37623</v>
      </c>
      <c r="AWK12">
        <v>37623</v>
      </c>
      <c r="AWL12">
        <v>37623</v>
      </c>
      <c r="AWM12">
        <v>37623</v>
      </c>
      <c r="AWN12">
        <v>37623</v>
      </c>
      <c r="AWO12">
        <v>37623</v>
      </c>
      <c r="AWQ12" t="s">
        <v>236</v>
      </c>
      <c r="AWR12" t="s">
        <v>236</v>
      </c>
      <c r="AWS12" t="s">
        <v>236</v>
      </c>
      <c r="AWT12" t="s">
        <v>236</v>
      </c>
      <c r="AWU12" t="s">
        <v>236</v>
      </c>
      <c r="AWV12" t="s">
        <v>236</v>
      </c>
      <c r="AWW12" t="s">
        <v>236</v>
      </c>
      <c r="AWX12" t="s">
        <v>236</v>
      </c>
      <c r="AWY12" t="s">
        <v>236</v>
      </c>
      <c r="AWZ12" t="s">
        <v>236</v>
      </c>
      <c r="AXB12" t="s">
        <v>237</v>
      </c>
      <c r="AXC12" t="s">
        <v>237</v>
      </c>
      <c r="AXD12" t="s">
        <v>237</v>
      </c>
      <c r="AXE12" t="s">
        <v>237</v>
      </c>
      <c r="AXF12" t="s">
        <v>237</v>
      </c>
      <c r="AXG12" t="s">
        <v>237</v>
      </c>
      <c r="AXH12" t="s">
        <v>237</v>
      </c>
      <c r="AXI12" t="s">
        <v>237</v>
      </c>
      <c r="AXJ12" t="s">
        <v>237</v>
      </c>
      <c r="AXK12" t="s">
        <v>237</v>
      </c>
      <c r="AXM12" t="s">
        <v>238</v>
      </c>
      <c r="AXN12" t="s">
        <v>238</v>
      </c>
      <c r="AXO12" t="s">
        <v>238</v>
      </c>
      <c r="AXP12" t="s">
        <v>238</v>
      </c>
      <c r="AXQ12" t="s">
        <v>238</v>
      </c>
      <c r="AXR12" t="s">
        <v>238</v>
      </c>
      <c r="AXS12" t="s">
        <v>238</v>
      </c>
      <c r="AXT12" t="s">
        <v>238</v>
      </c>
      <c r="AXU12" t="s">
        <v>238</v>
      </c>
      <c r="AXV12" t="s">
        <v>238</v>
      </c>
      <c r="AXX12" t="s">
        <v>239</v>
      </c>
      <c r="AXY12" t="s">
        <v>239</v>
      </c>
      <c r="AXZ12" t="s">
        <v>239</v>
      </c>
      <c r="AYA12" t="s">
        <v>239</v>
      </c>
      <c r="AYB12" t="s">
        <v>239</v>
      </c>
      <c r="AYC12" t="s">
        <v>239</v>
      </c>
      <c r="AYD12" t="s">
        <v>239</v>
      </c>
      <c r="AYE12" t="s">
        <v>239</v>
      </c>
      <c r="AYF12" t="s">
        <v>239</v>
      </c>
      <c r="AYG12" t="s">
        <v>239</v>
      </c>
      <c r="AYI12" t="s">
        <v>240</v>
      </c>
      <c r="AYJ12" t="s">
        <v>240</v>
      </c>
      <c r="AYK12" t="s">
        <v>240</v>
      </c>
      <c r="AYL12" t="s">
        <v>240</v>
      </c>
      <c r="AYM12" t="s">
        <v>240</v>
      </c>
      <c r="AYN12" t="s">
        <v>240</v>
      </c>
      <c r="AYO12" t="s">
        <v>240</v>
      </c>
      <c r="AYP12" t="s">
        <v>240</v>
      </c>
      <c r="AYQ12" t="s">
        <v>240</v>
      </c>
      <c r="AYR12" t="s">
        <v>240</v>
      </c>
      <c r="AYT12" t="s">
        <v>241</v>
      </c>
      <c r="AYU12" t="s">
        <v>241</v>
      </c>
      <c r="AYV12" t="s">
        <v>241</v>
      </c>
      <c r="AYW12" t="s">
        <v>241</v>
      </c>
      <c r="AYX12" t="s">
        <v>241</v>
      </c>
      <c r="AYY12" t="s">
        <v>241</v>
      </c>
      <c r="AYZ12" t="s">
        <v>241</v>
      </c>
      <c r="AZA12" t="s">
        <v>241</v>
      </c>
      <c r="AZB12" t="s">
        <v>241</v>
      </c>
      <c r="AZC12" t="s">
        <v>241</v>
      </c>
      <c r="AZE12" t="s">
        <v>242</v>
      </c>
      <c r="AZF12" t="s">
        <v>242</v>
      </c>
      <c r="AZG12" t="s">
        <v>242</v>
      </c>
      <c r="AZH12" t="s">
        <v>242</v>
      </c>
      <c r="AZI12" t="s">
        <v>242</v>
      </c>
      <c r="AZJ12" t="s">
        <v>242</v>
      </c>
      <c r="AZK12" t="s">
        <v>242</v>
      </c>
      <c r="AZL12" t="s">
        <v>242</v>
      </c>
      <c r="AZM12" t="s">
        <v>242</v>
      </c>
      <c r="AZN12" t="s">
        <v>242</v>
      </c>
      <c r="AZP12" t="s">
        <v>243</v>
      </c>
      <c r="AZQ12" t="s">
        <v>243</v>
      </c>
      <c r="AZR12" t="s">
        <v>243</v>
      </c>
      <c r="AZS12" t="s">
        <v>243</v>
      </c>
      <c r="AZT12" t="s">
        <v>243</v>
      </c>
      <c r="AZU12" t="s">
        <v>243</v>
      </c>
      <c r="AZV12" t="s">
        <v>243</v>
      </c>
      <c r="AZW12" t="s">
        <v>243</v>
      </c>
      <c r="AZX12" t="s">
        <v>243</v>
      </c>
      <c r="AZY12" t="s">
        <v>243</v>
      </c>
      <c r="BAA12" t="s">
        <v>244</v>
      </c>
      <c r="BAB12" t="s">
        <v>244</v>
      </c>
      <c r="BAC12" t="s">
        <v>244</v>
      </c>
      <c r="BAD12" t="s">
        <v>244</v>
      </c>
      <c r="BAE12" t="s">
        <v>244</v>
      </c>
      <c r="BAF12" t="s">
        <v>244</v>
      </c>
      <c r="BAG12" t="s">
        <v>244</v>
      </c>
      <c r="BAH12" t="s">
        <v>244</v>
      </c>
      <c r="BAI12" t="s">
        <v>244</v>
      </c>
      <c r="BAJ12" t="s">
        <v>244</v>
      </c>
      <c r="BAL12" t="s">
        <v>245</v>
      </c>
      <c r="BAM12" t="s">
        <v>245</v>
      </c>
      <c r="BAN12" t="s">
        <v>245</v>
      </c>
      <c r="BAO12" t="s">
        <v>245</v>
      </c>
      <c r="BAP12" t="s">
        <v>245</v>
      </c>
      <c r="BAQ12" t="s">
        <v>245</v>
      </c>
      <c r="BAR12" t="s">
        <v>245</v>
      </c>
      <c r="BAS12" t="s">
        <v>245</v>
      </c>
      <c r="BAT12" t="s">
        <v>245</v>
      </c>
      <c r="BAU12" t="s">
        <v>245</v>
      </c>
      <c r="BAW12" t="s">
        <v>246</v>
      </c>
      <c r="BAX12" t="s">
        <v>246</v>
      </c>
      <c r="BAY12" t="s">
        <v>246</v>
      </c>
      <c r="BAZ12" t="s">
        <v>246</v>
      </c>
      <c r="BBA12" t="s">
        <v>246</v>
      </c>
      <c r="BBB12" t="s">
        <v>246</v>
      </c>
      <c r="BBC12" t="s">
        <v>246</v>
      </c>
      <c r="BBD12" t="s">
        <v>246</v>
      </c>
      <c r="BBE12" t="s">
        <v>246</v>
      </c>
      <c r="BBF12" t="s">
        <v>246</v>
      </c>
      <c r="BBH12" t="s">
        <v>247</v>
      </c>
      <c r="BBI12" t="s">
        <v>247</v>
      </c>
      <c r="BBJ12" t="s">
        <v>247</v>
      </c>
      <c r="BBK12" t="s">
        <v>247</v>
      </c>
      <c r="BBL12" t="s">
        <v>247</v>
      </c>
      <c r="BBM12" t="s">
        <v>247</v>
      </c>
      <c r="BBN12" t="s">
        <v>247</v>
      </c>
      <c r="BBO12" t="s">
        <v>247</v>
      </c>
      <c r="BBP12" t="s">
        <v>247</v>
      </c>
      <c r="BBQ12" t="s">
        <v>247</v>
      </c>
      <c r="BBS12" t="s">
        <v>248</v>
      </c>
      <c r="BBT12" t="s">
        <v>248</v>
      </c>
      <c r="BBU12" t="s">
        <v>248</v>
      </c>
      <c r="BBV12" t="s">
        <v>248</v>
      </c>
      <c r="BBW12" t="s">
        <v>248</v>
      </c>
      <c r="BBX12" t="s">
        <v>248</v>
      </c>
      <c r="BBY12" t="s">
        <v>248</v>
      </c>
      <c r="BBZ12" t="s">
        <v>248</v>
      </c>
      <c r="BCA12" t="s">
        <v>248</v>
      </c>
      <c r="BCB12" t="s">
        <v>248</v>
      </c>
      <c r="BCD12" t="s">
        <v>249</v>
      </c>
      <c r="BCE12" t="s">
        <v>249</v>
      </c>
      <c r="BCF12" t="s">
        <v>249</v>
      </c>
      <c r="BCG12" t="s">
        <v>249</v>
      </c>
      <c r="BCH12" t="s">
        <v>249</v>
      </c>
      <c r="BCI12" t="s">
        <v>249</v>
      </c>
      <c r="BCJ12" t="s">
        <v>249</v>
      </c>
      <c r="BCK12" t="s">
        <v>249</v>
      </c>
      <c r="BCL12" t="s">
        <v>249</v>
      </c>
      <c r="BCM12" t="s">
        <v>249</v>
      </c>
      <c r="BCO12" t="s">
        <v>250</v>
      </c>
      <c r="BCP12" t="s">
        <v>250</v>
      </c>
      <c r="BCQ12" t="s">
        <v>250</v>
      </c>
      <c r="BCR12" t="s">
        <v>250</v>
      </c>
      <c r="BCS12" t="s">
        <v>250</v>
      </c>
      <c r="BCT12" t="s">
        <v>250</v>
      </c>
      <c r="BCU12" t="s">
        <v>250</v>
      </c>
      <c r="BCV12" t="s">
        <v>250</v>
      </c>
      <c r="BCW12" t="s">
        <v>250</v>
      </c>
      <c r="BCX12" t="s">
        <v>250</v>
      </c>
      <c r="BCZ12" t="s">
        <v>251</v>
      </c>
      <c r="BDA12" t="s">
        <v>251</v>
      </c>
      <c r="BDB12" t="s">
        <v>251</v>
      </c>
      <c r="BDC12" t="s">
        <v>251</v>
      </c>
      <c r="BDD12" t="s">
        <v>251</v>
      </c>
      <c r="BDE12" t="s">
        <v>251</v>
      </c>
      <c r="BDF12" t="s">
        <v>251</v>
      </c>
      <c r="BDG12" t="s">
        <v>251</v>
      </c>
      <c r="BDH12" t="s">
        <v>251</v>
      </c>
      <c r="BDI12" t="s">
        <v>251</v>
      </c>
      <c r="BDK12" t="s">
        <v>252</v>
      </c>
      <c r="BDL12" t="s">
        <v>252</v>
      </c>
      <c r="BDM12" t="s">
        <v>252</v>
      </c>
      <c r="BDN12" t="s">
        <v>252</v>
      </c>
      <c r="BDO12" t="s">
        <v>252</v>
      </c>
      <c r="BDP12" t="s">
        <v>252</v>
      </c>
      <c r="BDQ12" t="s">
        <v>252</v>
      </c>
      <c r="BDR12" t="s">
        <v>252</v>
      </c>
      <c r="BDS12" t="s">
        <v>252</v>
      </c>
      <c r="BDT12" t="s">
        <v>252</v>
      </c>
      <c r="BDV12" t="s">
        <v>253</v>
      </c>
      <c r="BDW12" t="s">
        <v>253</v>
      </c>
      <c r="BDX12" t="s">
        <v>253</v>
      </c>
      <c r="BDY12" t="s">
        <v>253</v>
      </c>
      <c r="BDZ12" t="s">
        <v>253</v>
      </c>
      <c r="BEA12" t="s">
        <v>253</v>
      </c>
      <c r="BEB12" t="s">
        <v>253</v>
      </c>
      <c r="BEC12" t="s">
        <v>253</v>
      </c>
      <c r="BED12" t="s">
        <v>253</v>
      </c>
      <c r="BEE12" t="s">
        <v>253</v>
      </c>
      <c r="BEG12" t="s">
        <v>254</v>
      </c>
      <c r="BEH12" t="s">
        <v>254</v>
      </c>
      <c r="BEI12" t="s">
        <v>254</v>
      </c>
      <c r="BEJ12" t="s">
        <v>254</v>
      </c>
      <c r="BEK12" t="s">
        <v>254</v>
      </c>
      <c r="BEL12" t="s">
        <v>254</v>
      </c>
      <c r="BEM12" t="s">
        <v>254</v>
      </c>
      <c r="BEN12" t="s">
        <v>254</v>
      </c>
      <c r="BEO12" t="s">
        <v>254</v>
      </c>
      <c r="BEP12" t="s">
        <v>254</v>
      </c>
      <c r="BER12" t="s">
        <v>255</v>
      </c>
      <c r="BES12" t="s">
        <v>255</v>
      </c>
      <c r="BET12" t="s">
        <v>255</v>
      </c>
      <c r="BEU12" t="s">
        <v>255</v>
      </c>
      <c r="BEV12" t="s">
        <v>255</v>
      </c>
      <c r="BEW12" t="s">
        <v>255</v>
      </c>
      <c r="BEX12" t="s">
        <v>255</v>
      </c>
      <c r="BEY12" t="s">
        <v>255</v>
      </c>
      <c r="BEZ12" t="s">
        <v>255</v>
      </c>
      <c r="BFA12" t="s">
        <v>255</v>
      </c>
      <c r="BFC12" t="s">
        <v>256</v>
      </c>
      <c r="BFD12" t="s">
        <v>256</v>
      </c>
      <c r="BFE12" t="s">
        <v>256</v>
      </c>
      <c r="BFF12" t="s">
        <v>256</v>
      </c>
      <c r="BFG12" t="s">
        <v>256</v>
      </c>
      <c r="BFH12" t="s">
        <v>256</v>
      </c>
      <c r="BFI12" t="s">
        <v>256</v>
      </c>
      <c r="BFJ12" t="s">
        <v>256</v>
      </c>
      <c r="BFK12" t="s">
        <v>256</v>
      </c>
      <c r="BFL12" t="s">
        <v>256</v>
      </c>
      <c r="BFN12" t="s">
        <v>257</v>
      </c>
      <c r="BFO12" t="s">
        <v>257</v>
      </c>
      <c r="BFP12" t="s">
        <v>257</v>
      </c>
      <c r="BFQ12" t="s">
        <v>257</v>
      </c>
      <c r="BFR12" t="s">
        <v>257</v>
      </c>
      <c r="BFS12" t="s">
        <v>257</v>
      </c>
      <c r="BFT12" t="s">
        <v>257</v>
      </c>
      <c r="BFU12" t="s">
        <v>257</v>
      </c>
      <c r="BFV12" t="s">
        <v>257</v>
      </c>
      <c r="BFW12" t="s">
        <v>257</v>
      </c>
      <c r="BFY12" t="s">
        <v>258</v>
      </c>
      <c r="BFZ12" t="s">
        <v>258</v>
      </c>
      <c r="BGA12" t="s">
        <v>258</v>
      </c>
      <c r="BGB12" t="s">
        <v>258</v>
      </c>
      <c r="BGC12" t="s">
        <v>258</v>
      </c>
      <c r="BGD12" t="s">
        <v>258</v>
      </c>
      <c r="BGE12" t="s">
        <v>258</v>
      </c>
      <c r="BGF12" t="s">
        <v>258</v>
      </c>
      <c r="BGG12" t="s">
        <v>258</v>
      </c>
      <c r="BGH12" t="s">
        <v>258</v>
      </c>
      <c r="BGJ12" t="s">
        <v>259</v>
      </c>
      <c r="BGK12" t="s">
        <v>259</v>
      </c>
      <c r="BGL12" t="s">
        <v>259</v>
      </c>
      <c r="BGM12" t="s">
        <v>259</v>
      </c>
      <c r="BGN12" t="s">
        <v>259</v>
      </c>
      <c r="BGO12" t="s">
        <v>259</v>
      </c>
      <c r="BGP12" t="s">
        <v>259</v>
      </c>
      <c r="BGQ12" t="s">
        <v>259</v>
      </c>
      <c r="BGR12" t="s">
        <v>259</v>
      </c>
      <c r="BGS12" t="s">
        <v>259</v>
      </c>
      <c r="BGU12" t="s">
        <v>260</v>
      </c>
      <c r="BGV12" t="s">
        <v>260</v>
      </c>
      <c r="BGW12" t="s">
        <v>260</v>
      </c>
      <c r="BGX12" t="s">
        <v>260</v>
      </c>
      <c r="BGY12" t="s">
        <v>260</v>
      </c>
      <c r="BGZ12" t="s">
        <v>260</v>
      </c>
      <c r="BHA12" t="s">
        <v>260</v>
      </c>
      <c r="BHB12" t="s">
        <v>260</v>
      </c>
      <c r="BHC12" t="s">
        <v>260</v>
      </c>
      <c r="BHD12" t="s">
        <v>260</v>
      </c>
      <c r="BHF12" t="s">
        <v>261</v>
      </c>
      <c r="BHG12" t="s">
        <v>261</v>
      </c>
      <c r="BHH12" t="s">
        <v>261</v>
      </c>
      <c r="BHI12" t="s">
        <v>261</v>
      </c>
      <c r="BHJ12" t="s">
        <v>261</v>
      </c>
      <c r="BHK12" t="s">
        <v>261</v>
      </c>
      <c r="BHL12" t="s">
        <v>261</v>
      </c>
      <c r="BHM12" t="s">
        <v>261</v>
      </c>
      <c r="BHN12" t="s">
        <v>261</v>
      </c>
      <c r="BHO12" t="s">
        <v>261</v>
      </c>
      <c r="BHQ12" t="s">
        <v>262</v>
      </c>
      <c r="BHR12" t="s">
        <v>262</v>
      </c>
      <c r="BHS12" t="s">
        <v>262</v>
      </c>
      <c r="BHT12" t="s">
        <v>262</v>
      </c>
      <c r="BHU12" t="s">
        <v>262</v>
      </c>
      <c r="BHV12" t="s">
        <v>262</v>
      </c>
      <c r="BHW12" t="s">
        <v>262</v>
      </c>
      <c r="BHX12" t="s">
        <v>262</v>
      </c>
      <c r="BHY12" t="s">
        <v>262</v>
      </c>
      <c r="BHZ12" t="s">
        <v>262</v>
      </c>
      <c r="BIB12" t="s">
        <v>263</v>
      </c>
      <c r="BIC12" t="s">
        <v>263</v>
      </c>
      <c r="BID12" t="s">
        <v>263</v>
      </c>
      <c r="BIE12" t="s">
        <v>263</v>
      </c>
      <c r="BIF12" t="s">
        <v>263</v>
      </c>
      <c r="BIG12" t="s">
        <v>263</v>
      </c>
      <c r="BIH12" t="s">
        <v>263</v>
      </c>
      <c r="BII12" t="s">
        <v>263</v>
      </c>
      <c r="BIJ12" t="s">
        <v>263</v>
      </c>
      <c r="BIK12" t="s">
        <v>263</v>
      </c>
      <c r="BIM12" t="s">
        <v>264</v>
      </c>
      <c r="BIN12" t="s">
        <v>264</v>
      </c>
      <c r="BIO12" t="s">
        <v>264</v>
      </c>
      <c r="BIP12" t="s">
        <v>264</v>
      </c>
      <c r="BIQ12" t="s">
        <v>264</v>
      </c>
      <c r="BIR12" t="s">
        <v>264</v>
      </c>
      <c r="BIS12" t="s">
        <v>264</v>
      </c>
      <c r="BIT12" t="s">
        <v>264</v>
      </c>
      <c r="BIU12" t="s">
        <v>264</v>
      </c>
      <c r="BIV12" t="s">
        <v>264</v>
      </c>
      <c r="BIX12" t="s">
        <v>265</v>
      </c>
      <c r="BIY12" t="s">
        <v>265</v>
      </c>
      <c r="BIZ12" t="s">
        <v>265</v>
      </c>
      <c r="BJA12" t="s">
        <v>265</v>
      </c>
      <c r="BJB12" t="s">
        <v>265</v>
      </c>
      <c r="BJC12" t="s">
        <v>265</v>
      </c>
      <c r="BJD12" t="s">
        <v>265</v>
      </c>
      <c r="BJE12" t="s">
        <v>265</v>
      </c>
      <c r="BJF12" t="s">
        <v>265</v>
      </c>
      <c r="BJG12" t="s">
        <v>265</v>
      </c>
      <c r="BJI12" t="s">
        <v>266</v>
      </c>
      <c r="BJJ12" t="s">
        <v>266</v>
      </c>
      <c r="BJK12" t="s">
        <v>266</v>
      </c>
      <c r="BJL12" t="s">
        <v>266</v>
      </c>
      <c r="BJM12" t="s">
        <v>266</v>
      </c>
      <c r="BJN12" t="s">
        <v>266</v>
      </c>
      <c r="BJO12" t="s">
        <v>266</v>
      </c>
      <c r="BJP12" t="s">
        <v>266</v>
      </c>
      <c r="BJQ12" t="s">
        <v>266</v>
      </c>
      <c r="BJR12" t="s">
        <v>266</v>
      </c>
      <c r="BJT12" t="s">
        <v>267</v>
      </c>
      <c r="BJU12" t="s">
        <v>267</v>
      </c>
      <c r="BJV12" t="s">
        <v>267</v>
      </c>
      <c r="BJW12" t="s">
        <v>267</v>
      </c>
      <c r="BJX12" t="s">
        <v>267</v>
      </c>
      <c r="BJY12" t="s">
        <v>267</v>
      </c>
      <c r="BJZ12" t="s">
        <v>267</v>
      </c>
      <c r="BKA12" t="s">
        <v>267</v>
      </c>
      <c r="BKB12" t="s">
        <v>267</v>
      </c>
      <c r="BKC12" t="s">
        <v>267</v>
      </c>
      <c r="BKE12" t="s">
        <v>268</v>
      </c>
      <c r="BKF12" t="s">
        <v>268</v>
      </c>
      <c r="BKG12" t="s">
        <v>268</v>
      </c>
      <c r="BKH12" t="s">
        <v>268</v>
      </c>
      <c r="BKI12" t="s">
        <v>268</v>
      </c>
      <c r="BKJ12" t="s">
        <v>268</v>
      </c>
      <c r="BKK12" t="s">
        <v>268</v>
      </c>
      <c r="BKL12" t="s">
        <v>268</v>
      </c>
      <c r="BKM12" t="s">
        <v>268</v>
      </c>
      <c r="BKN12" t="s">
        <v>268</v>
      </c>
      <c r="BKP12" t="s">
        <v>269</v>
      </c>
      <c r="BKQ12" t="s">
        <v>269</v>
      </c>
      <c r="BKR12" t="s">
        <v>269</v>
      </c>
      <c r="BKS12" t="s">
        <v>269</v>
      </c>
      <c r="BKT12" t="s">
        <v>269</v>
      </c>
      <c r="BKU12" t="s">
        <v>269</v>
      </c>
      <c r="BKV12" t="s">
        <v>269</v>
      </c>
      <c r="BKW12" t="s">
        <v>269</v>
      </c>
      <c r="BKX12" t="s">
        <v>269</v>
      </c>
      <c r="BKY12" t="s">
        <v>269</v>
      </c>
      <c r="BLA12" t="s">
        <v>270</v>
      </c>
      <c r="BLB12" t="s">
        <v>270</v>
      </c>
      <c r="BLC12" t="s">
        <v>270</v>
      </c>
      <c r="BLD12" t="s">
        <v>270</v>
      </c>
      <c r="BLE12" t="s">
        <v>270</v>
      </c>
      <c r="BLF12" t="s">
        <v>270</v>
      </c>
      <c r="BLG12" t="s">
        <v>270</v>
      </c>
      <c r="BLH12" t="s">
        <v>270</v>
      </c>
      <c r="BLI12" t="s">
        <v>270</v>
      </c>
      <c r="BLJ12" t="s">
        <v>270</v>
      </c>
      <c r="BLL12">
        <v>90012</v>
      </c>
      <c r="BLM12">
        <v>90012</v>
      </c>
      <c r="BLN12">
        <v>90012</v>
      </c>
      <c r="BLO12">
        <v>90012</v>
      </c>
      <c r="BLP12">
        <v>90012</v>
      </c>
      <c r="BLQ12">
        <v>90012</v>
      </c>
      <c r="BLR12">
        <v>90012</v>
      </c>
      <c r="BLS12">
        <v>90012</v>
      </c>
      <c r="BLT12">
        <v>90012</v>
      </c>
      <c r="BLU12">
        <v>90012</v>
      </c>
      <c r="BLW12">
        <v>90013</v>
      </c>
      <c r="BLX12">
        <v>90013</v>
      </c>
      <c r="BLY12">
        <v>90013</v>
      </c>
      <c r="BLZ12">
        <v>90013</v>
      </c>
      <c r="BMA12">
        <v>90013</v>
      </c>
      <c r="BMB12">
        <v>90013</v>
      </c>
      <c r="BMC12">
        <v>90013</v>
      </c>
      <c r="BMD12">
        <v>90013</v>
      </c>
      <c r="BME12">
        <v>90013</v>
      </c>
      <c r="BMF12">
        <v>90013</v>
      </c>
      <c r="BMH12">
        <v>90014</v>
      </c>
      <c r="BMI12">
        <v>90014</v>
      </c>
      <c r="BMJ12">
        <v>90014</v>
      </c>
      <c r="BMK12">
        <v>90014</v>
      </c>
      <c r="BML12">
        <v>90014</v>
      </c>
      <c r="BMM12">
        <v>90014</v>
      </c>
      <c r="BMN12">
        <v>90014</v>
      </c>
      <c r="BMO12">
        <v>90014</v>
      </c>
      <c r="BMP12">
        <v>90014</v>
      </c>
      <c r="BMQ12">
        <v>90014</v>
      </c>
      <c r="BMS12">
        <v>96210</v>
      </c>
      <c r="BMT12">
        <v>96210</v>
      </c>
      <c r="BMU12">
        <v>96210</v>
      </c>
      <c r="BMV12">
        <v>96210</v>
      </c>
      <c r="BMW12">
        <v>96210</v>
      </c>
      <c r="BMX12">
        <v>96210</v>
      </c>
      <c r="BMY12">
        <v>96210</v>
      </c>
      <c r="BMZ12">
        <v>96210</v>
      </c>
      <c r="BNA12">
        <v>96210</v>
      </c>
      <c r="BNB12">
        <v>96210</v>
      </c>
      <c r="BND12">
        <v>99706</v>
      </c>
      <c r="BNE12">
        <v>99706</v>
      </c>
      <c r="BNF12">
        <v>99706</v>
      </c>
      <c r="BNG12">
        <v>99706</v>
      </c>
      <c r="BNH12">
        <v>99706</v>
      </c>
      <c r="BNI12">
        <v>99706</v>
      </c>
      <c r="BNJ12">
        <v>99706</v>
      </c>
      <c r="BNK12">
        <v>99706</v>
      </c>
      <c r="BNL12">
        <v>99706</v>
      </c>
      <c r="BNM12">
        <v>99706</v>
      </c>
      <c r="BNO12">
        <v>99707</v>
      </c>
      <c r="BNP12">
        <v>99707</v>
      </c>
      <c r="BNQ12">
        <v>99707</v>
      </c>
      <c r="BNR12">
        <v>99707</v>
      </c>
      <c r="BNS12">
        <v>99707</v>
      </c>
      <c r="BNT12">
        <v>99707</v>
      </c>
      <c r="BNU12">
        <v>99707</v>
      </c>
      <c r="BNV12">
        <v>99707</v>
      </c>
      <c r="BNW12">
        <v>99707</v>
      </c>
      <c r="BNX12">
        <v>99707</v>
      </c>
      <c r="BNZ12">
        <v>99708</v>
      </c>
      <c r="BOA12">
        <v>99708</v>
      </c>
      <c r="BOB12">
        <v>99708</v>
      </c>
      <c r="BOC12">
        <v>99708</v>
      </c>
      <c r="BOD12">
        <v>99708</v>
      </c>
      <c r="BOE12">
        <v>99708</v>
      </c>
      <c r="BOF12">
        <v>99708</v>
      </c>
      <c r="BOG12">
        <v>99708</v>
      </c>
      <c r="BOH12">
        <v>99708</v>
      </c>
      <c r="BOI12">
        <v>99708</v>
      </c>
      <c r="BOK12">
        <v>95157</v>
      </c>
      <c r="BOL12">
        <v>95157</v>
      </c>
      <c r="BOM12">
        <v>95157</v>
      </c>
      <c r="BON12">
        <v>95157</v>
      </c>
      <c r="BOO12">
        <v>95157</v>
      </c>
      <c r="BOP12">
        <v>95157</v>
      </c>
      <c r="BOQ12">
        <v>95157</v>
      </c>
      <c r="BOR12">
        <v>95157</v>
      </c>
      <c r="BOS12">
        <v>95157</v>
      </c>
      <c r="BOT12">
        <v>95157</v>
      </c>
      <c r="BOV12">
        <v>96041</v>
      </c>
      <c r="BOW12">
        <v>96041</v>
      </c>
      <c r="BOX12">
        <v>96041</v>
      </c>
      <c r="BOY12">
        <v>96041</v>
      </c>
      <c r="BOZ12">
        <v>96041</v>
      </c>
      <c r="BPA12">
        <v>96041</v>
      </c>
      <c r="BPB12">
        <v>96041</v>
      </c>
      <c r="BPC12">
        <v>96041</v>
      </c>
      <c r="BPD12">
        <v>96041</v>
      </c>
      <c r="BPE12">
        <v>96041</v>
      </c>
      <c r="BPG12">
        <v>99659</v>
      </c>
      <c r="BPH12">
        <v>99659</v>
      </c>
      <c r="BPI12">
        <v>99659</v>
      </c>
      <c r="BPJ12">
        <v>99659</v>
      </c>
      <c r="BPK12">
        <v>99659</v>
      </c>
      <c r="BPL12">
        <v>99659</v>
      </c>
      <c r="BPM12">
        <v>99659</v>
      </c>
      <c r="BPN12">
        <v>99659</v>
      </c>
      <c r="BPO12">
        <v>99659</v>
      </c>
      <c r="BPP12">
        <v>99659</v>
      </c>
      <c r="BPR12">
        <v>791401</v>
      </c>
      <c r="BPS12">
        <v>791401</v>
      </c>
      <c r="BPT12">
        <v>791401</v>
      </c>
      <c r="BPU12">
        <v>791401</v>
      </c>
      <c r="BPV12">
        <v>791401</v>
      </c>
      <c r="BPW12">
        <v>791401</v>
      </c>
      <c r="BPX12">
        <v>791401</v>
      </c>
      <c r="BPY12">
        <v>791401</v>
      </c>
      <c r="BPZ12">
        <v>791401</v>
      </c>
      <c r="BQA12">
        <v>791401</v>
      </c>
      <c r="BQC12">
        <v>791421</v>
      </c>
      <c r="BQD12">
        <v>791421</v>
      </c>
      <c r="BQE12">
        <v>791421</v>
      </c>
      <c r="BQF12">
        <v>791421</v>
      </c>
      <c r="BQG12">
        <v>791421</v>
      </c>
      <c r="BQH12">
        <v>791421</v>
      </c>
      <c r="BQI12">
        <v>791421</v>
      </c>
      <c r="BQJ12">
        <v>791421</v>
      </c>
      <c r="BQK12">
        <v>791421</v>
      </c>
      <c r="BQL12">
        <v>791421</v>
      </c>
      <c r="BQN12">
        <v>791441</v>
      </c>
      <c r="BQO12">
        <v>791441</v>
      </c>
      <c r="BQP12">
        <v>791441</v>
      </c>
      <c r="BQQ12">
        <v>791441</v>
      </c>
      <c r="BQR12">
        <v>791441</v>
      </c>
      <c r="BQS12">
        <v>791441</v>
      </c>
      <c r="BQT12">
        <v>791441</v>
      </c>
      <c r="BQU12">
        <v>791441</v>
      </c>
      <c r="BQV12">
        <v>791441</v>
      </c>
      <c r="BQW12">
        <v>791441</v>
      </c>
      <c r="BQY12">
        <v>791461</v>
      </c>
      <c r="BQZ12">
        <v>791461</v>
      </c>
      <c r="BRA12">
        <v>791461</v>
      </c>
      <c r="BRB12">
        <v>791461</v>
      </c>
      <c r="BRC12">
        <v>791461</v>
      </c>
      <c r="BRD12">
        <v>791461</v>
      </c>
      <c r="BRE12">
        <v>791461</v>
      </c>
      <c r="BRF12">
        <v>791461</v>
      </c>
      <c r="BRG12">
        <v>791461</v>
      </c>
      <c r="BRH12">
        <v>791461</v>
      </c>
      <c r="BRJ12">
        <v>791493</v>
      </c>
      <c r="BRK12">
        <v>791493</v>
      </c>
      <c r="BRL12">
        <v>791493</v>
      </c>
      <c r="BRM12">
        <v>791493</v>
      </c>
      <c r="BRN12">
        <v>791493</v>
      </c>
      <c r="BRO12">
        <v>791493</v>
      </c>
      <c r="BRP12">
        <v>791493</v>
      </c>
      <c r="BRQ12">
        <v>791493</v>
      </c>
      <c r="BRR12">
        <v>791493</v>
      </c>
      <c r="BRS12">
        <v>791493</v>
      </c>
      <c r="BRU12">
        <v>771421</v>
      </c>
      <c r="BRV12">
        <v>771421</v>
      </c>
      <c r="BRW12">
        <v>771421</v>
      </c>
      <c r="BRX12">
        <v>771421</v>
      </c>
      <c r="BRY12">
        <v>771421</v>
      </c>
      <c r="BRZ12">
        <v>771421</v>
      </c>
      <c r="BSA12">
        <v>771421</v>
      </c>
      <c r="BSB12">
        <v>771421</v>
      </c>
      <c r="BSC12">
        <v>771421</v>
      </c>
      <c r="BSD12">
        <v>771421</v>
      </c>
      <c r="BSF12">
        <v>791431</v>
      </c>
      <c r="BSG12">
        <v>791431</v>
      </c>
      <c r="BSH12">
        <v>791431</v>
      </c>
      <c r="BSI12">
        <v>791431</v>
      </c>
      <c r="BSJ12">
        <v>791431</v>
      </c>
      <c r="BSK12">
        <v>791431</v>
      </c>
      <c r="BSL12">
        <v>791431</v>
      </c>
      <c r="BSM12">
        <v>791431</v>
      </c>
      <c r="BSN12">
        <v>791431</v>
      </c>
      <c r="BSO12">
        <v>791431</v>
      </c>
      <c r="BSQ12">
        <v>791499</v>
      </c>
      <c r="BSR12">
        <v>791499</v>
      </c>
      <c r="BSS12">
        <v>791499</v>
      </c>
      <c r="BST12">
        <v>791499</v>
      </c>
      <c r="BSU12">
        <v>791499</v>
      </c>
      <c r="BSV12">
        <v>791499</v>
      </c>
      <c r="BSW12">
        <v>791499</v>
      </c>
      <c r="BSX12">
        <v>791499</v>
      </c>
      <c r="BSY12">
        <v>791499</v>
      </c>
      <c r="BSZ12">
        <v>791499</v>
      </c>
      <c r="BTB12">
        <v>792421</v>
      </c>
      <c r="BTC12">
        <v>792421</v>
      </c>
      <c r="BTD12">
        <v>792421</v>
      </c>
      <c r="BTE12">
        <v>792421</v>
      </c>
      <c r="BTF12">
        <v>792421</v>
      </c>
      <c r="BTG12">
        <v>792421</v>
      </c>
      <c r="BTH12">
        <v>792421</v>
      </c>
      <c r="BTI12">
        <v>792421</v>
      </c>
      <c r="BTJ12">
        <v>792421</v>
      </c>
      <c r="BTK12">
        <v>792421</v>
      </c>
      <c r="BTM12">
        <v>792429</v>
      </c>
      <c r="BTN12">
        <v>792429</v>
      </c>
      <c r="BTO12">
        <v>792429</v>
      </c>
      <c r="BTP12">
        <v>792429</v>
      </c>
      <c r="BTQ12">
        <v>792429</v>
      </c>
      <c r="BTR12">
        <v>792429</v>
      </c>
      <c r="BTS12">
        <v>792429</v>
      </c>
      <c r="BTT12">
        <v>792429</v>
      </c>
      <c r="BTU12">
        <v>792429</v>
      </c>
      <c r="BTV12">
        <v>792429</v>
      </c>
      <c r="BTX12">
        <v>792431</v>
      </c>
      <c r="BTY12">
        <v>792431</v>
      </c>
      <c r="BTZ12">
        <v>792431</v>
      </c>
      <c r="BUA12">
        <v>792431</v>
      </c>
      <c r="BUB12">
        <v>792431</v>
      </c>
      <c r="BUC12">
        <v>792431</v>
      </c>
      <c r="BUD12">
        <v>792431</v>
      </c>
      <c r="BUE12">
        <v>792431</v>
      </c>
      <c r="BUF12">
        <v>792431</v>
      </c>
      <c r="BUG12">
        <v>792431</v>
      </c>
      <c r="BUI12">
        <v>792480</v>
      </c>
      <c r="BUJ12">
        <v>792480</v>
      </c>
      <c r="BUK12">
        <v>792480</v>
      </c>
      <c r="BUL12">
        <v>792480</v>
      </c>
      <c r="BUM12">
        <v>792480</v>
      </c>
      <c r="BUN12">
        <v>792480</v>
      </c>
      <c r="BUO12">
        <v>792480</v>
      </c>
      <c r="BUP12">
        <v>792480</v>
      </c>
      <c r="BUQ12">
        <v>792480</v>
      </c>
      <c r="BUR12">
        <v>792480</v>
      </c>
      <c r="BUT12">
        <v>792441</v>
      </c>
      <c r="BUU12">
        <v>792441</v>
      </c>
      <c r="BUV12">
        <v>792441</v>
      </c>
      <c r="BUW12">
        <v>792441</v>
      </c>
      <c r="BUX12">
        <v>792441</v>
      </c>
      <c r="BUY12">
        <v>792441</v>
      </c>
      <c r="BUZ12">
        <v>792441</v>
      </c>
      <c r="BVA12">
        <v>792441</v>
      </c>
      <c r="BVB12">
        <v>792441</v>
      </c>
      <c r="BVC12">
        <v>792441</v>
      </c>
      <c r="BVE12">
        <v>792451</v>
      </c>
      <c r="BVF12">
        <v>792451</v>
      </c>
      <c r="BVG12">
        <v>792451</v>
      </c>
      <c r="BVH12">
        <v>792451</v>
      </c>
      <c r="BVI12">
        <v>792451</v>
      </c>
      <c r="BVJ12">
        <v>792451</v>
      </c>
      <c r="BVK12">
        <v>792451</v>
      </c>
      <c r="BVL12">
        <v>792451</v>
      </c>
      <c r="BVM12">
        <v>792451</v>
      </c>
      <c r="BVN12">
        <v>792451</v>
      </c>
      <c r="BVP12">
        <v>792401</v>
      </c>
      <c r="BVQ12">
        <v>792401</v>
      </c>
      <c r="BVR12">
        <v>792401</v>
      </c>
      <c r="BVS12">
        <v>792401</v>
      </c>
      <c r="BVT12">
        <v>792401</v>
      </c>
      <c r="BVU12">
        <v>792401</v>
      </c>
      <c r="BVV12">
        <v>792401</v>
      </c>
      <c r="BVW12">
        <v>792401</v>
      </c>
      <c r="BVX12">
        <v>792401</v>
      </c>
      <c r="BVY12">
        <v>792401</v>
      </c>
      <c r="BWA12">
        <v>792404</v>
      </c>
      <c r="BWB12">
        <v>792404</v>
      </c>
      <c r="BWC12">
        <v>792404</v>
      </c>
      <c r="BWD12">
        <v>792404</v>
      </c>
      <c r="BWE12">
        <v>792404</v>
      </c>
      <c r="BWF12">
        <v>792404</v>
      </c>
      <c r="BWG12">
        <v>792404</v>
      </c>
      <c r="BWH12">
        <v>792404</v>
      </c>
      <c r="BWI12">
        <v>792404</v>
      </c>
      <c r="BWJ12">
        <v>792404</v>
      </c>
      <c r="BWL12">
        <v>792405</v>
      </c>
      <c r="BWM12">
        <v>792405</v>
      </c>
      <c r="BWN12">
        <v>792405</v>
      </c>
      <c r="BWO12">
        <v>792405</v>
      </c>
      <c r="BWP12">
        <v>792405</v>
      </c>
      <c r="BWQ12">
        <v>792405</v>
      </c>
      <c r="BWR12">
        <v>792405</v>
      </c>
      <c r="BWS12">
        <v>792405</v>
      </c>
      <c r="BWT12">
        <v>792405</v>
      </c>
      <c r="BWU12">
        <v>792405</v>
      </c>
      <c r="BWW12">
        <v>792408</v>
      </c>
      <c r="BWX12">
        <v>792408</v>
      </c>
      <c r="BWY12">
        <v>792408</v>
      </c>
      <c r="BWZ12">
        <v>792408</v>
      </c>
      <c r="BXA12">
        <v>792408</v>
      </c>
      <c r="BXB12">
        <v>792408</v>
      </c>
      <c r="BXC12">
        <v>792408</v>
      </c>
      <c r="BXD12">
        <v>792408</v>
      </c>
      <c r="BXE12">
        <v>792408</v>
      </c>
      <c r="BXF12">
        <v>792408</v>
      </c>
      <c r="BXH12">
        <v>791863</v>
      </c>
      <c r="BXI12">
        <v>791863</v>
      </c>
      <c r="BXJ12">
        <v>791863</v>
      </c>
      <c r="BXK12">
        <v>791863</v>
      </c>
      <c r="BXL12">
        <v>791863</v>
      </c>
      <c r="BXM12">
        <v>791863</v>
      </c>
      <c r="BXN12">
        <v>791863</v>
      </c>
      <c r="BXO12">
        <v>791863</v>
      </c>
      <c r="BXP12">
        <v>791863</v>
      </c>
      <c r="BXQ12">
        <v>791863</v>
      </c>
      <c r="BXS12">
        <v>791880</v>
      </c>
      <c r="BXT12">
        <v>791880</v>
      </c>
      <c r="BXU12">
        <v>791880</v>
      </c>
      <c r="BXV12">
        <v>791880</v>
      </c>
      <c r="BXW12">
        <v>791880</v>
      </c>
      <c r="BXX12">
        <v>791880</v>
      </c>
      <c r="BXY12">
        <v>791880</v>
      </c>
      <c r="BXZ12">
        <v>791880</v>
      </c>
      <c r="BYA12">
        <v>791880</v>
      </c>
      <c r="BYB12">
        <v>791880</v>
      </c>
      <c r="BYD12">
        <v>791885</v>
      </c>
      <c r="BYE12">
        <v>791885</v>
      </c>
      <c r="BYF12">
        <v>791885</v>
      </c>
      <c r="BYG12">
        <v>791885</v>
      </c>
      <c r="BYH12">
        <v>791885</v>
      </c>
      <c r="BYI12">
        <v>791885</v>
      </c>
      <c r="BYJ12">
        <v>791885</v>
      </c>
      <c r="BYK12">
        <v>791885</v>
      </c>
      <c r="BYL12">
        <v>791885</v>
      </c>
      <c r="BYM12">
        <v>791885</v>
      </c>
      <c r="BYO12">
        <v>791890</v>
      </c>
      <c r="BYP12">
        <v>791890</v>
      </c>
      <c r="BYQ12">
        <v>791890</v>
      </c>
      <c r="BYR12">
        <v>791890</v>
      </c>
      <c r="BYS12">
        <v>791890</v>
      </c>
      <c r="BYT12">
        <v>791890</v>
      </c>
      <c r="BYU12">
        <v>791890</v>
      </c>
      <c r="BYV12">
        <v>791890</v>
      </c>
      <c r="BYW12">
        <v>791890</v>
      </c>
      <c r="BYX12">
        <v>791890</v>
      </c>
      <c r="BYZ12">
        <v>791895</v>
      </c>
      <c r="BZA12">
        <v>791895</v>
      </c>
      <c r="BZB12">
        <v>791895</v>
      </c>
      <c r="BZC12">
        <v>791895</v>
      </c>
      <c r="BZD12">
        <v>791895</v>
      </c>
      <c r="BZE12">
        <v>791895</v>
      </c>
      <c r="BZF12">
        <v>791895</v>
      </c>
      <c r="BZG12">
        <v>791895</v>
      </c>
      <c r="BZH12">
        <v>791895</v>
      </c>
      <c r="BZI12">
        <v>791895</v>
      </c>
      <c r="BZK12">
        <v>791893</v>
      </c>
      <c r="BZL12">
        <v>791893</v>
      </c>
      <c r="BZM12">
        <v>791893</v>
      </c>
      <c r="BZN12">
        <v>791893</v>
      </c>
      <c r="BZO12">
        <v>791893</v>
      </c>
      <c r="BZP12">
        <v>791893</v>
      </c>
      <c r="BZQ12">
        <v>791893</v>
      </c>
      <c r="BZR12">
        <v>791893</v>
      </c>
      <c r="BZS12">
        <v>791893</v>
      </c>
      <c r="BZT12">
        <v>791893</v>
      </c>
      <c r="BZV12">
        <v>791896</v>
      </c>
      <c r="BZW12">
        <v>791896</v>
      </c>
      <c r="BZX12">
        <v>791896</v>
      </c>
      <c r="BZY12">
        <v>791896</v>
      </c>
      <c r="BZZ12">
        <v>791896</v>
      </c>
      <c r="CAA12">
        <v>791896</v>
      </c>
      <c r="CAB12">
        <v>791896</v>
      </c>
      <c r="CAC12">
        <v>791896</v>
      </c>
      <c r="CAD12">
        <v>791896</v>
      </c>
      <c r="CAE12">
        <v>791896</v>
      </c>
      <c r="CAG12">
        <v>26264</v>
      </c>
      <c r="CAH12">
        <v>26264</v>
      </c>
      <c r="CAI12">
        <v>26264</v>
      </c>
      <c r="CAJ12">
        <v>26264</v>
      </c>
      <c r="CAK12">
        <v>26264</v>
      </c>
      <c r="CAL12">
        <v>26264</v>
      </c>
      <c r="CAM12">
        <v>26264</v>
      </c>
      <c r="CAN12">
        <v>26264</v>
      </c>
      <c r="CAO12">
        <v>26264</v>
      </c>
      <c r="CAP12">
        <v>26264</v>
      </c>
      <c r="CAR12">
        <v>38118</v>
      </c>
      <c r="CAS12">
        <v>38118</v>
      </c>
      <c r="CAT12">
        <v>38118</v>
      </c>
      <c r="CAU12">
        <v>38118</v>
      </c>
      <c r="CAV12">
        <v>38118</v>
      </c>
      <c r="CAW12">
        <v>38118</v>
      </c>
      <c r="CAX12">
        <v>38118</v>
      </c>
      <c r="CAY12">
        <v>38118</v>
      </c>
      <c r="CAZ12">
        <v>38118</v>
      </c>
      <c r="CBA12">
        <v>38118</v>
      </c>
      <c r="CBC12">
        <v>53998</v>
      </c>
      <c r="CBD12">
        <v>53998</v>
      </c>
      <c r="CBE12">
        <v>53998</v>
      </c>
      <c r="CBF12">
        <v>53998</v>
      </c>
      <c r="CBG12">
        <v>53998</v>
      </c>
      <c r="CBH12">
        <v>53998</v>
      </c>
      <c r="CBI12">
        <v>53998</v>
      </c>
      <c r="CBJ12">
        <v>53998</v>
      </c>
      <c r="CBK12">
        <v>53998</v>
      </c>
      <c r="CBL12">
        <v>53998</v>
      </c>
      <c r="CBN12">
        <v>1089300</v>
      </c>
      <c r="CBO12">
        <v>1089300</v>
      </c>
      <c r="CBP12">
        <v>1089300</v>
      </c>
      <c r="CBQ12">
        <v>1089300</v>
      </c>
      <c r="CBR12">
        <v>1089300</v>
      </c>
      <c r="CBS12">
        <v>1089300</v>
      </c>
      <c r="CBT12">
        <v>1089300</v>
      </c>
      <c r="CBU12">
        <v>1089300</v>
      </c>
      <c r="CBV12">
        <v>1089300</v>
      </c>
      <c r="CBW12">
        <v>1089300</v>
      </c>
      <c r="CBY12">
        <v>1089301</v>
      </c>
      <c r="CBZ12">
        <v>1089301</v>
      </c>
      <c r="CCA12">
        <v>1089301</v>
      </c>
      <c r="CCB12">
        <v>1089301</v>
      </c>
      <c r="CCC12">
        <v>1089301</v>
      </c>
      <c r="CCD12">
        <v>1089301</v>
      </c>
      <c r="CCE12">
        <v>1089301</v>
      </c>
      <c r="CCF12">
        <v>1089301</v>
      </c>
      <c r="CCG12">
        <v>1089301</v>
      </c>
      <c r="CCH12">
        <v>1089301</v>
      </c>
      <c r="CCJ12">
        <v>1089302</v>
      </c>
      <c r="CCK12">
        <v>1089302</v>
      </c>
      <c r="CCL12">
        <v>1089302</v>
      </c>
      <c r="CCM12">
        <v>1089302</v>
      </c>
      <c r="CCN12">
        <v>1089302</v>
      </c>
      <c r="CCO12">
        <v>1089302</v>
      </c>
      <c r="CCP12">
        <v>1089302</v>
      </c>
      <c r="CCQ12">
        <v>1089302</v>
      </c>
      <c r="CCR12">
        <v>1089302</v>
      </c>
      <c r="CCS12">
        <v>1089302</v>
      </c>
      <c r="CCU12">
        <v>1089865</v>
      </c>
      <c r="CCV12">
        <v>1089865</v>
      </c>
      <c r="CCW12">
        <v>1089865</v>
      </c>
      <c r="CCX12">
        <v>1089865</v>
      </c>
      <c r="CCY12">
        <v>1089865</v>
      </c>
      <c r="CCZ12">
        <v>1089865</v>
      </c>
      <c r="CDA12">
        <v>1089865</v>
      </c>
      <c r="CDB12">
        <v>1089865</v>
      </c>
      <c r="CDC12">
        <v>1089865</v>
      </c>
      <c r="CDD12">
        <v>1089865</v>
      </c>
      <c r="CDF12" t="s">
        <v>135</v>
      </c>
      <c r="CDG12" t="s">
        <v>135</v>
      </c>
      <c r="CDH12" t="s">
        <v>135</v>
      </c>
      <c r="CDI12" t="s">
        <v>135</v>
      </c>
      <c r="CDJ12" t="s">
        <v>135</v>
      </c>
      <c r="CDK12" t="s">
        <v>135</v>
      </c>
      <c r="CDL12" t="s">
        <v>135</v>
      </c>
      <c r="CDM12" t="s">
        <v>135</v>
      </c>
      <c r="CDN12" t="s">
        <v>135</v>
      </c>
      <c r="CDO12" t="s">
        <v>135</v>
      </c>
      <c r="CDQ12" t="s">
        <v>136</v>
      </c>
      <c r="CDR12" t="s">
        <v>136</v>
      </c>
      <c r="CDS12" t="s">
        <v>136</v>
      </c>
      <c r="CDT12" t="s">
        <v>136</v>
      </c>
      <c r="CDU12" t="s">
        <v>136</v>
      </c>
      <c r="CDV12" t="s">
        <v>136</v>
      </c>
      <c r="CDW12" t="s">
        <v>136</v>
      </c>
      <c r="CDX12" t="s">
        <v>136</v>
      </c>
      <c r="CDY12" t="s">
        <v>136</v>
      </c>
      <c r="CDZ12" t="s">
        <v>136</v>
      </c>
      <c r="CEB12">
        <v>271106</v>
      </c>
      <c r="CEC12">
        <v>271106</v>
      </c>
      <c r="CED12">
        <v>271106</v>
      </c>
      <c r="CEE12">
        <v>271106</v>
      </c>
      <c r="CEF12">
        <v>271106</v>
      </c>
      <c r="CEG12">
        <v>271106</v>
      </c>
      <c r="CEH12">
        <v>271106</v>
      </c>
      <c r="CEI12">
        <v>271106</v>
      </c>
      <c r="CEJ12">
        <v>271106</v>
      </c>
      <c r="CEK12">
        <v>271106</v>
      </c>
      <c r="CEM12">
        <v>284728</v>
      </c>
      <c r="CEN12">
        <v>284728</v>
      </c>
      <c r="CEO12">
        <v>284728</v>
      </c>
      <c r="CEP12">
        <v>284728</v>
      </c>
      <c r="CEQ12">
        <v>284728</v>
      </c>
      <c r="CER12">
        <v>284728</v>
      </c>
      <c r="CES12">
        <v>284728</v>
      </c>
      <c r="CET12">
        <v>284728</v>
      </c>
      <c r="CEU12">
        <v>284728</v>
      </c>
      <c r="CEV12">
        <v>284728</v>
      </c>
      <c r="CEX12">
        <v>285428</v>
      </c>
      <c r="CEY12">
        <v>285428</v>
      </c>
      <c r="CEZ12">
        <v>285428</v>
      </c>
      <c r="CFA12">
        <v>285428</v>
      </c>
      <c r="CFB12">
        <v>285428</v>
      </c>
      <c r="CFC12">
        <v>285428</v>
      </c>
      <c r="CFD12">
        <v>285428</v>
      </c>
      <c r="CFE12">
        <v>285428</v>
      </c>
      <c r="CFF12">
        <v>285428</v>
      </c>
      <c r="CFG12">
        <v>285428</v>
      </c>
      <c r="CFI12">
        <v>285628</v>
      </c>
      <c r="CFJ12">
        <v>285628</v>
      </c>
      <c r="CFK12">
        <v>285628</v>
      </c>
      <c r="CFL12">
        <v>285628</v>
      </c>
      <c r="CFM12">
        <v>285628</v>
      </c>
      <c r="CFN12">
        <v>285628</v>
      </c>
      <c r="CFO12">
        <v>285628</v>
      </c>
      <c r="CFP12">
        <v>285628</v>
      </c>
      <c r="CFQ12">
        <v>285628</v>
      </c>
      <c r="CFR12">
        <v>285628</v>
      </c>
      <c r="CFT12">
        <v>317004</v>
      </c>
      <c r="CFU12">
        <v>317004</v>
      </c>
      <c r="CFV12">
        <v>317004</v>
      </c>
      <c r="CFW12">
        <v>317004</v>
      </c>
      <c r="CFX12">
        <v>317004</v>
      </c>
      <c r="CFY12">
        <v>317004</v>
      </c>
      <c r="CFZ12">
        <v>317004</v>
      </c>
      <c r="CGA12">
        <v>317004</v>
      </c>
      <c r="CGB12">
        <v>317004</v>
      </c>
      <c r="CGC12">
        <v>317004</v>
      </c>
      <c r="CGE12">
        <v>8996</v>
      </c>
      <c r="CGF12">
        <v>8996</v>
      </c>
      <c r="CGG12">
        <v>8996</v>
      </c>
      <c r="CGH12">
        <v>8996</v>
      </c>
      <c r="CGI12">
        <v>8996</v>
      </c>
      <c r="CGJ12">
        <v>8996</v>
      </c>
      <c r="CGK12">
        <v>8996</v>
      </c>
      <c r="CGL12">
        <v>8996</v>
      </c>
      <c r="CGM12">
        <v>8996</v>
      </c>
      <c r="CGN12">
        <v>8996</v>
      </c>
      <c r="CGP12">
        <v>19200</v>
      </c>
      <c r="CGQ12">
        <v>19200</v>
      </c>
      <c r="CGR12">
        <v>19200</v>
      </c>
      <c r="CGS12">
        <v>19200</v>
      </c>
      <c r="CGT12">
        <v>19200</v>
      </c>
      <c r="CGU12">
        <v>19200</v>
      </c>
      <c r="CGV12">
        <v>19200</v>
      </c>
      <c r="CGW12">
        <v>19200</v>
      </c>
      <c r="CGX12">
        <v>19200</v>
      </c>
      <c r="CGY12">
        <v>19200</v>
      </c>
      <c r="CHA12">
        <v>209903</v>
      </c>
      <c r="CHB12">
        <v>209903</v>
      </c>
      <c r="CHC12">
        <v>209903</v>
      </c>
      <c r="CHD12">
        <v>209903</v>
      </c>
      <c r="CHE12">
        <v>209903</v>
      </c>
      <c r="CHF12">
        <v>209903</v>
      </c>
      <c r="CHG12">
        <v>209903</v>
      </c>
      <c r="CHH12">
        <v>209903</v>
      </c>
      <c r="CHI12">
        <v>209903</v>
      </c>
      <c r="CHJ12">
        <v>209903</v>
      </c>
      <c r="CHL12">
        <v>230324</v>
      </c>
      <c r="CHM12">
        <v>230324</v>
      </c>
      <c r="CHN12">
        <v>230324</v>
      </c>
      <c r="CHO12">
        <v>230324</v>
      </c>
      <c r="CHP12">
        <v>230324</v>
      </c>
      <c r="CHQ12">
        <v>230324</v>
      </c>
      <c r="CHR12">
        <v>230324</v>
      </c>
      <c r="CHS12">
        <v>230324</v>
      </c>
      <c r="CHT12">
        <v>230324</v>
      </c>
      <c r="CHU12">
        <v>230324</v>
      </c>
      <c r="CHW12">
        <v>119376</v>
      </c>
      <c r="CHX12">
        <v>119376</v>
      </c>
      <c r="CHY12">
        <v>119376</v>
      </c>
      <c r="CHZ12">
        <v>119376</v>
      </c>
      <c r="CIA12">
        <v>119376</v>
      </c>
      <c r="CIB12">
        <v>119376</v>
      </c>
      <c r="CIC12">
        <v>119376</v>
      </c>
      <c r="CID12">
        <v>119376</v>
      </c>
      <c r="CIE12">
        <v>119376</v>
      </c>
      <c r="CIF12">
        <v>119376</v>
      </c>
      <c r="CIH12">
        <v>134658</v>
      </c>
      <c r="CII12">
        <v>134658</v>
      </c>
      <c r="CIJ12">
        <v>134658</v>
      </c>
      <c r="CIK12">
        <v>134658</v>
      </c>
      <c r="CIL12">
        <v>134658</v>
      </c>
      <c r="CIM12">
        <v>134658</v>
      </c>
      <c r="CIN12">
        <v>134658</v>
      </c>
      <c r="CIO12">
        <v>134658</v>
      </c>
      <c r="CIP12">
        <v>134658</v>
      </c>
      <c r="CIQ12">
        <v>134658</v>
      </c>
      <c r="CIS12">
        <v>134659</v>
      </c>
      <c r="CIT12">
        <v>134659</v>
      </c>
      <c r="CIU12">
        <v>134659</v>
      </c>
      <c r="CIV12">
        <v>134659</v>
      </c>
      <c r="CIW12">
        <v>134659</v>
      </c>
      <c r="CIX12">
        <v>134659</v>
      </c>
      <c r="CIY12">
        <v>134659</v>
      </c>
      <c r="CIZ12">
        <v>134659</v>
      </c>
      <c r="CJA12">
        <v>134659</v>
      </c>
      <c r="CJB12">
        <v>134659</v>
      </c>
      <c r="CJD12">
        <v>136374</v>
      </c>
      <c r="CJE12">
        <v>136374</v>
      </c>
      <c r="CJF12">
        <v>136374</v>
      </c>
      <c r="CJG12">
        <v>136374</v>
      </c>
      <c r="CJH12">
        <v>136374</v>
      </c>
      <c r="CJI12">
        <v>136374</v>
      </c>
      <c r="CJJ12">
        <v>136374</v>
      </c>
      <c r="CJK12">
        <v>136374</v>
      </c>
      <c r="CJL12">
        <v>136374</v>
      </c>
      <c r="CJM12">
        <v>136374</v>
      </c>
      <c r="CJO12">
        <v>257412</v>
      </c>
      <c r="CJP12">
        <v>257412</v>
      </c>
      <c r="CJQ12">
        <v>257412</v>
      </c>
      <c r="CJR12">
        <v>257412</v>
      </c>
      <c r="CJS12">
        <v>257412</v>
      </c>
      <c r="CJT12">
        <v>257412</v>
      </c>
      <c r="CJU12">
        <v>257412</v>
      </c>
      <c r="CJV12">
        <v>257412</v>
      </c>
      <c r="CJW12">
        <v>257412</v>
      </c>
      <c r="CJX12">
        <v>257412</v>
      </c>
      <c r="CJZ12">
        <v>256503</v>
      </c>
      <c r="CKA12">
        <v>256503</v>
      </c>
      <c r="CKB12">
        <v>256503</v>
      </c>
      <c r="CKC12">
        <v>256503</v>
      </c>
      <c r="CKD12">
        <v>256503</v>
      </c>
      <c r="CKE12">
        <v>256503</v>
      </c>
      <c r="CKF12">
        <v>256503</v>
      </c>
      <c r="CKG12">
        <v>256503</v>
      </c>
      <c r="CKH12">
        <v>256503</v>
      </c>
      <c r="CKI12">
        <v>256503</v>
      </c>
      <c r="CKK12">
        <v>209503</v>
      </c>
      <c r="CKL12">
        <v>209503</v>
      </c>
      <c r="CKM12">
        <v>209503</v>
      </c>
      <c r="CKN12">
        <v>209503</v>
      </c>
      <c r="CKO12">
        <v>209503</v>
      </c>
      <c r="CKP12">
        <v>209503</v>
      </c>
      <c r="CKQ12">
        <v>209503</v>
      </c>
      <c r="CKR12">
        <v>209503</v>
      </c>
      <c r="CKS12">
        <v>209503</v>
      </c>
      <c r="CKT12">
        <v>209503</v>
      </c>
      <c r="CKV12">
        <v>209612</v>
      </c>
      <c r="CKW12">
        <v>209612</v>
      </c>
      <c r="CKX12">
        <v>209612</v>
      </c>
      <c r="CKY12">
        <v>209612</v>
      </c>
      <c r="CKZ12">
        <v>209612</v>
      </c>
      <c r="CLA12">
        <v>209612</v>
      </c>
      <c r="CLB12">
        <v>209612</v>
      </c>
      <c r="CLC12">
        <v>209612</v>
      </c>
      <c r="CLD12">
        <v>209612</v>
      </c>
      <c r="CLE12">
        <v>209612</v>
      </c>
      <c r="CLG12">
        <v>284028</v>
      </c>
      <c r="CLH12">
        <v>284028</v>
      </c>
      <c r="CLI12">
        <v>284028</v>
      </c>
      <c r="CLJ12">
        <v>284028</v>
      </c>
      <c r="CLK12">
        <v>284028</v>
      </c>
      <c r="CLL12">
        <v>284028</v>
      </c>
      <c r="CLM12">
        <v>284028</v>
      </c>
      <c r="CLN12">
        <v>284028</v>
      </c>
      <c r="CLO12">
        <v>284028</v>
      </c>
      <c r="CLP12">
        <v>284028</v>
      </c>
      <c r="CLR12">
        <v>612620</v>
      </c>
      <c r="CLS12">
        <v>612620</v>
      </c>
      <c r="CLT12">
        <v>612620</v>
      </c>
      <c r="CLU12">
        <v>612620</v>
      </c>
      <c r="CLV12">
        <v>612620</v>
      </c>
      <c r="CLW12">
        <v>612620</v>
      </c>
      <c r="CLX12">
        <v>612620</v>
      </c>
      <c r="CLY12">
        <v>612620</v>
      </c>
      <c r="CLZ12">
        <v>612620</v>
      </c>
      <c r="CMA12">
        <v>612620</v>
      </c>
      <c r="CMC12">
        <v>613620</v>
      </c>
      <c r="CMD12">
        <v>613620</v>
      </c>
      <c r="CME12">
        <v>613620</v>
      </c>
      <c r="CMF12">
        <v>613620</v>
      </c>
      <c r="CMG12">
        <v>613620</v>
      </c>
      <c r="CMH12">
        <v>613620</v>
      </c>
      <c r="CMI12">
        <v>613620</v>
      </c>
      <c r="CMJ12">
        <v>613620</v>
      </c>
      <c r="CMK12">
        <v>613620</v>
      </c>
      <c r="CML12">
        <v>613620</v>
      </c>
      <c r="CMN12">
        <v>131053</v>
      </c>
      <c r="CMO12">
        <v>131053</v>
      </c>
      <c r="CMP12">
        <v>131053</v>
      </c>
      <c r="CMQ12">
        <v>131053</v>
      </c>
      <c r="CMR12">
        <v>131053</v>
      </c>
      <c r="CMS12">
        <v>131053</v>
      </c>
      <c r="CMT12">
        <v>131053</v>
      </c>
      <c r="CMU12">
        <v>131053</v>
      </c>
      <c r="CMV12">
        <v>131053</v>
      </c>
      <c r="CMW12">
        <v>131053</v>
      </c>
      <c r="CMY12">
        <v>119356</v>
      </c>
      <c r="CMZ12">
        <v>119356</v>
      </c>
      <c r="CNA12">
        <v>119356</v>
      </c>
      <c r="CNB12">
        <v>119356</v>
      </c>
      <c r="CNC12">
        <v>119356</v>
      </c>
      <c r="CND12">
        <v>119356</v>
      </c>
      <c r="CNE12">
        <v>119356</v>
      </c>
      <c r="CNF12">
        <v>119356</v>
      </c>
      <c r="CNG12">
        <v>119356</v>
      </c>
      <c r="CNH12">
        <v>119356</v>
      </c>
      <c r="CNJ12">
        <v>613203</v>
      </c>
      <c r="CNK12">
        <v>613203</v>
      </c>
      <c r="CNL12">
        <v>613203</v>
      </c>
      <c r="CNM12">
        <v>613203</v>
      </c>
      <c r="CNN12">
        <v>613203</v>
      </c>
      <c r="CNO12">
        <v>613203</v>
      </c>
      <c r="CNP12">
        <v>613203</v>
      </c>
      <c r="CNQ12">
        <v>613203</v>
      </c>
      <c r="CNR12">
        <v>613203</v>
      </c>
      <c r="CNS12">
        <v>613203</v>
      </c>
      <c r="CNU12">
        <v>213008</v>
      </c>
      <c r="CNV12">
        <v>213008</v>
      </c>
      <c r="CNW12">
        <v>213008</v>
      </c>
      <c r="CNX12">
        <v>213008</v>
      </c>
      <c r="CNY12">
        <v>213008</v>
      </c>
      <c r="CNZ12">
        <v>213008</v>
      </c>
      <c r="COA12">
        <v>213008</v>
      </c>
      <c r="COB12">
        <v>213008</v>
      </c>
      <c r="COC12">
        <v>213008</v>
      </c>
      <c r="COD12">
        <v>213008</v>
      </c>
      <c r="COF12">
        <v>470490</v>
      </c>
      <c r="COG12">
        <v>470490</v>
      </c>
      <c r="COH12">
        <v>470490</v>
      </c>
      <c r="COI12">
        <v>470490</v>
      </c>
      <c r="COJ12">
        <v>470490</v>
      </c>
      <c r="COK12">
        <v>470490</v>
      </c>
      <c r="COL12">
        <v>470490</v>
      </c>
      <c r="COM12">
        <v>470490</v>
      </c>
      <c r="CON12">
        <v>470490</v>
      </c>
      <c r="COO12">
        <v>470490</v>
      </c>
      <c r="COQ12">
        <v>471005</v>
      </c>
      <c r="COR12">
        <v>471005</v>
      </c>
      <c r="COS12">
        <v>471005</v>
      </c>
      <c r="COT12">
        <v>471005</v>
      </c>
      <c r="COU12">
        <v>471005</v>
      </c>
      <c r="COV12">
        <v>471005</v>
      </c>
      <c r="COW12">
        <v>471005</v>
      </c>
      <c r="COX12">
        <v>471005</v>
      </c>
      <c r="COY12">
        <v>471005</v>
      </c>
      <c r="COZ12">
        <v>471005</v>
      </c>
      <c r="CPB12">
        <v>471045</v>
      </c>
      <c r="CPC12">
        <v>471045</v>
      </c>
      <c r="CPD12">
        <v>471045</v>
      </c>
      <c r="CPE12">
        <v>471045</v>
      </c>
      <c r="CPF12">
        <v>471045</v>
      </c>
      <c r="CPG12">
        <v>471045</v>
      </c>
      <c r="CPH12">
        <v>471045</v>
      </c>
      <c r="CPI12">
        <v>471045</v>
      </c>
      <c r="CPJ12">
        <v>471045</v>
      </c>
      <c r="CPK12">
        <v>471045</v>
      </c>
      <c r="CPM12">
        <v>490040</v>
      </c>
      <c r="CPN12">
        <v>490040</v>
      </c>
      <c r="CPO12">
        <v>490040</v>
      </c>
      <c r="CPP12">
        <v>490040</v>
      </c>
      <c r="CPQ12">
        <v>490040</v>
      </c>
      <c r="CPR12">
        <v>490040</v>
      </c>
      <c r="CPS12">
        <v>490040</v>
      </c>
      <c r="CPT12">
        <v>490040</v>
      </c>
      <c r="CPU12">
        <v>490040</v>
      </c>
      <c r="CPV12">
        <v>490040</v>
      </c>
      <c r="CPX12">
        <v>72001</v>
      </c>
      <c r="CPY12">
        <v>72001</v>
      </c>
      <c r="CPZ12">
        <v>72001</v>
      </c>
      <c r="CQA12">
        <v>72001</v>
      </c>
      <c r="CQB12">
        <v>72001</v>
      </c>
      <c r="CQC12">
        <v>72001</v>
      </c>
      <c r="CQD12">
        <v>72001</v>
      </c>
      <c r="CQE12">
        <v>72001</v>
      </c>
      <c r="CQF12">
        <v>72001</v>
      </c>
      <c r="CQG12">
        <v>72001</v>
      </c>
      <c r="CQI12">
        <v>72003</v>
      </c>
      <c r="CQJ12">
        <v>72003</v>
      </c>
      <c r="CQK12">
        <v>72003</v>
      </c>
      <c r="CQL12">
        <v>72003</v>
      </c>
      <c r="CQM12">
        <v>72003</v>
      </c>
      <c r="CQN12">
        <v>72003</v>
      </c>
      <c r="CQO12">
        <v>72003</v>
      </c>
      <c r="CQP12">
        <v>72003</v>
      </c>
      <c r="CQQ12">
        <v>72003</v>
      </c>
      <c r="CQR12">
        <v>72003</v>
      </c>
      <c r="CQT12">
        <v>72005</v>
      </c>
      <c r="CQU12">
        <v>72005</v>
      </c>
      <c r="CQV12">
        <v>72005</v>
      </c>
      <c r="CQW12">
        <v>72005</v>
      </c>
      <c r="CQX12">
        <v>72005</v>
      </c>
      <c r="CQY12">
        <v>72005</v>
      </c>
      <c r="CQZ12">
        <v>72005</v>
      </c>
      <c r="CRA12">
        <v>72005</v>
      </c>
      <c r="CRB12">
        <v>72005</v>
      </c>
      <c r="CRC12">
        <v>72005</v>
      </c>
      <c r="CRE12">
        <v>72013</v>
      </c>
      <c r="CRF12">
        <v>72013</v>
      </c>
      <c r="CRG12">
        <v>72013</v>
      </c>
      <c r="CRH12">
        <v>72013</v>
      </c>
      <c r="CRI12">
        <v>72013</v>
      </c>
      <c r="CRJ12">
        <v>72013</v>
      </c>
      <c r="CRK12">
        <v>72013</v>
      </c>
      <c r="CRL12">
        <v>72013</v>
      </c>
      <c r="CRM12">
        <v>72013</v>
      </c>
      <c r="CRN12">
        <v>72013</v>
      </c>
      <c r="CRP12">
        <v>73001</v>
      </c>
      <c r="CRQ12">
        <v>73001</v>
      </c>
      <c r="CRR12">
        <v>73001</v>
      </c>
      <c r="CRS12">
        <v>73001</v>
      </c>
      <c r="CRT12">
        <v>73001</v>
      </c>
      <c r="CRU12">
        <v>73001</v>
      </c>
      <c r="CRV12">
        <v>73001</v>
      </c>
      <c r="CRW12">
        <v>73001</v>
      </c>
      <c r="CRX12">
        <v>73001</v>
      </c>
      <c r="CRY12">
        <v>73001</v>
      </c>
      <c r="CSA12">
        <v>8120010</v>
      </c>
      <c r="CSB12">
        <v>8120010</v>
      </c>
      <c r="CSC12">
        <v>8120010</v>
      </c>
      <c r="CSD12">
        <v>8120010</v>
      </c>
      <c r="CSE12">
        <v>8120010</v>
      </c>
      <c r="CSF12">
        <v>8120010</v>
      </c>
      <c r="CSG12">
        <v>8120010</v>
      </c>
      <c r="CSH12">
        <v>8120010</v>
      </c>
      <c r="CSI12">
        <v>8120010</v>
      </c>
      <c r="CSJ12">
        <v>8120010</v>
      </c>
      <c r="CSL12">
        <v>74002</v>
      </c>
      <c r="CSM12">
        <v>74002</v>
      </c>
      <c r="CSN12">
        <v>74002</v>
      </c>
      <c r="CSO12">
        <v>74002</v>
      </c>
      <c r="CSP12">
        <v>74002</v>
      </c>
      <c r="CSQ12">
        <v>74002</v>
      </c>
      <c r="CSR12">
        <v>74002</v>
      </c>
      <c r="CSS12">
        <v>74002</v>
      </c>
      <c r="CST12">
        <v>74002</v>
      </c>
      <c r="CSU12">
        <v>74002</v>
      </c>
      <c r="CSW12">
        <v>74003</v>
      </c>
      <c r="CSX12">
        <v>74003</v>
      </c>
      <c r="CSY12">
        <v>74003</v>
      </c>
      <c r="CSZ12">
        <v>74003</v>
      </c>
      <c r="CTA12">
        <v>74003</v>
      </c>
      <c r="CTB12">
        <v>74003</v>
      </c>
      <c r="CTC12">
        <v>74003</v>
      </c>
      <c r="CTD12">
        <v>74003</v>
      </c>
      <c r="CTE12">
        <v>74003</v>
      </c>
      <c r="CTF12">
        <v>74003</v>
      </c>
      <c r="CTH12">
        <v>470495</v>
      </c>
      <c r="CTI12">
        <v>470495</v>
      </c>
      <c r="CTJ12">
        <v>470495</v>
      </c>
      <c r="CTK12">
        <v>470495</v>
      </c>
      <c r="CTL12">
        <v>470495</v>
      </c>
      <c r="CTM12">
        <v>470495</v>
      </c>
      <c r="CTN12">
        <v>470495</v>
      </c>
      <c r="CTO12">
        <v>470495</v>
      </c>
      <c r="CTP12">
        <v>470495</v>
      </c>
      <c r="CTQ12">
        <v>470495</v>
      </c>
      <c r="CTS12">
        <v>471080</v>
      </c>
      <c r="CTT12">
        <v>471080</v>
      </c>
      <c r="CTU12">
        <v>471080</v>
      </c>
      <c r="CTV12">
        <v>471080</v>
      </c>
      <c r="CTW12">
        <v>471080</v>
      </c>
      <c r="CTX12">
        <v>471080</v>
      </c>
      <c r="CTY12">
        <v>471080</v>
      </c>
      <c r="CTZ12">
        <v>471080</v>
      </c>
      <c r="CUA12">
        <v>471080</v>
      </c>
      <c r="CUB12">
        <v>471080</v>
      </c>
      <c r="CUD12" t="s">
        <v>137</v>
      </c>
      <c r="CUE12" t="s">
        <v>137</v>
      </c>
      <c r="CUF12" t="s">
        <v>137</v>
      </c>
      <c r="CUG12" t="s">
        <v>137</v>
      </c>
      <c r="CUH12" t="s">
        <v>137</v>
      </c>
      <c r="CUI12" t="s">
        <v>137</v>
      </c>
      <c r="CUJ12" t="s">
        <v>137</v>
      </c>
      <c r="CUK12" t="s">
        <v>137</v>
      </c>
      <c r="CUL12" t="s">
        <v>137</v>
      </c>
      <c r="CUM12" t="s">
        <v>137</v>
      </c>
      <c r="CUO12" t="s">
        <v>138</v>
      </c>
      <c r="CUP12" t="s">
        <v>138</v>
      </c>
      <c r="CUQ12" t="s">
        <v>138</v>
      </c>
      <c r="CUR12" t="s">
        <v>138</v>
      </c>
      <c r="CUS12" t="s">
        <v>138</v>
      </c>
      <c r="CUT12" t="s">
        <v>138</v>
      </c>
      <c r="CUU12" t="s">
        <v>138</v>
      </c>
      <c r="CUV12" t="s">
        <v>138</v>
      </c>
      <c r="CUW12" t="s">
        <v>138</v>
      </c>
      <c r="CUX12" t="s">
        <v>138</v>
      </c>
      <c r="CUZ12" t="s">
        <v>139</v>
      </c>
      <c r="CVA12" t="s">
        <v>139</v>
      </c>
      <c r="CVB12" t="s">
        <v>139</v>
      </c>
      <c r="CVC12" t="s">
        <v>139</v>
      </c>
      <c r="CVD12" t="s">
        <v>139</v>
      </c>
      <c r="CVE12" t="s">
        <v>139</v>
      </c>
      <c r="CVF12" t="s">
        <v>139</v>
      </c>
      <c r="CVG12" t="s">
        <v>139</v>
      </c>
      <c r="CVH12" t="s">
        <v>139</v>
      </c>
      <c r="CVI12" t="s">
        <v>139</v>
      </c>
      <c r="CVK12" t="s">
        <v>140</v>
      </c>
      <c r="CVL12" t="s">
        <v>140</v>
      </c>
      <c r="CVM12" t="s">
        <v>140</v>
      </c>
      <c r="CVN12" t="s">
        <v>140</v>
      </c>
      <c r="CVO12" t="s">
        <v>140</v>
      </c>
      <c r="CVP12" t="s">
        <v>140</v>
      </c>
      <c r="CVQ12" t="s">
        <v>140</v>
      </c>
      <c r="CVR12" t="s">
        <v>140</v>
      </c>
      <c r="CVS12" t="s">
        <v>140</v>
      </c>
      <c r="CVT12" t="s">
        <v>140</v>
      </c>
      <c r="CVV12" t="s">
        <v>141</v>
      </c>
      <c r="CVW12" t="s">
        <v>141</v>
      </c>
      <c r="CVX12" t="s">
        <v>141</v>
      </c>
      <c r="CVY12" t="s">
        <v>141</v>
      </c>
      <c r="CVZ12" t="s">
        <v>141</v>
      </c>
      <c r="CWA12" t="s">
        <v>141</v>
      </c>
      <c r="CWB12" t="s">
        <v>141</v>
      </c>
      <c r="CWC12" t="s">
        <v>141</v>
      </c>
      <c r="CWD12" t="s">
        <v>141</v>
      </c>
      <c r="CWE12" t="s">
        <v>141</v>
      </c>
      <c r="CWG12" t="s">
        <v>142</v>
      </c>
      <c r="CWH12" t="s">
        <v>142</v>
      </c>
      <c r="CWI12" t="s">
        <v>142</v>
      </c>
      <c r="CWJ12" t="s">
        <v>142</v>
      </c>
      <c r="CWK12" t="s">
        <v>142</v>
      </c>
      <c r="CWL12" t="s">
        <v>142</v>
      </c>
      <c r="CWM12" t="s">
        <v>142</v>
      </c>
      <c r="CWN12" t="s">
        <v>142</v>
      </c>
      <c r="CWO12" t="s">
        <v>142</v>
      </c>
      <c r="CWP12" t="s">
        <v>142</v>
      </c>
      <c r="CWR12" t="s">
        <v>143</v>
      </c>
      <c r="CWS12" t="s">
        <v>143</v>
      </c>
      <c r="CWT12" t="s">
        <v>143</v>
      </c>
      <c r="CWU12" t="s">
        <v>143</v>
      </c>
      <c r="CWV12" t="s">
        <v>143</v>
      </c>
      <c r="CWW12" t="s">
        <v>143</v>
      </c>
      <c r="CWX12" t="s">
        <v>143</v>
      </c>
      <c r="CWY12" t="s">
        <v>143</v>
      </c>
      <c r="CWZ12" t="s">
        <v>143</v>
      </c>
      <c r="CXA12" t="s">
        <v>143</v>
      </c>
      <c r="CXC12" t="s">
        <v>144</v>
      </c>
      <c r="CXD12" t="s">
        <v>144</v>
      </c>
      <c r="CXE12" t="s">
        <v>144</v>
      </c>
      <c r="CXF12" t="s">
        <v>144</v>
      </c>
      <c r="CXG12" t="s">
        <v>144</v>
      </c>
      <c r="CXH12" t="s">
        <v>144</v>
      </c>
      <c r="CXI12" t="s">
        <v>144</v>
      </c>
      <c r="CXJ12" t="s">
        <v>144</v>
      </c>
      <c r="CXK12" t="s">
        <v>144</v>
      </c>
      <c r="CXL12" t="s">
        <v>144</v>
      </c>
      <c r="CXN12" t="s">
        <v>145</v>
      </c>
      <c r="CXO12" t="s">
        <v>145</v>
      </c>
      <c r="CXP12" t="s">
        <v>145</v>
      </c>
      <c r="CXQ12" t="s">
        <v>145</v>
      </c>
      <c r="CXR12" t="s">
        <v>145</v>
      </c>
      <c r="CXS12" t="s">
        <v>145</v>
      </c>
      <c r="CXT12" t="s">
        <v>145</v>
      </c>
      <c r="CXU12" t="s">
        <v>145</v>
      </c>
      <c r="CXV12" t="s">
        <v>145</v>
      </c>
      <c r="CXW12" t="s">
        <v>145</v>
      </c>
      <c r="CXY12" t="s">
        <v>146</v>
      </c>
      <c r="CXZ12" t="s">
        <v>146</v>
      </c>
      <c r="CYA12" t="s">
        <v>146</v>
      </c>
      <c r="CYB12" t="s">
        <v>146</v>
      </c>
      <c r="CYC12" t="s">
        <v>146</v>
      </c>
      <c r="CYD12" t="s">
        <v>146</v>
      </c>
      <c r="CYE12" t="s">
        <v>146</v>
      </c>
      <c r="CYF12" t="s">
        <v>146</v>
      </c>
      <c r="CYG12" t="s">
        <v>146</v>
      </c>
      <c r="CYH12" t="s">
        <v>146</v>
      </c>
      <c r="CYJ12" t="s">
        <v>147</v>
      </c>
      <c r="CYK12" t="s">
        <v>147</v>
      </c>
      <c r="CYL12" t="s">
        <v>147</v>
      </c>
      <c r="CYM12" t="s">
        <v>147</v>
      </c>
      <c r="CYN12" t="s">
        <v>147</v>
      </c>
      <c r="CYO12" t="s">
        <v>147</v>
      </c>
      <c r="CYP12" t="s">
        <v>147</v>
      </c>
      <c r="CYQ12" t="s">
        <v>147</v>
      </c>
      <c r="CYR12" t="s">
        <v>147</v>
      </c>
      <c r="CYS12" t="s">
        <v>147</v>
      </c>
      <c r="CYU12" t="s">
        <v>148</v>
      </c>
      <c r="CYV12" t="s">
        <v>148</v>
      </c>
      <c r="CYW12" t="s">
        <v>148</v>
      </c>
      <c r="CYX12" t="s">
        <v>148</v>
      </c>
      <c r="CYY12" t="s">
        <v>148</v>
      </c>
      <c r="CYZ12" t="s">
        <v>148</v>
      </c>
      <c r="CZA12" t="s">
        <v>148</v>
      </c>
      <c r="CZB12" t="s">
        <v>148</v>
      </c>
      <c r="CZC12" t="s">
        <v>148</v>
      </c>
      <c r="CZD12" t="s">
        <v>148</v>
      </c>
      <c r="CZF12" t="s">
        <v>149</v>
      </c>
      <c r="CZG12" t="s">
        <v>149</v>
      </c>
      <c r="CZH12" t="s">
        <v>149</v>
      </c>
      <c r="CZI12" t="s">
        <v>149</v>
      </c>
      <c r="CZJ12" t="s">
        <v>149</v>
      </c>
      <c r="CZK12" t="s">
        <v>149</v>
      </c>
      <c r="CZL12" t="s">
        <v>149</v>
      </c>
      <c r="CZM12" t="s">
        <v>149</v>
      </c>
      <c r="CZN12" t="s">
        <v>149</v>
      </c>
      <c r="CZO12" t="s">
        <v>149</v>
      </c>
      <c r="CZQ12" t="s">
        <v>150</v>
      </c>
      <c r="CZR12" t="s">
        <v>150</v>
      </c>
      <c r="CZS12" t="s">
        <v>150</v>
      </c>
      <c r="CZT12" t="s">
        <v>150</v>
      </c>
      <c r="CZU12" t="s">
        <v>150</v>
      </c>
      <c r="CZV12" t="s">
        <v>150</v>
      </c>
      <c r="CZW12" t="s">
        <v>150</v>
      </c>
      <c r="CZX12" t="s">
        <v>150</v>
      </c>
      <c r="CZY12" t="s">
        <v>150</v>
      </c>
      <c r="CZZ12" t="s">
        <v>150</v>
      </c>
      <c r="DAB12" t="s">
        <v>151</v>
      </c>
      <c r="DAC12" t="s">
        <v>151</v>
      </c>
      <c r="DAD12" t="s">
        <v>151</v>
      </c>
      <c r="DAE12" t="s">
        <v>151</v>
      </c>
      <c r="DAF12" t="s">
        <v>151</v>
      </c>
      <c r="DAG12" t="s">
        <v>151</v>
      </c>
      <c r="DAH12" t="s">
        <v>151</v>
      </c>
      <c r="DAI12" t="s">
        <v>151</v>
      </c>
      <c r="DAJ12" t="s">
        <v>151</v>
      </c>
      <c r="DAK12" t="s">
        <v>151</v>
      </c>
      <c r="DAM12" t="s">
        <v>152</v>
      </c>
      <c r="DAN12" t="s">
        <v>152</v>
      </c>
      <c r="DAO12" t="s">
        <v>152</v>
      </c>
      <c r="DAP12" t="s">
        <v>152</v>
      </c>
      <c r="DAQ12" t="s">
        <v>152</v>
      </c>
      <c r="DAR12" t="s">
        <v>152</v>
      </c>
      <c r="DAS12" t="s">
        <v>152</v>
      </c>
      <c r="DAT12" t="s">
        <v>152</v>
      </c>
      <c r="DAU12" t="s">
        <v>152</v>
      </c>
      <c r="DAV12" t="s">
        <v>152</v>
      </c>
      <c r="DAX12" t="s">
        <v>271</v>
      </c>
      <c r="DAY12" t="s">
        <v>271</v>
      </c>
      <c r="DAZ12" t="s">
        <v>271</v>
      </c>
      <c r="DBA12" t="s">
        <v>271</v>
      </c>
      <c r="DBB12" t="s">
        <v>271</v>
      </c>
      <c r="DBC12" t="s">
        <v>271</v>
      </c>
      <c r="DBD12" t="s">
        <v>271</v>
      </c>
      <c r="DBE12" t="s">
        <v>271</v>
      </c>
      <c r="DBF12" t="s">
        <v>271</v>
      </c>
      <c r="DBG12" t="s">
        <v>271</v>
      </c>
      <c r="DBI12" t="s">
        <v>272</v>
      </c>
      <c r="DBJ12" t="s">
        <v>272</v>
      </c>
      <c r="DBK12" t="s">
        <v>272</v>
      </c>
      <c r="DBL12" t="s">
        <v>272</v>
      </c>
      <c r="DBM12" t="s">
        <v>272</v>
      </c>
      <c r="DBN12" t="s">
        <v>272</v>
      </c>
      <c r="DBO12" t="s">
        <v>272</v>
      </c>
      <c r="DBP12" t="s">
        <v>272</v>
      </c>
      <c r="DBQ12" t="s">
        <v>272</v>
      </c>
      <c r="DBR12" t="s">
        <v>272</v>
      </c>
      <c r="DBT12">
        <v>5705</v>
      </c>
      <c r="DBU12">
        <v>5705</v>
      </c>
      <c r="DBV12">
        <v>5705</v>
      </c>
      <c r="DBW12">
        <v>5705</v>
      </c>
      <c r="DBX12">
        <v>5705</v>
      </c>
      <c r="DBY12">
        <v>5705</v>
      </c>
      <c r="DBZ12">
        <v>5705</v>
      </c>
      <c r="DCA12">
        <v>5705</v>
      </c>
      <c r="DCB12">
        <v>5705</v>
      </c>
      <c r="DCC12">
        <v>5705</v>
      </c>
      <c r="DCE12">
        <v>5708</v>
      </c>
      <c r="DCF12">
        <v>5708</v>
      </c>
      <c r="DCG12">
        <v>5708</v>
      </c>
      <c r="DCH12">
        <v>5708</v>
      </c>
      <c r="DCI12">
        <v>5708</v>
      </c>
      <c r="DCJ12">
        <v>5708</v>
      </c>
      <c r="DCK12">
        <v>5708</v>
      </c>
      <c r="DCL12">
        <v>5708</v>
      </c>
      <c r="DCM12">
        <v>5708</v>
      </c>
      <c r="DCN12">
        <v>5708</v>
      </c>
      <c r="DCP12">
        <v>5715</v>
      </c>
      <c r="DCQ12">
        <v>5715</v>
      </c>
      <c r="DCR12">
        <v>5715</v>
      </c>
      <c r="DCS12">
        <v>5715</v>
      </c>
      <c r="DCT12">
        <v>5715</v>
      </c>
      <c r="DCU12">
        <v>5715</v>
      </c>
      <c r="DCV12">
        <v>5715</v>
      </c>
      <c r="DCW12">
        <v>5715</v>
      </c>
      <c r="DCX12">
        <v>5715</v>
      </c>
      <c r="DCY12">
        <v>5715</v>
      </c>
      <c r="DDA12">
        <v>5718</v>
      </c>
      <c r="DDB12">
        <v>5718</v>
      </c>
      <c r="DDC12">
        <v>5718</v>
      </c>
      <c r="DDD12">
        <v>5718</v>
      </c>
      <c r="DDE12">
        <v>5718</v>
      </c>
      <c r="DDF12">
        <v>5718</v>
      </c>
      <c r="DDG12">
        <v>5718</v>
      </c>
      <c r="DDH12">
        <v>5718</v>
      </c>
      <c r="DDI12">
        <v>5718</v>
      </c>
      <c r="DDJ12">
        <v>5718</v>
      </c>
      <c r="DDL12">
        <v>5731</v>
      </c>
      <c r="DDM12">
        <v>5731</v>
      </c>
      <c r="DDN12">
        <v>5731</v>
      </c>
      <c r="DDO12">
        <v>5731</v>
      </c>
      <c r="DDP12">
        <v>5731</v>
      </c>
      <c r="DDQ12">
        <v>5731</v>
      </c>
      <c r="DDR12">
        <v>5731</v>
      </c>
      <c r="DDS12">
        <v>5731</v>
      </c>
      <c r="DDT12">
        <v>5731</v>
      </c>
      <c r="DDU12">
        <v>5731</v>
      </c>
      <c r="DDW12">
        <v>5722</v>
      </c>
      <c r="DDX12">
        <v>5722</v>
      </c>
      <c r="DDY12">
        <v>5722</v>
      </c>
      <c r="DDZ12">
        <v>5722</v>
      </c>
      <c r="DEA12">
        <v>5722</v>
      </c>
      <c r="DEB12">
        <v>5722</v>
      </c>
      <c r="DEC12">
        <v>5722</v>
      </c>
      <c r="DED12">
        <v>5722</v>
      </c>
      <c r="DEE12">
        <v>5722</v>
      </c>
      <c r="DEF12">
        <v>5722</v>
      </c>
      <c r="DEH12">
        <v>5757</v>
      </c>
      <c r="DEI12">
        <v>5757</v>
      </c>
      <c r="DEJ12">
        <v>5757</v>
      </c>
      <c r="DEK12">
        <v>5757</v>
      </c>
      <c r="DEL12">
        <v>5757</v>
      </c>
      <c r="DEM12">
        <v>5757</v>
      </c>
      <c r="DEN12">
        <v>5757</v>
      </c>
      <c r="DEO12">
        <v>5757</v>
      </c>
      <c r="DEP12">
        <v>5757</v>
      </c>
      <c r="DEQ12">
        <v>5757</v>
      </c>
      <c r="DES12">
        <v>5756</v>
      </c>
      <c r="DET12">
        <v>5756</v>
      </c>
      <c r="DEU12">
        <v>5756</v>
      </c>
      <c r="DEV12">
        <v>5756</v>
      </c>
      <c r="DEW12">
        <v>5756</v>
      </c>
      <c r="DEX12">
        <v>5756</v>
      </c>
      <c r="DEY12">
        <v>5756</v>
      </c>
      <c r="DEZ12">
        <v>5756</v>
      </c>
      <c r="DFA12">
        <v>5756</v>
      </c>
      <c r="DFB12">
        <v>5756</v>
      </c>
      <c r="DFD12">
        <v>5764</v>
      </c>
      <c r="DFE12">
        <v>5764</v>
      </c>
      <c r="DFF12">
        <v>5764</v>
      </c>
      <c r="DFG12">
        <v>5764</v>
      </c>
      <c r="DFH12">
        <v>5764</v>
      </c>
      <c r="DFI12">
        <v>5764</v>
      </c>
      <c r="DFJ12">
        <v>5764</v>
      </c>
      <c r="DFK12">
        <v>5764</v>
      </c>
      <c r="DFL12">
        <v>5764</v>
      </c>
      <c r="DFM12">
        <v>5764</v>
      </c>
      <c r="DFO12">
        <v>5773</v>
      </c>
      <c r="DFP12">
        <v>5773</v>
      </c>
      <c r="DFQ12">
        <v>5773</v>
      </c>
      <c r="DFR12">
        <v>5773</v>
      </c>
      <c r="DFS12">
        <v>5773</v>
      </c>
      <c r="DFT12">
        <v>5773</v>
      </c>
      <c r="DFU12">
        <v>5773</v>
      </c>
      <c r="DFV12">
        <v>5773</v>
      </c>
      <c r="DFW12">
        <v>5773</v>
      </c>
      <c r="DFX12">
        <v>5773</v>
      </c>
      <c r="DFZ12">
        <v>5114</v>
      </c>
      <c r="DGA12">
        <v>5114</v>
      </c>
      <c r="DGB12">
        <v>5114</v>
      </c>
      <c r="DGC12">
        <v>5114</v>
      </c>
      <c r="DGD12">
        <v>5114</v>
      </c>
      <c r="DGE12">
        <v>5114</v>
      </c>
      <c r="DGF12">
        <v>5114</v>
      </c>
      <c r="DGG12">
        <v>5114</v>
      </c>
      <c r="DGH12">
        <v>5114</v>
      </c>
      <c r="DGI12">
        <v>5114</v>
      </c>
      <c r="DGK12">
        <v>5734</v>
      </c>
      <c r="DGL12">
        <v>5734</v>
      </c>
      <c r="DGM12">
        <v>5734</v>
      </c>
      <c r="DGN12">
        <v>5734</v>
      </c>
      <c r="DGO12">
        <v>5734</v>
      </c>
      <c r="DGP12">
        <v>5734</v>
      </c>
      <c r="DGQ12">
        <v>5734</v>
      </c>
      <c r="DGR12">
        <v>5734</v>
      </c>
      <c r="DGS12">
        <v>5734</v>
      </c>
      <c r="DGT12">
        <v>5734</v>
      </c>
      <c r="DGV12">
        <v>5742</v>
      </c>
      <c r="DGW12">
        <v>5742</v>
      </c>
      <c r="DGX12">
        <v>5742</v>
      </c>
      <c r="DGY12">
        <v>5742</v>
      </c>
      <c r="DGZ12">
        <v>5742</v>
      </c>
      <c r="DHA12">
        <v>5742</v>
      </c>
      <c r="DHB12">
        <v>5742</v>
      </c>
      <c r="DHC12">
        <v>5742</v>
      </c>
      <c r="DHD12">
        <v>5742</v>
      </c>
      <c r="DHE12">
        <v>5742</v>
      </c>
      <c r="DHG12">
        <v>5741</v>
      </c>
      <c r="DHH12">
        <v>5741</v>
      </c>
      <c r="DHI12">
        <v>5741</v>
      </c>
      <c r="DHJ12">
        <v>5741</v>
      </c>
      <c r="DHK12">
        <v>5741</v>
      </c>
      <c r="DHL12">
        <v>5741</v>
      </c>
      <c r="DHM12">
        <v>5741</v>
      </c>
      <c r="DHN12">
        <v>5741</v>
      </c>
      <c r="DHO12">
        <v>5741</v>
      </c>
      <c r="DHP12">
        <v>5741</v>
      </c>
      <c r="DHR12">
        <v>5165</v>
      </c>
      <c r="DHS12">
        <v>5165</v>
      </c>
      <c r="DHT12">
        <v>5165</v>
      </c>
      <c r="DHU12">
        <v>5165</v>
      </c>
      <c r="DHV12">
        <v>5165</v>
      </c>
      <c r="DHW12">
        <v>5165</v>
      </c>
      <c r="DHX12">
        <v>5165</v>
      </c>
      <c r="DHY12">
        <v>5165</v>
      </c>
      <c r="DHZ12">
        <v>5165</v>
      </c>
      <c r="DIA12">
        <v>5165</v>
      </c>
      <c r="DIC12" t="s">
        <v>153</v>
      </c>
      <c r="DID12" t="s">
        <v>153</v>
      </c>
      <c r="DIE12" t="s">
        <v>153</v>
      </c>
      <c r="DIF12" t="s">
        <v>153</v>
      </c>
      <c r="DIG12" t="s">
        <v>153</v>
      </c>
      <c r="DIH12" t="s">
        <v>153</v>
      </c>
      <c r="DII12" t="s">
        <v>153</v>
      </c>
      <c r="DIJ12" t="s">
        <v>153</v>
      </c>
      <c r="DIK12" t="s">
        <v>153</v>
      </c>
      <c r="DIL12" t="s">
        <v>153</v>
      </c>
      <c r="DIN12" t="s">
        <v>154</v>
      </c>
      <c r="DIO12" t="s">
        <v>154</v>
      </c>
      <c r="DIP12" t="s">
        <v>154</v>
      </c>
      <c r="DIQ12" t="s">
        <v>154</v>
      </c>
      <c r="DIR12" t="s">
        <v>154</v>
      </c>
      <c r="DIS12" t="s">
        <v>154</v>
      </c>
      <c r="DIT12" t="s">
        <v>154</v>
      </c>
      <c r="DIU12" t="s">
        <v>154</v>
      </c>
      <c r="DIV12" t="s">
        <v>154</v>
      </c>
      <c r="DIW12" t="s">
        <v>154</v>
      </c>
      <c r="DIY12" t="s">
        <v>155</v>
      </c>
      <c r="DIZ12" t="s">
        <v>155</v>
      </c>
      <c r="DJA12" t="s">
        <v>155</v>
      </c>
      <c r="DJB12" t="s">
        <v>155</v>
      </c>
      <c r="DJC12" t="s">
        <v>155</v>
      </c>
      <c r="DJD12" t="s">
        <v>155</v>
      </c>
      <c r="DJE12" t="s">
        <v>155</v>
      </c>
      <c r="DJF12" t="s">
        <v>155</v>
      </c>
      <c r="DJG12" t="s">
        <v>155</v>
      </c>
      <c r="DJH12" t="s">
        <v>155</v>
      </c>
      <c r="DJJ12" t="s">
        <v>156</v>
      </c>
      <c r="DJK12" t="s">
        <v>156</v>
      </c>
      <c r="DJL12" t="s">
        <v>156</v>
      </c>
      <c r="DJM12" t="s">
        <v>156</v>
      </c>
      <c r="DJN12" t="s">
        <v>156</v>
      </c>
      <c r="DJO12" t="s">
        <v>156</v>
      </c>
      <c r="DJP12" t="s">
        <v>156</v>
      </c>
      <c r="DJQ12" t="s">
        <v>156</v>
      </c>
      <c r="DJR12" t="s">
        <v>156</v>
      </c>
      <c r="DJS12" t="s">
        <v>156</v>
      </c>
      <c r="DJU12" t="s">
        <v>157</v>
      </c>
      <c r="DJV12" t="s">
        <v>157</v>
      </c>
      <c r="DJW12" t="s">
        <v>157</v>
      </c>
      <c r="DJX12" t="s">
        <v>157</v>
      </c>
      <c r="DJY12" t="s">
        <v>157</v>
      </c>
      <c r="DJZ12" t="s">
        <v>157</v>
      </c>
      <c r="DKA12" t="s">
        <v>157</v>
      </c>
      <c r="DKB12" t="s">
        <v>157</v>
      </c>
      <c r="DKC12" t="s">
        <v>157</v>
      </c>
      <c r="DKD12" t="s">
        <v>157</v>
      </c>
      <c r="DKF12" t="s">
        <v>158</v>
      </c>
      <c r="DKG12" t="s">
        <v>158</v>
      </c>
      <c r="DKH12" t="s">
        <v>158</v>
      </c>
      <c r="DKI12" t="s">
        <v>158</v>
      </c>
      <c r="DKJ12" t="s">
        <v>158</v>
      </c>
      <c r="DKK12" t="s">
        <v>158</v>
      </c>
      <c r="DKL12" t="s">
        <v>158</v>
      </c>
      <c r="DKM12" t="s">
        <v>158</v>
      </c>
      <c r="DKN12" t="s">
        <v>158</v>
      </c>
      <c r="DKO12" t="s">
        <v>158</v>
      </c>
      <c r="DKQ12" t="s">
        <v>159</v>
      </c>
      <c r="DKR12" t="s">
        <v>159</v>
      </c>
      <c r="DKS12" t="s">
        <v>159</v>
      </c>
      <c r="DKT12" t="s">
        <v>159</v>
      </c>
      <c r="DKU12" t="s">
        <v>159</v>
      </c>
      <c r="DKV12" t="s">
        <v>159</v>
      </c>
      <c r="DKW12" t="s">
        <v>159</v>
      </c>
      <c r="DKX12" t="s">
        <v>159</v>
      </c>
      <c r="DKY12" t="s">
        <v>159</v>
      </c>
      <c r="DKZ12" t="s">
        <v>159</v>
      </c>
      <c r="DLB12" t="s">
        <v>160</v>
      </c>
      <c r="DLC12" t="s">
        <v>160</v>
      </c>
      <c r="DLD12" t="s">
        <v>160</v>
      </c>
      <c r="DLE12" t="s">
        <v>160</v>
      </c>
      <c r="DLF12" t="s">
        <v>160</v>
      </c>
      <c r="DLG12" t="s">
        <v>160</v>
      </c>
      <c r="DLH12" t="s">
        <v>160</v>
      </c>
      <c r="DLI12" t="s">
        <v>160</v>
      </c>
      <c r="DLJ12" t="s">
        <v>160</v>
      </c>
      <c r="DLK12" t="s">
        <v>160</v>
      </c>
      <c r="DLM12">
        <v>5090</v>
      </c>
      <c r="DLN12">
        <v>5090</v>
      </c>
      <c r="DLO12">
        <v>5090</v>
      </c>
      <c r="DLP12">
        <v>5090</v>
      </c>
      <c r="DLQ12">
        <v>5090</v>
      </c>
      <c r="DLR12">
        <v>5090</v>
      </c>
      <c r="DLS12">
        <v>5090</v>
      </c>
      <c r="DLT12">
        <v>5090</v>
      </c>
      <c r="DLU12">
        <v>5090</v>
      </c>
      <c r="DLV12">
        <v>5090</v>
      </c>
      <c r="DLX12">
        <v>5091</v>
      </c>
      <c r="DLY12">
        <v>5091</v>
      </c>
      <c r="DLZ12">
        <v>5091</v>
      </c>
      <c r="DMA12">
        <v>5091</v>
      </c>
      <c r="DMB12">
        <v>5091</v>
      </c>
      <c r="DMC12">
        <v>5091</v>
      </c>
      <c r="DMD12">
        <v>5091</v>
      </c>
      <c r="DME12">
        <v>5091</v>
      </c>
      <c r="DMF12">
        <v>5091</v>
      </c>
      <c r="DMG12">
        <v>5091</v>
      </c>
      <c r="DMI12">
        <v>5164</v>
      </c>
      <c r="DMJ12">
        <v>5164</v>
      </c>
      <c r="DMK12">
        <v>5164</v>
      </c>
      <c r="DML12">
        <v>5164</v>
      </c>
      <c r="DMM12">
        <v>5164</v>
      </c>
      <c r="DMN12">
        <v>5164</v>
      </c>
      <c r="DMO12">
        <v>5164</v>
      </c>
      <c r="DMP12">
        <v>5164</v>
      </c>
      <c r="DMQ12">
        <v>5164</v>
      </c>
      <c r="DMR12">
        <v>5164</v>
      </c>
      <c r="DMT12">
        <v>5235</v>
      </c>
      <c r="DMU12">
        <v>5235</v>
      </c>
      <c r="DMV12">
        <v>5235</v>
      </c>
      <c r="DMW12">
        <v>5235</v>
      </c>
      <c r="DMX12">
        <v>5235</v>
      </c>
      <c r="DMY12">
        <v>5235</v>
      </c>
      <c r="DMZ12">
        <v>5235</v>
      </c>
      <c r="DNA12">
        <v>5235</v>
      </c>
      <c r="DNB12">
        <v>5235</v>
      </c>
      <c r="DNC12">
        <v>5235</v>
      </c>
      <c r="DNE12">
        <v>39911</v>
      </c>
      <c r="DNF12">
        <v>39911</v>
      </c>
      <c r="DNG12">
        <v>39911</v>
      </c>
      <c r="DNH12">
        <v>39911</v>
      </c>
      <c r="DNI12">
        <v>39911</v>
      </c>
      <c r="DNJ12">
        <v>39911</v>
      </c>
      <c r="DNK12">
        <v>39911</v>
      </c>
      <c r="DNL12">
        <v>39911</v>
      </c>
      <c r="DNM12">
        <v>39911</v>
      </c>
      <c r="DNN12">
        <v>39911</v>
      </c>
      <c r="DNP12">
        <v>39912</v>
      </c>
      <c r="DNQ12">
        <v>39912</v>
      </c>
      <c r="DNR12">
        <v>39912</v>
      </c>
      <c r="DNS12">
        <v>39912</v>
      </c>
      <c r="DNT12">
        <v>39912</v>
      </c>
      <c r="DNU12">
        <v>39912</v>
      </c>
      <c r="DNV12">
        <v>39912</v>
      </c>
      <c r="DNW12">
        <v>39912</v>
      </c>
      <c r="DNX12">
        <v>39912</v>
      </c>
      <c r="DNY12">
        <v>39912</v>
      </c>
      <c r="DOA12">
        <v>39945</v>
      </c>
      <c r="DOB12">
        <v>39945</v>
      </c>
      <c r="DOC12">
        <v>39945</v>
      </c>
      <c r="DOD12">
        <v>39945</v>
      </c>
      <c r="DOE12">
        <v>39945</v>
      </c>
      <c r="DOF12">
        <v>39945</v>
      </c>
      <c r="DOG12">
        <v>39945</v>
      </c>
      <c r="DOH12">
        <v>39945</v>
      </c>
      <c r="DOI12">
        <v>39945</v>
      </c>
      <c r="DOJ12">
        <v>39945</v>
      </c>
      <c r="DOL12">
        <v>39946</v>
      </c>
      <c r="DOM12">
        <v>39946</v>
      </c>
      <c r="DON12">
        <v>39946</v>
      </c>
      <c r="DOO12">
        <v>39946</v>
      </c>
      <c r="DOP12">
        <v>39946</v>
      </c>
      <c r="DOQ12">
        <v>39946</v>
      </c>
      <c r="DOR12">
        <v>39946</v>
      </c>
      <c r="DOS12">
        <v>39946</v>
      </c>
      <c r="DOT12">
        <v>39946</v>
      </c>
      <c r="DOU12">
        <v>39946</v>
      </c>
      <c r="DOW12">
        <v>39947</v>
      </c>
      <c r="DOX12">
        <v>39947</v>
      </c>
      <c r="DOY12">
        <v>39947</v>
      </c>
      <c r="DOZ12">
        <v>39947</v>
      </c>
      <c r="DPA12">
        <v>39947</v>
      </c>
      <c r="DPB12">
        <v>39947</v>
      </c>
      <c r="DPC12">
        <v>39947</v>
      </c>
      <c r="DPD12">
        <v>39947</v>
      </c>
      <c r="DPE12">
        <v>39947</v>
      </c>
      <c r="DPF12">
        <v>39947</v>
      </c>
      <c r="DPH12">
        <v>41485</v>
      </c>
      <c r="DPI12">
        <v>41485</v>
      </c>
      <c r="DPJ12">
        <v>41485</v>
      </c>
      <c r="DPK12">
        <v>41485</v>
      </c>
      <c r="DPL12">
        <v>41485</v>
      </c>
      <c r="DPM12">
        <v>41485</v>
      </c>
      <c r="DPN12">
        <v>41485</v>
      </c>
      <c r="DPO12">
        <v>41485</v>
      </c>
      <c r="DPP12">
        <v>41485</v>
      </c>
      <c r="DPQ12">
        <v>41485</v>
      </c>
      <c r="DPS12">
        <v>41698</v>
      </c>
      <c r="DPT12">
        <v>41698</v>
      </c>
      <c r="DPU12">
        <v>41698</v>
      </c>
      <c r="DPV12">
        <v>41698</v>
      </c>
      <c r="DPW12">
        <v>41698</v>
      </c>
      <c r="DPX12">
        <v>41698</v>
      </c>
      <c r="DPY12">
        <v>41698</v>
      </c>
      <c r="DPZ12">
        <v>41698</v>
      </c>
      <c r="DQA12">
        <v>41698</v>
      </c>
      <c r="DQB12">
        <v>41698</v>
      </c>
      <c r="DQD12">
        <v>41728</v>
      </c>
      <c r="DQE12">
        <v>41728</v>
      </c>
      <c r="DQF12">
        <v>41728</v>
      </c>
      <c r="DQG12">
        <v>41728</v>
      </c>
      <c r="DQH12">
        <v>41728</v>
      </c>
      <c r="DQI12">
        <v>41728</v>
      </c>
      <c r="DQJ12">
        <v>41728</v>
      </c>
      <c r="DQK12">
        <v>41728</v>
      </c>
      <c r="DQL12">
        <v>41728</v>
      </c>
      <c r="DQM12">
        <v>41728</v>
      </c>
      <c r="DQO12">
        <v>41749</v>
      </c>
      <c r="DQP12">
        <v>41749</v>
      </c>
      <c r="DQQ12">
        <v>41749</v>
      </c>
      <c r="DQR12">
        <v>41749</v>
      </c>
      <c r="DQS12">
        <v>41749</v>
      </c>
      <c r="DQT12">
        <v>41749</v>
      </c>
      <c r="DQU12">
        <v>41749</v>
      </c>
      <c r="DQV12">
        <v>41749</v>
      </c>
      <c r="DQW12">
        <v>41749</v>
      </c>
      <c r="DQX12">
        <v>41749</v>
      </c>
      <c r="DQZ12">
        <v>43274</v>
      </c>
      <c r="DRA12">
        <v>43274</v>
      </c>
      <c r="DRB12">
        <v>43274</v>
      </c>
      <c r="DRC12">
        <v>43274</v>
      </c>
      <c r="DRD12">
        <v>43274</v>
      </c>
      <c r="DRE12">
        <v>43274</v>
      </c>
      <c r="DRF12">
        <v>43274</v>
      </c>
      <c r="DRG12">
        <v>43274</v>
      </c>
      <c r="DRH12">
        <v>43274</v>
      </c>
      <c r="DRI12">
        <v>43274</v>
      </c>
      <c r="DRK12">
        <v>43277</v>
      </c>
      <c r="DRL12">
        <v>43277</v>
      </c>
      <c r="DRM12">
        <v>43277</v>
      </c>
      <c r="DRN12">
        <v>43277</v>
      </c>
      <c r="DRO12">
        <v>43277</v>
      </c>
      <c r="DRP12">
        <v>43277</v>
      </c>
      <c r="DRQ12">
        <v>43277</v>
      </c>
      <c r="DRR12">
        <v>43277</v>
      </c>
      <c r="DRS12">
        <v>43277</v>
      </c>
      <c r="DRT12">
        <v>43277</v>
      </c>
      <c r="DRV12">
        <v>43292</v>
      </c>
      <c r="DRW12">
        <v>43292</v>
      </c>
      <c r="DRX12">
        <v>43292</v>
      </c>
      <c r="DRY12">
        <v>43292</v>
      </c>
      <c r="DRZ12">
        <v>43292</v>
      </c>
      <c r="DSA12">
        <v>43292</v>
      </c>
      <c r="DSB12">
        <v>43292</v>
      </c>
      <c r="DSC12">
        <v>43292</v>
      </c>
      <c r="DSD12">
        <v>43292</v>
      </c>
      <c r="DSE12">
        <v>43292</v>
      </c>
      <c r="DSG12">
        <v>43294</v>
      </c>
      <c r="DSH12">
        <v>43294</v>
      </c>
      <c r="DSI12">
        <v>43294</v>
      </c>
      <c r="DSJ12">
        <v>43294</v>
      </c>
      <c r="DSK12">
        <v>43294</v>
      </c>
      <c r="DSL12">
        <v>43294</v>
      </c>
      <c r="DSM12">
        <v>43294</v>
      </c>
      <c r="DSN12">
        <v>43294</v>
      </c>
      <c r="DSO12">
        <v>43294</v>
      </c>
      <c r="DSP12">
        <v>43294</v>
      </c>
      <c r="DSR12">
        <v>44113</v>
      </c>
      <c r="DSS12">
        <v>44113</v>
      </c>
      <c r="DST12">
        <v>44113</v>
      </c>
      <c r="DSU12">
        <v>44113</v>
      </c>
      <c r="DSV12">
        <v>44113</v>
      </c>
      <c r="DSW12">
        <v>44113</v>
      </c>
      <c r="DSX12">
        <v>44113</v>
      </c>
      <c r="DSY12">
        <v>44113</v>
      </c>
      <c r="DSZ12">
        <v>44113</v>
      </c>
      <c r="DTA12">
        <v>44113</v>
      </c>
      <c r="DTC12">
        <v>44115</v>
      </c>
      <c r="DTD12">
        <v>44115</v>
      </c>
      <c r="DTE12">
        <v>44115</v>
      </c>
      <c r="DTF12">
        <v>44115</v>
      </c>
      <c r="DTG12">
        <v>44115</v>
      </c>
      <c r="DTH12">
        <v>44115</v>
      </c>
      <c r="DTI12">
        <v>44115</v>
      </c>
      <c r="DTJ12">
        <v>44115</v>
      </c>
      <c r="DTK12">
        <v>44115</v>
      </c>
      <c r="DTL12">
        <v>44115</v>
      </c>
      <c r="DTN12">
        <v>44238</v>
      </c>
      <c r="DTO12">
        <v>44238</v>
      </c>
      <c r="DTP12">
        <v>44238</v>
      </c>
      <c r="DTQ12">
        <v>44238</v>
      </c>
      <c r="DTR12">
        <v>44238</v>
      </c>
      <c r="DTS12">
        <v>44238</v>
      </c>
      <c r="DTT12">
        <v>44238</v>
      </c>
      <c r="DTU12">
        <v>44238</v>
      </c>
      <c r="DTV12">
        <v>44238</v>
      </c>
      <c r="DTW12">
        <v>44238</v>
      </c>
      <c r="DTY12">
        <v>44261</v>
      </c>
      <c r="DTZ12">
        <v>44261</v>
      </c>
      <c r="DUA12">
        <v>44261</v>
      </c>
      <c r="DUB12">
        <v>44261</v>
      </c>
      <c r="DUC12">
        <v>44261</v>
      </c>
      <c r="DUD12">
        <v>44261</v>
      </c>
      <c r="DUE12">
        <v>44261</v>
      </c>
      <c r="DUF12">
        <v>44261</v>
      </c>
      <c r="DUG12">
        <v>44261</v>
      </c>
      <c r="DUH12">
        <v>44261</v>
      </c>
      <c r="DUJ12">
        <v>44751</v>
      </c>
      <c r="DUK12">
        <v>44751</v>
      </c>
      <c r="DUL12">
        <v>44751</v>
      </c>
      <c r="DUM12">
        <v>44751</v>
      </c>
      <c r="DUN12">
        <v>44751</v>
      </c>
      <c r="DUO12">
        <v>44751</v>
      </c>
      <c r="DUP12">
        <v>44751</v>
      </c>
      <c r="DUQ12">
        <v>44751</v>
      </c>
      <c r="DUR12">
        <v>44751</v>
      </c>
      <c r="DUS12">
        <v>44751</v>
      </c>
      <c r="DUU12">
        <v>44873</v>
      </c>
      <c r="DUV12">
        <v>44873</v>
      </c>
      <c r="DUW12">
        <v>44873</v>
      </c>
      <c r="DUX12">
        <v>44873</v>
      </c>
      <c r="DUY12">
        <v>44873</v>
      </c>
      <c r="DUZ12">
        <v>44873</v>
      </c>
      <c r="DVA12">
        <v>44873</v>
      </c>
      <c r="DVB12">
        <v>44873</v>
      </c>
      <c r="DVC12">
        <v>44873</v>
      </c>
      <c r="DVD12">
        <v>44873</v>
      </c>
      <c r="DVF12">
        <v>44875</v>
      </c>
      <c r="DVG12">
        <v>44875</v>
      </c>
      <c r="DVH12">
        <v>44875</v>
      </c>
      <c r="DVI12">
        <v>44875</v>
      </c>
      <c r="DVJ12">
        <v>44875</v>
      </c>
      <c r="DVK12">
        <v>44875</v>
      </c>
      <c r="DVL12">
        <v>44875</v>
      </c>
      <c r="DVM12">
        <v>44875</v>
      </c>
      <c r="DVN12">
        <v>44875</v>
      </c>
      <c r="DVO12">
        <v>44875</v>
      </c>
      <c r="DVQ12">
        <v>44882</v>
      </c>
      <c r="DVR12">
        <v>44882</v>
      </c>
      <c r="DVS12">
        <v>44882</v>
      </c>
      <c r="DVT12">
        <v>44882</v>
      </c>
      <c r="DVU12">
        <v>44882</v>
      </c>
      <c r="DVV12">
        <v>44882</v>
      </c>
      <c r="DVW12">
        <v>44882</v>
      </c>
      <c r="DVX12">
        <v>44882</v>
      </c>
      <c r="DVY12">
        <v>44882</v>
      </c>
      <c r="DVZ12">
        <v>44882</v>
      </c>
      <c r="DWB12">
        <v>46015</v>
      </c>
      <c r="DWC12">
        <v>46015</v>
      </c>
      <c r="DWD12">
        <v>46015</v>
      </c>
      <c r="DWE12">
        <v>46015</v>
      </c>
      <c r="DWF12">
        <v>46015</v>
      </c>
      <c r="DWG12">
        <v>46015</v>
      </c>
      <c r="DWH12">
        <v>46015</v>
      </c>
      <c r="DWI12">
        <v>46015</v>
      </c>
      <c r="DWJ12">
        <v>46015</v>
      </c>
      <c r="DWK12">
        <v>46015</v>
      </c>
      <c r="DWM12">
        <v>46016</v>
      </c>
      <c r="DWN12">
        <v>46016</v>
      </c>
      <c r="DWO12">
        <v>46016</v>
      </c>
      <c r="DWP12">
        <v>46016</v>
      </c>
      <c r="DWQ12">
        <v>46016</v>
      </c>
      <c r="DWR12">
        <v>46016</v>
      </c>
      <c r="DWS12">
        <v>46016</v>
      </c>
      <c r="DWT12">
        <v>46016</v>
      </c>
      <c r="DWU12">
        <v>46016</v>
      </c>
      <c r="DWV12">
        <v>46016</v>
      </c>
      <c r="DWX12">
        <v>46018</v>
      </c>
      <c r="DWY12">
        <v>46018</v>
      </c>
      <c r="DWZ12">
        <v>46018</v>
      </c>
      <c r="DXA12">
        <v>46018</v>
      </c>
      <c r="DXB12">
        <v>46018</v>
      </c>
      <c r="DXC12">
        <v>46018</v>
      </c>
      <c r="DXD12">
        <v>46018</v>
      </c>
      <c r="DXE12">
        <v>46018</v>
      </c>
      <c r="DXF12">
        <v>46018</v>
      </c>
      <c r="DXG12">
        <v>46018</v>
      </c>
      <c r="DXI12">
        <v>46030</v>
      </c>
      <c r="DXJ12">
        <v>46030</v>
      </c>
      <c r="DXK12">
        <v>46030</v>
      </c>
      <c r="DXL12">
        <v>46030</v>
      </c>
      <c r="DXM12">
        <v>46030</v>
      </c>
      <c r="DXN12">
        <v>46030</v>
      </c>
      <c r="DXO12">
        <v>46030</v>
      </c>
      <c r="DXP12">
        <v>46030</v>
      </c>
      <c r="DXQ12">
        <v>46030</v>
      </c>
      <c r="DXR12">
        <v>46030</v>
      </c>
      <c r="DXT12">
        <v>46031</v>
      </c>
      <c r="DXU12">
        <v>46031</v>
      </c>
      <c r="DXV12">
        <v>46031</v>
      </c>
      <c r="DXW12">
        <v>46031</v>
      </c>
      <c r="DXX12">
        <v>46031</v>
      </c>
      <c r="DXY12">
        <v>46031</v>
      </c>
      <c r="DXZ12">
        <v>46031</v>
      </c>
      <c r="DYA12">
        <v>46031</v>
      </c>
      <c r="DYB12">
        <v>46031</v>
      </c>
      <c r="DYC12">
        <v>46031</v>
      </c>
      <c r="DYE12">
        <v>46032</v>
      </c>
      <c r="DYF12">
        <v>46032</v>
      </c>
      <c r="DYG12">
        <v>46032</v>
      </c>
      <c r="DYH12">
        <v>46032</v>
      </c>
      <c r="DYI12">
        <v>46032</v>
      </c>
      <c r="DYJ12">
        <v>46032</v>
      </c>
      <c r="DYK12">
        <v>46032</v>
      </c>
      <c r="DYL12">
        <v>46032</v>
      </c>
      <c r="DYM12">
        <v>46032</v>
      </c>
      <c r="DYN12">
        <v>46032</v>
      </c>
      <c r="DYP12">
        <v>48174</v>
      </c>
      <c r="DYQ12">
        <v>48174</v>
      </c>
      <c r="DYR12">
        <v>48174</v>
      </c>
      <c r="DYS12">
        <v>48174</v>
      </c>
      <c r="DYT12">
        <v>48174</v>
      </c>
      <c r="DYU12">
        <v>48174</v>
      </c>
      <c r="DYV12">
        <v>48174</v>
      </c>
      <c r="DYW12">
        <v>48174</v>
      </c>
      <c r="DYX12">
        <v>48174</v>
      </c>
      <c r="DYY12">
        <v>48174</v>
      </c>
      <c r="DZA12">
        <v>59701</v>
      </c>
      <c r="DZB12">
        <v>59701</v>
      </c>
      <c r="DZC12">
        <v>59701</v>
      </c>
      <c r="DZD12">
        <v>59701</v>
      </c>
      <c r="DZE12">
        <v>59701</v>
      </c>
      <c r="DZF12">
        <v>59701</v>
      </c>
      <c r="DZG12">
        <v>59701</v>
      </c>
      <c r="DZH12">
        <v>59701</v>
      </c>
      <c r="DZI12">
        <v>59701</v>
      </c>
      <c r="DZJ12">
        <v>59701</v>
      </c>
      <c r="DZL12">
        <v>59703</v>
      </c>
      <c r="DZM12">
        <v>59703</v>
      </c>
      <c r="DZN12">
        <v>59703</v>
      </c>
      <c r="DZO12">
        <v>59703</v>
      </c>
      <c r="DZP12">
        <v>59703</v>
      </c>
      <c r="DZQ12">
        <v>59703</v>
      </c>
      <c r="DZR12">
        <v>59703</v>
      </c>
      <c r="DZS12">
        <v>59703</v>
      </c>
      <c r="DZT12">
        <v>59703</v>
      </c>
      <c r="DZU12">
        <v>59703</v>
      </c>
      <c r="DZW12">
        <v>43561</v>
      </c>
      <c r="DZX12">
        <v>43561</v>
      </c>
      <c r="DZY12">
        <v>43561</v>
      </c>
      <c r="DZZ12">
        <v>43561</v>
      </c>
      <c r="EAA12">
        <v>43561</v>
      </c>
      <c r="EAB12">
        <v>43561</v>
      </c>
      <c r="EAC12">
        <v>43561</v>
      </c>
      <c r="EAD12">
        <v>43561</v>
      </c>
      <c r="EAE12">
        <v>43561</v>
      </c>
      <c r="EAF12">
        <v>43561</v>
      </c>
      <c r="EAH12">
        <v>45227</v>
      </c>
      <c r="EAI12">
        <v>45227</v>
      </c>
      <c r="EAJ12">
        <v>45227</v>
      </c>
      <c r="EAK12">
        <v>45227</v>
      </c>
      <c r="EAL12">
        <v>45227</v>
      </c>
      <c r="EAM12">
        <v>45227</v>
      </c>
      <c r="EAN12">
        <v>45227</v>
      </c>
      <c r="EAO12">
        <v>45227</v>
      </c>
      <c r="EAP12">
        <v>45227</v>
      </c>
      <c r="EAQ12">
        <v>45227</v>
      </c>
      <c r="EAS12">
        <v>61955</v>
      </c>
      <c r="EAT12">
        <v>61955</v>
      </c>
      <c r="EAU12">
        <v>61955</v>
      </c>
      <c r="EAV12">
        <v>61955</v>
      </c>
      <c r="EAW12">
        <v>61955</v>
      </c>
      <c r="EAX12">
        <v>61955</v>
      </c>
      <c r="EAY12">
        <v>61955</v>
      </c>
      <c r="EAZ12">
        <v>61955</v>
      </c>
      <c r="EBA12">
        <v>61955</v>
      </c>
      <c r="EBB12">
        <v>61955</v>
      </c>
      <c r="EBD12">
        <v>63457</v>
      </c>
      <c r="EBE12">
        <v>63457</v>
      </c>
      <c r="EBF12">
        <v>63457</v>
      </c>
      <c r="EBG12">
        <v>63457</v>
      </c>
      <c r="EBH12">
        <v>63457</v>
      </c>
      <c r="EBI12">
        <v>63457</v>
      </c>
      <c r="EBJ12">
        <v>63457</v>
      </c>
      <c r="EBK12">
        <v>63457</v>
      </c>
      <c r="EBL12">
        <v>63457</v>
      </c>
      <c r="EBM12">
        <v>63457</v>
      </c>
      <c r="EBO12">
        <v>63460</v>
      </c>
      <c r="EBP12">
        <v>63460</v>
      </c>
      <c r="EBQ12">
        <v>63460</v>
      </c>
      <c r="EBR12">
        <v>63460</v>
      </c>
      <c r="EBS12">
        <v>63460</v>
      </c>
      <c r="EBT12">
        <v>63460</v>
      </c>
      <c r="EBU12">
        <v>63460</v>
      </c>
      <c r="EBV12">
        <v>63460</v>
      </c>
      <c r="EBW12">
        <v>63460</v>
      </c>
      <c r="EBX12">
        <v>63460</v>
      </c>
      <c r="EBZ12">
        <v>64142</v>
      </c>
      <c r="ECA12">
        <v>64142</v>
      </c>
      <c r="ECB12">
        <v>64142</v>
      </c>
      <c r="ECC12">
        <v>64142</v>
      </c>
      <c r="ECD12">
        <v>64142</v>
      </c>
      <c r="ECE12">
        <v>64142</v>
      </c>
      <c r="ECF12">
        <v>64142</v>
      </c>
      <c r="ECG12">
        <v>64142</v>
      </c>
      <c r="ECH12">
        <v>64142</v>
      </c>
      <c r="ECI12">
        <v>64142</v>
      </c>
      <c r="ECK12">
        <v>64150</v>
      </c>
      <c r="ECL12">
        <v>64150</v>
      </c>
      <c r="ECM12">
        <v>64150</v>
      </c>
      <c r="ECN12">
        <v>64150</v>
      </c>
      <c r="ECO12">
        <v>64150</v>
      </c>
      <c r="ECP12">
        <v>64150</v>
      </c>
      <c r="ECQ12">
        <v>64150</v>
      </c>
      <c r="ECR12">
        <v>64150</v>
      </c>
      <c r="ECS12">
        <v>64150</v>
      </c>
      <c r="ECT12">
        <v>64150</v>
      </c>
      <c r="ECV12">
        <v>64160</v>
      </c>
      <c r="ECW12">
        <v>64160</v>
      </c>
      <c r="ECX12">
        <v>64160</v>
      </c>
      <c r="ECY12">
        <v>64160</v>
      </c>
      <c r="ECZ12">
        <v>64160</v>
      </c>
      <c r="EDA12">
        <v>64160</v>
      </c>
      <c r="EDB12">
        <v>64160</v>
      </c>
      <c r="EDC12">
        <v>64160</v>
      </c>
      <c r="EDD12">
        <v>64160</v>
      </c>
      <c r="EDE12">
        <v>64160</v>
      </c>
      <c r="EDG12">
        <v>64162</v>
      </c>
      <c r="EDH12">
        <v>64162</v>
      </c>
      <c r="EDI12">
        <v>64162</v>
      </c>
      <c r="EDJ12">
        <v>64162</v>
      </c>
      <c r="EDK12">
        <v>64162</v>
      </c>
      <c r="EDL12">
        <v>64162</v>
      </c>
      <c r="EDM12">
        <v>64162</v>
      </c>
      <c r="EDN12">
        <v>64162</v>
      </c>
      <c r="EDO12">
        <v>64162</v>
      </c>
      <c r="EDP12">
        <v>64162</v>
      </c>
      <c r="EDR12">
        <v>68334</v>
      </c>
      <c r="EDS12">
        <v>68334</v>
      </c>
      <c r="EDT12">
        <v>68334</v>
      </c>
      <c r="EDU12">
        <v>68334</v>
      </c>
      <c r="EDV12">
        <v>68334</v>
      </c>
      <c r="EDW12">
        <v>68334</v>
      </c>
      <c r="EDX12">
        <v>68334</v>
      </c>
      <c r="EDY12">
        <v>68334</v>
      </c>
      <c r="EDZ12">
        <v>68334</v>
      </c>
      <c r="EEA12">
        <v>68334</v>
      </c>
      <c r="EEC12">
        <v>71263</v>
      </c>
      <c r="EED12">
        <v>71263</v>
      </c>
      <c r="EEE12">
        <v>71263</v>
      </c>
      <c r="EEF12">
        <v>71263</v>
      </c>
      <c r="EEG12">
        <v>71263</v>
      </c>
      <c r="EEH12">
        <v>71263</v>
      </c>
      <c r="EEI12">
        <v>71263</v>
      </c>
      <c r="EEJ12">
        <v>71263</v>
      </c>
      <c r="EEK12">
        <v>71263</v>
      </c>
      <c r="EEL12">
        <v>71263</v>
      </c>
      <c r="EEN12">
        <v>71344</v>
      </c>
      <c r="EEO12">
        <v>71344</v>
      </c>
      <c r="EEP12">
        <v>71344</v>
      </c>
      <c r="EEQ12">
        <v>71344</v>
      </c>
      <c r="EER12">
        <v>71344</v>
      </c>
      <c r="EES12">
        <v>71344</v>
      </c>
      <c r="EET12">
        <v>71344</v>
      </c>
      <c r="EEU12">
        <v>71344</v>
      </c>
      <c r="EEV12">
        <v>71344</v>
      </c>
      <c r="EEW12">
        <v>71344</v>
      </c>
      <c r="EEY12">
        <v>71471</v>
      </c>
      <c r="EEZ12">
        <v>71471</v>
      </c>
      <c r="EFA12">
        <v>71471</v>
      </c>
      <c r="EFB12">
        <v>71471</v>
      </c>
      <c r="EFC12">
        <v>71471</v>
      </c>
      <c r="EFD12">
        <v>71471</v>
      </c>
      <c r="EFE12">
        <v>71471</v>
      </c>
      <c r="EFF12">
        <v>71471</v>
      </c>
      <c r="EFG12">
        <v>71471</v>
      </c>
      <c r="EFH12">
        <v>71471</v>
      </c>
      <c r="EFJ12">
        <v>71605</v>
      </c>
      <c r="EFK12">
        <v>71605</v>
      </c>
      <c r="EFL12">
        <v>71605</v>
      </c>
      <c r="EFM12">
        <v>71605</v>
      </c>
      <c r="EFN12">
        <v>71605</v>
      </c>
      <c r="EFO12">
        <v>71605</v>
      </c>
      <c r="EFP12">
        <v>71605</v>
      </c>
      <c r="EFQ12">
        <v>71605</v>
      </c>
      <c r="EFR12">
        <v>71605</v>
      </c>
      <c r="EFS12">
        <v>71605</v>
      </c>
      <c r="EFU12">
        <v>71667</v>
      </c>
      <c r="EFV12">
        <v>71667</v>
      </c>
      <c r="EFW12">
        <v>71667</v>
      </c>
      <c r="EFX12">
        <v>71667</v>
      </c>
      <c r="EFY12">
        <v>71667</v>
      </c>
      <c r="EFZ12">
        <v>71667</v>
      </c>
      <c r="EGA12">
        <v>71667</v>
      </c>
      <c r="EGB12">
        <v>71667</v>
      </c>
      <c r="EGC12">
        <v>71667</v>
      </c>
      <c r="EGD12">
        <v>71667</v>
      </c>
      <c r="EGF12">
        <v>71674</v>
      </c>
      <c r="EGG12">
        <v>71674</v>
      </c>
      <c r="EGH12">
        <v>71674</v>
      </c>
      <c r="EGI12">
        <v>71674</v>
      </c>
      <c r="EGJ12">
        <v>71674</v>
      </c>
      <c r="EGK12">
        <v>71674</v>
      </c>
      <c r="EGL12">
        <v>71674</v>
      </c>
      <c r="EGM12">
        <v>71674</v>
      </c>
      <c r="EGN12">
        <v>71674</v>
      </c>
      <c r="EGO12">
        <v>71674</v>
      </c>
      <c r="EGQ12">
        <v>71683</v>
      </c>
      <c r="EGR12">
        <v>71683</v>
      </c>
      <c r="EGS12">
        <v>71683</v>
      </c>
      <c r="EGT12">
        <v>71683</v>
      </c>
      <c r="EGU12">
        <v>71683</v>
      </c>
      <c r="EGV12">
        <v>71683</v>
      </c>
      <c r="EGW12">
        <v>71683</v>
      </c>
      <c r="EGX12">
        <v>71683</v>
      </c>
      <c r="EGY12">
        <v>71683</v>
      </c>
      <c r="EGZ12">
        <v>71683</v>
      </c>
      <c r="EHB12">
        <v>71686</v>
      </c>
      <c r="EHC12">
        <v>71686</v>
      </c>
      <c r="EHD12">
        <v>71686</v>
      </c>
      <c r="EHE12">
        <v>71686</v>
      </c>
      <c r="EHF12">
        <v>71686</v>
      </c>
      <c r="EHG12">
        <v>71686</v>
      </c>
      <c r="EHH12">
        <v>71686</v>
      </c>
      <c r="EHI12">
        <v>71686</v>
      </c>
      <c r="EHJ12">
        <v>71686</v>
      </c>
      <c r="EHK12">
        <v>71686</v>
      </c>
      <c r="EHM12">
        <v>71694</v>
      </c>
      <c r="EHN12">
        <v>71694</v>
      </c>
      <c r="EHO12">
        <v>71694</v>
      </c>
      <c r="EHP12">
        <v>71694</v>
      </c>
      <c r="EHQ12">
        <v>71694</v>
      </c>
      <c r="EHR12">
        <v>71694</v>
      </c>
      <c r="EHS12">
        <v>71694</v>
      </c>
      <c r="EHT12">
        <v>71694</v>
      </c>
      <c r="EHU12">
        <v>71694</v>
      </c>
      <c r="EHV12">
        <v>71694</v>
      </c>
      <c r="EHX12">
        <v>73342</v>
      </c>
      <c r="EHY12">
        <v>73342</v>
      </c>
      <c r="EHZ12">
        <v>73342</v>
      </c>
      <c r="EIA12">
        <v>73342</v>
      </c>
      <c r="EIB12">
        <v>73342</v>
      </c>
      <c r="EIC12">
        <v>73342</v>
      </c>
      <c r="EID12">
        <v>73342</v>
      </c>
      <c r="EIE12">
        <v>73342</v>
      </c>
      <c r="EIF12">
        <v>73342</v>
      </c>
      <c r="EIG12">
        <v>73342</v>
      </c>
      <c r="EII12">
        <v>77892</v>
      </c>
      <c r="EIJ12">
        <v>77892</v>
      </c>
      <c r="EIK12">
        <v>77892</v>
      </c>
      <c r="EIL12">
        <v>77892</v>
      </c>
      <c r="EIM12">
        <v>77892</v>
      </c>
      <c r="EIN12">
        <v>77892</v>
      </c>
      <c r="EIO12">
        <v>77892</v>
      </c>
      <c r="EIP12">
        <v>77892</v>
      </c>
      <c r="EIQ12">
        <v>77892</v>
      </c>
      <c r="EIR12">
        <v>77892</v>
      </c>
      <c r="EIT12">
        <v>94621</v>
      </c>
      <c r="EIU12">
        <v>94621</v>
      </c>
      <c r="EIV12">
        <v>94621</v>
      </c>
      <c r="EIW12">
        <v>94621</v>
      </c>
      <c r="EIX12">
        <v>94621</v>
      </c>
      <c r="EIY12">
        <v>94621</v>
      </c>
      <c r="EIZ12">
        <v>94621</v>
      </c>
      <c r="EJA12">
        <v>94621</v>
      </c>
      <c r="EJB12">
        <v>94621</v>
      </c>
      <c r="EJC12">
        <v>94621</v>
      </c>
      <c r="EJE12">
        <v>97576</v>
      </c>
      <c r="EJF12">
        <v>97576</v>
      </c>
      <c r="EJG12">
        <v>97576</v>
      </c>
      <c r="EJH12">
        <v>97576</v>
      </c>
      <c r="EJI12">
        <v>97576</v>
      </c>
      <c r="EJJ12">
        <v>97576</v>
      </c>
      <c r="EJK12">
        <v>97576</v>
      </c>
      <c r="EJL12">
        <v>97576</v>
      </c>
      <c r="EJM12">
        <v>97576</v>
      </c>
      <c r="EJN12">
        <v>97576</v>
      </c>
      <c r="EJP12">
        <v>97896</v>
      </c>
      <c r="EJQ12">
        <v>97896</v>
      </c>
      <c r="EJR12">
        <v>97896</v>
      </c>
      <c r="EJS12">
        <v>97896</v>
      </c>
      <c r="EJT12">
        <v>97896</v>
      </c>
      <c r="EJU12">
        <v>97896</v>
      </c>
      <c r="EJV12">
        <v>97896</v>
      </c>
      <c r="EJW12">
        <v>97896</v>
      </c>
      <c r="EJX12">
        <v>97896</v>
      </c>
      <c r="EJY12">
        <v>97896</v>
      </c>
      <c r="EKA12">
        <v>98334</v>
      </c>
      <c r="EKB12">
        <v>98334</v>
      </c>
      <c r="EKC12">
        <v>98334</v>
      </c>
      <c r="EKD12">
        <v>98334</v>
      </c>
      <c r="EKE12">
        <v>98334</v>
      </c>
      <c r="EKF12">
        <v>98334</v>
      </c>
      <c r="EKG12">
        <v>98334</v>
      </c>
      <c r="EKH12">
        <v>98334</v>
      </c>
      <c r="EKI12">
        <v>98334</v>
      </c>
      <c r="EKJ12">
        <v>98334</v>
      </c>
      <c r="EKL12">
        <v>98336</v>
      </c>
      <c r="EKM12">
        <v>98336</v>
      </c>
      <c r="EKN12">
        <v>98336</v>
      </c>
      <c r="EKO12">
        <v>98336</v>
      </c>
      <c r="EKP12">
        <v>98336</v>
      </c>
      <c r="EKQ12">
        <v>98336</v>
      </c>
      <c r="EKR12">
        <v>98336</v>
      </c>
      <c r="EKS12">
        <v>98336</v>
      </c>
      <c r="EKT12">
        <v>98336</v>
      </c>
      <c r="EKU12">
        <v>98336</v>
      </c>
      <c r="EKW12">
        <v>98338</v>
      </c>
      <c r="EKX12">
        <v>98338</v>
      </c>
      <c r="EKY12">
        <v>98338</v>
      </c>
      <c r="EKZ12">
        <v>98338</v>
      </c>
      <c r="ELA12">
        <v>98338</v>
      </c>
      <c r="ELB12">
        <v>98338</v>
      </c>
      <c r="ELC12">
        <v>98338</v>
      </c>
      <c r="ELD12">
        <v>98338</v>
      </c>
      <c r="ELE12">
        <v>98338</v>
      </c>
      <c r="ELF12">
        <v>98338</v>
      </c>
      <c r="ELH12">
        <v>99750</v>
      </c>
      <c r="ELI12">
        <v>99750</v>
      </c>
      <c r="ELJ12">
        <v>99750</v>
      </c>
      <c r="ELK12">
        <v>99750</v>
      </c>
      <c r="ELL12">
        <v>99750</v>
      </c>
      <c r="ELM12">
        <v>99750</v>
      </c>
      <c r="ELN12">
        <v>99750</v>
      </c>
      <c r="ELO12">
        <v>99750</v>
      </c>
      <c r="ELP12">
        <v>99750</v>
      </c>
      <c r="ELQ12">
        <v>99750</v>
      </c>
      <c r="ELS12">
        <v>99760</v>
      </c>
      <c r="ELT12">
        <v>99760</v>
      </c>
      <c r="ELU12">
        <v>99760</v>
      </c>
      <c r="ELV12">
        <v>99760</v>
      </c>
      <c r="ELW12">
        <v>99760</v>
      </c>
      <c r="ELX12">
        <v>99760</v>
      </c>
      <c r="ELY12">
        <v>99760</v>
      </c>
      <c r="ELZ12">
        <v>99760</v>
      </c>
      <c r="EMA12">
        <v>99760</v>
      </c>
      <c r="EMB12">
        <v>99760</v>
      </c>
      <c r="EMD12">
        <v>99770</v>
      </c>
      <c r="EME12">
        <v>99770</v>
      </c>
      <c r="EMF12">
        <v>99770</v>
      </c>
      <c r="EMG12">
        <v>99770</v>
      </c>
      <c r="EMH12">
        <v>99770</v>
      </c>
      <c r="EMI12">
        <v>99770</v>
      </c>
      <c r="EMJ12">
        <v>99770</v>
      </c>
      <c r="EMK12">
        <v>99770</v>
      </c>
      <c r="EML12">
        <v>99770</v>
      </c>
      <c r="EMM12">
        <v>99770</v>
      </c>
      <c r="EMO12">
        <v>1000000496</v>
      </c>
      <c r="EMP12">
        <v>1000000496</v>
      </c>
      <c r="EMQ12">
        <v>1000000496</v>
      </c>
      <c r="EMR12">
        <v>1000000496</v>
      </c>
      <c r="EMS12">
        <v>1000000496</v>
      </c>
      <c r="EMT12">
        <v>1000000496</v>
      </c>
      <c r="EMU12">
        <v>1000000496</v>
      </c>
      <c r="EMV12">
        <v>1000000496</v>
      </c>
      <c r="EMW12">
        <v>1000000496</v>
      </c>
      <c r="EMX12">
        <v>1000000496</v>
      </c>
      <c r="EMZ12">
        <v>1000002789</v>
      </c>
      <c r="ENA12">
        <v>1000002789</v>
      </c>
      <c r="ENB12">
        <v>1000002789</v>
      </c>
      <c r="ENC12">
        <v>1000002789</v>
      </c>
      <c r="END12">
        <v>1000002789</v>
      </c>
      <c r="ENE12">
        <v>1000002789</v>
      </c>
      <c r="ENF12">
        <v>1000002789</v>
      </c>
      <c r="ENG12">
        <v>1000002789</v>
      </c>
      <c r="ENH12">
        <v>1000002789</v>
      </c>
      <c r="ENI12">
        <v>1000002789</v>
      </c>
      <c r="ENK12">
        <v>1000002870</v>
      </c>
      <c r="ENL12">
        <v>1000002870</v>
      </c>
      <c r="ENM12">
        <v>1000002870</v>
      </c>
      <c r="ENN12">
        <v>1000002870</v>
      </c>
      <c r="ENO12">
        <v>1000002870</v>
      </c>
      <c r="ENP12">
        <v>1000002870</v>
      </c>
      <c r="ENQ12">
        <v>1000002870</v>
      </c>
      <c r="ENR12">
        <v>1000002870</v>
      </c>
      <c r="ENS12">
        <v>1000002870</v>
      </c>
      <c r="ENT12">
        <v>1000002870</v>
      </c>
      <c r="ENV12">
        <v>1000004108</v>
      </c>
      <c r="ENW12">
        <v>1000004108</v>
      </c>
      <c r="ENX12">
        <v>1000004108</v>
      </c>
      <c r="ENY12">
        <v>1000004108</v>
      </c>
      <c r="ENZ12">
        <v>1000004108</v>
      </c>
      <c r="EOA12">
        <v>1000004108</v>
      </c>
      <c r="EOB12">
        <v>1000004108</v>
      </c>
      <c r="EOC12">
        <v>1000004108</v>
      </c>
      <c r="EOD12">
        <v>1000004108</v>
      </c>
      <c r="EOE12">
        <v>1000004108</v>
      </c>
      <c r="EOG12">
        <v>1000005962</v>
      </c>
      <c r="EOH12">
        <v>1000005962</v>
      </c>
      <c r="EOI12">
        <v>1000005962</v>
      </c>
      <c r="EOJ12">
        <v>1000005962</v>
      </c>
      <c r="EOK12">
        <v>1000005962</v>
      </c>
      <c r="EOL12">
        <v>1000005962</v>
      </c>
      <c r="EOM12">
        <v>1000005962</v>
      </c>
      <c r="EON12">
        <v>1000005962</v>
      </c>
      <c r="EOO12">
        <v>1000005962</v>
      </c>
      <c r="EOP12">
        <v>1000005962</v>
      </c>
      <c r="EOR12">
        <v>1000006188</v>
      </c>
      <c r="EOS12">
        <v>1000006188</v>
      </c>
      <c r="EOT12">
        <v>1000006188</v>
      </c>
      <c r="EOU12">
        <v>1000006188</v>
      </c>
      <c r="EOV12">
        <v>1000006188</v>
      </c>
      <c r="EOW12">
        <v>1000006188</v>
      </c>
      <c r="EOX12">
        <v>1000006188</v>
      </c>
      <c r="EOY12">
        <v>1000006188</v>
      </c>
      <c r="EOZ12">
        <v>1000006188</v>
      </c>
      <c r="EPA12">
        <v>1000006188</v>
      </c>
      <c r="EPC12">
        <v>1000006639</v>
      </c>
      <c r="EPD12">
        <v>1000006639</v>
      </c>
      <c r="EPE12">
        <v>1000006639</v>
      </c>
      <c r="EPF12">
        <v>1000006639</v>
      </c>
      <c r="EPG12">
        <v>1000006639</v>
      </c>
      <c r="EPH12">
        <v>1000006639</v>
      </c>
      <c r="EPI12">
        <v>1000006639</v>
      </c>
      <c r="EPJ12">
        <v>1000006639</v>
      </c>
      <c r="EPK12">
        <v>1000006639</v>
      </c>
      <c r="EPL12">
        <v>1000006639</v>
      </c>
      <c r="EPN12">
        <v>1000007470</v>
      </c>
      <c r="EPO12">
        <v>1000007470</v>
      </c>
      <c r="EPP12">
        <v>1000007470</v>
      </c>
      <c r="EPQ12">
        <v>1000007470</v>
      </c>
      <c r="EPR12">
        <v>1000007470</v>
      </c>
      <c r="EPS12">
        <v>1000007470</v>
      </c>
      <c r="EPT12">
        <v>1000007470</v>
      </c>
      <c r="EPU12">
        <v>1000007470</v>
      </c>
      <c r="EPV12">
        <v>1000007470</v>
      </c>
      <c r="EPW12">
        <v>1000007470</v>
      </c>
      <c r="EPY12">
        <v>1000008063</v>
      </c>
      <c r="EPZ12">
        <v>1000008063</v>
      </c>
      <c r="EQA12">
        <v>1000008063</v>
      </c>
      <c r="EQB12">
        <v>1000008063</v>
      </c>
      <c r="EQC12">
        <v>1000008063</v>
      </c>
      <c r="EQD12">
        <v>1000008063</v>
      </c>
      <c r="EQE12">
        <v>1000008063</v>
      </c>
      <c r="EQF12">
        <v>1000008063</v>
      </c>
      <c r="EQG12">
        <v>1000008063</v>
      </c>
      <c r="EQH12">
        <v>1000008063</v>
      </c>
      <c r="EQJ12">
        <v>1000010772</v>
      </c>
      <c r="EQK12">
        <v>1000010772</v>
      </c>
      <c r="EQL12">
        <v>1000010772</v>
      </c>
      <c r="EQM12">
        <v>1000010772</v>
      </c>
      <c r="EQN12">
        <v>1000010772</v>
      </c>
      <c r="EQO12">
        <v>1000010772</v>
      </c>
      <c r="EQP12">
        <v>1000010772</v>
      </c>
      <c r="EQQ12">
        <v>1000010772</v>
      </c>
      <c r="EQR12">
        <v>1000010772</v>
      </c>
      <c r="EQS12">
        <v>1000010772</v>
      </c>
      <c r="EQU12" t="s">
        <v>273</v>
      </c>
      <c r="EQV12" t="s">
        <v>273</v>
      </c>
      <c r="EQW12" t="s">
        <v>273</v>
      </c>
      <c r="EQX12" t="s">
        <v>273</v>
      </c>
      <c r="EQY12" t="s">
        <v>273</v>
      </c>
      <c r="EQZ12" t="s">
        <v>273</v>
      </c>
      <c r="ERA12" t="s">
        <v>273</v>
      </c>
      <c r="ERB12" t="s">
        <v>273</v>
      </c>
      <c r="ERC12" t="s">
        <v>273</v>
      </c>
      <c r="ERD12" t="s">
        <v>273</v>
      </c>
      <c r="ERF12" t="s">
        <v>274</v>
      </c>
      <c r="ERG12" t="s">
        <v>274</v>
      </c>
      <c r="ERH12" t="s">
        <v>274</v>
      </c>
      <c r="ERI12" t="s">
        <v>274</v>
      </c>
      <c r="ERJ12" t="s">
        <v>274</v>
      </c>
      <c r="ERK12" t="s">
        <v>274</v>
      </c>
      <c r="ERL12" t="s">
        <v>274</v>
      </c>
      <c r="ERM12" t="s">
        <v>274</v>
      </c>
      <c r="ERN12" t="s">
        <v>274</v>
      </c>
      <c r="ERO12" t="s">
        <v>274</v>
      </c>
      <c r="ERQ12" t="s">
        <v>275</v>
      </c>
      <c r="ERR12" t="s">
        <v>275</v>
      </c>
      <c r="ERS12" t="s">
        <v>275</v>
      </c>
      <c r="ERT12" t="s">
        <v>275</v>
      </c>
      <c r="ERU12" t="s">
        <v>275</v>
      </c>
      <c r="ERV12" t="s">
        <v>275</v>
      </c>
      <c r="ERW12" t="s">
        <v>275</v>
      </c>
      <c r="ERX12" t="s">
        <v>275</v>
      </c>
      <c r="ERY12" t="s">
        <v>275</v>
      </c>
      <c r="ERZ12" t="s">
        <v>275</v>
      </c>
      <c r="ESB12" t="s">
        <v>276</v>
      </c>
      <c r="ESC12" t="s">
        <v>276</v>
      </c>
      <c r="ESD12" t="s">
        <v>276</v>
      </c>
      <c r="ESE12" t="s">
        <v>276</v>
      </c>
      <c r="ESF12" t="s">
        <v>276</v>
      </c>
      <c r="ESG12" t="s">
        <v>276</v>
      </c>
      <c r="ESH12" t="s">
        <v>276</v>
      </c>
      <c r="ESI12" t="s">
        <v>276</v>
      </c>
      <c r="ESJ12" t="s">
        <v>276</v>
      </c>
      <c r="ESK12" t="s">
        <v>276</v>
      </c>
      <c r="ESM12" t="s">
        <v>277</v>
      </c>
      <c r="ESN12" t="s">
        <v>277</v>
      </c>
      <c r="ESO12" t="s">
        <v>277</v>
      </c>
      <c r="ESP12" t="s">
        <v>277</v>
      </c>
      <c r="ESQ12" t="s">
        <v>277</v>
      </c>
      <c r="ESR12" t="s">
        <v>277</v>
      </c>
      <c r="ESS12" t="s">
        <v>277</v>
      </c>
      <c r="EST12" t="s">
        <v>277</v>
      </c>
      <c r="ESU12" t="s">
        <v>277</v>
      </c>
      <c r="ESV12" t="s">
        <v>277</v>
      </c>
      <c r="ESX12" t="s">
        <v>278</v>
      </c>
      <c r="ESY12" t="s">
        <v>278</v>
      </c>
      <c r="ESZ12" t="s">
        <v>278</v>
      </c>
      <c r="ETA12" t="s">
        <v>278</v>
      </c>
      <c r="ETB12" t="s">
        <v>278</v>
      </c>
      <c r="ETC12" t="s">
        <v>278</v>
      </c>
      <c r="ETD12" t="s">
        <v>278</v>
      </c>
      <c r="ETE12" t="s">
        <v>278</v>
      </c>
      <c r="ETF12" t="s">
        <v>278</v>
      </c>
      <c r="ETG12" t="s">
        <v>278</v>
      </c>
      <c r="ETI12" t="s">
        <v>279</v>
      </c>
      <c r="ETJ12" t="s">
        <v>279</v>
      </c>
      <c r="ETK12" t="s">
        <v>279</v>
      </c>
      <c r="ETL12" t="s">
        <v>279</v>
      </c>
      <c r="ETM12" t="s">
        <v>279</v>
      </c>
      <c r="ETN12" t="s">
        <v>279</v>
      </c>
      <c r="ETO12" t="s">
        <v>279</v>
      </c>
      <c r="ETP12" t="s">
        <v>279</v>
      </c>
      <c r="ETQ12" t="s">
        <v>279</v>
      </c>
      <c r="ETR12" t="s">
        <v>279</v>
      </c>
      <c r="ETT12" t="s">
        <v>280</v>
      </c>
      <c r="ETU12" t="s">
        <v>280</v>
      </c>
      <c r="ETV12" t="s">
        <v>280</v>
      </c>
      <c r="ETW12" t="s">
        <v>280</v>
      </c>
      <c r="ETX12" t="s">
        <v>280</v>
      </c>
      <c r="ETY12" t="s">
        <v>280</v>
      </c>
      <c r="ETZ12" t="s">
        <v>280</v>
      </c>
      <c r="EUA12" t="s">
        <v>280</v>
      </c>
      <c r="EUB12" t="s">
        <v>280</v>
      </c>
      <c r="EUC12" t="s">
        <v>280</v>
      </c>
      <c r="EUE12" t="s">
        <v>281</v>
      </c>
      <c r="EUF12" t="s">
        <v>281</v>
      </c>
      <c r="EUG12" t="s">
        <v>281</v>
      </c>
      <c r="EUH12" t="s">
        <v>281</v>
      </c>
      <c r="EUI12" t="s">
        <v>281</v>
      </c>
      <c r="EUJ12" t="s">
        <v>281</v>
      </c>
      <c r="EUK12" t="s">
        <v>281</v>
      </c>
      <c r="EUL12" t="s">
        <v>281</v>
      </c>
      <c r="EUM12" t="s">
        <v>281</v>
      </c>
      <c r="EUN12" t="s">
        <v>281</v>
      </c>
      <c r="EUP12" t="s">
        <v>282</v>
      </c>
      <c r="EUQ12" t="s">
        <v>282</v>
      </c>
      <c r="EUR12" t="s">
        <v>282</v>
      </c>
      <c r="EUS12" t="s">
        <v>282</v>
      </c>
      <c r="EUT12" t="s">
        <v>282</v>
      </c>
      <c r="EUU12" t="s">
        <v>282</v>
      </c>
      <c r="EUV12" t="s">
        <v>282</v>
      </c>
      <c r="EUW12" t="s">
        <v>282</v>
      </c>
      <c r="EUX12" t="s">
        <v>282</v>
      </c>
      <c r="EUY12" t="s">
        <v>282</v>
      </c>
      <c r="EVA12" t="s">
        <v>283</v>
      </c>
      <c r="EVB12" t="s">
        <v>283</v>
      </c>
      <c r="EVC12" t="s">
        <v>283</v>
      </c>
      <c r="EVD12" t="s">
        <v>283</v>
      </c>
      <c r="EVE12" t="s">
        <v>283</v>
      </c>
      <c r="EVF12" t="s">
        <v>283</v>
      </c>
      <c r="EVG12" t="s">
        <v>283</v>
      </c>
      <c r="EVH12" t="s">
        <v>283</v>
      </c>
      <c r="EVI12" t="s">
        <v>283</v>
      </c>
      <c r="EVJ12" t="s">
        <v>283</v>
      </c>
      <c r="EVL12" t="s">
        <v>284</v>
      </c>
      <c r="EVM12" t="s">
        <v>284</v>
      </c>
      <c r="EVN12" t="s">
        <v>284</v>
      </c>
      <c r="EVO12" t="s">
        <v>284</v>
      </c>
      <c r="EVP12" t="s">
        <v>284</v>
      </c>
      <c r="EVQ12" t="s">
        <v>284</v>
      </c>
      <c r="EVR12" t="s">
        <v>284</v>
      </c>
      <c r="EVS12" t="s">
        <v>284</v>
      </c>
      <c r="EVT12" t="s">
        <v>284</v>
      </c>
      <c r="EVU12" t="s">
        <v>284</v>
      </c>
      <c r="EVW12" t="s">
        <v>285</v>
      </c>
      <c r="EVX12" t="s">
        <v>285</v>
      </c>
      <c r="EVY12" t="s">
        <v>285</v>
      </c>
      <c r="EVZ12" t="s">
        <v>285</v>
      </c>
      <c r="EWA12" t="s">
        <v>285</v>
      </c>
      <c r="EWB12" t="s">
        <v>285</v>
      </c>
      <c r="EWC12" t="s">
        <v>285</v>
      </c>
      <c r="EWD12" t="s">
        <v>285</v>
      </c>
      <c r="EWE12" t="s">
        <v>285</v>
      </c>
      <c r="EWF12" t="s">
        <v>285</v>
      </c>
      <c r="EWH12" t="s">
        <v>286</v>
      </c>
      <c r="EWI12" t="s">
        <v>286</v>
      </c>
      <c r="EWJ12" t="s">
        <v>286</v>
      </c>
      <c r="EWK12" t="s">
        <v>286</v>
      </c>
      <c r="EWL12" t="s">
        <v>286</v>
      </c>
      <c r="EWM12" t="s">
        <v>286</v>
      </c>
      <c r="EWN12" t="s">
        <v>286</v>
      </c>
      <c r="EWO12" t="s">
        <v>286</v>
      </c>
      <c r="EWP12" t="s">
        <v>286</v>
      </c>
      <c r="EWQ12" t="s">
        <v>286</v>
      </c>
      <c r="EWS12">
        <v>1000004309</v>
      </c>
      <c r="EWT12">
        <v>1000004309</v>
      </c>
      <c r="EWU12">
        <v>1000004309</v>
      </c>
      <c r="EWV12">
        <v>1000004309</v>
      </c>
      <c r="EWW12">
        <v>1000004309</v>
      </c>
      <c r="EWX12">
        <v>1000004309</v>
      </c>
      <c r="EWY12">
        <v>1000004309</v>
      </c>
      <c r="EWZ12">
        <v>1000004309</v>
      </c>
      <c r="EXA12">
        <v>1000004309</v>
      </c>
      <c r="EXB12">
        <v>1000004309</v>
      </c>
      <c r="EXD12" t="s">
        <v>287</v>
      </c>
      <c r="EXE12" t="s">
        <v>287</v>
      </c>
      <c r="EXF12" t="s">
        <v>287</v>
      </c>
      <c r="EXG12" t="s">
        <v>287</v>
      </c>
      <c r="EXH12" t="s">
        <v>287</v>
      </c>
      <c r="EXI12" t="s">
        <v>287</v>
      </c>
      <c r="EXJ12" t="s">
        <v>287</v>
      </c>
      <c r="EXK12" t="s">
        <v>287</v>
      </c>
      <c r="EXL12" t="s">
        <v>287</v>
      </c>
      <c r="EXM12" t="s">
        <v>287</v>
      </c>
      <c r="EXO12" t="s">
        <v>288</v>
      </c>
      <c r="EXP12" t="s">
        <v>288</v>
      </c>
      <c r="EXQ12" t="s">
        <v>288</v>
      </c>
      <c r="EXR12" t="s">
        <v>288</v>
      </c>
      <c r="EXS12" t="s">
        <v>288</v>
      </c>
      <c r="EXT12" t="s">
        <v>288</v>
      </c>
      <c r="EXU12" t="s">
        <v>288</v>
      </c>
      <c r="EXV12" t="s">
        <v>288</v>
      </c>
      <c r="EXW12" t="s">
        <v>288</v>
      </c>
      <c r="EXX12" t="s">
        <v>288</v>
      </c>
      <c r="EXZ12" t="s">
        <v>289</v>
      </c>
      <c r="EYA12" t="s">
        <v>289</v>
      </c>
      <c r="EYB12" t="s">
        <v>289</v>
      </c>
      <c r="EYC12" t="s">
        <v>289</v>
      </c>
      <c r="EYD12" t="s">
        <v>289</v>
      </c>
      <c r="EYE12" t="s">
        <v>289</v>
      </c>
      <c r="EYF12" t="s">
        <v>289</v>
      </c>
      <c r="EYG12" t="s">
        <v>289</v>
      </c>
      <c r="EYH12" t="s">
        <v>289</v>
      </c>
      <c r="EYI12" t="s">
        <v>289</v>
      </c>
      <c r="EYK12" t="s">
        <v>161</v>
      </c>
      <c r="EYL12" t="s">
        <v>161</v>
      </c>
      <c r="EYM12" t="s">
        <v>161</v>
      </c>
      <c r="EYN12" t="s">
        <v>161</v>
      </c>
      <c r="EYO12" t="s">
        <v>161</v>
      </c>
      <c r="EYP12" t="s">
        <v>161</v>
      </c>
      <c r="EYQ12" t="s">
        <v>161</v>
      </c>
      <c r="EYR12" t="s">
        <v>161</v>
      </c>
      <c r="EYS12" t="s">
        <v>161</v>
      </c>
      <c r="EYT12" t="s">
        <v>161</v>
      </c>
      <c r="EYV12" t="s">
        <v>162</v>
      </c>
      <c r="EYW12" t="s">
        <v>162</v>
      </c>
      <c r="EYX12" t="s">
        <v>162</v>
      </c>
      <c r="EYY12" t="s">
        <v>162</v>
      </c>
      <c r="EYZ12" t="s">
        <v>162</v>
      </c>
      <c r="EZA12" t="s">
        <v>162</v>
      </c>
      <c r="EZB12" t="s">
        <v>162</v>
      </c>
      <c r="EZC12" t="s">
        <v>162</v>
      </c>
      <c r="EZD12" t="s">
        <v>162</v>
      </c>
      <c r="EZE12" t="s">
        <v>162</v>
      </c>
      <c r="EZG12" t="s">
        <v>163</v>
      </c>
      <c r="EZH12" t="s">
        <v>163</v>
      </c>
      <c r="EZI12" t="s">
        <v>163</v>
      </c>
      <c r="EZJ12" t="s">
        <v>163</v>
      </c>
      <c r="EZK12" t="s">
        <v>163</v>
      </c>
      <c r="EZL12" t="s">
        <v>163</v>
      </c>
      <c r="EZM12" t="s">
        <v>163</v>
      </c>
      <c r="EZN12" t="s">
        <v>163</v>
      </c>
      <c r="EZO12" t="s">
        <v>163</v>
      </c>
      <c r="EZP12" t="s">
        <v>163</v>
      </c>
      <c r="EZR12" t="s">
        <v>164</v>
      </c>
      <c r="EZS12" t="s">
        <v>164</v>
      </c>
      <c r="EZT12" t="s">
        <v>164</v>
      </c>
      <c r="EZU12" t="s">
        <v>164</v>
      </c>
      <c r="EZV12" t="s">
        <v>164</v>
      </c>
      <c r="EZW12" t="s">
        <v>164</v>
      </c>
      <c r="EZX12" t="s">
        <v>164</v>
      </c>
      <c r="EZY12" t="s">
        <v>164</v>
      </c>
      <c r="EZZ12" t="s">
        <v>164</v>
      </c>
      <c r="FAA12" t="s">
        <v>164</v>
      </c>
      <c r="FAC12" t="s">
        <v>290</v>
      </c>
      <c r="FAD12" t="s">
        <v>290</v>
      </c>
      <c r="FAE12" t="s">
        <v>290</v>
      </c>
      <c r="FAF12" t="s">
        <v>290</v>
      </c>
      <c r="FAG12" t="s">
        <v>290</v>
      </c>
      <c r="FAH12" t="s">
        <v>290</v>
      </c>
      <c r="FAI12" t="s">
        <v>290</v>
      </c>
      <c r="FAJ12" t="s">
        <v>290</v>
      </c>
      <c r="FAK12" t="s">
        <v>290</v>
      </c>
      <c r="FAL12" t="s">
        <v>290</v>
      </c>
      <c r="FAN12" t="s">
        <v>291</v>
      </c>
      <c r="FAO12" t="s">
        <v>291</v>
      </c>
      <c r="FAP12" t="s">
        <v>291</v>
      </c>
      <c r="FAQ12" t="s">
        <v>291</v>
      </c>
      <c r="FAR12" t="s">
        <v>291</v>
      </c>
      <c r="FAS12" t="s">
        <v>291</v>
      </c>
      <c r="FAT12" t="s">
        <v>291</v>
      </c>
      <c r="FAU12" t="s">
        <v>291</v>
      </c>
      <c r="FAV12" t="s">
        <v>291</v>
      </c>
      <c r="FAW12" t="s">
        <v>291</v>
      </c>
      <c r="FAY12" t="s">
        <v>167</v>
      </c>
      <c r="FAZ12" t="s">
        <v>167</v>
      </c>
      <c r="FBA12" t="s">
        <v>167</v>
      </c>
      <c r="FBB12" t="s">
        <v>167</v>
      </c>
      <c r="FBC12" t="s">
        <v>167</v>
      </c>
      <c r="FBD12" t="s">
        <v>167</v>
      </c>
      <c r="FBE12" t="s">
        <v>167</v>
      </c>
      <c r="FBF12" t="s">
        <v>167</v>
      </c>
      <c r="FBG12" t="s">
        <v>167</v>
      </c>
      <c r="FBH12" t="s">
        <v>167</v>
      </c>
      <c r="FBJ12" t="s">
        <v>168</v>
      </c>
      <c r="FBK12" t="s">
        <v>168</v>
      </c>
      <c r="FBL12" t="s">
        <v>168</v>
      </c>
      <c r="FBM12" t="s">
        <v>168</v>
      </c>
      <c r="FBN12" t="s">
        <v>168</v>
      </c>
      <c r="FBO12" t="s">
        <v>168</v>
      </c>
      <c r="FBP12" t="s">
        <v>168</v>
      </c>
      <c r="FBQ12" t="s">
        <v>168</v>
      </c>
      <c r="FBR12" t="s">
        <v>168</v>
      </c>
      <c r="FBS12" t="s">
        <v>168</v>
      </c>
      <c r="FBU12" t="s">
        <v>292</v>
      </c>
      <c r="FBV12" t="s">
        <v>292</v>
      </c>
      <c r="FBW12" t="s">
        <v>292</v>
      </c>
      <c r="FBX12" t="s">
        <v>292</v>
      </c>
      <c r="FBY12" t="s">
        <v>292</v>
      </c>
      <c r="FBZ12" t="s">
        <v>292</v>
      </c>
      <c r="FCA12" t="s">
        <v>292</v>
      </c>
      <c r="FCB12" t="s">
        <v>292</v>
      </c>
      <c r="FCC12" t="s">
        <v>292</v>
      </c>
      <c r="FCD12" t="s">
        <v>292</v>
      </c>
      <c r="FCF12" t="s">
        <v>170</v>
      </c>
      <c r="FCG12" t="s">
        <v>170</v>
      </c>
      <c r="FCH12" t="s">
        <v>170</v>
      </c>
      <c r="FCI12" t="s">
        <v>170</v>
      </c>
      <c r="FCJ12" t="s">
        <v>170</v>
      </c>
      <c r="FCK12" t="s">
        <v>170</v>
      </c>
      <c r="FCL12" t="s">
        <v>170</v>
      </c>
      <c r="FCM12" t="s">
        <v>170</v>
      </c>
      <c r="FCN12" t="s">
        <v>170</v>
      </c>
      <c r="FCO12" t="s">
        <v>170</v>
      </c>
      <c r="FCQ12" t="s">
        <v>293</v>
      </c>
      <c r="FCR12" t="s">
        <v>293</v>
      </c>
      <c r="FCS12" t="s">
        <v>293</v>
      </c>
      <c r="FCT12" t="s">
        <v>293</v>
      </c>
      <c r="FCU12" t="s">
        <v>293</v>
      </c>
      <c r="FCV12" t="s">
        <v>293</v>
      </c>
      <c r="FCW12" t="s">
        <v>293</v>
      </c>
      <c r="FCX12" t="s">
        <v>293</v>
      </c>
      <c r="FCY12" t="s">
        <v>293</v>
      </c>
      <c r="FCZ12" t="s">
        <v>293</v>
      </c>
      <c r="FDB12" t="s">
        <v>294</v>
      </c>
      <c r="FDC12" t="s">
        <v>294</v>
      </c>
      <c r="FDD12" t="s">
        <v>294</v>
      </c>
      <c r="FDE12" t="s">
        <v>294</v>
      </c>
      <c r="FDF12" t="s">
        <v>294</v>
      </c>
      <c r="FDG12" t="s">
        <v>294</v>
      </c>
      <c r="FDH12" t="s">
        <v>294</v>
      </c>
      <c r="FDI12" t="s">
        <v>294</v>
      </c>
      <c r="FDJ12" t="s">
        <v>294</v>
      </c>
      <c r="FDK12" t="s">
        <v>294</v>
      </c>
      <c r="FDM12" t="s">
        <v>295</v>
      </c>
      <c r="FDN12" t="s">
        <v>295</v>
      </c>
      <c r="FDO12" t="s">
        <v>295</v>
      </c>
      <c r="FDP12" t="s">
        <v>295</v>
      </c>
      <c r="FDQ12" t="s">
        <v>295</v>
      </c>
      <c r="FDR12" t="s">
        <v>295</v>
      </c>
      <c r="FDS12" t="s">
        <v>295</v>
      </c>
      <c r="FDT12" t="s">
        <v>295</v>
      </c>
      <c r="FDU12" t="s">
        <v>295</v>
      </c>
      <c r="FDV12" t="s">
        <v>295</v>
      </c>
      <c r="FDX12" t="s">
        <v>169</v>
      </c>
      <c r="FDY12" t="s">
        <v>169</v>
      </c>
      <c r="FDZ12" t="s">
        <v>169</v>
      </c>
      <c r="FEA12" t="s">
        <v>169</v>
      </c>
      <c r="FEB12" t="s">
        <v>169</v>
      </c>
      <c r="FEC12" t="s">
        <v>169</v>
      </c>
      <c r="FED12" t="s">
        <v>169</v>
      </c>
      <c r="FEE12" t="s">
        <v>169</v>
      </c>
      <c r="FEF12" t="s">
        <v>169</v>
      </c>
      <c r="FEG12" t="s">
        <v>169</v>
      </c>
      <c r="FEI12" t="s">
        <v>296</v>
      </c>
      <c r="FEJ12" t="s">
        <v>296</v>
      </c>
      <c r="FEK12" t="s">
        <v>296</v>
      </c>
      <c r="FEL12" t="s">
        <v>296</v>
      </c>
      <c r="FEM12" t="s">
        <v>296</v>
      </c>
      <c r="FEN12" t="s">
        <v>296</v>
      </c>
      <c r="FEO12" t="s">
        <v>296</v>
      </c>
      <c r="FEP12" t="s">
        <v>296</v>
      </c>
      <c r="FEQ12" t="s">
        <v>296</v>
      </c>
      <c r="FER12" t="s">
        <v>296</v>
      </c>
      <c r="FET12" t="s">
        <v>297</v>
      </c>
      <c r="FEU12" t="s">
        <v>297</v>
      </c>
      <c r="FEV12" t="s">
        <v>297</v>
      </c>
      <c r="FEW12" t="s">
        <v>297</v>
      </c>
      <c r="FEX12" t="s">
        <v>297</v>
      </c>
      <c r="FEY12" t="s">
        <v>297</v>
      </c>
      <c r="FEZ12" t="s">
        <v>297</v>
      </c>
      <c r="FFA12" t="s">
        <v>297</v>
      </c>
      <c r="FFB12" t="s">
        <v>297</v>
      </c>
      <c r="FFC12" t="s">
        <v>297</v>
      </c>
      <c r="FFE12" t="s">
        <v>298</v>
      </c>
      <c r="FFF12" t="s">
        <v>298</v>
      </c>
      <c r="FFG12" t="s">
        <v>298</v>
      </c>
      <c r="FFH12" t="s">
        <v>298</v>
      </c>
      <c r="FFI12" t="s">
        <v>298</v>
      </c>
      <c r="FFJ12" t="s">
        <v>298</v>
      </c>
      <c r="FFK12" t="s">
        <v>298</v>
      </c>
      <c r="FFL12" t="s">
        <v>298</v>
      </c>
      <c r="FFM12" t="s">
        <v>298</v>
      </c>
      <c r="FFN12" t="s">
        <v>298</v>
      </c>
      <c r="FFP12" t="s">
        <v>299</v>
      </c>
      <c r="FFQ12" t="s">
        <v>299</v>
      </c>
      <c r="FFR12" t="s">
        <v>299</v>
      </c>
      <c r="FFS12" t="s">
        <v>299</v>
      </c>
      <c r="FFT12" t="s">
        <v>299</v>
      </c>
      <c r="FFU12" t="s">
        <v>299</v>
      </c>
      <c r="FFV12" t="s">
        <v>299</v>
      </c>
      <c r="FFW12" t="s">
        <v>299</v>
      </c>
      <c r="FFX12" t="s">
        <v>299</v>
      </c>
      <c r="FFY12" t="s">
        <v>299</v>
      </c>
      <c r="FGA12" t="s">
        <v>300</v>
      </c>
      <c r="FGB12" t="s">
        <v>300</v>
      </c>
      <c r="FGC12" t="s">
        <v>300</v>
      </c>
      <c r="FGD12" t="s">
        <v>300</v>
      </c>
      <c r="FGE12" t="s">
        <v>300</v>
      </c>
      <c r="FGF12" t="s">
        <v>300</v>
      </c>
      <c r="FGG12" t="s">
        <v>300</v>
      </c>
      <c r="FGH12" t="s">
        <v>300</v>
      </c>
      <c r="FGI12" t="s">
        <v>300</v>
      </c>
      <c r="FGJ12" t="s">
        <v>300</v>
      </c>
      <c r="FGL12" t="s">
        <v>301</v>
      </c>
      <c r="FGM12" t="s">
        <v>301</v>
      </c>
      <c r="FGN12" t="s">
        <v>301</v>
      </c>
      <c r="FGO12" t="s">
        <v>301</v>
      </c>
      <c r="FGP12" t="s">
        <v>301</v>
      </c>
      <c r="FGQ12" t="s">
        <v>301</v>
      </c>
      <c r="FGR12" t="s">
        <v>301</v>
      </c>
      <c r="FGS12" t="s">
        <v>301</v>
      </c>
      <c r="FGT12" t="s">
        <v>301</v>
      </c>
      <c r="FGU12" t="s">
        <v>301</v>
      </c>
      <c r="FGW12" t="s">
        <v>302</v>
      </c>
      <c r="FGX12" t="s">
        <v>302</v>
      </c>
      <c r="FGY12" t="s">
        <v>302</v>
      </c>
      <c r="FGZ12" t="s">
        <v>302</v>
      </c>
      <c r="FHA12" t="s">
        <v>302</v>
      </c>
      <c r="FHB12" t="s">
        <v>302</v>
      </c>
      <c r="FHC12" t="s">
        <v>302</v>
      </c>
      <c r="FHD12" t="s">
        <v>302</v>
      </c>
      <c r="FHE12" t="s">
        <v>302</v>
      </c>
      <c r="FHF12" t="s">
        <v>302</v>
      </c>
      <c r="FHH12" t="s">
        <v>303</v>
      </c>
      <c r="FHI12" t="s">
        <v>303</v>
      </c>
      <c r="FHJ12" t="s">
        <v>303</v>
      </c>
      <c r="FHK12" t="s">
        <v>303</v>
      </c>
      <c r="FHL12" t="s">
        <v>303</v>
      </c>
      <c r="FHM12" t="s">
        <v>303</v>
      </c>
      <c r="FHN12" t="s">
        <v>303</v>
      </c>
      <c r="FHO12" t="s">
        <v>303</v>
      </c>
      <c r="FHP12" t="s">
        <v>303</v>
      </c>
      <c r="FHQ12" t="s">
        <v>303</v>
      </c>
      <c r="FHS12" t="s">
        <v>304</v>
      </c>
      <c r="FHT12" t="s">
        <v>304</v>
      </c>
      <c r="FHU12" t="s">
        <v>304</v>
      </c>
      <c r="FHV12" t="s">
        <v>304</v>
      </c>
      <c r="FHW12" t="s">
        <v>304</v>
      </c>
      <c r="FHX12" t="s">
        <v>304</v>
      </c>
      <c r="FHY12" t="s">
        <v>304</v>
      </c>
      <c r="FHZ12" t="s">
        <v>304</v>
      </c>
      <c r="FIA12" t="s">
        <v>304</v>
      </c>
      <c r="FIB12" t="s">
        <v>304</v>
      </c>
      <c r="FID12" t="s">
        <v>305</v>
      </c>
      <c r="FIE12" t="s">
        <v>305</v>
      </c>
      <c r="FIF12" t="s">
        <v>305</v>
      </c>
      <c r="FIG12" t="s">
        <v>305</v>
      </c>
      <c r="FIH12" t="s">
        <v>305</v>
      </c>
      <c r="FII12" t="s">
        <v>305</v>
      </c>
      <c r="FIJ12" t="s">
        <v>305</v>
      </c>
      <c r="FIK12" t="s">
        <v>305</v>
      </c>
      <c r="FIL12" t="s">
        <v>305</v>
      </c>
      <c r="FIM12" t="s">
        <v>305</v>
      </c>
      <c r="FIO12" t="s">
        <v>165</v>
      </c>
      <c r="FIP12" t="s">
        <v>165</v>
      </c>
      <c r="FIQ12" t="s">
        <v>165</v>
      </c>
      <c r="FIR12" t="s">
        <v>165</v>
      </c>
      <c r="FIS12" t="s">
        <v>165</v>
      </c>
      <c r="FIT12" t="s">
        <v>165</v>
      </c>
      <c r="FIU12" t="s">
        <v>165</v>
      </c>
      <c r="FIV12" t="s">
        <v>165</v>
      </c>
      <c r="FIW12" t="s">
        <v>165</v>
      </c>
      <c r="FIX12" t="s">
        <v>165</v>
      </c>
      <c r="FIZ12" t="s">
        <v>166</v>
      </c>
      <c r="FJA12" t="s">
        <v>166</v>
      </c>
      <c r="FJB12" t="s">
        <v>166</v>
      </c>
      <c r="FJC12" t="s">
        <v>166</v>
      </c>
      <c r="FJD12" t="s">
        <v>166</v>
      </c>
      <c r="FJE12" t="s">
        <v>166</v>
      </c>
      <c r="FJF12" t="s">
        <v>166</v>
      </c>
      <c r="FJG12" t="s">
        <v>166</v>
      </c>
      <c r="FJH12" t="s">
        <v>166</v>
      </c>
      <c r="FJI12" t="s">
        <v>166</v>
      </c>
      <c r="FJK12" t="s">
        <v>306</v>
      </c>
      <c r="FJL12" t="s">
        <v>306</v>
      </c>
      <c r="FJM12" t="s">
        <v>306</v>
      </c>
      <c r="FJN12" t="s">
        <v>306</v>
      </c>
      <c r="FJO12" t="s">
        <v>306</v>
      </c>
      <c r="FJP12" t="s">
        <v>306</v>
      </c>
      <c r="FJQ12" t="s">
        <v>306</v>
      </c>
      <c r="FJR12" t="s">
        <v>306</v>
      </c>
      <c r="FJS12" t="s">
        <v>306</v>
      </c>
      <c r="FJT12" t="s">
        <v>306</v>
      </c>
      <c r="FJV12">
        <v>1700</v>
      </c>
      <c r="FJW12">
        <v>1700</v>
      </c>
      <c r="FJX12">
        <v>1700</v>
      </c>
      <c r="FJY12">
        <v>1700</v>
      </c>
      <c r="FJZ12">
        <v>1700</v>
      </c>
      <c r="FKA12">
        <v>1700</v>
      </c>
      <c r="FKB12">
        <v>1700</v>
      </c>
      <c r="FKC12">
        <v>1700</v>
      </c>
      <c r="FKD12">
        <v>1700</v>
      </c>
      <c r="FKE12">
        <v>1700</v>
      </c>
      <c r="FKG12">
        <v>1750</v>
      </c>
      <c r="FKH12">
        <v>1750</v>
      </c>
      <c r="FKI12">
        <v>1750</v>
      </c>
      <c r="FKJ12">
        <v>1750</v>
      </c>
      <c r="FKK12">
        <v>1750</v>
      </c>
      <c r="FKL12">
        <v>1750</v>
      </c>
      <c r="FKM12">
        <v>1750</v>
      </c>
      <c r="FKN12">
        <v>1750</v>
      </c>
      <c r="FKO12">
        <v>1750</v>
      </c>
      <c r="FKP12">
        <v>1750</v>
      </c>
      <c r="FKR12" t="s">
        <v>171</v>
      </c>
      <c r="FKS12" t="s">
        <v>171</v>
      </c>
      <c r="FKT12" t="s">
        <v>171</v>
      </c>
      <c r="FKU12" t="s">
        <v>171</v>
      </c>
      <c r="FKV12" t="s">
        <v>171</v>
      </c>
      <c r="FKW12" t="s">
        <v>171</v>
      </c>
      <c r="FKX12" t="s">
        <v>171</v>
      </c>
      <c r="FKY12" t="s">
        <v>171</v>
      </c>
      <c r="FKZ12" t="s">
        <v>171</v>
      </c>
      <c r="FLA12" t="s">
        <v>171</v>
      </c>
      <c r="FLC12" t="s">
        <v>172</v>
      </c>
      <c r="FLD12" t="s">
        <v>172</v>
      </c>
      <c r="FLE12" t="s">
        <v>172</v>
      </c>
      <c r="FLF12" t="s">
        <v>172</v>
      </c>
      <c r="FLG12" t="s">
        <v>172</v>
      </c>
      <c r="FLH12" t="s">
        <v>172</v>
      </c>
      <c r="FLI12" t="s">
        <v>172</v>
      </c>
      <c r="FLJ12" t="s">
        <v>172</v>
      </c>
      <c r="FLK12" t="s">
        <v>172</v>
      </c>
      <c r="FLL12" t="s">
        <v>172</v>
      </c>
      <c r="FLN12" t="s">
        <v>173</v>
      </c>
      <c r="FLO12" t="s">
        <v>173</v>
      </c>
      <c r="FLP12" t="s">
        <v>173</v>
      </c>
      <c r="FLQ12" t="s">
        <v>173</v>
      </c>
      <c r="FLR12" t="s">
        <v>173</v>
      </c>
      <c r="FLS12" t="s">
        <v>173</v>
      </c>
      <c r="FLT12" t="s">
        <v>173</v>
      </c>
      <c r="FLU12" t="s">
        <v>173</v>
      </c>
      <c r="FLV12" t="s">
        <v>173</v>
      </c>
      <c r="FLW12" t="s">
        <v>173</v>
      </c>
      <c r="FLY12" t="s">
        <v>174</v>
      </c>
      <c r="FLZ12" t="s">
        <v>174</v>
      </c>
      <c r="FMA12" t="s">
        <v>174</v>
      </c>
      <c r="FMB12" t="s">
        <v>174</v>
      </c>
      <c r="FMC12" t="s">
        <v>174</v>
      </c>
      <c r="FMD12" t="s">
        <v>174</v>
      </c>
      <c r="FME12" t="s">
        <v>174</v>
      </c>
      <c r="FMF12" t="s">
        <v>174</v>
      </c>
      <c r="FMG12" t="s">
        <v>174</v>
      </c>
      <c r="FMH12" t="s">
        <v>174</v>
      </c>
      <c r="FMJ12" t="s">
        <v>175</v>
      </c>
      <c r="FMK12" t="s">
        <v>175</v>
      </c>
      <c r="FML12" t="s">
        <v>175</v>
      </c>
      <c r="FMM12" t="s">
        <v>175</v>
      </c>
      <c r="FMN12" t="s">
        <v>175</v>
      </c>
      <c r="FMO12" t="s">
        <v>175</v>
      </c>
      <c r="FMP12" t="s">
        <v>175</v>
      </c>
      <c r="FMQ12" t="s">
        <v>175</v>
      </c>
      <c r="FMR12" t="s">
        <v>175</v>
      </c>
      <c r="FMS12" t="s">
        <v>175</v>
      </c>
      <c r="FMU12" t="s">
        <v>176</v>
      </c>
      <c r="FMV12" t="s">
        <v>176</v>
      </c>
      <c r="FMW12" t="s">
        <v>176</v>
      </c>
      <c r="FMX12" t="s">
        <v>176</v>
      </c>
      <c r="FMY12" t="s">
        <v>176</v>
      </c>
      <c r="FMZ12" t="s">
        <v>176</v>
      </c>
      <c r="FNA12" t="s">
        <v>176</v>
      </c>
      <c r="FNB12" t="s">
        <v>176</v>
      </c>
      <c r="FNC12" t="s">
        <v>176</v>
      </c>
      <c r="FND12" t="s">
        <v>176</v>
      </c>
      <c r="FNF12" t="s">
        <v>177</v>
      </c>
      <c r="FNG12" t="s">
        <v>177</v>
      </c>
      <c r="FNH12" t="s">
        <v>177</v>
      </c>
      <c r="FNI12" t="s">
        <v>177</v>
      </c>
      <c r="FNJ12" t="s">
        <v>177</v>
      </c>
      <c r="FNK12" t="s">
        <v>177</v>
      </c>
      <c r="FNL12" t="s">
        <v>177</v>
      </c>
      <c r="FNM12" t="s">
        <v>177</v>
      </c>
      <c r="FNN12" t="s">
        <v>177</v>
      </c>
      <c r="FNO12" t="s">
        <v>177</v>
      </c>
      <c r="FNQ12" t="s">
        <v>178</v>
      </c>
      <c r="FNR12" t="s">
        <v>178</v>
      </c>
      <c r="FNS12" t="s">
        <v>178</v>
      </c>
      <c r="FNT12" t="s">
        <v>178</v>
      </c>
      <c r="FNU12" t="s">
        <v>178</v>
      </c>
      <c r="FNV12" t="s">
        <v>178</v>
      </c>
      <c r="FNW12" t="s">
        <v>178</v>
      </c>
      <c r="FNX12" t="s">
        <v>178</v>
      </c>
      <c r="FNY12" t="s">
        <v>178</v>
      </c>
      <c r="FNZ12" t="s">
        <v>178</v>
      </c>
      <c r="FOB12" t="s">
        <v>179</v>
      </c>
      <c r="FOC12" t="s">
        <v>179</v>
      </c>
      <c r="FOD12" t="s">
        <v>179</v>
      </c>
      <c r="FOE12" t="s">
        <v>179</v>
      </c>
      <c r="FOF12" t="s">
        <v>179</v>
      </c>
      <c r="FOG12" t="s">
        <v>179</v>
      </c>
      <c r="FOH12" t="s">
        <v>179</v>
      </c>
      <c r="FOI12" t="s">
        <v>179</v>
      </c>
      <c r="FOJ12" t="s">
        <v>179</v>
      </c>
      <c r="FOK12" t="s">
        <v>179</v>
      </c>
      <c r="FOM12" t="s">
        <v>180</v>
      </c>
      <c r="FON12" t="s">
        <v>180</v>
      </c>
      <c r="FOO12" t="s">
        <v>180</v>
      </c>
      <c r="FOP12" t="s">
        <v>180</v>
      </c>
      <c r="FOQ12" t="s">
        <v>180</v>
      </c>
      <c r="FOR12" t="s">
        <v>180</v>
      </c>
      <c r="FOS12" t="s">
        <v>180</v>
      </c>
      <c r="FOT12" t="s">
        <v>180</v>
      </c>
      <c r="FOU12" t="s">
        <v>180</v>
      </c>
      <c r="FOV12" t="s">
        <v>180</v>
      </c>
      <c r="FOX12" t="s">
        <v>181</v>
      </c>
      <c r="FOY12" t="s">
        <v>181</v>
      </c>
      <c r="FOZ12" t="s">
        <v>181</v>
      </c>
      <c r="FPA12" t="s">
        <v>181</v>
      </c>
      <c r="FPB12" t="s">
        <v>181</v>
      </c>
      <c r="FPC12" t="s">
        <v>181</v>
      </c>
      <c r="FPD12" t="s">
        <v>181</v>
      </c>
      <c r="FPE12" t="s">
        <v>181</v>
      </c>
      <c r="FPF12" t="s">
        <v>181</v>
      </c>
      <c r="FPG12" t="s">
        <v>181</v>
      </c>
      <c r="FPI12" t="s">
        <v>182</v>
      </c>
      <c r="FPJ12" t="s">
        <v>182</v>
      </c>
      <c r="FPK12" t="s">
        <v>182</v>
      </c>
      <c r="FPL12" t="s">
        <v>182</v>
      </c>
      <c r="FPM12" t="s">
        <v>182</v>
      </c>
      <c r="FPN12" t="s">
        <v>182</v>
      </c>
      <c r="FPO12" t="s">
        <v>182</v>
      </c>
      <c r="FPP12" t="s">
        <v>182</v>
      </c>
      <c r="FPQ12" t="s">
        <v>182</v>
      </c>
      <c r="FPR12" t="s">
        <v>182</v>
      </c>
      <c r="FPT12" t="s">
        <v>183</v>
      </c>
      <c r="FPU12" t="s">
        <v>183</v>
      </c>
      <c r="FPV12" t="s">
        <v>183</v>
      </c>
      <c r="FPW12" t="s">
        <v>183</v>
      </c>
      <c r="FPX12" t="s">
        <v>183</v>
      </c>
      <c r="FPY12" t="s">
        <v>183</v>
      </c>
      <c r="FPZ12" t="s">
        <v>183</v>
      </c>
      <c r="FQA12" t="s">
        <v>183</v>
      </c>
      <c r="FQB12" t="s">
        <v>183</v>
      </c>
      <c r="FQC12" t="s">
        <v>183</v>
      </c>
      <c r="FQE12" t="s">
        <v>184</v>
      </c>
      <c r="FQF12" t="s">
        <v>184</v>
      </c>
      <c r="FQG12" t="s">
        <v>184</v>
      </c>
      <c r="FQH12" t="s">
        <v>184</v>
      </c>
      <c r="FQI12" t="s">
        <v>184</v>
      </c>
      <c r="FQJ12" t="s">
        <v>184</v>
      </c>
      <c r="FQK12" t="s">
        <v>184</v>
      </c>
      <c r="FQL12" t="s">
        <v>184</v>
      </c>
      <c r="FQM12" t="s">
        <v>184</v>
      </c>
      <c r="FQN12" t="s">
        <v>184</v>
      </c>
      <c r="FQP12" t="s">
        <v>185</v>
      </c>
      <c r="FQQ12" t="s">
        <v>185</v>
      </c>
      <c r="FQR12" t="s">
        <v>185</v>
      </c>
      <c r="FQS12" t="s">
        <v>185</v>
      </c>
      <c r="FQT12" t="s">
        <v>185</v>
      </c>
      <c r="FQU12" t="s">
        <v>185</v>
      </c>
      <c r="FQV12" t="s">
        <v>185</v>
      </c>
      <c r="FQW12" t="s">
        <v>185</v>
      </c>
      <c r="FQX12" t="s">
        <v>185</v>
      </c>
      <c r="FQY12" t="s">
        <v>185</v>
      </c>
      <c r="FRA12" t="s">
        <v>186</v>
      </c>
      <c r="FRB12" t="s">
        <v>186</v>
      </c>
      <c r="FRC12" t="s">
        <v>186</v>
      </c>
      <c r="FRD12" t="s">
        <v>186</v>
      </c>
      <c r="FRE12" t="s">
        <v>186</v>
      </c>
      <c r="FRF12" t="s">
        <v>186</v>
      </c>
      <c r="FRG12" t="s">
        <v>186</v>
      </c>
      <c r="FRH12" t="s">
        <v>186</v>
      </c>
      <c r="FRI12" t="s">
        <v>186</v>
      </c>
      <c r="FRJ12" t="s">
        <v>186</v>
      </c>
      <c r="FRL12" t="s">
        <v>187</v>
      </c>
      <c r="FRM12" t="s">
        <v>187</v>
      </c>
      <c r="FRN12" t="s">
        <v>187</v>
      </c>
      <c r="FRO12" t="s">
        <v>187</v>
      </c>
      <c r="FRP12" t="s">
        <v>187</v>
      </c>
      <c r="FRQ12" t="s">
        <v>187</v>
      </c>
      <c r="FRR12" t="s">
        <v>187</v>
      </c>
      <c r="FRS12" t="s">
        <v>187</v>
      </c>
      <c r="FRT12" t="s">
        <v>187</v>
      </c>
      <c r="FRU12" t="s">
        <v>187</v>
      </c>
      <c r="FRW12">
        <v>1765</v>
      </c>
      <c r="FRX12">
        <v>1765</v>
      </c>
      <c r="FRY12">
        <v>1765</v>
      </c>
      <c r="FRZ12">
        <v>1765</v>
      </c>
      <c r="FSA12">
        <v>1765</v>
      </c>
      <c r="FSB12">
        <v>1765</v>
      </c>
      <c r="FSC12">
        <v>1765</v>
      </c>
      <c r="FSD12">
        <v>1765</v>
      </c>
      <c r="FSE12">
        <v>1765</v>
      </c>
      <c r="FSF12">
        <v>1765</v>
      </c>
      <c r="FSH12">
        <v>1740</v>
      </c>
      <c r="FSI12">
        <v>1740</v>
      </c>
      <c r="FSJ12">
        <v>1740</v>
      </c>
      <c r="FSK12">
        <v>1740</v>
      </c>
      <c r="FSL12">
        <v>1740</v>
      </c>
      <c r="FSM12">
        <v>1740</v>
      </c>
      <c r="FSN12">
        <v>1740</v>
      </c>
      <c r="FSO12">
        <v>1740</v>
      </c>
      <c r="FSP12">
        <v>1740</v>
      </c>
      <c r="FSQ12">
        <v>1740</v>
      </c>
      <c r="FSS12">
        <v>1785</v>
      </c>
      <c r="FST12">
        <v>1785</v>
      </c>
      <c r="FSU12">
        <v>1785</v>
      </c>
      <c r="FSV12">
        <v>1785</v>
      </c>
      <c r="FSW12">
        <v>1785</v>
      </c>
      <c r="FSX12">
        <v>1785</v>
      </c>
      <c r="FSY12">
        <v>1785</v>
      </c>
      <c r="FSZ12">
        <v>1785</v>
      </c>
      <c r="FTA12">
        <v>1785</v>
      </c>
      <c r="FTB12">
        <v>1785</v>
      </c>
      <c r="FTD12">
        <v>1780</v>
      </c>
      <c r="FTE12">
        <v>1780</v>
      </c>
      <c r="FTF12">
        <v>1780</v>
      </c>
      <c r="FTG12">
        <v>1780</v>
      </c>
      <c r="FTH12">
        <v>1780</v>
      </c>
      <c r="FTI12">
        <v>1780</v>
      </c>
      <c r="FTJ12">
        <v>1780</v>
      </c>
      <c r="FTK12">
        <v>1780</v>
      </c>
      <c r="FTL12">
        <v>1780</v>
      </c>
      <c r="FTM12">
        <v>1780</v>
      </c>
      <c r="FTO12">
        <v>1800</v>
      </c>
      <c r="FTP12">
        <v>1800</v>
      </c>
      <c r="FTQ12">
        <v>1800</v>
      </c>
      <c r="FTR12">
        <v>1800</v>
      </c>
      <c r="FTS12">
        <v>1800</v>
      </c>
      <c r="FTT12">
        <v>1800</v>
      </c>
      <c r="FTU12">
        <v>1800</v>
      </c>
      <c r="FTV12">
        <v>1800</v>
      </c>
      <c r="FTW12">
        <v>1800</v>
      </c>
      <c r="FTX12">
        <v>1800</v>
      </c>
      <c r="FTZ12" t="s">
        <v>188</v>
      </c>
      <c r="FUA12" t="s">
        <v>188</v>
      </c>
      <c r="FUB12" t="s">
        <v>188</v>
      </c>
      <c r="FUC12" t="s">
        <v>188</v>
      </c>
      <c r="FUD12" t="s">
        <v>188</v>
      </c>
      <c r="FUE12" t="s">
        <v>188</v>
      </c>
      <c r="FUF12" t="s">
        <v>188</v>
      </c>
      <c r="FUG12" t="s">
        <v>188</v>
      </c>
      <c r="FUH12" t="s">
        <v>188</v>
      </c>
      <c r="FUI12" t="s">
        <v>188</v>
      </c>
      <c r="FUK12" t="s">
        <v>189</v>
      </c>
      <c r="FUL12" t="s">
        <v>189</v>
      </c>
      <c r="FUM12" t="s">
        <v>189</v>
      </c>
      <c r="FUN12" t="s">
        <v>189</v>
      </c>
      <c r="FUO12" t="s">
        <v>189</v>
      </c>
      <c r="FUP12" t="s">
        <v>189</v>
      </c>
      <c r="FUQ12" t="s">
        <v>189</v>
      </c>
      <c r="FUR12" t="s">
        <v>189</v>
      </c>
      <c r="FUS12" t="s">
        <v>189</v>
      </c>
      <c r="FUT12" t="s">
        <v>189</v>
      </c>
      <c r="FUV12">
        <v>203026</v>
      </c>
      <c r="FUW12">
        <v>203026</v>
      </c>
      <c r="FUX12">
        <v>203026</v>
      </c>
      <c r="FUY12">
        <v>203026</v>
      </c>
      <c r="FUZ12">
        <v>203026</v>
      </c>
      <c r="FVA12">
        <v>203026</v>
      </c>
      <c r="FVB12">
        <v>203026</v>
      </c>
      <c r="FVC12">
        <v>203026</v>
      </c>
      <c r="FVD12">
        <v>203026</v>
      </c>
      <c r="FVE12">
        <v>203026</v>
      </c>
      <c r="FVG12">
        <v>203102</v>
      </c>
      <c r="FVH12">
        <v>203102</v>
      </c>
      <c r="FVI12">
        <v>203102</v>
      </c>
      <c r="FVJ12">
        <v>203102</v>
      </c>
      <c r="FVK12">
        <v>203102</v>
      </c>
      <c r="FVL12">
        <v>203102</v>
      </c>
      <c r="FVM12">
        <v>203102</v>
      </c>
      <c r="FVN12">
        <v>203102</v>
      </c>
      <c r="FVO12">
        <v>203102</v>
      </c>
      <c r="FVP12">
        <v>203102</v>
      </c>
      <c r="FVR12">
        <v>203108</v>
      </c>
      <c r="FVS12">
        <v>203108</v>
      </c>
      <c r="FVT12">
        <v>203108</v>
      </c>
      <c r="FVU12">
        <v>203108</v>
      </c>
      <c r="FVV12">
        <v>203108</v>
      </c>
      <c r="FVW12">
        <v>203108</v>
      </c>
      <c r="FVX12">
        <v>203108</v>
      </c>
      <c r="FVY12">
        <v>203108</v>
      </c>
      <c r="FVZ12">
        <v>203108</v>
      </c>
      <c r="FWA12">
        <v>203108</v>
      </c>
      <c r="FWC12">
        <v>203120</v>
      </c>
      <c r="FWD12">
        <v>203120</v>
      </c>
      <c r="FWE12">
        <v>203120</v>
      </c>
      <c r="FWF12">
        <v>203120</v>
      </c>
      <c r="FWG12">
        <v>203120</v>
      </c>
      <c r="FWH12">
        <v>203120</v>
      </c>
      <c r="FWI12">
        <v>203120</v>
      </c>
      <c r="FWJ12">
        <v>203120</v>
      </c>
      <c r="FWK12">
        <v>203120</v>
      </c>
      <c r="FWL12">
        <v>203120</v>
      </c>
      <c r="FWN12" t="s">
        <v>307</v>
      </c>
      <c r="FWO12" t="s">
        <v>307</v>
      </c>
      <c r="FWP12" t="s">
        <v>307</v>
      </c>
      <c r="FWQ12" t="s">
        <v>307</v>
      </c>
      <c r="FWR12" t="s">
        <v>307</v>
      </c>
      <c r="FWS12" t="s">
        <v>307</v>
      </c>
      <c r="FWT12" t="s">
        <v>307</v>
      </c>
      <c r="FWU12" t="s">
        <v>307</v>
      </c>
      <c r="FWV12" t="s">
        <v>307</v>
      </c>
      <c r="FWW12" t="s">
        <v>307</v>
      </c>
      <c r="FWY12" t="s">
        <v>308</v>
      </c>
      <c r="FWZ12" t="s">
        <v>308</v>
      </c>
      <c r="FXA12" t="s">
        <v>308</v>
      </c>
      <c r="FXB12" t="s">
        <v>308</v>
      </c>
      <c r="FXC12" t="s">
        <v>308</v>
      </c>
      <c r="FXD12" t="s">
        <v>308</v>
      </c>
      <c r="FXE12" t="s">
        <v>308</v>
      </c>
      <c r="FXF12" t="s">
        <v>308</v>
      </c>
      <c r="FXG12" t="s">
        <v>308</v>
      </c>
      <c r="FXH12" t="s">
        <v>308</v>
      </c>
      <c r="FXJ12" t="s">
        <v>309</v>
      </c>
      <c r="FXK12" t="s">
        <v>309</v>
      </c>
      <c r="FXL12" t="s">
        <v>309</v>
      </c>
      <c r="FXM12" t="s">
        <v>309</v>
      </c>
      <c r="FXN12" t="s">
        <v>309</v>
      </c>
      <c r="FXO12" t="s">
        <v>309</v>
      </c>
      <c r="FXP12" t="s">
        <v>309</v>
      </c>
      <c r="FXQ12" t="s">
        <v>309</v>
      </c>
      <c r="FXR12" t="s">
        <v>309</v>
      </c>
      <c r="FXS12" t="s">
        <v>309</v>
      </c>
      <c r="FXU12" t="s">
        <v>310</v>
      </c>
      <c r="FXV12" t="s">
        <v>310</v>
      </c>
      <c r="FXW12" t="s">
        <v>310</v>
      </c>
      <c r="FXX12" t="s">
        <v>310</v>
      </c>
      <c r="FXY12" t="s">
        <v>310</v>
      </c>
      <c r="FXZ12" t="s">
        <v>310</v>
      </c>
      <c r="FYA12" t="s">
        <v>310</v>
      </c>
      <c r="FYB12" t="s">
        <v>310</v>
      </c>
      <c r="FYC12" t="s">
        <v>310</v>
      </c>
      <c r="FYD12" t="s">
        <v>310</v>
      </c>
      <c r="FYF12" t="s">
        <v>311</v>
      </c>
      <c r="FYG12" t="s">
        <v>311</v>
      </c>
      <c r="FYH12" t="s">
        <v>311</v>
      </c>
      <c r="FYI12" t="s">
        <v>311</v>
      </c>
      <c r="FYJ12" t="s">
        <v>311</v>
      </c>
      <c r="FYK12" t="s">
        <v>311</v>
      </c>
      <c r="FYL12" t="s">
        <v>311</v>
      </c>
      <c r="FYM12" t="s">
        <v>311</v>
      </c>
      <c r="FYN12" t="s">
        <v>311</v>
      </c>
      <c r="FYO12" t="s">
        <v>311</v>
      </c>
      <c r="FYQ12" t="s">
        <v>312</v>
      </c>
      <c r="FYR12" t="s">
        <v>312</v>
      </c>
      <c r="FYS12" t="s">
        <v>312</v>
      </c>
      <c r="FYT12" t="s">
        <v>312</v>
      </c>
      <c r="FYU12" t="s">
        <v>312</v>
      </c>
      <c r="FYV12" t="s">
        <v>312</v>
      </c>
      <c r="FYW12" t="s">
        <v>312</v>
      </c>
      <c r="FYX12" t="s">
        <v>312</v>
      </c>
      <c r="FYY12" t="s">
        <v>312</v>
      </c>
      <c r="FYZ12" t="s">
        <v>312</v>
      </c>
      <c r="FZB12" t="s">
        <v>313</v>
      </c>
      <c r="FZC12" t="s">
        <v>313</v>
      </c>
      <c r="FZD12" t="s">
        <v>313</v>
      </c>
      <c r="FZE12" t="s">
        <v>313</v>
      </c>
      <c r="FZF12" t="s">
        <v>313</v>
      </c>
      <c r="FZG12" t="s">
        <v>313</v>
      </c>
      <c r="FZH12" t="s">
        <v>313</v>
      </c>
      <c r="FZI12" t="s">
        <v>313</v>
      </c>
      <c r="FZJ12" t="s">
        <v>313</v>
      </c>
      <c r="FZK12" t="s">
        <v>313</v>
      </c>
      <c r="FZM12" t="s">
        <v>314</v>
      </c>
      <c r="FZN12" t="s">
        <v>314</v>
      </c>
      <c r="FZO12" t="s">
        <v>314</v>
      </c>
      <c r="FZP12" t="s">
        <v>314</v>
      </c>
      <c r="FZQ12" t="s">
        <v>314</v>
      </c>
      <c r="FZR12" t="s">
        <v>314</v>
      </c>
      <c r="FZS12" t="s">
        <v>314</v>
      </c>
      <c r="FZT12" t="s">
        <v>314</v>
      </c>
      <c r="FZU12" t="s">
        <v>314</v>
      </c>
      <c r="FZV12" t="s">
        <v>314</v>
      </c>
      <c r="FZX12" t="s">
        <v>315</v>
      </c>
      <c r="FZY12" t="s">
        <v>315</v>
      </c>
      <c r="FZZ12" t="s">
        <v>315</v>
      </c>
      <c r="GAA12" t="s">
        <v>315</v>
      </c>
      <c r="GAB12" t="s">
        <v>315</v>
      </c>
      <c r="GAC12" t="s">
        <v>315</v>
      </c>
      <c r="GAD12" t="s">
        <v>315</v>
      </c>
      <c r="GAE12" t="s">
        <v>315</v>
      </c>
      <c r="GAF12" t="s">
        <v>315</v>
      </c>
      <c r="GAG12" t="s">
        <v>315</v>
      </c>
      <c r="GAI12" t="s">
        <v>316</v>
      </c>
      <c r="GAJ12" t="s">
        <v>316</v>
      </c>
      <c r="GAK12" t="s">
        <v>316</v>
      </c>
      <c r="GAL12" t="s">
        <v>316</v>
      </c>
      <c r="GAM12" t="s">
        <v>316</v>
      </c>
      <c r="GAN12" t="s">
        <v>316</v>
      </c>
      <c r="GAO12" t="s">
        <v>316</v>
      </c>
      <c r="GAP12" t="s">
        <v>316</v>
      </c>
      <c r="GAQ12" t="s">
        <v>316</v>
      </c>
      <c r="GAR12" t="s">
        <v>316</v>
      </c>
      <c r="GAT12" t="s">
        <v>317</v>
      </c>
      <c r="GAU12" t="s">
        <v>317</v>
      </c>
      <c r="GAV12" t="s">
        <v>317</v>
      </c>
      <c r="GAW12" t="s">
        <v>317</v>
      </c>
      <c r="GAX12" t="s">
        <v>317</v>
      </c>
      <c r="GAY12" t="s">
        <v>317</v>
      </c>
      <c r="GAZ12" t="s">
        <v>317</v>
      </c>
      <c r="GBA12" t="s">
        <v>317</v>
      </c>
      <c r="GBB12" t="s">
        <v>317</v>
      </c>
      <c r="GBC12" t="s">
        <v>317</v>
      </c>
      <c r="GBE12" t="s">
        <v>318</v>
      </c>
      <c r="GBF12" t="s">
        <v>318</v>
      </c>
      <c r="GBG12" t="s">
        <v>318</v>
      </c>
      <c r="GBH12" t="s">
        <v>318</v>
      </c>
      <c r="GBI12" t="s">
        <v>318</v>
      </c>
      <c r="GBJ12" t="s">
        <v>318</v>
      </c>
      <c r="GBK12" t="s">
        <v>318</v>
      </c>
      <c r="GBL12" t="s">
        <v>318</v>
      </c>
      <c r="GBM12" t="s">
        <v>318</v>
      </c>
      <c r="GBN12" t="s">
        <v>318</v>
      </c>
      <c r="GBP12" t="s">
        <v>319</v>
      </c>
      <c r="GBQ12" t="s">
        <v>319</v>
      </c>
      <c r="GBR12" t="s">
        <v>319</v>
      </c>
      <c r="GBS12" t="s">
        <v>319</v>
      </c>
      <c r="GBT12" t="s">
        <v>319</v>
      </c>
      <c r="GBU12" t="s">
        <v>319</v>
      </c>
      <c r="GBV12" t="s">
        <v>319</v>
      </c>
      <c r="GBW12" t="s">
        <v>319</v>
      </c>
      <c r="GBX12" t="s">
        <v>319</v>
      </c>
      <c r="GBY12" t="s">
        <v>319</v>
      </c>
      <c r="GCA12" t="s">
        <v>320</v>
      </c>
      <c r="GCB12" t="s">
        <v>320</v>
      </c>
      <c r="GCC12" t="s">
        <v>320</v>
      </c>
      <c r="GCD12" t="s">
        <v>320</v>
      </c>
      <c r="GCE12" t="s">
        <v>320</v>
      </c>
      <c r="GCF12" t="s">
        <v>320</v>
      </c>
      <c r="GCG12" t="s">
        <v>320</v>
      </c>
      <c r="GCH12" t="s">
        <v>320</v>
      </c>
      <c r="GCI12" t="s">
        <v>320</v>
      </c>
      <c r="GCJ12" t="s">
        <v>320</v>
      </c>
      <c r="GCL12">
        <v>1230</v>
      </c>
      <c r="GCM12">
        <v>1230</v>
      </c>
      <c r="GCN12">
        <v>1230</v>
      </c>
      <c r="GCO12">
        <v>1230</v>
      </c>
      <c r="GCP12">
        <v>1230</v>
      </c>
      <c r="GCQ12">
        <v>1230</v>
      </c>
      <c r="GCR12">
        <v>1230</v>
      </c>
      <c r="GCS12">
        <v>1230</v>
      </c>
      <c r="GCT12">
        <v>1230</v>
      </c>
      <c r="GCU12">
        <v>1230</v>
      </c>
      <c r="GCW12">
        <v>1250</v>
      </c>
      <c r="GCX12">
        <v>1250</v>
      </c>
      <c r="GCY12">
        <v>1250</v>
      </c>
      <c r="GCZ12">
        <v>1250</v>
      </c>
      <c r="GDA12">
        <v>1250</v>
      </c>
      <c r="GDB12">
        <v>1250</v>
      </c>
      <c r="GDC12">
        <v>1250</v>
      </c>
      <c r="GDD12">
        <v>1250</v>
      </c>
      <c r="GDE12">
        <v>1250</v>
      </c>
      <c r="GDF12">
        <v>1250</v>
      </c>
      <c r="GDH12">
        <v>110452</v>
      </c>
      <c r="GDI12">
        <v>110452</v>
      </c>
      <c r="GDJ12">
        <v>110452</v>
      </c>
      <c r="GDK12">
        <v>110452</v>
      </c>
      <c r="GDL12">
        <v>110452</v>
      </c>
      <c r="GDM12">
        <v>110452</v>
      </c>
      <c r="GDN12">
        <v>110452</v>
      </c>
      <c r="GDO12">
        <v>110452</v>
      </c>
      <c r="GDP12">
        <v>110452</v>
      </c>
      <c r="GDQ12">
        <v>110452</v>
      </c>
      <c r="GDS12">
        <v>615300</v>
      </c>
      <c r="GDT12">
        <v>615300</v>
      </c>
      <c r="GDU12">
        <v>615300</v>
      </c>
      <c r="GDV12">
        <v>615300</v>
      </c>
      <c r="GDW12">
        <v>615300</v>
      </c>
      <c r="GDX12">
        <v>615300</v>
      </c>
      <c r="GDY12">
        <v>615300</v>
      </c>
      <c r="GDZ12">
        <v>615300</v>
      </c>
      <c r="GEA12">
        <v>615300</v>
      </c>
      <c r="GEB12">
        <v>615300</v>
      </c>
      <c r="GED12">
        <v>615400</v>
      </c>
      <c r="GEE12">
        <v>615400</v>
      </c>
      <c r="GEF12">
        <v>615400</v>
      </c>
      <c r="GEG12">
        <v>615400</v>
      </c>
      <c r="GEH12">
        <v>615400</v>
      </c>
      <c r="GEI12">
        <v>615400</v>
      </c>
      <c r="GEJ12">
        <v>615400</v>
      </c>
      <c r="GEK12">
        <v>615400</v>
      </c>
      <c r="GEL12">
        <v>615400</v>
      </c>
      <c r="GEM12">
        <v>615400</v>
      </c>
      <c r="GEO12">
        <v>615600</v>
      </c>
      <c r="GEP12">
        <v>615600</v>
      </c>
      <c r="GEQ12">
        <v>615600</v>
      </c>
      <c r="GER12">
        <v>615600</v>
      </c>
      <c r="GES12">
        <v>615600</v>
      </c>
      <c r="GET12">
        <v>615600</v>
      </c>
      <c r="GEU12">
        <v>615600</v>
      </c>
      <c r="GEV12">
        <v>615600</v>
      </c>
      <c r="GEW12">
        <v>615600</v>
      </c>
      <c r="GEX12">
        <v>615600</v>
      </c>
      <c r="GEZ12">
        <v>625300</v>
      </c>
      <c r="GFA12">
        <v>625300</v>
      </c>
      <c r="GFB12">
        <v>625300</v>
      </c>
      <c r="GFC12">
        <v>625300</v>
      </c>
      <c r="GFD12">
        <v>625300</v>
      </c>
      <c r="GFE12">
        <v>625300</v>
      </c>
      <c r="GFF12">
        <v>625300</v>
      </c>
      <c r="GFG12">
        <v>625300</v>
      </c>
      <c r="GFH12">
        <v>625300</v>
      </c>
      <c r="GFI12">
        <v>625300</v>
      </c>
      <c r="GFK12">
        <v>665400</v>
      </c>
      <c r="GFL12">
        <v>665400</v>
      </c>
      <c r="GFM12">
        <v>665400</v>
      </c>
      <c r="GFN12">
        <v>665400</v>
      </c>
      <c r="GFO12">
        <v>665400</v>
      </c>
      <c r="GFP12">
        <v>665400</v>
      </c>
      <c r="GFQ12">
        <v>665400</v>
      </c>
      <c r="GFR12">
        <v>665400</v>
      </c>
      <c r="GFS12">
        <v>665400</v>
      </c>
      <c r="GFT12">
        <v>665400</v>
      </c>
      <c r="GFV12">
        <v>7516</v>
      </c>
      <c r="GFW12">
        <v>7516</v>
      </c>
      <c r="GFX12">
        <v>7516</v>
      </c>
      <c r="GFY12">
        <v>7516</v>
      </c>
      <c r="GFZ12">
        <v>7516</v>
      </c>
      <c r="GGA12">
        <v>7516</v>
      </c>
      <c r="GGB12">
        <v>7516</v>
      </c>
      <c r="GGC12">
        <v>7516</v>
      </c>
      <c r="GGD12">
        <v>7516</v>
      </c>
      <c r="GGE12">
        <v>7516</v>
      </c>
      <c r="GGG12">
        <v>7518</v>
      </c>
      <c r="GGH12">
        <v>7518</v>
      </c>
      <c r="GGI12">
        <v>7518</v>
      </c>
      <c r="GGJ12">
        <v>7518</v>
      </c>
      <c r="GGK12">
        <v>7518</v>
      </c>
      <c r="GGL12">
        <v>7518</v>
      </c>
      <c r="GGM12">
        <v>7518</v>
      </c>
      <c r="GGN12">
        <v>7518</v>
      </c>
      <c r="GGO12">
        <v>7518</v>
      </c>
      <c r="GGP12">
        <v>7518</v>
      </c>
      <c r="GGR12">
        <v>7522</v>
      </c>
      <c r="GGS12">
        <v>7522</v>
      </c>
      <c r="GGT12">
        <v>7522</v>
      </c>
      <c r="GGU12">
        <v>7522</v>
      </c>
      <c r="GGV12">
        <v>7522</v>
      </c>
      <c r="GGW12">
        <v>7522</v>
      </c>
      <c r="GGX12">
        <v>7522</v>
      </c>
      <c r="GGY12">
        <v>7522</v>
      </c>
      <c r="GGZ12">
        <v>7522</v>
      </c>
      <c r="GHA12">
        <v>7522</v>
      </c>
      <c r="GHC12">
        <v>7527</v>
      </c>
      <c r="GHD12">
        <v>7527</v>
      </c>
      <c r="GHE12">
        <v>7527</v>
      </c>
      <c r="GHF12">
        <v>7527</v>
      </c>
      <c r="GHG12">
        <v>7527</v>
      </c>
      <c r="GHH12">
        <v>7527</v>
      </c>
      <c r="GHI12">
        <v>7527</v>
      </c>
      <c r="GHJ12">
        <v>7527</v>
      </c>
      <c r="GHK12">
        <v>7527</v>
      </c>
      <c r="GHL12">
        <v>7527</v>
      </c>
      <c r="GHN12">
        <v>7572</v>
      </c>
      <c r="GHO12">
        <v>7572</v>
      </c>
      <c r="GHP12">
        <v>7572</v>
      </c>
      <c r="GHQ12">
        <v>7572</v>
      </c>
      <c r="GHR12">
        <v>7572</v>
      </c>
      <c r="GHS12">
        <v>7572</v>
      </c>
      <c r="GHT12">
        <v>7572</v>
      </c>
      <c r="GHU12">
        <v>7572</v>
      </c>
      <c r="GHV12">
        <v>7572</v>
      </c>
      <c r="GHW12">
        <v>7572</v>
      </c>
      <c r="GHY12">
        <v>7526</v>
      </c>
      <c r="GHZ12">
        <v>7526</v>
      </c>
      <c r="GIA12">
        <v>7526</v>
      </c>
      <c r="GIB12">
        <v>7526</v>
      </c>
      <c r="GIC12">
        <v>7526</v>
      </c>
      <c r="GID12">
        <v>7526</v>
      </c>
      <c r="GIE12">
        <v>7526</v>
      </c>
      <c r="GIF12">
        <v>7526</v>
      </c>
      <c r="GIG12">
        <v>7526</v>
      </c>
      <c r="GIH12">
        <v>7526</v>
      </c>
      <c r="GIJ12">
        <v>7803</v>
      </c>
      <c r="GIK12">
        <v>7803</v>
      </c>
      <c r="GIL12">
        <v>7803</v>
      </c>
      <c r="GIM12">
        <v>7803</v>
      </c>
      <c r="GIN12">
        <v>7803</v>
      </c>
      <c r="GIO12">
        <v>7803</v>
      </c>
      <c r="GIP12">
        <v>7803</v>
      </c>
      <c r="GIQ12">
        <v>7803</v>
      </c>
      <c r="GIR12">
        <v>7803</v>
      </c>
      <c r="GIS12">
        <v>7803</v>
      </c>
      <c r="GIU12">
        <v>110458</v>
      </c>
      <c r="GIV12">
        <v>110458</v>
      </c>
      <c r="GIW12">
        <v>110458</v>
      </c>
      <c r="GIX12">
        <v>110458</v>
      </c>
      <c r="GIY12">
        <v>110458</v>
      </c>
      <c r="GIZ12">
        <v>110458</v>
      </c>
      <c r="GJA12">
        <v>110458</v>
      </c>
      <c r="GJB12">
        <v>110458</v>
      </c>
      <c r="GJC12">
        <v>110458</v>
      </c>
      <c r="GJD12">
        <v>110458</v>
      </c>
      <c r="GJF12">
        <v>1260</v>
      </c>
      <c r="GJG12">
        <v>1260</v>
      </c>
      <c r="GJH12">
        <v>1260</v>
      </c>
      <c r="GJI12">
        <v>1260</v>
      </c>
      <c r="GJJ12">
        <v>1260</v>
      </c>
      <c r="GJK12">
        <v>1260</v>
      </c>
      <c r="GJL12">
        <v>1260</v>
      </c>
      <c r="GJM12">
        <v>1260</v>
      </c>
      <c r="GJN12">
        <v>1260</v>
      </c>
      <c r="GJO12">
        <v>1260</v>
      </c>
      <c r="GJQ12" t="s">
        <v>321</v>
      </c>
      <c r="GJR12" t="s">
        <v>321</v>
      </c>
      <c r="GJS12" t="s">
        <v>321</v>
      </c>
      <c r="GJT12" t="s">
        <v>321</v>
      </c>
      <c r="GJU12" t="s">
        <v>321</v>
      </c>
      <c r="GJV12" t="s">
        <v>321</v>
      </c>
      <c r="GJW12" t="s">
        <v>321</v>
      </c>
      <c r="GJX12" t="s">
        <v>321</v>
      </c>
      <c r="GJY12" t="s">
        <v>321</v>
      </c>
      <c r="GJZ12" t="s">
        <v>321</v>
      </c>
      <c r="GKB12" t="s">
        <v>190</v>
      </c>
      <c r="GKC12" t="s">
        <v>190</v>
      </c>
      <c r="GKD12" t="s">
        <v>190</v>
      </c>
      <c r="GKE12" t="s">
        <v>190</v>
      </c>
      <c r="GKF12" t="s">
        <v>190</v>
      </c>
      <c r="GKG12" t="s">
        <v>190</v>
      </c>
      <c r="GKH12" t="s">
        <v>190</v>
      </c>
      <c r="GKI12" t="s">
        <v>190</v>
      </c>
      <c r="GKJ12" t="s">
        <v>190</v>
      </c>
      <c r="GKK12" t="s">
        <v>190</v>
      </c>
      <c r="GKM12" t="s">
        <v>322</v>
      </c>
      <c r="GKN12" t="s">
        <v>322</v>
      </c>
      <c r="GKO12" t="s">
        <v>322</v>
      </c>
      <c r="GKP12" t="s">
        <v>322</v>
      </c>
      <c r="GKQ12" t="s">
        <v>322</v>
      </c>
      <c r="GKR12" t="s">
        <v>322</v>
      </c>
      <c r="GKS12" t="s">
        <v>322</v>
      </c>
      <c r="GKT12" t="s">
        <v>322</v>
      </c>
      <c r="GKU12" t="s">
        <v>322</v>
      </c>
      <c r="GKV12" t="s">
        <v>322</v>
      </c>
      <c r="GKX12" t="s">
        <v>191</v>
      </c>
      <c r="GKY12" t="s">
        <v>191</v>
      </c>
      <c r="GKZ12" t="s">
        <v>191</v>
      </c>
      <c r="GLA12" t="s">
        <v>191</v>
      </c>
      <c r="GLB12" t="s">
        <v>191</v>
      </c>
      <c r="GLC12" t="s">
        <v>191</v>
      </c>
      <c r="GLD12" t="s">
        <v>191</v>
      </c>
      <c r="GLE12" t="s">
        <v>191</v>
      </c>
      <c r="GLF12" t="s">
        <v>191</v>
      </c>
      <c r="GLG12" t="s">
        <v>191</v>
      </c>
      <c r="GLI12" t="s">
        <v>323</v>
      </c>
      <c r="GLJ12" t="s">
        <v>323</v>
      </c>
      <c r="GLK12" t="s">
        <v>323</v>
      </c>
      <c r="GLL12" t="s">
        <v>323</v>
      </c>
      <c r="GLM12" t="s">
        <v>323</v>
      </c>
      <c r="GLN12" t="s">
        <v>323</v>
      </c>
      <c r="GLO12" t="s">
        <v>323</v>
      </c>
      <c r="GLP12" t="s">
        <v>323</v>
      </c>
      <c r="GLQ12" t="s">
        <v>323</v>
      </c>
      <c r="GLR12" t="s">
        <v>323</v>
      </c>
      <c r="GLT12" t="s">
        <v>192</v>
      </c>
      <c r="GLU12" t="s">
        <v>192</v>
      </c>
      <c r="GLV12" t="s">
        <v>192</v>
      </c>
      <c r="GLW12" t="s">
        <v>192</v>
      </c>
      <c r="GLX12" t="s">
        <v>192</v>
      </c>
      <c r="GLY12" t="s">
        <v>192</v>
      </c>
      <c r="GLZ12" t="s">
        <v>192</v>
      </c>
      <c r="GMA12" t="s">
        <v>192</v>
      </c>
      <c r="GMB12" t="s">
        <v>192</v>
      </c>
      <c r="GMC12" t="s">
        <v>192</v>
      </c>
      <c r="GME12" t="s">
        <v>194</v>
      </c>
      <c r="GMF12" t="s">
        <v>194</v>
      </c>
      <c r="GMG12" t="s">
        <v>194</v>
      </c>
      <c r="GMH12" t="s">
        <v>194</v>
      </c>
      <c r="GMI12" t="s">
        <v>194</v>
      </c>
      <c r="GMJ12" t="s">
        <v>194</v>
      </c>
      <c r="GMK12" t="s">
        <v>194</v>
      </c>
      <c r="GML12" t="s">
        <v>194</v>
      </c>
      <c r="GMM12" t="s">
        <v>194</v>
      </c>
      <c r="GMN12" t="s">
        <v>194</v>
      </c>
      <c r="GMP12" t="s">
        <v>195</v>
      </c>
      <c r="GMQ12" t="s">
        <v>195</v>
      </c>
      <c r="GMR12" t="s">
        <v>195</v>
      </c>
      <c r="GMS12" t="s">
        <v>195</v>
      </c>
      <c r="GMT12" t="s">
        <v>195</v>
      </c>
      <c r="GMU12" t="s">
        <v>195</v>
      </c>
      <c r="GMV12" t="s">
        <v>195</v>
      </c>
      <c r="GMW12" t="s">
        <v>195</v>
      </c>
      <c r="GMX12" t="s">
        <v>195</v>
      </c>
      <c r="GMY12" t="s">
        <v>195</v>
      </c>
      <c r="GNA12" t="s">
        <v>324</v>
      </c>
      <c r="GNB12" t="s">
        <v>324</v>
      </c>
      <c r="GNC12" t="s">
        <v>324</v>
      </c>
      <c r="GND12" t="s">
        <v>324</v>
      </c>
      <c r="GNE12" t="s">
        <v>324</v>
      </c>
      <c r="GNF12" t="s">
        <v>324</v>
      </c>
      <c r="GNG12" t="s">
        <v>324</v>
      </c>
      <c r="GNH12" t="s">
        <v>324</v>
      </c>
      <c r="GNI12" t="s">
        <v>324</v>
      </c>
      <c r="GNJ12" t="s">
        <v>324</v>
      </c>
      <c r="GNL12" t="s">
        <v>196</v>
      </c>
      <c r="GNM12" t="s">
        <v>196</v>
      </c>
      <c r="GNN12" t="s">
        <v>196</v>
      </c>
      <c r="GNO12" t="s">
        <v>196</v>
      </c>
      <c r="GNP12" t="s">
        <v>196</v>
      </c>
      <c r="GNQ12" t="s">
        <v>196</v>
      </c>
      <c r="GNR12" t="s">
        <v>196</v>
      </c>
      <c r="GNS12" t="s">
        <v>196</v>
      </c>
      <c r="GNT12" t="s">
        <v>196</v>
      </c>
      <c r="GNU12" t="s">
        <v>196</v>
      </c>
      <c r="GNW12" t="s">
        <v>325</v>
      </c>
      <c r="GNX12" t="s">
        <v>325</v>
      </c>
      <c r="GNY12" t="s">
        <v>325</v>
      </c>
      <c r="GNZ12" t="s">
        <v>325</v>
      </c>
      <c r="GOA12" t="s">
        <v>325</v>
      </c>
      <c r="GOB12" t="s">
        <v>325</v>
      </c>
      <c r="GOC12" t="s">
        <v>325</v>
      </c>
      <c r="GOD12" t="s">
        <v>325</v>
      </c>
      <c r="GOE12" t="s">
        <v>325</v>
      </c>
      <c r="GOF12" t="s">
        <v>325</v>
      </c>
      <c r="GOH12" t="s">
        <v>326</v>
      </c>
      <c r="GOI12" t="s">
        <v>326</v>
      </c>
      <c r="GOJ12" t="s">
        <v>326</v>
      </c>
      <c r="GOK12" t="s">
        <v>326</v>
      </c>
      <c r="GOL12" t="s">
        <v>326</v>
      </c>
      <c r="GOM12" t="s">
        <v>326</v>
      </c>
      <c r="GON12" t="s">
        <v>326</v>
      </c>
      <c r="GOO12" t="s">
        <v>326</v>
      </c>
      <c r="GOP12" t="s">
        <v>326</v>
      </c>
      <c r="GOQ12" t="s">
        <v>326</v>
      </c>
      <c r="GOS12" t="s">
        <v>197</v>
      </c>
      <c r="GOT12" t="s">
        <v>197</v>
      </c>
      <c r="GOU12" t="s">
        <v>197</v>
      </c>
      <c r="GOV12" t="s">
        <v>197</v>
      </c>
      <c r="GOW12" t="s">
        <v>197</v>
      </c>
      <c r="GOX12" t="s">
        <v>197</v>
      </c>
      <c r="GOY12" t="s">
        <v>197</v>
      </c>
      <c r="GOZ12" t="s">
        <v>197</v>
      </c>
      <c r="GPA12" t="s">
        <v>197</v>
      </c>
      <c r="GPB12" t="s">
        <v>197</v>
      </c>
      <c r="GPD12" t="s">
        <v>327</v>
      </c>
      <c r="GPE12" t="s">
        <v>327</v>
      </c>
      <c r="GPF12" t="s">
        <v>327</v>
      </c>
      <c r="GPG12" t="s">
        <v>327</v>
      </c>
      <c r="GPH12" t="s">
        <v>327</v>
      </c>
      <c r="GPI12" t="s">
        <v>327</v>
      </c>
      <c r="GPJ12" t="s">
        <v>327</v>
      </c>
      <c r="GPK12" t="s">
        <v>327</v>
      </c>
      <c r="GPL12" t="s">
        <v>327</v>
      </c>
      <c r="GPM12" t="s">
        <v>327</v>
      </c>
      <c r="GPO12" t="s">
        <v>198</v>
      </c>
      <c r="GPP12" t="s">
        <v>198</v>
      </c>
      <c r="GPQ12" t="s">
        <v>198</v>
      </c>
      <c r="GPR12" t="s">
        <v>198</v>
      </c>
      <c r="GPS12" t="s">
        <v>198</v>
      </c>
      <c r="GPT12" t="s">
        <v>198</v>
      </c>
      <c r="GPU12" t="s">
        <v>198</v>
      </c>
      <c r="GPV12" t="s">
        <v>198</v>
      </c>
      <c r="GPW12" t="s">
        <v>198</v>
      </c>
      <c r="GPX12" t="s">
        <v>198</v>
      </c>
      <c r="GPZ12" t="s">
        <v>328</v>
      </c>
      <c r="GQA12" t="s">
        <v>328</v>
      </c>
      <c r="GQB12" t="s">
        <v>328</v>
      </c>
      <c r="GQC12" t="s">
        <v>328</v>
      </c>
      <c r="GQD12" t="s">
        <v>328</v>
      </c>
      <c r="GQE12" t="s">
        <v>328</v>
      </c>
      <c r="GQF12" t="s">
        <v>328</v>
      </c>
      <c r="GQG12" t="s">
        <v>328</v>
      </c>
      <c r="GQH12" t="s">
        <v>328</v>
      </c>
      <c r="GQI12" t="s">
        <v>328</v>
      </c>
      <c r="GQK12" t="s">
        <v>199</v>
      </c>
      <c r="GQL12" t="s">
        <v>199</v>
      </c>
      <c r="GQM12" t="s">
        <v>199</v>
      </c>
      <c r="GQN12" t="s">
        <v>199</v>
      </c>
      <c r="GQO12" t="s">
        <v>199</v>
      </c>
      <c r="GQP12" t="s">
        <v>199</v>
      </c>
      <c r="GQQ12" t="s">
        <v>199</v>
      </c>
      <c r="GQR12" t="s">
        <v>199</v>
      </c>
      <c r="GQS12" t="s">
        <v>199</v>
      </c>
      <c r="GQT12" t="s">
        <v>199</v>
      </c>
      <c r="GQV12" t="s">
        <v>200</v>
      </c>
      <c r="GQW12" t="s">
        <v>200</v>
      </c>
      <c r="GQX12" t="s">
        <v>200</v>
      </c>
      <c r="GQY12" t="s">
        <v>200</v>
      </c>
      <c r="GQZ12" t="s">
        <v>200</v>
      </c>
      <c r="GRA12" t="s">
        <v>200</v>
      </c>
      <c r="GRB12" t="s">
        <v>200</v>
      </c>
      <c r="GRC12" t="s">
        <v>200</v>
      </c>
      <c r="GRD12" t="s">
        <v>200</v>
      </c>
      <c r="GRE12" t="s">
        <v>200</v>
      </c>
      <c r="GRG12" t="s">
        <v>201</v>
      </c>
      <c r="GRH12" t="s">
        <v>201</v>
      </c>
      <c r="GRI12" t="s">
        <v>201</v>
      </c>
      <c r="GRJ12" t="s">
        <v>201</v>
      </c>
      <c r="GRK12" t="s">
        <v>201</v>
      </c>
      <c r="GRL12" t="s">
        <v>201</v>
      </c>
      <c r="GRM12" t="s">
        <v>201</v>
      </c>
      <c r="GRN12" t="s">
        <v>201</v>
      </c>
      <c r="GRO12" t="s">
        <v>201</v>
      </c>
      <c r="GRP12" t="s">
        <v>201</v>
      </c>
      <c r="GRR12" t="s">
        <v>202</v>
      </c>
      <c r="GRS12" t="s">
        <v>202</v>
      </c>
      <c r="GRT12" t="s">
        <v>202</v>
      </c>
      <c r="GRU12" t="s">
        <v>202</v>
      </c>
      <c r="GRV12" t="s">
        <v>202</v>
      </c>
      <c r="GRW12" t="s">
        <v>202</v>
      </c>
      <c r="GRX12" t="s">
        <v>202</v>
      </c>
      <c r="GRY12" t="s">
        <v>202</v>
      </c>
      <c r="GRZ12" t="s">
        <v>202</v>
      </c>
      <c r="GSA12" t="s">
        <v>202</v>
      </c>
      <c r="GSC12" t="s">
        <v>329</v>
      </c>
      <c r="GSD12" t="s">
        <v>329</v>
      </c>
      <c r="GSE12" t="s">
        <v>329</v>
      </c>
      <c r="GSF12" t="s">
        <v>329</v>
      </c>
      <c r="GSG12" t="s">
        <v>329</v>
      </c>
      <c r="GSH12" t="s">
        <v>329</v>
      </c>
      <c r="GSI12" t="s">
        <v>329</v>
      </c>
      <c r="GSJ12" t="s">
        <v>329</v>
      </c>
      <c r="GSK12" t="s">
        <v>329</v>
      </c>
      <c r="GSL12" t="s">
        <v>329</v>
      </c>
      <c r="GSN12" t="s">
        <v>330</v>
      </c>
      <c r="GSO12" t="s">
        <v>330</v>
      </c>
      <c r="GSP12" t="s">
        <v>330</v>
      </c>
      <c r="GSQ12" t="s">
        <v>330</v>
      </c>
      <c r="GSR12" t="s">
        <v>330</v>
      </c>
      <c r="GSS12" t="s">
        <v>330</v>
      </c>
      <c r="GST12" t="s">
        <v>330</v>
      </c>
      <c r="GSU12" t="s">
        <v>330</v>
      </c>
      <c r="GSV12" t="s">
        <v>330</v>
      </c>
      <c r="GSW12" t="s">
        <v>330</v>
      </c>
      <c r="GSY12" t="s">
        <v>203</v>
      </c>
      <c r="GSZ12" t="s">
        <v>203</v>
      </c>
      <c r="GTA12" t="s">
        <v>203</v>
      </c>
      <c r="GTB12" t="s">
        <v>203</v>
      </c>
      <c r="GTC12" t="s">
        <v>203</v>
      </c>
      <c r="GTD12" t="s">
        <v>203</v>
      </c>
      <c r="GTE12" t="s">
        <v>203</v>
      </c>
      <c r="GTF12" t="s">
        <v>203</v>
      </c>
      <c r="GTG12" t="s">
        <v>203</v>
      </c>
      <c r="GTH12" t="s">
        <v>203</v>
      </c>
      <c r="GTJ12" t="s">
        <v>204</v>
      </c>
      <c r="GTK12" t="s">
        <v>204</v>
      </c>
      <c r="GTL12" t="s">
        <v>204</v>
      </c>
      <c r="GTM12" t="s">
        <v>204</v>
      </c>
      <c r="GTN12" t="s">
        <v>204</v>
      </c>
      <c r="GTO12" t="s">
        <v>204</v>
      </c>
      <c r="GTP12" t="s">
        <v>204</v>
      </c>
      <c r="GTQ12" t="s">
        <v>204</v>
      </c>
      <c r="GTR12" t="s">
        <v>204</v>
      </c>
      <c r="GTS12" t="s">
        <v>204</v>
      </c>
      <c r="GTU12" t="s">
        <v>205</v>
      </c>
      <c r="GTV12" t="s">
        <v>205</v>
      </c>
      <c r="GTW12" t="s">
        <v>205</v>
      </c>
      <c r="GTX12" t="s">
        <v>205</v>
      </c>
      <c r="GTY12" t="s">
        <v>205</v>
      </c>
      <c r="GTZ12" t="s">
        <v>205</v>
      </c>
      <c r="GUA12" t="s">
        <v>205</v>
      </c>
      <c r="GUB12" t="s">
        <v>205</v>
      </c>
      <c r="GUC12" t="s">
        <v>205</v>
      </c>
      <c r="GUD12" t="s">
        <v>205</v>
      </c>
      <c r="GUF12" t="s">
        <v>206</v>
      </c>
      <c r="GUG12" t="s">
        <v>206</v>
      </c>
      <c r="GUH12" t="s">
        <v>206</v>
      </c>
      <c r="GUI12" t="s">
        <v>206</v>
      </c>
      <c r="GUJ12" t="s">
        <v>206</v>
      </c>
      <c r="GUK12" t="s">
        <v>206</v>
      </c>
      <c r="GUL12" t="s">
        <v>206</v>
      </c>
      <c r="GUM12" t="s">
        <v>206</v>
      </c>
      <c r="GUN12" t="s">
        <v>206</v>
      </c>
      <c r="GUO12" t="s">
        <v>206</v>
      </c>
      <c r="GUQ12" t="s">
        <v>193</v>
      </c>
      <c r="GUR12" t="s">
        <v>193</v>
      </c>
      <c r="GUS12" t="s">
        <v>193</v>
      </c>
      <c r="GUT12" t="s">
        <v>193</v>
      </c>
      <c r="GUU12" t="s">
        <v>193</v>
      </c>
      <c r="GUV12" t="s">
        <v>193</v>
      </c>
      <c r="GUW12" t="s">
        <v>193</v>
      </c>
      <c r="GUX12" t="s">
        <v>193</v>
      </c>
      <c r="GUY12" t="s">
        <v>193</v>
      </c>
      <c r="GUZ12" t="s">
        <v>193</v>
      </c>
      <c r="GVB12" t="s">
        <v>331</v>
      </c>
      <c r="GVC12" t="s">
        <v>331</v>
      </c>
      <c r="GVD12" t="s">
        <v>331</v>
      </c>
      <c r="GVE12" t="s">
        <v>331</v>
      </c>
      <c r="GVF12" t="s">
        <v>331</v>
      </c>
      <c r="GVG12" t="s">
        <v>331</v>
      </c>
      <c r="GVH12" t="s">
        <v>331</v>
      </c>
      <c r="GVI12" t="s">
        <v>331</v>
      </c>
      <c r="GVJ12" t="s">
        <v>331</v>
      </c>
      <c r="GVK12" t="s">
        <v>331</v>
      </c>
      <c r="GVM12" t="s">
        <v>332</v>
      </c>
      <c r="GVN12" t="s">
        <v>332</v>
      </c>
      <c r="GVO12" t="s">
        <v>332</v>
      </c>
      <c r="GVP12" t="s">
        <v>332</v>
      </c>
      <c r="GVQ12" t="s">
        <v>332</v>
      </c>
      <c r="GVR12" t="s">
        <v>332</v>
      </c>
      <c r="GVS12" t="s">
        <v>332</v>
      </c>
      <c r="GVT12" t="s">
        <v>332</v>
      </c>
      <c r="GVU12" t="s">
        <v>332</v>
      </c>
      <c r="GVV12" t="s">
        <v>332</v>
      </c>
      <c r="GVX12" t="s">
        <v>207</v>
      </c>
      <c r="GVY12" t="s">
        <v>207</v>
      </c>
      <c r="GVZ12" t="s">
        <v>207</v>
      </c>
      <c r="GWA12" t="s">
        <v>207</v>
      </c>
      <c r="GWB12" t="s">
        <v>207</v>
      </c>
      <c r="GWC12" t="s">
        <v>207</v>
      </c>
      <c r="GWD12" t="s">
        <v>207</v>
      </c>
      <c r="GWE12" t="s">
        <v>207</v>
      </c>
      <c r="GWF12" t="s">
        <v>207</v>
      </c>
      <c r="GWG12" t="s">
        <v>207</v>
      </c>
      <c r="GWI12">
        <v>54453</v>
      </c>
      <c r="GWJ12">
        <v>54453</v>
      </c>
      <c r="GWK12">
        <v>54453</v>
      </c>
      <c r="GWL12">
        <v>54453</v>
      </c>
      <c r="GWM12">
        <v>54453</v>
      </c>
      <c r="GWN12">
        <v>54453</v>
      </c>
      <c r="GWO12">
        <v>54453</v>
      </c>
      <c r="GWP12">
        <v>54453</v>
      </c>
      <c r="GWQ12">
        <v>54453</v>
      </c>
      <c r="GWR12">
        <v>54453</v>
      </c>
      <c r="GWT12">
        <v>54463</v>
      </c>
      <c r="GWU12">
        <v>54463</v>
      </c>
      <c r="GWV12">
        <v>54463</v>
      </c>
      <c r="GWW12">
        <v>54463</v>
      </c>
      <c r="GWX12">
        <v>54463</v>
      </c>
      <c r="GWY12">
        <v>54463</v>
      </c>
      <c r="GWZ12">
        <v>54463</v>
      </c>
      <c r="GXA12">
        <v>54463</v>
      </c>
      <c r="GXB12">
        <v>54463</v>
      </c>
      <c r="GXC12">
        <v>54463</v>
      </c>
      <c r="GXE12">
        <v>13410</v>
      </c>
      <c r="GXF12">
        <v>13410</v>
      </c>
      <c r="GXG12">
        <v>13410</v>
      </c>
      <c r="GXH12">
        <v>13410</v>
      </c>
      <c r="GXI12">
        <v>13410</v>
      </c>
      <c r="GXJ12">
        <v>13410</v>
      </c>
      <c r="GXK12">
        <v>13410</v>
      </c>
      <c r="GXL12">
        <v>13410</v>
      </c>
      <c r="GXM12">
        <v>13410</v>
      </c>
      <c r="GXN12">
        <v>13410</v>
      </c>
      <c r="GXP12">
        <v>13440</v>
      </c>
      <c r="GXQ12">
        <v>13440</v>
      </c>
      <c r="GXR12">
        <v>13440</v>
      </c>
      <c r="GXS12">
        <v>13440</v>
      </c>
      <c r="GXT12">
        <v>13440</v>
      </c>
      <c r="GXU12">
        <v>13440</v>
      </c>
      <c r="GXV12">
        <v>13440</v>
      </c>
      <c r="GXW12">
        <v>13440</v>
      </c>
      <c r="GXX12">
        <v>13440</v>
      </c>
      <c r="GXY12">
        <v>13440</v>
      </c>
      <c r="GYA12">
        <v>13441</v>
      </c>
      <c r="GYB12">
        <v>13441</v>
      </c>
      <c r="GYC12">
        <v>13441</v>
      </c>
      <c r="GYD12">
        <v>13441</v>
      </c>
      <c r="GYE12">
        <v>13441</v>
      </c>
      <c r="GYF12">
        <v>13441</v>
      </c>
      <c r="GYG12">
        <v>13441</v>
      </c>
      <c r="GYH12">
        <v>13441</v>
      </c>
      <c r="GYI12">
        <v>13441</v>
      </c>
      <c r="GYJ12">
        <v>13441</v>
      </c>
      <c r="GYL12">
        <v>13443</v>
      </c>
      <c r="GYM12">
        <v>13443</v>
      </c>
      <c r="GYN12">
        <v>13443</v>
      </c>
      <c r="GYO12">
        <v>13443</v>
      </c>
      <c r="GYP12">
        <v>13443</v>
      </c>
      <c r="GYQ12">
        <v>13443</v>
      </c>
      <c r="GYR12">
        <v>13443</v>
      </c>
      <c r="GYS12">
        <v>13443</v>
      </c>
      <c r="GYT12">
        <v>13443</v>
      </c>
      <c r="GYU12">
        <v>13443</v>
      </c>
      <c r="GYW12">
        <v>23415</v>
      </c>
      <c r="GYX12">
        <v>23415</v>
      </c>
      <c r="GYY12">
        <v>23415</v>
      </c>
      <c r="GYZ12">
        <v>23415</v>
      </c>
      <c r="GZA12">
        <v>23415</v>
      </c>
      <c r="GZB12">
        <v>23415</v>
      </c>
      <c r="GZC12">
        <v>23415</v>
      </c>
      <c r="GZD12">
        <v>23415</v>
      </c>
      <c r="GZE12">
        <v>23415</v>
      </c>
      <c r="GZF12">
        <v>23415</v>
      </c>
      <c r="GZH12">
        <v>23417</v>
      </c>
      <c r="GZI12">
        <v>23417</v>
      </c>
      <c r="GZJ12">
        <v>23417</v>
      </c>
      <c r="GZK12">
        <v>23417</v>
      </c>
      <c r="GZL12">
        <v>23417</v>
      </c>
      <c r="GZM12">
        <v>23417</v>
      </c>
      <c r="GZN12">
        <v>23417</v>
      </c>
      <c r="GZO12">
        <v>23417</v>
      </c>
      <c r="GZP12">
        <v>23417</v>
      </c>
      <c r="GZQ12">
        <v>23417</v>
      </c>
      <c r="GZS12">
        <v>56405</v>
      </c>
      <c r="GZT12">
        <v>56405</v>
      </c>
      <c r="GZU12">
        <v>56405</v>
      </c>
      <c r="GZV12">
        <v>56405</v>
      </c>
      <c r="GZW12">
        <v>56405</v>
      </c>
      <c r="GZX12">
        <v>56405</v>
      </c>
      <c r="GZY12">
        <v>56405</v>
      </c>
      <c r="GZZ12">
        <v>56405</v>
      </c>
      <c r="HAA12">
        <v>56405</v>
      </c>
      <c r="HAB12">
        <v>56405</v>
      </c>
      <c r="HAD12">
        <v>43404</v>
      </c>
      <c r="HAE12">
        <v>43404</v>
      </c>
      <c r="HAF12">
        <v>43404</v>
      </c>
      <c r="HAG12">
        <v>43404</v>
      </c>
      <c r="HAH12">
        <v>43404</v>
      </c>
      <c r="HAI12">
        <v>43404</v>
      </c>
      <c r="HAJ12">
        <v>43404</v>
      </c>
      <c r="HAK12">
        <v>43404</v>
      </c>
      <c r="HAL12">
        <v>43404</v>
      </c>
      <c r="HAM12">
        <v>43404</v>
      </c>
      <c r="HAO12">
        <v>43424</v>
      </c>
      <c r="HAP12">
        <v>43424</v>
      </c>
      <c r="HAQ12">
        <v>43424</v>
      </c>
      <c r="HAR12">
        <v>43424</v>
      </c>
      <c r="HAS12">
        <v>43424</v>
      </c>
      <c r="HAT12">
        <v>43424</v>
      </c>
      <c r="HAU12">
        <v>43424</v>
      </c>
      <c r="HAV12">
        <v>43424</v>
      </c>
      <c r="HAW12">
        <v>43424</v>
      </c>
      <c r="HAX12">
        <v>43424</v>
      </c>
      <c r="HAZ12">
        <v>54487</v>
      </c>
      <c r="HBA12">
        <v>54487</v>
      </c>
      <c r="HBB12">
        <v>54487</v>
      </c>
      <c r="HBC12">
        <v>54487</v>
      </c>
      <c r="HBD12">
        <v>54487</v>
      </c>
      <c r="HBE12">
        <v>54487</v>
      </c>
      <c r="HBF12">
        <v>54487</v>
      </c>
      <c r="HBG12">
        <v>54487</v>
      </c>
      <c r="HBH12">
        <v>54487</v>
      </c>
      <c r="HBI12">
        <v>54487</v>
      </c>
      <c r="HBK12">
        <v>91402</v>
      </c>
      <c r="HBL12">
        <v>91402</v>
      </c>
      <c r="HBM12">
        <v>91402</v>
      </c>
      <c r="HBN12">
        <v>91402</v>
      </c>
      <c r="HBO12">
        <v>91402</v>
      </c>
      <c r="HBP12">
        <v>91402</v>
      </c>
      <c r="HBQ12">
        <v>91402</v>
      </c>
      <c r="HBR12">
        <v>91402</v>
      </c>
      <c r="HBS12">
        <v>91402</v>
      </c>
      <c r="HBT12">
        <v>91402</v>
      </c>
      <c r="HBV12">
        <v>94403</v>
      </c>
      <c r="HBW12">
        <v>94403</v>
      </c>
      <c r="HBX12">
        <v>94403</v>
      </c>
      <c r="HBY12">
        <v>94403</v>
      </c>
      <c r="HBZ12">
        <v>94403</v>
      </c>
      <c r="HCA12">
        <v>94403</v>
      </c>
      <c r="HCB12">
        <v>94403</v>
      </c>
      <c r="HCC12">
        <v>94403</v>
      </c>
      <c r="HCD12">
        <v>94403</v>
      </c>
      <c r="HCE12">
        <v>94403</v>
      </c>
      <c r="HCG12" t="s">
        <v>333</v>
      </c>
      <c r="HCH12" t="s">
        <v>333</v>
      </c>
      <c r="HCI12" t="s">
        <v>333</v>
      </c>
      <c r="HCJ12" t="s">
        <v>333</v>
      </c>
      <c r="HCK12" t="s">
        <v>333</v>
      </c>
      <c r="HCL12" t="s">
        <v>333</v>
      </c>
      <c r="HCM12" t="s">
        <v>333</v>
      </c>
      <c r="HCN12" t="s">
        <v>333</v>
      </c>
      <c r="HCO12" t="s">
        <v>333</v>
      </c>
      <c r="HCP12" t="s">
        <v>333</v>
      </c>
      <c r="HCR12" t="s">
        <v>334</v>
      </c>
      <c r="HCS12" t="s">
        <v>334</v>
      </c>
      <c r="HCT12" t="s">
        <v>334</v>
      </c>
      <c r="HCU12" t="s">
        <v>334</v>
      </c>
      <c r="HCV12" t="s">
        <v>334</v>
      </c>
      <c r="HCW12" t="s">
        <v>334</v>
      </c>
      <c r="HCX12" t="s">
        <v>334</v>
      </c>
      <c r="HCY12" t="s">
        <v>334</v>
      </c>
      <c r="HCZ12" t="s">
        <v>334</v>
      </c>
      <c r="HDA12" t="s">
        <v>334</v>
      </c>
      <c r="HDC12" t="s">
        <v>335</v>
      </c>
      <c r="HDD12" t="s">
        <v>335</v>
      </c>
      <c r="HDE12" t="s">
        <v>335</v>
      </c>
      <c r="HDF12" t="s">
        <v>335</v>
      </c>
      <c r="HDG12" t="s">
        <v>335</v>
      </c>
      <c r="HDH12" t="s">
        <v>335</v>
      </c>
      <c r="HDI12" t="s">
        <v>335</v>
      </c>
      <c r="HDJ12" t="s">
        <v>335</v>
      </c>
      <c r="HDK12" t="s">
        <v>335</v>
      </c>
      <c r="HDL12" t="s">
        <v>335</v>
      </c>
      <c r="HDN12" t="s">
        <v>336</v>
      </c>
      <c r="HDO12" t="s">
        <v>336</v>
      </c>
      <c r="HDP12" t="s">
        <v>336</v>
      </c>
      <c r="HDQ12" t="s">
        <v>336</v>
      </c>
      <c r="HDR12" t="s">
        <v>336</v>
      </c>
      <c r="HDS12" t="s">
        <v>336</v>
      </c>
      <c r="HDT12" t="s">
        <v>336</v>
      </c>
      <c r="HDU12" t="s">
        <v>336</v>
      </c>
      <c r="HDV12" t="s">
        <v>336</v>
      </c>
      <c r="HDW12" t="s">
        <v>336</v>
      </c>
      <c r="HDY12" t="s">
        <v>337</v>
      </c>
      <c r="HDZ12" t="s">
        <v>337</v>
      </c>
      <c r="HEA12" t="s">
        <v>337</v>
      </c>
      <c r="HEB12" t="s">
        <v>337</v>
      </c>
      <c r="HEC12" t="s">
        <v>337</v>
      </c>
      <c r="HED12" t="s">
        <v>337</v>
      </c>
      <c r="HEE12" t="s">
        <v>337</v>
      </c>
      <c r="HEF12" t="s">
        <v>337</v>
      </c>
      <c r="HEG12" t="s">
        <v>337</v>
      </c>
      <c r="HEH12" t="s">
        <v>337</v>
      </c>
      <c r="HEJ12" t="s">
        <v>338</v>
      </c>
      <c r="HEK12" t="s">
        <v>338</v>
      </c>
      <c r="HEL12" t="s">
        <v>338</v>
      </c>
      <c r="HEM12" t="s">
        <v>338</v>
      </c>
      <c r="HEN12" t="s">
        <v>338</v>
      </c>
      <c r="HEO12" t="s">
        <v>338</v>
      </c>
      <c r="HEP12" t="s">
        <v>338</v>
      </c>
      <c r="HEQ12" t="s">
        <v>338</v>
      </c>
      <c r="HER12" t="s">
        <v>338</v>
      </c>
      <c r="HES12" t="s">
        <v>338</v>
      </c>
      <c r="HEU12" t="s">
        <v>339</v>
      </c>
      <c r="HEV12" t="s">
        <v>339</v>
      </c>
      <c r="HEW12" t="s">
        <v>339</v>
      </c>
      <c r="HEX12" t="s">
        <v>339</v>
      </c>
      <c r="HEY12" t="s">
        <v>339</v>
      </c>
      <c r="HEZ12" t="s">
        <v>339</v>
      </c>
      <c r="HFA12" t="s">
        <v>339</v>
      </c>
      <c r="HFB12" t="s">
        <v>339</v>
      </c>
      <c r="HFC12" t="s">
        <v>339</v>
      </c>
      <c r="HFD12" t="s">
        <v>339</v>
      </c>
      <c r="HFF12" t="s">
        <v>340</v>
      </c>
      <c r="HFG12" t="s">
        <v>340</v>
      </c>
      <c r="HFH12" t="s">
        <v>340</v>
      </c>
      <c r="HFI12" t="s">
        <v>340</v>
      </c>
      <c r="HFJ12" t="s">
        <v>340</v>
      </c>
      <c r="HFK12" t="s">
        <v>340</v>
      </c>
      <c r="HFL12" t="s">
        <v>340</v>
      </c>
      <c r="HFM12" t="s">
        <v>340</v>
      </c>
      <c r="HFN12" t="s">
        <v>340</v>
      </c>
      <c r="HFO12" t="s">
        <v>340</v>
      </c>
      <c r="HFQ12">
        <v>19864</v>
      </c>
      <c r="HFR12">
        <v>19864</v>
      </c>
      <c r="HFS12">
        <v>19864</v>
      </c>
      <c r="HFT12">
        <v>19864</v>
      </c>
      <c r="HFU12">
        <v>19864</v>
      </c>
      <c r="HFV12">
        <v>19864</v>
      </c>
      <c r="HFW12">
        <v>19864</v>
      </c>
      <c r="HFX12">
        <v>19864</v>
      </c>
      <c r="HFY12">
        <v>19864</v>
      </c>
      <c r="HFZ12">
        <v>19864</v>
      </c>
      <c r="HGB12">
        <v>23400</v>
      </c>
      <c r="HGC12">
        <v>23400</v>
      </c>
      <c r="HGD12">
        <v>23400</v>
      </c>
      <c r="HGE12">
        <v>23400</v>
      </c>
      <c r="HGF12">
        <v>23400</v>
      </c>
      <c r="HGG12">
        <v>23400</v>
      </c>
      <c r="HGH12">
        <v>23400</v>
      </c>
      <c r="HGI12">
        <v>23400</v>
      </c>
      <c r="HGJ12">
        <v>23400</v>
      </c>
      <c r="HGK12">
        <v>23400</v>
      </c>
      <c r="HGM12">
        <v>65215</v>
      </c>
      <c r="HGN12">
        <v>65215</v>
      </c>
      <c r="HGO12">
        <v>65215</v>
      </c>
      <c r="HGP12">
        <v>65215</v>
      </c>
      <c r="HGQ12">
        <v>65215</v>
      </c>
      <c r="HGR12">
        <v>65215</v>
      </c>
      <c r="HGS12">
        <v>65215</v>
      </c>
      <c r="HGT12">
        <v>65215</v>
      </c>
      <c r="HGU12">
        <v>65215</v>
      </c>
      <c r="HGV12">
        <v>65215</v>
      </c>
      <c r="HGX12">
        <v>65219</v>
      </c>
      <c r="HGY12">
        <v>65219</v>
      </c>
      <c r="HGZ12">
        <v>65219</v>
      </c>
      <c r="HHA12">
        <v>65219</v>
      </c>
      <c r="HHB12">
        <v>65219</v>
      </c>
      <c r="HHC12">
        <v>65219</v>
      </c>
      <c r="HHD12">
        <v>65219</v>
      </c>
      <c r="HHE12">
        <v>65219</v>
      </c>
      <c r="HHF12">
        <v>65219</v>
      </c>
      <c r="HHG12">
        <v>65219</v>
      </c>
      <c r="HHI12">
        <v>65220</v>
      </c>
      <c r="HHJ12">
        <v>65220</v>
      </c>
      <c r="HHK12">
        <v>65220</v>
      </c>
      <c r="HHL12">
        <v>65220</v>
      </c>
      <c r="HHM12">
        <v>65220</v>
      </c>
      <c r="HHN12">
        <v>65220</v>
      </c>
      <c r="HHO12">
        <v>65220</v>
      </c>
      <c r="HHP12">
        <v>65220</v>
      </c>
      <c r="HHQ12">
        <v>65220</v>
      </c>
      <c r="HHR12">
        <v>65220</v>
      </c>
      <c r="HHT12">
        <v>65225</v>
      </c>
      <c r="HHU12">
        <v>65225</v>
      </c>
      <c r="HHV12">
        <v>65225</v>
      </c>
      <c r="HHW12">
        <v>65225</v>
      </c>
      <c r="HHX12">
        <v>65225</v>
      </c>
      <c r="HHY12">
        <v>65225</v>
      </c>
      <c r="HHZ12">
        <v>65225</v>
      </c>
      <c r="HIA12">
        <v>65225</v>
      </c>
      <c r="HIB12">
        <v>65225</v>
      </c>
      <c r="HIC12">
        <v>65225</v>
      </c>
      <c r="HID12">
        <v>65225</v>
      </c>
      <c r="HIE12">
        <v>3593</v>
      </c>
      <c r="HIF12">
        <v>3593</v>
      </c>
      <c r="HIG12">
        <v>3593</v>
      </c>
      <c r="HIH12">
        <v>3593</v>
      </c>
      <c r="HII12">
        <v>3593</v>
      </c>
      <c r="HIJ12">
        <v>3593</v>
      </c>
      <c r="HIK12">
        <v>3593</v>
      </c>
      <c r="HIL12">
        <v>3593</v>
      </c>
      <c r="HIM12">
        <v>3593</v>
      </c>
      <c r="HIN12">
        <v>3593</v>
      </c>
      <c r="HIO12">
        <v>3593</v>
      </c>
      <c r="HIP12">
        <v>8202</v>
      </c>
      <c r="HIQ12">
        <v>8202</v>
      </c>
      <c r="HIR12">
        <v>8202</v>
      </c>
      <c r="HIS12">
        <v>8202</v>
      </c>
      <c r="HIT12">
        <v>8202</v>
      </c>
      <c r="HIU12">
        <v>8202</v>
      </c>
      <c r="HIV12">
        <v>8202</v>
      </c>
      <c r="HIW12">
        <v>8202</v>
      </c>
      <c r="HIX12">
        <v>8202</v>
      </c>
      <c r="HIY12">
        <v>8202</v>
      </c>
      <c r="HIZ12">
        <v>8202</v>
      </c>
      <c r="HJA12">
        <v>8221</v>
      </c>
      <c r="HJB12">
        <v>8221</v>
      </c>
      <c r="HJC12">
        <v>8221</v>
      </c>
      <c r="HJD12">
        <v>8221</v>
      </c>
      <c r="HJE12">
        <v>8221</v>
      </c>
      <c r="HJF12">
        <v>8221</v>
      </c>
      <c r="HJG12">
        <v>8221</v>
      </c>
      <c r="HJH12">
        <v>8221</v>
      </c>
      <c r="HJI12">
        <v>8221</v>
      </c>
      <c r="HJJ12">
        <v>8221</v>
      </c>
      <c r="HJK12">
        <v>8221</v>
      </c>
      <c r="HJL12">
        <v>8733</v>
      </c>
      <c r="HJM12">
        <v>8733</v>
      </c>
      <c r="HJN12">
        <v>8733</v>
      </c>
      <c r="HJO12">
        <v>8733</v>
      </c>
      <c r="HJP12">
        <v>8733</v>
      </c>
      <c r="HJQ12">
        <v>8733</v>
      </c>
      <c r="HJR12">
        <v>8733</v>
      </c>
      <c r="HJS12">
        <v>8733</v>
      </c>
      <c r="HJT12">
        <v>8733</v>
      </c>
      <c r="HJU12">
        <v>8733</v>
      </c>
      <c r="HJV12">
        <v>8733</v>
      </c>
      <c r="HJW12">
        <v>10988</v>
      </c>
      <c r="HJX12">
        <v>10988</v>
      </c>
      <c r="HJY12">
        <v>10988</v>
      </c>
      <c r="HJZ12">
        <v>10988</v>
      </c>
      <c r="HKA12">
        <v>10988</v>
      </c>
      <c r="HKB12">
        <v>10988</v>
      </c>
      <c r="HKC12">
        <v>10988</v>
      </c>
      <c r="HKD12">
        <v>10988</v>
      </c>
      <c r="HKE12">
        <v>10988</v>
      </c>
      <c r="HKF12">
        <v>10988</v>
      </c>
      <c r="HKG12">
        <v>10988</v>
      </c>
      <c r="HKH12">
        <v>11108</v>
      </c>
      <c r="HKI12">
        <v>11108</v>
      </c>
      <c r="HKJ12">
        <v>11108</v>
      </c>
      <c r="HKK12">
        <v>11108</v>
      </c>
      <c r="HKL12">
        <v>11108</v>
      </c>
      <c r="HKM12">
        <v>11108</v>
      </c>
      <c r="HKN12">
        <v>11108</v>
      </c>
      <c r="HKO12">
        <v>11108</v>
      </c>
      <c r="HKP12">
        <v>11108</v>
      </c>
      <c r="HKQ12">
        <v>11108</v>
      </c>
      <c r="HKR12">
        <v>11108</v>
      </c>
      <c r="HKS12">
        <v>13862</v>
      </c>
      <c r="HKT12">
        <v>13862</v>
      </c>
      <c r="HKU12">
        <v>13862</v>
      </c>
      <c r="HKV12">
        <v>13862</v>
      </c>
      <c r="HKW12">
        <v>13862</v>
      </c>
      <c r="HKX12">
        <v>13862</v>
      </c>
      <c r="HKY12">
        <v>13862</v>
      </c>
      <c r="HKZ12">
        <v>13862</v>
      </c>
      <c r="HLA12">
        <v>13862</v>
      </c>
      <c r="HLB12">
        <v>13862</v>
      </c>
      <c r="HLC12">
        <v>13862</v>
      </c>
      <c r="HLD12">
        <v>13940</v>
      </c>
      <c r="HLE12">
        <v>13940</v>
      </c>
      <c r="HLF12">
        <v>13940</v>
      </c>
      <c r="HLG12">
        <v>13940</v>
      </c>
      <c r="HLH12">
        <v>13940</v>
      </c>
      <c r="HLI12">
        <v>13940</v>
      </c>
      <c r="HLJ12">
        <v>13940</v>
      </c>
      <c r="HLK12">
        <v>13940</v>
      </c>
      <c r="HLL12">
        <v>13940</v>
      </c>
      <c r="HLM12">
        <v>13940</v>
      </c>
      <c r="HLN12">
        <v>13940</v>
      </c>
      <c r="HLO12">
        <v>14010</v>
      </c>
      <c r="HLP12">
        <v>14010</v>
      </c>
      <c r="HLQ12">
        <v>14010</v>
      </c>
      <c r="HLR12">
        <v>14010</v>
      </c>
      <c r="HLS12">
        <v>14010</v>
      </c>
      <c r="HLT12">
        <v>14010</v>
      </c>
      <c r="HLU12">
        <v>14010</v>
      </c>
      <c r="HLV12">
        <v>14010</v>
      </c>
      <c r="HLW12">
        <v>14010</v>
      </c>
      <c r="HLX12">
        <v>14010</v>
      </c>
      <c r="HLY12">
        <v>14010</v>
      </c>
      <c r="HLZ12">
        <v>14839</v>
      </c>
      <c r="HMA12">
        <v>14839</v>
      </c>
      <c r="HMB12">
        <v>14839</v>
      </c>
      <c r="HMC12">
        <v>14839</v>
      </c>
      <c r="HMD12">
        <v>14839</v>
      </c>
      <c r="HME12">
        <v>14839</v>
      </c>
      <c r="HMF12">
        <v>14839</v>
      </c>
      <c r="HMG12">
        <v>14839</v>
      </c>
      <c r="HMH12">
        <v>14839</v>
      </c>
      <c r="HMI12">
        <v>14839</v>
      </c>
      <c r="HMJ12">
        <v>14839</v>
      </c>
      <c r="HMK12">
        <v>17015</v>
      </c>
      <c r="HML12">
        <v>17015</v>
      </c>
      <c r="HMM12">
        <v>17015</v>
      </c>
      <c r="HMN12">
        <v>17015</v>
      </c>
      <c r="HMO12">
        <v>17015</v>
      </c>
      <c r="HMP12">
        <v>17015</v>
      </c>
      <c r="HMQ12">
        <v>17015</v>
      </c>
      <c r="HMR12">
        <v>17015</v>
      </c>
      <c r="HMS12">
        <v>17015</v>
      </c>
      <c r="HMT12">
        <v>17015</v>
      </c>
      <c r="HMU12">
        <v>17015</v>
      </c>
      <c r="HMV12">
        <v>19402</v>
      </c>
      <c r="HMW12">
        <v>19402</v>
      </c>
      <c r="HMX12">
        <v>19402</v>
      </c>
      <c r="HMY12">
        <v>19402</v>
      </c>
      <c r="HMZ12">
        <v>19402</v>
      </c>
      <c r="HNA12">
        <v>19402</v>
      </c>
      <c r="HNB12">
        <v>19402</v>
      </c>
      <c r="HNC12">
        <v>19402</v>
      </c>
      <c r="HND12">
        <v>19402</v>
      </c>
      <c r="HNE12">
        <v>19402</v>
      </c>
      <c r="HNF12">
        <v>19402</v>
      </c>
      <c r="HNG12">
        <v>22260</v>
      </c>
      <c r="HNH12">
        <v>22260</v>
      </c>
      <c r="HNI12">
        <v>22260</v>
      </c>
      <c r="HNJ12">
        <v>22260</v>
      </c>
      <c r="HNK12">
        <v>22260</v>
      </c>
      <c r="HNL12">
        <v>22260</v>
      </c>
      <c r="HNM12">
        <v>22260</v>
      </c>
      <c r="HNN12">
        <v>22260</v>
      </c>
      <c r="HNO12">
        <v>22260</v>
      </c>
      <c r="HNP12">
        <v>22260</v>
      </c>
      <c r="HNQ12">
        <v>22260</v>
      </c>
      <c r="HNR12">
        <v>23365</v>
      </c>
      <c r="HNS12">
        <v>23365</v>
      </c>
      <c r="HNT12">
        <v>23365</v>
      </c>
      <c r="HNU12">
        <v>23365</v>
      </c>
      <c r="HNV12">
        <v>23365</v>
      </c>
      <c r="HNW12">
        <v>23365</v>
      </c>
      <c r="HNX12">
        <v>23365</v>
      </c>
      <c r="HNY12">
        <v>23365</v>
      </c>
      <c r="HNZ12">
        <v>23365</v>
      </c>
      <c r="HOA12">
        <v>23365</v>
      </c>
      <c r="HOB12">
        <v>23365</v>
      </c>
      <c r="HOC12">
        <v>23564</v>
      </c>
      <c r="HOD12">
        <v>23564</v>
      </c>
      <c r="HOE12">
        <v>23564</v>
      </c>
      <c r="HOF12">
        <v>23564</v>
      </c>
      <c r="HOG12">
        <v>23564</v>
      </c>
      <c r="HOH12">
        <v>23564</v>
      </c>
      <c r="HOI12">
        <v>23564</v>
      </c>
      <c r="HOJ12">
        <v>23564</v>
      </c>
      <c r="HOK12">
        <v>23564</v>
      </c>
      <c r="HOL12">
        <v>23564</v>
      </c>
      <c r="HOM12">
        <v>23564</v>
      </c>
      <c r="HON12" t="s">
        <v>341</v>
      </c>
      <c r="HOO12" t="s">
        <v>341</v>
      </c>
      <c r="HOP12" t="s">
        <v>341</v>
      </c>
      <c r="HOQ12" t="s">
        <v>341</v>
      </c>
      <c r="HOR12" t="s">
        <v>341</v>
      </c>
      <c r="HOS12" t="s">
        <v>341</v>
      </c>
      <c r="HOT12" t="s">
        <v>341</v>
      </c>
      <c r="HOU12" t="s">
        <v>341</v>
      </c>
      <c r="HOV12" t="s">
        <v>341</v>
      </c>
      <c r="HOW12" t="s">
        <v>341</v>
      </c>
      <c r="HOY12" t="s">
        <v>342</v>
      </c>
      <c r="HOZ12" t="s">
        <v>342</v>
      </c>
      <c r="HPA12" t="s">
        <v>342</v>
      </c>
      <c r="HPB12" t="s">
        <v>342</v>
      </c>
      <c r="HPC12" t="s">
        <v>342</v>
      </c>
      <c r="HPD12" t="s">
        <v>342</v>
      </c>
      <c r="HPE12" t="s">
        <v>342</v>
      </c>
      <c r="HPF12" t="s">
        <v>342</v>
      </c>
      <c r="HPG12" t="s">
        <v>342</v>
      </c>
      <c r="HPH12" t="s">
        <v>342</v>
      </c>
      <c r="HPJ12" t="s">
        <v>343</v>
      </c>
      <c r="HPK12" t="s">
        <v>343</v>
      </c>
      <c r="HPL12" t="s">
        <v>343</v>
      </c>
      <c r="HPM12" t="s">
        <v>343</v>
      </c>
      <c r="HPN12" t="s">
        <v>343</v>
      </c>
      <c r="HPO12" t="s">
        <v>343</v>
      </c>
      <c r="HPP12" t="s">
        <v>343</v>
      </c>
      <c r="HPQ12" t="s">
        <v>343</v>
      </c>
      <c r="HPR12" t="s">
        <v>343</v>
      </c>
      <c r="HPS12" t="s">
        <v>343</v>
      </c>
      <c r="HPU12" t="s">
        <v>344</v>
      </c>
      <c r="HPV12" t="s">
        <v>344</v>
      </c>
      <c r="HPW12" t="s">
        <v>344</v>
      </c>
      <c r="HPX12" t="s">
        <v>344</v>
      </c>
      <c r="HPY12" t="s">
        <v>344</v>
      </c>
      <c r="HPZ12" t="s">
        <v>344</v>
      </c>
      <c r="HQA12" t="s">
        <v>344</v>
      </c>
      <c r="HQB12" t="s">
        <v>344</v>
      </c>
      <c r="HQC12" t="s">
        <v>344</v>
      </c>
      <c r="HQD12" t="s">
        <v>344</v>
      </c>
      <c r="HQF12" t="s">
        <v>345</v>
      </c>
      <c r="HQG12" t="s">
        <v>345</v>
      </c>
      <c r="HQH12" t="s">
        <v>345</v>
      </c>
      <c r="HQI12" t="s">
        <v>345</v>
      </c>
      <c r="HQJ12" t="s">
        <v>345</v>
      </c>
      <c r="HQK12" t="s">
        <v>345</v>
      </c>
      <c r="HQL12" t="s">
        <v>345</v>
      </c>
      <c r="HQM12" t="s">
        <v>345</v>
      </c>
      <c r="HQN12" t="s">
        <v>345</v>
      </c>
      <c r="HQO12" t="s">
        <v>345</v>
      </c>
      <c r="HQQ12" t="s">
        <v>346</v>
      </c>
      <c r="HQR12" t="s">
        <v>346</v>
      </c>
      <c r="HQS12" t="s">
        <v>346</v>
      </c>
      <c r="HQT12" t="s">
        <v>346</v>
      </c>
      <c r="HQU12" t="s">
        <v>346</v>
      </c>
      <c r="HQV12" t="s">
        <v>346</v>
      </c>
      <c r="HQW12" t="s">
        <v>346</v>
      </c>
      <c r="HQX12" t="s">
        <v>346</v>
      </c>
      <c r="HQY12" t="s">
        <v>346</v>
      </c>
      <c r="HQZ12" t="s">
        <v>346</v>
      </c>
      <c r="HRB12" t="s">
        <v>347</v>
      </c>
      <c r="HRC12" t="s">
        <v>347</v>
      </c>
      <c r="HRD12" t="s">
        <v>347</v>
      </c>
      <c r="HRE12" t="s">
        <v>347</v>
      </c>
      <c r="HRF12" t="s">
        <v>347</v>
      </c>
      <c r="HRG12" t="s">
        <v>347</v>
      </c>
      <c r="HRH12" t="s">
        <v>347</v>
      </c>
      <c r="HRI12" t="s">
        <v>347</v>
      </c>
      <c r="HRJ12" t="s">
        <v>347</v>
      </c>
      <c r="HRK12" t="s">
        <v>347</v>
      </c>
      <c r="HRM12" t="s">
        <v>348</v>
      </c>
      <c r="HRN12" t="s">
        <v>348</v>
      </c>
      <c r="HRO12" t="s">
        <v>348</v>
      </c>
      <c r="HRP12" t="s">
        <v>348</v>
      </c>
      <c r="HRQ12" t="s">
        <v>348</v>
      </c>
      <c r="HRR12" t="s">
        <v>348</v>
      </c>
      <c r="HRS12" t="s">
        <v>348</v>
      </c>
      <c r="HRT12" t="s">
        <v>348</v>
      </c>
      <c r="HRU12" t="s">
        <v>348</v>
      </c>
      <c r="HRV12" t="s">
        <v>348</v>
      </c>
      <c r="HRX12" t="s">
        <v>349</v>
      </c>
      <c r="HRY12" t="s">
        <v>349</v>
      </c>
      <c r="HRZ12" t="s">
        <v>349</v>
      </c>
      <c r="HSA12" t="s">
        <v>349</v>
      </c>
      <c r="HSB12" t="s">
        <v>349</v>
      </c>
      <c r="HSC12" t="s">
        <v>349</v>
      </c>
      <c r="HSD12" t="s">
        <v>349</v>
      </c>
      <c r="HSE12" t="s">
        <v>349</v>
      </c>
      <c r="HSF12" t="s">
        <v>349</v>
      </c>
      <c r="HSG12" t="s">
        <v>349</v>
      </c>
      <c r="HSI12" t="s">
        <v>350</v>
      </c>
      <c r="HSJ12" t="s">
        <v>350</v>
      </c>
      <c r="HSK12" t="s">
        <v>350</v>
      </c>
      <c r="HSL12" t="s">
        <v>350</v>
      </c>
      <c r="HSM12" t="s">
        <v>350</v>
      </c>
      <c r="HSN12" t="s">
        <v>350</v>
      </c>
      <c r="HSO12" t="s">
        <v>350</v>
      </c>
      <c r="HSP12" t="s">
        <v>350</v>
      </c>
      <c r="HSQ12" t="s">
        <v>350</v>
      </c>
      <c r="HSR12" t="s">
        <v>350</v>
      </c>
      <c r="HST12" t="s">
        <v>351</v>
      </c>
      <c r="HSU12" t="s">
        <v>351</v>
      </c>
      <c r="HSV12" t="s">
        <v>351</v>
      </c>
      <c r="HSW12" t="s">
        <v>351</v>
      </c>
      <c r="HSX12" t="s">
        <v>351</v>
      </c>
      <c r="HSY12" t="s">
        <v>351</v>
      </c>
      <c r="HSZ12" t="s">
        <v>351</v>
      </c>
      <c r="HTA12" t="s">
        <v>351</v>
      </c>
      <c r="HTB12" t="s">
        <v>351</v>
      </c>
      <c r="HTC12" t="s">
        <v>351</v>
      </c>
      <c r="HTE12" t="s">
        <v>352</v>
      </c>
      <c r="HTF12" t="s">
        <v>352</v>
      </c>
      <c r="HTG12" t="s">
        <v>352</v>
      </c>
      <c r="HTH12" t="s">
        <v>352</v>
      </c>
      <c r="HTI12" t="s">
        <v>352</v>
      </c>
      <c r="HTJ12" t="s">
        <v>352</v>
      </c>
      <c r="HTK12" t="s">
        <v>352</v>
      </c>
      <c r="HTL12" t="s">
        <v>352</v>
      </c>
      <c r="HTM12" t="s">
        <v>352</v>
      </c>
      <c r="HTN12" t="s">
        <v>352</v>
      </c>
      <c r="HTP12" t="s">
        <v>353</v>
      </c>
      <c r="HTQ12" t="s">
        <v>353</v>
      </c>
      <c r="HTR12" t="s">
        <v>353</v>
      </c>
      <c r="HTS12" t="s">
        <v>353</v>
      </c>
      <c r="HTT12" t="s">
        <v>353</v>
      </c>
      <c r="HTU12" t="s">
        <v>353</v>
      </c>
      <c r="HTV12" t="s">
        <v>353</v>
      </c>
      <c r="HTW12" t="s">
        <v>353</v>
      </c>
      <c r="HTX12" t="s">
        <v>353</v>
      </c>
      <c r="HTY12" t="s">
        <v>353</v>
      </c>
      <c r="HUA12" t="s">
        <v>354</v>
      </c>
      <c r="HUB12" t="s">
        <v>354</v>
      </c>
      <c r="HUC12" t="s">
        <v>354</v>
      </c>
      <c r="HUD12" t="s">
        <v>354</v>
      </c>
      <c r="HUE12" t="s">
        <v>354</v>
      </c>
      <c r="HUF12" t="s">
        <v>354</v>
      </c>
      <c r="HUG12" t="s">
        <v>354</v>
      </c>
      <c r="HUH12" t="s">
        <v>354</v>
      </c>
      <c r="HUI12" t="s">
        <v>354</v>
      </c>
      <c r="HUJ12" t="s">
        <v>354</v>
      </c>
      <c r="HUL12" t="s">
        <v>355</v>
      </c>
      <c r="HUM12" t="s">
        <v>355</v>
      </c>
      <c r="HUN12" t="s">
        <v>355</v>
      </c>
      <c r="HUO12" t="s">
        <v>355</v>
      </c>
      <c r="HUP12" t="s">
        <v>355</v>
      </c>
      <c r="HUQ12" t="s">
        <v>355</v>
      </c>
      <c r="HUR12" t="s">
        <v>355</v>
      </c>
      <c r="HUS12" t="s">
        <v>355</v>
      </c>
      <c r="HUT12" t="s">
        <v>355</v>
      </c>
      <c r="HUU12" t="s">
        <v>355</v>
      </c>
      <c r="HUW12" t="s">
        <v>356</v>
      </c>
      <c r="HUX12" t="s">
        <v>356</v>
      </c>
      <c r="HUY12" t="s">
        <v>356</v>
      </c>
      <c r="HUZ12" t="s">
        <v>356</v>
      </c>
      <c r="HVA12" t="s">
        <v>356</v>
      </c>
      <c r="HVB12" t="s">
        <v>356</v>
      </c>
      <c r="HVC12" t="s">
        <v>356</v>
      </c>
      <c r="HVD12" t="s">
        <v>356</v>
      </c>
      <c r="HVE12" t="s">
        <v>356</v>
      </c>
      <c r="HVF12" t="s">
        <v>356</v>
      </c>
      <c r="HVH12" t="s">
        <v>357</v>
      </c>
      <c r="HVI12" t="s">
        <v>357</v>
      </c>
      <c r="HVJ12" t="s">
        <v>357</v>
      </c>
      <c r="HVK12" t="s">
        <v>357</v>
      </c>
      <c r="HVL12" t="s">
        <v>357</v>
      </c>
      <c r="HVM12" t="s">
        <v>357</v>
      </c>
      <c r="HVN12" t="s">
        <v>357</v>
      </c>
      <c r="HVO12" t="s">
        <v>357</v>
      </c>
      <c r="HVP12" t="s">
        <v>357</v>
      </c>
      <c r="HVQ12" t="s">
        <v>357</v>
      </c>
      <c r="HVS12" t="s">
        <v>358</v>
      </c>
      <c r="HVT12" t="s">
        <v>358</v>
      </c>
      <c r="HVU12" t="s">
        <v>358</v>
      </c>
      <c r="HVV12" t="s">
        <v>358</v>
      </c>
      <c r="HVW12" t="s">
        <v>358</v>
      </c>
      <c r="HVX12" t="s">
        <v>358</v>
      </c>
      <c r="HVY12" t="s">
        <v>358</v>
      </c>
      <c r="HVZ12" t="s">
        <v>358</v>
      </c>
      <c r="HWA12" t="s">
        <v>358</v>
      </c>
      <c r="HWB12" t="s">
        <v>358</v>
      </c>
      <c r="HWD12" t="s">
        <v>359</v>
      </c>
      <c r="HWE12" t="s">
        <v>359</v>
      </c>
      <c r="HWF12" t="s">
        <v>359</v>
      </c>
      <c r="HWG12" t="s">
        <v>359</v>
      </c>
      <c r="HWH12" t="s">
        <v>359</v>
      </c>
      <c r="HWI12" t="s">
        <v>359</v>
      </c>
      <c r="HWJ12" t="s">
        <v>359</v>
      </c>
      <c r="HWK12" t="s">
        <v>359</v>
      </c>
      <c r="HWL12" t="s">
        <v>359</v>
      </c>
      <c r="HWM12" t="s">
        <v>359</v>
      </c>
      <c r="HWO12" t="s">
        <v>360</v>
      </c>
      <c r="HWP12" t="s">
        <v>360</v>
      </c>
      <c r="HWQ12" t="s">
        <v>360</v>
      </c>
      <c r="HWR12" t="s">
        <v>360</v>
      </c>
      <c r="HWS12" t="s">
        <v>360</v>
      </c>
      <c r="HWT12" t="s">
        <v>360</v>
      </c>
      <c r="HWU12" t="s">
        <v>360</v>
      </c>
      <c r="HWV12" t="s">
        <v>360</v>
      </c>
      <c r="HWW12" t="s">
        <v>360</v>
      </c>
      <c r="HWX12" t="s">
        <v>360</v>
      </c>
      <c r="HWZ12" t="s">
        <v>361</v>
      </c>
      <c r="HXA12" t="s">
        <v>361</v>
      </c>
      <c r="HXB12" t="s">
        <v>361</v>
      </c>
      <c r="HXC12" t="s">
        <v>361</v>
      </c>
      <c r="HXD12" t="s">
        <v>361</v>
      </c>
      <c r="HXE12" t="s">
        <v>361</v>
      </c>
      <c r="HXF12" t="s">
        <v>361</v>
      </c>
      <c r="HXG12" t="s">
        <v>361</v>
      </c>
      <c r="HXH12" t="s">
        <v>361</v>
      </c>
      <c r="HXI12" t="s">
        <v>361</v>
      </c>
      <c r="HXK12" t="s">
        <v>362</v>
      </c>
      <c r="HXL12" t="s">
        <v>362</v>
      </c>
      <c r="HXM12" t="s">
        <v>362</v>
      </c>
      <c r="HXN12" t="s">
        <v>362</v>
      </c>
      <c r="HXO12" t="s">
        <v>362</v>
      </c>
      <c r="HXP12" t="s">
        <v>362</v>
      </c>
      <c r="HXQ12" t="s">
        <v>362</v>
      </c>
      <c r="HXR12" t="s">
        <v>362</v>
      </c>
      <c r="HXS12" t="s">
        <v>362</v>
      </c>
      <c r="HXT12" t="s">
        <v>362</v>
      </c>
      <c r="HXV12" t="s">
        <v>363</v>
      </c>
      <c r="HXW12" t="s">
        <v>363</v>
      </c>
      <c r="HXX12" t="s">
        <v>363</v>
      </c>
      <c r="HXY12" t="s">
        <v>363</v>
      </c>
      <c r="HXZ12" t="s">
        <v>363</v>
      </c>
      <c r="HYA12" t="s">
        <v>363</v>
      </c>
      <c r="HYB12" t="s">
        <v>363</v>
      </c>
      <c r="HYC12" t="s">
        <v>363</v>
      </c>
      <c r="HYD12" t="s">
        <v>363</v>
      </c>
      <c r="HYE12" t="s">
        <v>363</v>
      </c>
      <c r="HYG12" t="s">
        <v>364</v>
      </c>
      <c r="HYH12" t="s">
        <v>364</v>
      </c>
      <c r="HYI12" t="s">
        <v>364</v>
      </c>
      <c r="HYJ12" t="s">
        <v>364</v>
      </c>
      <c r="HYK12" t="s">
        <v>364</v>
      </c>
      <c r="HYL12" t="s">
        <v>364</v>
      </c>
      <c r="HYM12" t="s">
        <v>364</v>
      </c>
      <c r="HYN12" t="s">
        <v>364</v>
      </c>
      <c r="HYO12" t="s">
        <v>364</v>
      </c>
      <c r="HYP12" t="s">
        <v>364</v>
      </c>
      <c r="HYR12">
        <v>20210</v>
      </c>
      <c r="HYS12">
        <v>20210</v>
      </c>
      <c r="HYT12">
        <v>20210</v>
      </c>
      <c r="HYU12">
        <v>20210</v>
      </c>
      <c r="HYV12">
        <v>20210</v>
      </c>
      <c r="HYW12">
        <v>20210</v>
      </c>
      <c r="HYX12">
        <v>20210</v>
      </c>
      <c r="HYY12">
        <v>20210</v>
      </c>
      <c r="HYZ12">
        <v>20210</v>
      </c>
      <c r="HZA12">
        <v>20210</v>
      </c>
      <c r="HZC12">
        <v>20211</v>
      </c>
      <c r="HZD12">
        <v>20211</v>
      </c>
      <c r="HZE12">
        <v>20211</v>
      </c>
      <c r="HZF12">
        <v>20211</v>
      </c>
      <c r="HZG12">
        <v>20211</v>
      </c>
      <c r="HZH12">
        <v>20211</v>
      </c>
      <c r="HZI12">
        <v>20211</v>
      </c>
      <c r="HZJ12">
        <v>20211</v>
      </c>
      <c r="HZK12">
        <v>20211</v>
      </c>
      <c r="HZL12">
        <v>20211</v>
      </c>
      <c r="HZN12">
        <v>90700</v>
      </c>
      <c r="HZO12">
        <v>90700</v>
      </c>
      <c r="HZP12">
        <v>90700</v>
      </c>
      <c r="HZQ12">
        <v>90700</v>
      </c>
      <c r="HZR12">
        <v>90700</v>
      </c>
      <c r="HZS12">
        <v>90700</v>
      </c>
      <c r="HZT12">
        <v>90700</v>
      </c>
      <c r="HZU12">
        <v>90700</v>
      </c>
      <c r="HZV12">
        <v>90700</v>
      </c>
      <c r="HZW12">
        <v>90700</v>
      </c>
      <c r="HZY12">
        <v>20310</v>
      </c>
      <c r="HZZ12">
        <v>20310</v>
      </c>
      <c r="IAA12">
        <v>20310</v>
      </c>
      <c r="IAB12">
        <v>20310</v>
      </c>
      <c r="IAC12">
        <v>20310</v>
      </c>
      <c r="IAD12">
        <v>20310</v>
      </c>
      <c r="IAE12">
        <v>20310</v>
      </c>
      <c r="IAF12">
        <v>20310</v>
      </c>
      <c r="IAG12">
        <v>20310</v>
      </c>
      <c r="IAH12">
        <v>20310</v>
      </c>
      <c r="IAJ12">
        <v>20311</v>
      </c>
      <c r="IAK12">
        <v>20311</v>
      </c>
      <c r="IAL12">
        <v>20311</v>
      </c>
      <c r="IAM12">
        <v>20311</v>
      </c>
      <c r="IAN12">
        <v>20311</v>
      </c>
      <c r="IAO12">
        <v>20311</v>
      </c>
      <c r="IAP12">
        <v>20311</v>
      </c>
      <c r="IAQ12">
        <v>20311</v>
      </c>
      <c r="IAR12">
        <v>20311</v>
      </c>
      <c r="IAS12">
        <v>20311</v>
      </c>
      <c r="IAU12">
        <v>20312</v>
      </c>
      <c r="IAV12">
        <v>20312</v>
      </c>
      <c r="IAW12">
        <v>20312</v>
      </c>
      <c r="IAX12">
        <v>20312</v>
      </c>
      <c r="IAY12">
        <v>20312</v>
      </c>
      <c r="IAZ12">
        <v>20312</v>
      </c>
      <c r="IBA12">
        <v>20312</v>
      </c>
      <c r="IBB12">
        <v>20312</v>
      </c>
      <c r="IBC12">
        <v>20312</v>
      </c>
      <c r="IBD12">
        <v>20312</v>
      </c>
      <c r="IBF12">
        <v>15010</v>
      </c>
      <c r="IBG12">
        <v>15010</v>
      </c>
      <c r="IBH12">
        <v>15010</v>
      </c>
      <c r="IBI12">
        <v>15010</v>
      </c>
      <c r="IBJ12">
        <v>15010</v>
      </c>
      <c r="IBK12">
        <v>15010</v>
      </c>
      <c r="IBL12">
        <v>15010</v>
      </c>
      <c r="IBM12">
        <v>15010</v>
      </c>
      <c r="IBN12">
        <v>15010</v>
      </c>
      <c r="IBO12">
        <v>15010</v>
      </c>
      <c r="IBQ12">
        <v>15011</v>
      </c>
      <c r="IBR12">
        <v>15011</v>
      </c>
      <c r="IBS12">
        <v>15011</v>
      </c>
      <c r="IBT12">
        <v>15011</v>
      </c>
      <c r="IBU12">
        <v>15011</v>
      </c>
      <c r="IBV12">
        <v>15011</v>
      </c>
      <c r="IBW12">
        <v>15011</v>
      </c>
      <c r="IBX12">
        <v>15011</v>
      </c>
      <c r="IBY12">
        <v>15011</v>
      </c>
      <c r="IBZ12">
        <v>15011</v>
      </c>
      <c r="ICB12">
        <v>16011</v>
      </c>
      <c r="ICC12">
        <v>16011</v>
      </c>
      <c r="ICD12">
        <v>16011</v>
      </c>
      <c r="ICE12">
        <v>16011</v>
      </c>
      <c r="ICF12">
        <v>16011</v>
      </c>
      <c r="ICG12">
        <v>16011</v>
      </c>
      <c r="ICH12">
        <v>16011</v>
      </c>
      <c r="ICI12">
        <v>16011</v>
      </c>
      <c r="ICJ12">
        <v>16011</v>
      </c>
      <c r="ICK12">
        <v>16011</v>
      </c>
      <c r="ICM12">
        <v>16811</v>
      </c>
      <c r="ICN12">
        <v>16811</v>
      </c>
      <c r="ICO12">
        <v>16811</v>
      </c>
      <c r="ICP12">
        <v>16811</v>
      </c>
      <c r="ICQ12">
        <v>16811</v>
      </c>
      <c r="ICR12">
        <v>16811</v>
      </c>
      <c r="ICS12">
        <v>16811</v>
      </c>
      <c r="ICT12">
        <v>16811</v>
      </c>
      <c r="ICU12">
        <v>16811</v>
      </c>
      <c r="ICV12">
        <v>16811</v>
      </c>
      <c r="ICX12">
        <v>90500</v>
      </c>
      <c r="ICY12">
        <v>90500</v>
      </c>
      <c r="ICZ12">
        <v>90500</v>
      </c>
      <c r="IDA12">
        <v>90500</v>
      </c>
      <c r="IDB12">
        <v>90500</v>
      </c>
      <c r="IDC12">
        <v>90500</v>
      </c>
      <c r="IDD12">
        <v>90500</v>
      </c>
      <c r="IDE12">
        <v>90500</v>
      </c>
      <c r="IDF12">
        <v>90500</v>
      </c>
      <c r="IDG12">
        <v>90500</v>
      </c>
      <c r="IDI12">
        <v>90501</v>
      </c>
      <c r="IDJ12">
        <v>90501</v>
      </c>
      <c r="IDK12">
        <v>90501</v>
      </c>
      <c r="IDL12">
        <v>90501</v>
      </c>
      <c r="IDM12">
        <v>90501</v>
      </c>
      <c r="IDN12">
        <v>90501</v>
      </c>
      <c r="IDO12">
        <v>90501</v>
      </c>
      <c r="IDP12">
        <v>90501</v>
      </c>
      <c r="IDQ12">
        <v>90501</v>
      </c>
      <c r="IDR12">
        <v>90501</v>
      </c>
      <c r="IDT12">
        <v>80549</v>
      </c>
      <c r="IDU12">
        <v>80549</v>
      </c>
      <c r="IDV12">
        <v>80549</v>
      </c>
      <c r="IDW12">
        <v>80549</v>
      </c>
      <c r="IDX12">
        <v>80549</v>
      </c>
      <c r="IDY12">
        <v>80549</v>
      </c>
      <c r="IDZ12">
        <v>80549</v>
      </c>
      <c r="IEA12">
        <v>80549</v>
      </c>
      <c r="IEB12">
        <v>80549</v>
      </c>
      <c r="IEC12">
        <v>80549</v>
      </c>
      <c r="IEE12">
        <v>80550</v>
      </c>
      <c r="IEF12">
        <v>80550</v>
      </c>
      <c r="IEG12">
        <v>80550</v>
      </c>
      <c r="IEH12">
        <v>80550</v>
      </c>
      <c r="IEI12">
        <v>80550</v>
      </c>
      <c r="IEJ12">
        <v>80550</v>
      </c>
      <c r="IEK12">
        <v>80550</v>
      </c>
      <c r="IEL12">
        <v>80550</v>
      </c>
      <c r="IEM12">
        <v>80550</v>
      </c>
      <c r="IEN12">
        <v>80550</v>
      </c>
      <c r="IEP12">
        <v>80649</v>
      </c>
      <c r="IEQ12">
        <v>80649</v>
      </c>
      <c r="IER12">
        <v>80649</v>
      </c>
      <c r="IES12">
        <v>80649</v>
      </c>
      <c r="IET12">
        <v>80649</v>
      </c>
      <c r="IEU12">
        <v>80649</v>
      </c>
      <c r="IEV12">
        <v>80649</v>
      </c>
      <c r="IEW12">
        <v>80649</v>
      </c>
      <c r="IEX12">
        <v>80649</v>
      </c>
      <c r="IEY12">
        <v>80649</v>
      </c>
      <c r="IFA12">
        <v>80650</v>
      </c>
      <c r="IFB12">
        <v>80650</v>
      </c>
      <c r="IFC12">
        <v>80650</v>
      </c>
      <c r="IFD12">
        <v>80650</v>
      </c>
      <c r="IFE12">
        <v>80650</v>
      </c>
      <c r="IFF12">
        <v>80650</v>
      </c>
      <c r="IFG12">
        <v>80650</v>
      </c>
      <c r="IFH12">
        <v>80650</v>
      </c>
      <c r="IFI12">
        <v>80650</v>
      </c>
      <c r="IFJ12">
        <v>80650</v>
      </c>
      <c r="IFL12">
        <v>90302</v>
      </c>
      <c r="IFM12">
        <v>90302</v>
      </c>
      <c r="IFN12">
        <v>90302</v>
      </c>
      <c r="IFO12">
        <v>90302</v>
      </c>
      <c r="IFP12">
        <v>90302</v>
      </c>
      <c r="IFQ12">
        <v>90302</v>
      </c>
      <c r="IFR12">
        <v>90302</v>
      </c>
      <c r="IFS12">
        <v>90302</v>
      </c>
      <c r="IFT12">
        <v>90302</v>
      </c>
      <c r="IFU12">
        <v>90302</v>
      </c>
      <c r="IFW12">
        <v>90502</v>
      </c>
      <c r="IFX12">
        <v>90502</v>
      </c>
      <c r="IFY12">
        <v>90502</v>
      </c>
      <c r="IFZ12">
        <v>90502</v>
      </c>
      <c r="IGA12">
        <v>90502</v>
      </c>
      <c r="IGB12">
        <v>90502</v>
      </c>
      <c r="IGC12">
        <v>90502</v>
      </c>
      <c r="IGD12">
        <v>90502</v>
      </c>
      <c r="IGE12">
        <v>90502</v>
      </c>
      <c r="IGF12">
        <v>90502</v>
      </c>
      <c r="IGH12">
        <v>90303</v>
      </c>
      <c r="IGI12">
        <v>90303</v>
      </c>
      <c r="IGJ12">
        <v>90303</v>
      </c>
      <c r="IGK12">
        <v>90303</v>
      </c>
      <c r="IGL12">
        <v>90303</v>
      </c>
      <c r="IGM12">
        <v>90303</v>
      </c>
      <c r="IGN12">
        <v>90303</v>
      </c>
      <c r="IGO12">
        <v>90303</v>
      </c>
      <c r="IGP12">
        <v>90303</v>
      </c>
      <c r="IGQ12">
        <v>90303</v>
      </c>
      <c r="IGS12">
        <v>90503</v>
      </c>
      <c r="IGT12">
        <v>90503</v>
      </c>
      <c r="IGU12">
        <v>90503</v>
      </c>
      <c r="IGV12">
        <v>90503</v>
      </c>
      <c r="IGW12">
        <v>90503</v>
      </c>
      <c r="IGX12">
        <v>90503</v>
      </c>
      <c r="IGY12">
        <v>90503</v>
      </c>
      <c r="IGZ12">
        <v>90503</v>
      </c>
      <c r="IHA12">
        <v>90503</v>
      </c>
      <c r="IHB12">
        <v>90503</v>
      </c>
      <c r="IHD12">
        <v>11001</v>
      </c>
      <c r="IHE12">
        <v>11001</v>
      </c>
      <c r="IHF12">
        <v>11001</v>
      </c>
      <c r="IHG12">
        <v>11001</v>
      </c>
      <c r="IHH12">
        <v>11001</v>
      </c>
      <c r="IHI12">
        <v>11001</v>
      </c>
      <c r="IHJ12">
        <v>11001</v>
      </c>
      <c r="IHK12">
        <v>11001</v>
      </c>
      <c r="IHL12">
        <v>11001</v>
      </c>
      <c r="IHM12">
        <v>11001</v>
      </c>
      <c r="IHO12">
        <v>11003</v>
      </c>
      <c r="IHP12">
        <v>11003</v>
      </c>
      <c r="IHQ12">
        <v>11003</v>
      </c>
      <c r="IHR12">
        <v>11003</v>
      </c>
      <c r="IHS12">
        <v>11003</v>
      </c>
      <c r="IHT12">
        <v>11003</v>
      </c>
      <c r="IHU12">
        <v>11003</v>
      </c>
      <c r="IHV12">
        <v>11003</v>
      </c>
      <c r="IHW12">
        <v>11003</v>
      </c>
      <c r="IHX12">
        <v>11003</v>
      </c>
      <c r="IHZ12">
        <v>11008</v>
      </c>
      <c r="IIA12">
        <v>11008</v>
      </c>
      <c r="IIB12">
        <v>11008</v>
      </c>
      <c r="IIC12">
        <v>11008</v>
      </c>
      <c r="IID12">
        <v>11008</v>
      </c>
      <c r="IIE12">
        <v>11008</v>
      </c>
      <c r="IIF12">
        <v>11008</v>
      </c>
      <c r="IIG12">
        <v>11008</v>
      </c>
      <c r="IIH12">
        <v>11008</v>
      </c>
      <c r="III12">
        <v>11008</v>
      </c>
      <c r="IIK12">
        <v>11009</v>
      </c>
      <c r="IIL12">
        <v>11009</v>
      </c>
      <c r="IIM12">
        <v>11009</v>
      </c>
      <c r="IIN12">
        <v>11009</v>
      </c>
      <c r="IIO12">
        <v>11009</v>
      </c>
      <c r="IIP12">
        <v>11009</v>
      </c>
      <c r="IIQ12">
        <v>11009</v>
      </c>
      <c r="IIR12">
        <v>11009</v>
      </c>
      <c r="IIS12">
        <v>11009</v>
      </c>
      <c r="IIT12">
        <v>11009</v>
      </c>
      <c r="IIV12">
        <v>11119</v>
      </c>
      <c r="IIW12">
        <v>11119</v>
      </c>
      <c r="IIX12">
        <v>11119</v>
      </c>
      <c r="IIY12">
        <v>11119</v>
      </c>
      <c r="IIZ12">
        <v>11119</v>
      </c>
      <c r="IJA12">
        <v>11119</v>
      </c>
      <c r="IJB12">
        <v>11119</v>
      </c>
      <c r="IJC12">
        <v>11119</v>
      </c>
      <c r="IJD12">
        <v>11119</v>
      </c>
      <c r="IJE12">
        <v>11119</v>
      </c>
      <c r="IJG12">
        <v>11113</v>
      </c>
      <c r="IJH12">
        <v>11113</v>
      </c>
      <c r="IJI12">
        <v>11113</v>
      </c>
      <c r="IJJ12">
        <v>11113</v>
      </c>
      <c r="IJK12">
        <v>11113</v>
      </c>
      <c r="IJL12">
        <v>11113</v>
      </c>
      <c r="IJM12">
        <v>11113</v>
      </c>
      <c r="IJN12">
        <v>11113</v>
      </c>
      <c r="IJO12">
        <v>11113</v>
      </c>
      <c r="IJP12">
        <v>11113</v>
      </c>
      <c r="IJR12">
        <v>11118</v>
      </c>
      <c r="IJS12">
        <v>11118</v>
      </c>
      <c r="IJT12">
        <v>11118</v>
      </c>
      <c r="IJU12">
        <v>11118</v>
      </c>
      <c r="IJV12">
        <v>11118</v>
      </c>
      <c r="IJW12">
        <v>11118</v>
      </c>
      <c r="IJX12">
        <v>11118</v>
      </c>
      <c r="IJY12">
        <v>11118</v>
      </c>
      <c r="IJZ12">
        <v>11118</v>
      </c>
      <c r="IKA12">
        <v>11118</v>
      </c>
      <c r="IKC12">
        <v>55290</v>
      </c>
      <c r="IKD12">
        <v>55290</v>
      </c>
      <c r="IKE12">
        <v>55290</v>
      </c>
      <c r="IKF12">
        <v>55290</v>
      </c>
      <c r="IKG12">
        <v>55290</v>
      </c>
      <c r="IKH12">
        <v>55290</v>
      </c>
      <c r="IKI12">
        <v>55290</v>
      </c>
      <c r="IKJ12">
        <v>55290</v>
      </c>
      <c r="IKK12">
        <v>55290</v>
      </c>
      <c r="IKL12">
        <v>55290</v>
      </c>
      <c r="IKN12">
        <v>55291</v>
      </c>
      <c r="IKO12">
        <v>55291</v>
      </c>
      <c r="IKP12">
        <v>55291</v>
      </c>
      <c r="IKQ12">
        <v>55291</v>
      </c>
      <c r="IKR12">
        <v>55291</v>
      </c>
      <c r="IKS12">
        <v>55291</v>
      </c>
      <c r="IKT12">
        <v>55291</v>
      </c>
      <c r="IKU12">
        <v>55291</v>
      </c>
      <c r="IKV12">
        <v>55291</v>
      </c>
      <c r="IKW12">
        <v>55291</v>
      </c>
      <c r="IKY12">
        <v>55292</v>
      </c>
      <c r="IKZ12">
        <v>55292</v>
      </c>
      <c r="ILA12">
        <v>55292</v>
      </c>
      <c r="ILB12">
        <v>55292</v>
      </c>
      <c r="ILC12">
        <v>55292</v>
      </c>
      <c r="ILD12">
        <v>55292</v>
      </c>
      <c r="ILE12">
        <v>55292</v>
      </c>
      <c r="ILF12">
        <v>55292</v>
      </c>
      <c r="ILG12">
        <v>55292</v>
      </c>
      <c r="ILH12">
        <v>55292</v>
      </c>
      <c r="ILJ12">
        <v>55293</v>
      </c>
      <c r="ILK12">
        <v>55293</v>
      </c>
      <c r="ILL12">
        <v>55293</v>
      </c>
      <c r="ILM12">
        <v>55293</v>
      </c>
      <c r="ILN12">
        <v>55293</v>
      </c>
      <c r="ILO12">
        <v>55293</v>
      </c>
      <c r="ILP12">
        <v>55293</v>
      </c>
      <c r="ILQ12">
        <v>55293</v>
      </c>
      <c r="ILR12">
        <v>55293</v>
      </c>
      <c r="ILS12">
        <v>55293</v>
      </c>
      <c r="ILU12">
        <v>63519</v>
      </c>
      <c r="ILV12">
        <v>63519</v>
      </c>
      <c r="ILW12">
        <v>63519</v>
      </c>
      <c r="ILX12">
        <v>63519</v>
      </c>
      <c r="ILY12">
        <v>63519</v>
      </c>
      <c r="ILZ12">
        <v>63519</v>
      </c>
      <c r="IMA12">
        <v>63519</v>
      </c>
      <c r="IMB12">
        <v>63519</v>
      </c>
      <c r="IMC12">
        <v>63519</v>
      </c>
      <c r="IMD12">
        <v>63519</v>
      </c>
      <c r="IMF12">
        <v>63520</v>
      </c>
      <c r="IMG12">
        <v>63520</v>
      </c>
      <c r="IMH12">
        <v>63520</v>
      </c>
      <c r="IMI12">
        <v>63520</v>
      </c>
      <c r="IMJ12">
        <v>63520</v>
      </c>
      <c r="IMK12">
        <v>63520</v>
      </c>
      <c r="IML12">
        <v>63520</v>
      </c>
      <c r="IMM12">
        <v>63520</v>
      </c>
      <c r="IMN12">
        <v>63520</v>
      </c>
      <c r="IMO12">
        <v>63520</v>
      </c>
      <c r="IMQ12">
        <v>63527</v>
      </c>
      <c r="IMR12">
        <v>63527</v>
      </c>
      <c r="IMS12">
        <v>63527</v>
      </c>
      <c r="IMT12">
        <v>63527</v>
      </c>
      <c r="IMU12">
        <v>63527</v>
      </c>
      <c r="IMV12">
        <v>63527</v>
      </c>
      <c r="IMW12">
        <v>63527</v>
      </c>
      <c r="IMX12">
        <v>63527</v>
      </c>
      <c r="IMY12">
        <v>63527</v>
      </c>
      <c r="IMZ12">
        <v>63527</v>
      </c>
      <c r="INB12">
        <v>63532</v>
      </c>
      <c r="INC12">
        <v>63532</v>
      </c>
      <c r="IND12">
        <v>63532</v>
      </c>
      <c r="INE12">
        <v>63532</v>
      </c>
      <c r="INF12">
        <v>63532</v>
      </c>
      <c r="ING12">
        <v>63532</v>
      </c>
      <c r="INH12">
        <v>63532</v>
      </c>
      <c r="INI12">
        <v>63532</v>
      </c>
      <c r="INJ12">
        <v>63532</v>
      </c>
      <c r="INK12">
        <v>63532</v>
      </c>
      <c r="INM12">
        <v>63912</v>
      </c>
      <c r="INN12">
        <v>63912</v>
      </c>
      <c r="INO12">
        <v>63912</v>
      </c>
      <c r="INP12">
        <v>63912</v>
      </c>
      <c r="INQ12">
        <v>63912</v>
      </c>
      <c r="INR12">
        <v>63912</v>
      </c>
      <c r="INS12">
        <v>63912</v>
      </c>
      <c r="INT12">
        <v>63912</v>
      </c>
      <c r="INU12">
        <v>63912</v>
      </c>
      <c r="INV12">
        <v>63912</v>
      </c>
      <c r="INX12">
        <v>63913</v>
      </c>
      <c r="INY12">
        <v>63913</v>
      </c>
      <c r="INZ12">
        <v>63913</v>
      </c>
      <c r="IOA12">
        <v>63913</v>
      </c>
      <c r="IOB12">
        <v>63913</v>
      </c>
      <c r="IOC12">
        <v>63913</v>
      </c>
      <c r="IOD12">
        <v>63913</v>
      </c>
      <c r="IOE12">
        <v>63913</v>
      </c>
      <c r="IOF12">
        <v>63913</v>
      </c>
      <c r="IOG12">
        <v>63913</v>
      </c>
      <c r="IOI12">
        <v>67625</v>
      </c>
      <c r="IOJ12">
        <v>67625</v>
      </c>
      <c r="IOK12">
        <v>67625</v>
      </c>
      <c r="IOL12">
        <v>67625</v>
      </c>
      <c r="IOM12">
        <v>67625</v>
      </c>
      <c r="ION12">
        <v>67625</v>
      </c>
      <c r="IOO12">
        <v>67625</v>
      </c>
      <c r="IOP12">
        <v>67625</v>
      </c>
      <c r="IOQ12">
        <v>67625</v>
      </c>
      <c r="IOR12">
        <v>67625</v>
      </c>
      <c r="IOT12">
        <v>67626</v>
      </c>
      <c r="IOU12">
        <v>67626</v>
      </c>
      <c r="IOV12">
        <v>67626</v>
      </c>
      <c r="IOW12">
        <v>67626</v>
      </c>
      <c r="IOX12">
        <v>67626</v>
      </c>
      <c r="IOY12">
        <v>67626</v>
      </c>
      <c r="IOZ12">
        <v>67626</v>
      </c>
      <c r="IPA12">
        <v>67626</v>
      </c>
      <c r="IPB12">
        <v>67626</v>
      </c>
      <c r="IPC12">
        <v>67626</v>
      </c>
      <c r="IPE12">
        <v>67628</v>
      </c>
      <c r="IPF12">
        <v>67628</v>
      </c>
      <c r="IPG12">
        <v>67628</v>
      </c>
      <c r="IPH12">
        <v>67628</v>
      </c>
      <c r="IPI12">
        <v>67628</v>
      </c>
      <c r="IPJ12">
        <v>67628</v>
      </c>
      <c r="IPK12">
        <v>67628</v>
      </c>
      <c r="IPL12">
        <v>67628</v>
      </c>
      <c r="IPM12">
        <v>67628</v>
      </c>
      <c r="IPN12">
        <v>67628</v>
      </c>
      <c r="IPP12">
        <v>68523</v>
      </c>
      <c r="IPQ12">
        <v>68523</v>
      </c>
      <c r="IPR12">
        <v>68523</v>
      </c>
      <c r="IPS12">
        <v>68523</v>
      </c>
      <c r="IPT12">
        <v>68523</v>
      </c>
      <c r="IPU12">
        <v>68523</v>
      </c>
      <c r="IPV12">
        <v>68523</v>
      </c>
      <c r="IPW12">
        <v>68523</v>
      </c>
      <c r="IPX12">
        <v>68523</v>
      </c>
      <c r="IPY12">
        <v>68523</v>
      </c>
      <c r="IQA12">
        <v>68582</v>
      </c>
      <c r="IQB12">
        <v>68582</v>
      </c>
      <c r="IQC12">
        <v>68582</v>
      </c>
      <c r="IQD12">
        <v>68582</v>
      </c>
      <c r="IQE12">
        <v>68582</v>
      </c>
      <c r="IQF12">
        <v>68582</v>
      </c>
      <c r="IQG12">
        <v>68582</v>
      </c>
      <c r="IQH12">
        <v>68582</v>
      </c>
      <c r="IQI12">
        <v>68582</v>
      </c>
      <c r="IQJ12">
        <v>68582</v>
      </c>
      <c r="IQL12">
        <v>68586</v>
      </c>
      <c r="IQM12">
        <v>68586</v>
      </c>
      <c r="IQN12">
        <v>68586</v>
      </c>
      <c r="IQO12">
        <v>68586</v>
      </c>
      <c r="IQP12">
        <v>68586</v>
      </c>
      <c r="IQQ12">
        <v>68586</v>
      </c>
      <c r="IQR12">
        <v>68586</v>
      </c>
      <c r="IQS12">
        <v>68586</v>
      </c>
      <c r="IQT12">
        <v>68586</v>
      </c>
      <c r="IQU12">
        <v>68586</v>
      </c>
      <c r="IQW12">
        <v>68591</v>
      </c>
      <c r="IQX12">
        <v>68591</v>
      </c>
      <c r="IQY12">
        <v>68591</v>
      </c>
      <c r="IQZ12">
        <v>68591</v>
      </c>
      <c r="IRA12">
        <v>68591</v>
      </c>
      <c r="IRB12">
        <v>68591</v>
      </c>
      <c r="IRC12">
        <v>68591</v>
      </c>
      <c r="IRD12">
        <v>68591</v>
      </c>
      <c r="IRE12">
        <v>68591</v>
      </c>
      <c r="IRF12">
        <v>68591</v>
      </c>
      <c r="IRH12">
        <v>68592</v>
      </c>
      <c r="IRI12">
        <v>68592</v>
      </c>
      <c r="IRJ12">
        <v>68592</v>
      </c>
      <c r="IRK12">
        <v>68592</v>
      </c>
      <c r="IRL12">
        <v>68592</v>
      </c>
      <c r="IRM12">
        <v>68592</v>
      </c>
      <c r="IRN12">
        <v>68592</v>
      </c>
      <c r="IRO12">
        <v>68592</v>
      </c>
      <c r="IRP12">
        <v>68592</v>
      </c>
      <c r="IRQ12">
        <v>68592</v>
      </c>
      <c r="IRS12">
        <v>68594</v>
      </c>
      <c r="IRT12">
        <v>68594</v>
      </c>
      <c r="IRU12">
        <v>68594</v>
      </c>
      <c r="IRV12">
        <v>68594</v>
      </c>
      <c r="IRW12">
        <v>68594</v>
      </c>
      <c r="IRX12">
        <v>68594</v>
      </c>
      <c r="IRY12">
        <v>68594</v>
      </c>
      <c r="IRZ12">
        <v>68594</v>
      </c>
      <c r="ISA12">
        <v>68594</v>
      </c>
      <c r="ISB12">
        <v>68594</v>
      </c>
      <c r="ISD12">
        <v>68638</v>
      </c>
      <c r="ISE12">
        <v>68638</v>
      </c>
      <c r="ISF12">
        <v>68638</v>
      </c>
      <c r="ISG12">
        <v>68638</v>
      </c>
      <c r="ISH12">
        <v>68638</v>
      </c>
      <c r="ISI12">
        <v>68638</v>
      </c>
      <c r="ISJ12">
        <v>68638</v>
      </c>
      <c r="ISK12">
        <v>68638</v>
      </c>
      <c r="ISL12">
        <v>68638</v>
      </c>
      <c r="ISM12">
        <v>68638</v>
      </c>
      <c r="ISO12">
        <v>68724</v>
      </c>
      <c r="ISP12">
        <v>68724</v>
      </c>
      <c r="ISQ12">
        <v>68724</v>
      </c>
      <c r="ISR12">
        <v>68724</v>
      </c>
      <c r="ISS12">
        <v>68724</v>
      </c>
      <c r="IST12">
        <v>68724</v>
      </c>
      <c r="ISU12">
        <v>68724</v>
      </c>
      <c r="ISV12">
        <v>68724</v>
      </c>
      <c r="ISW12">
        <v>68724</v>
      </c>
      <c r="ISX12">
        <v>68724</v>
      </c>
      <c r="ISZ12">
        <v>70253</v>
      </c>
      <c r="ITA12">
        <v>70253</v>
      </c>
      <c r="ITB12">
        <v>70253</v>
      </c>
      <c r="ITC12">
        <v>70253</v>
      </c>
      <c r="ITD12">
        <v>70253</v>
      </c>
      <c r="ITE12">
        <v>70253</v>
      </c>
      <c r="ITF12">
        <v>70253</v>
      </c>
      <c r="ITG12">
        <v>70253</v>
      </c>
      <c r="ITH12">
        <v>70253</v>
      </c>
      <c r="ITI12">
        <v>70253</v>
      </c>
      <c r="ITK12">
        <v>70254</v>
      </c>
      <c r="ITL12">
        <v>70254</v>
      </c>
      <c r="ITM12">
        <v>70254</v>
      </c>
      <c r="ITN12">
        <v>70254</v>
      </c>
      <c r="ITO12">
        <v>70254</v>
      </c>
      <c r="ITP12">
        <v>70254</v>
      </c>
      <c r="ITQ12">
        <v>70254</v>
      </c>
      <c r="ITR12">
        <v>70254</v>
      </c>
      <c r="ITS12">
        <v>70254</v>
      </c>
      <c r="ITT12">
        <v>70254</v>
      </c>
      <c r="ITV12">
        <v>70257</v>
      </c>
      <c r="ITW12">
        <v>70257</v>
      </c>
      <c r="ITX12">
        <v>70257</v>
      </c>
      <c r="ITY12">
        <v>70257</v>
      </c>
      <c r="ITZ12">
        <v>70257</v>
      </c>
      <c r="IUA12">
        <v>70257</v>
      </c>
      <c r="IUB12">
        <v>70257</v>
      </c>
      <c r="IUC12">
        <v>70257</v>
      </c>
      <c r="IUD12">
        <v>70257</v>
      </c>
      <c r="IUE12">
        <v>70257</v>
      </c>
      <c r="IUG12">
        <v>72671</v>
      </c>
      <c r="IUH12">
        <v>72671</v>
      </c>
      <c r="IUI12">
        <v>72671</v>
      </c>
      <c r="IUJ12">
        <v>72671</v>
      </c>
      <c r="IUK12">
        <v>72671</v>
      </c>
      <c r="IUL12">
        <v>72671</v>
      </c>
      <c r="IUM12">
        <v>72671</v>
      </c>
      <c r="IUN12">
        <v>72671</v>
      </c>
      <c r="IUO12">
        <v>72671</v>
      </c>
      <c r="IUP12">
        <v>72671</v>
      </c>
      <c r="IUR12">
        <v>72672</v>
      </c>
      <c r="IUS12">
        <v>72672</v>
      </c>
      <c r="IUT12">
        <v>72672</v>
      </c>
      <c r="IUU12">
        <v>72672</v>
      </c>
      <c r="IUV12">
        <v>72672</v>
      </c>
      <c r="IUW12">
        <v>72672</v>
      </c>
      <c r="IUX12">
        <v>72672</v>
      </c>
      <c r="IUY12">
        <v>72672</v>
      </c>
      <c r="IUZ12">
        <v>72672</v>
      </c>
      <c r="IVA12">
        <v>72672</v>
      </c>
      <c r="IVC12">
        <v>73022</v>
      </c>
      <c r="IVD12">
        <v>73022</v>
      </c>
      <c r="IVE12">
        <v>73022</v>
      </c>
      <c r="IVF12">
        <v>73022</v>
      </c>
      <c r="IVG12">
        <v>73022</v>
      </c>
      <c r="IVH12">
        <v>73022</v>
      </c>
      <c r="IVI12">
        <v>73022</v>
      </c>
      <c r="IVJ12">
        <v>73022</v>
      </c>
      <c r="IVK12">
        <v>73022</v>
      </c>
      <c r="IVL12">
        <v>73022</v>
      </c>
      <c r="IVN12">
        <v>73067</v>
      </c>
      <c r="IVO12">
        <v>73067</v>
      </c>
      <c r="IVP12">
        <v>73067</v>
      </c>
      <c r="IVQ12">
        <v>73067</v>
      </c>
      <c r="IVR12">
        <v>73067</v>
      </c>
      <c r="IVS12">
        <v>73067</v>
      </c>
      <c r="IVT12">
        <v>73067</v>
      </c>
      <c r="IVU12">
        <v>73067</v>
      </c>
      <c r="IVV12">
        <v>73067</v>
      </c>
      <c r="IVW12">
        <v>73067</v>
      </c>
      <c r="IVY12">
        <v>73069</v>
      </c>
      <c r="IVZ12">
        <v>73069</v>
      </c>
      <c r="IWA12">
        <v>73069</v>
      </c>
      <c r="IWB12">
        <v>73069</v>
      </c>
      <c r="IWC12">
        <v>73069</v>
      </c>
      <c r="IWD12">
        <v>73069</v>
      </c>
      <c r="IWE12">
        <v>73069</v>
      </c>
      <c r="IWF12">
        <v>73069</v>
      </c>
      <c r="IWG12">
        <v>73069</v>
      </c>
      <c r="IWH12">
        <v>73069</v>
      </c>
      <c r="IWJ12">
        <v>73140</v>
      </c>
      <c r="IWK12">
        <v>73140</v>
      </c>
      <c r="IWL12">
        <v>73140</v>
      </c>
      <c r="IWM12">
        <v>73140</v>
      </c>
      <c r="IWN12">
        <v>73140</v>
      </c>
      <c r="IWO12">
        <v>73140</v>
      </c>
      <c r="IWP12">
        <v>73140</v>
      </c>
      <c r="IWQ12">
        <v>73140</v>
      </c>
      <c r="IWR12">
        <v>73140</v>
      </c>
      <c r="IWS12">
        <v>73140</v>
      </c>
      <c r="IWU12">
        <v>73141</v>
      </c>
      <c r="IWV12">
        <v>73141</v>
      </c>
      <c r="IWW12">
        <v>73141</v>
      </c>
      <c r="IWX12">
        <v>73141</v>
      </c>
      <c r="IWY12">
        <v>73141</v>
      </c>
      <c r="IWZ12">
        <v>73141</v>
      </c>
      <c r="IXA12">
        <v>73141</v>
      </c>
      <c r="IXB12">
        <v>73141</v>
      </c>
      <c r="IXC12">
        <v>73141</v>
      </c>
      <c r="IXD12">
        <v>73141</v>
      </c>
      <c r="IXF12">
        <v>73142</v>
      </c>
      <c r="IXG12">
        <v>73142</v>
      </c>
      <c r="IXH12">
        <v>73142</v>
      </c>
      <c r="IXI12">
        <v>73142</v>
      </c>
      <c r="IXJ12">
        <v>73142</v>
      </c>
      <c r="IXK12">
        <v>73142</v>
      </c>
      <c r="IXL12">
        <v>73142</v>
      </c>
      <c r="IXM12">
        <v>73142</v>
      </c>
      <c r="IXN12">
        <v>73142</v>
      </c>
      <c r="IXO12">
        <v>73142</v>
      </c>
      <c r="IXQ12">
        <v>73143</v>
      </c>
      <c r="IXR12">
        <v>73143</v>
      </c>
      <c r="IXS12">
        <v>73143</v>
      </c>
      <c r="IXT12">
        <v>73143</v>
      </c>
      <c r="IXU12">
        <v>73143</v>
      </c>
      <c r="IXV12">
        <v>73143</v>
      </c>
      <c r="IXW12">
        <v>73143</v>
      </c>
      <c r="IXX12">
        <v>73143</v>
      </c>
      <c r="IXY12">
        <v>73143</v>
      </c>
      <c r="IXZ12">
        <v>73143</v>
      </c>
      <c r="IYB12">
        <v>73158</v>
      </c>
      <c r="IYC12">
        <v>73158</v>
      </c>
      <c r="IYD12">
        <v>73158</v>
      </c>
      <c r="IYE12">
        <v>73158</v>
      </c>
      <c r="IYF12">
        <v>73158</v>
      </c>
      <c r="IYG12">
        <v>73158</v>
      </c>
      <c r="IYH12">
        <v>73158</v>
      </c>
      <c r="IYI12">
        <v>73158</v>
      </c>
      <c r="IYJ12">
        <v>73158</v>
      </c>
      <c r="IYK12">
        <v>73158</v>
      </c>
      <c r="IYM12">
        <v>73159</v>
      </c>
      <c r="IYN12">
        <v>73159</v>
      </c>
      <c r="IYO12">
        <v>73159</v>
      </c>
      <c r="IYP12">
        <v>73159</v>
      </c>
      <c r="IYQ12">
        <v>73159</v>
      </c>
      <c r="IYR12">
        <v>73159</v>
      </c>
      <c r="IYS12">
        <v>73159</v>
      </c>
      <c r="IYT12">
        <v>73159</v>
      </c>
      <c r="IYU12">
        <v>73159</v>
      </c>
      <c r="IYV12">
        <v>73159</v>
      </c>
      <c r="IYX12">
        <v>73338</v>
      </c>
      <c r="IYY12">
        <v>73338</v>
      </c>
      <c r="IYZ12">
        <v>73338</v>
      </c>
      <c r="IZA12">
        <v>73338</v>
      </c>
      <c r="IZB12">
        <v>73338</v>
      </c>
      <c r="IZC12">
        <v>73338</v>
      </c>
      <c r="IZD12">
        <v>73338</v>
      </c>
      <c r="IZE12">
        <v>73338</v>
      </c>
      <c r="IZF12">
        <v>73338</v>
      </c>
      <c r="IZG12">
        <v>73338</v>
      </c>
      <c r="IZI12">
        <v>74795</v>
      </c>
      <c r="IZJ12">
        <v>74795</v>
      </c>
      <c r="IZK12">
        <v>74795</v>
      </c>
      <c r="IZL12">
        <v>74795</v>
      </c>
      <c r="IZM12">
        <v>74795</v>
      </c>
      <c r="IZN12">
        <v>74795</v>
      </c>
      <c r="IZO12">
        <v>74795</v>
      </c>
      <c r="IZP12">
        <v>74795</v>
      </c>
      <c r="IZQ12">
        <v>74795</v>
      </c>
      <c r="IZR12">
        <v>74795</v>
      </c>
      <c r="IZT12">
        <v>78314</v>
      </c>
      <c r="IZU12">
        <v>78314</v>
      </c>
      <c r="IZV12">
        <v>78314</v>
      </c>
      <c r="IZW12">
        <v>78314</v>
      </c>
      <c r="IZX12">
        <v>78314</v>
      </c>
      <c r="IZY12">
        <v>78314</v>
      </c>
      <c r="IZZ12">
        <v>78314</v>
      </c>
      <c r="JAA12">
        <v>78314</v>
      </c>
      <c r="JAB12">
        <v>78314</v>
      </c>
      <c r="JAC12">
        <v>78314</v>
      </c>
      <c r="JAE12">
        <v>78315</v>
      </c>
      <c r="JAF12">
        <v>78315</v>
      </c>
      <c r="JAG12">
        <v>78315</v>
      </c>
      <c r="JAH12">
        <v>78315</v>
      </c>
      <c r="JAI12">
        <v>78315</v>
      </c>
      <c r="JAJ12">
        <v>78315</v>
      </c>
      <c r="JAK12">
        <v>78315</v>
      </c>
      <c r="JAL12">
        <v>78315</v>
      </c>
      <c r="JAM12">
        <v>78315</v>
      </c>
      <c r="JAN12">
        <v>78315</v>
      </c>
      <c r="JAP12">
        <v>78352</v>
      </c>
      <c r="JAQ12">
        <v>78352</v>
      </c>
      <c r="JAR12">
        <v>78352</v>
      </c>
      <c r="JAS12">
        <v>78352</v>
      </c>
      <c r="JAT12">
        <v>78352</v>
      </c>
      <c r="JAU12">
        <v>78352</v>
      </c>
      <c r="JAV12">
        <v>78352</v>
      </c>
      <c r="JAW12">
        <v>78352</v>
      </c>
      <c r="JAX12">
        <v>78352</v>
      </c>
      <c r="JAY12">
        <v>78352</v>
      </c>
      <c r="JBA12">
        <v>78353</v>
      </c>
      <c r="JBB12">
        <v>78353</v>
      </c>
      <c r="JBC12">
        <v>78353</v>
      </c>
      <c r="JBD12">
        <v>78353</v>
      </c>
      <c r="JBE12">
        <v>78353</v>
      </c>
      <c r="JBF12">
        <v>78353</v>
      </c>
      <c r="JBG12">
        <v>78353</v>
      </c>
      <c r="JBH12">
        <v>78353</v>
      </c>
      <c r="JBI12">
        <v>78353</v>
      </c>
      <c r="JBJ12">
        <v>78353</v>
      </c>
      <c r="JBL12">
        <v>78356</v>
      </c>
      <c r="JBM12">
        <v>78356</v>
      </c>
      <c r="JBN12">
        <v>78356</v>
      </c>
      <c r="JBO12">
        <v>78356</v>
      </c>
      <c r="JBP12">
        <v>78356</v>
      </c>
      <c r="JBQ12">
        <v>78356</v>
      </c>
      <c r="JBR12">
        <v>78356</v>
      </c>
      <c r="JBS12">
        <v>78356</v>
      </c>
      <c r="JBT12">
        <v>78356</v>
      </c>
      <c r="JBU12">
        <v>78356</v>
      </c>
      <c r="JBW12">
        <v>78357</v>
      </c>
      <c r="JBX12">
        <v>78357</v>
      </c>
      <c r="JBY12">
        <v>78357</v>
      </c>
      <c r="JBZ12">
        <v>78357</v>
      </c>
      <c r="JCA12">
        <v>78357</v>
      </c>
      <c r="JCB12">
        <v>78357</v>
      </c>
      <c r="JCC12">
        <v>78357</v>
      </c>
      <c r="JCD12">
        <v>78357</v>
      </c>
      <c r="JCE12">
        <v>78357</v>
      </c>
      <c r="JCF12">
        <v>78357</v>
      </c>
      <c r="JCH12">
        <v>78359</v>
      </c>
      <c r="JCI12">
        <v>78359</v>
      </c>
      <c r="JCJ12">
        <v>78359</v>
      </c>
      <c r="JCK12">
        <v>78359</v>
      </c>
      <c r="JCL12">
        <v>78359</v>
      </c>
      <c r="JCM12">
        <v>78359</v>
      </c>
      <c r="JCN12">
        <v>78359</v>
      </c>
      <c r="JCO12">
        <v>78359</v>
      </c>
      <c r="JCP12">
        <v>78359</v>
      </c>
      <c r="JCQ12">
        <v>78359</v>
      </c>
      <c r="JCS12">
        <v>78364</v>
      </c>
      <c r="JCT12">
        <v>78364</v>
      </c>
      <c r="JCU12">
        <v>78364</v>
      </c>
      <c r="JCV12">
        <v>78364</v>
      </c>
      <c r="JCW12">
        <v>78364</v>
      </c>
      <c r="JCX12">
        <v>78364</v>
      </c>
      <c r="JCY12">
        <v>78364</v>
      </c>
      <c r="JCZ12">
        <v>78364</v>
      </c>
      <c r="JDA12">
        <v>78364</v>
      </c>
      <c r="JDB12">
        <v>78364</v>
      </c>
      <c r="JDD12">
        <v>78365</v>
      </c>
      <c r="JDE12">
        <v>78365</v>
      </c>
      <c r="JDF12">
        <v>78365</v>
      </c>
      <c r="JDG12">
        <v>78365</v>
      </c>
      <c r="JDH12">
        <v>78365</v>
      </c>
      <c r="JDI12">
        <v>78365</v>
      </c>
      <c r="JDJ12">
        <v>78365</v>
      </c>
      <c r="JDK12">
        <v>78365</v>
      </c>
      <c r="JDL12">
        <v>78365</v>
      </c>
      <c r="JDM12">
        <v>78365</v>
      </c>
      <c r="JDO12">
        <v>78366</v>
      </c>
      <c r="JDP12">
        <v>78366</v>
      </c>
      <c r="JDQ12">
        <v>78366</v>
      </c>
      <c r="JDR12">
        <v>78366</v>
      </c>
      <c r="JDS12">
        <v>78366</v>
      </c>
      <c r="JDT12">
        <v>78366</v>
      </c>
      <c r="JDU12">
        <v>78366</v>
      </c>
      <c r="JDV12">
        <v>78366</v>
      </c>
      <c r="JDW12">
        <v>78366</v>
      </c>
      <c r="JDX12">
        <v>78366</v>
      </c>
      <c r="JDZ12">
        <v>78367</v>
      </c>
      <c r="JEA12">
        <v>78367</v>
      </c>
      <c r="JEB12">
        <v>78367</v>
      </c>
      <c r="JEC12">
        <v>78367</v>
      </c>
      <c r="JED12">
        <v>78367</v>
      </c>
      <c r="JEE12">
        <v>78367</v>
      </c>
      <c r="JEF12">
        <v>78367</v>
      </c>
      <c r="JEG12">
        <v>78367</v>
      </c>
      <c r="JEH12">
        <v>78367</v>
      </c>
      <c r="JEI12">
        <v>78367</v>
      </c>
      <c r="JEK12">
        <v>78368</v>
      </c>
      <c r="JEL12">
        <v>78368</v>
      </c>
      <c r="JEM12">
        <v>78368</v>
      </c>
      <c r="JEN12">
        <v>78368</v>
      </c>
      <c r="JEO12">
        <v>78368</v>
      </c>
      <c r="JEP12">
        <v>78368</v>
      </c>
      <c r="JEQ12">
        <v>78368</v>
      </c>
      <c r="JER12">
        <v>78368</v>
      </c>
      <c r="JES12">
        <v>78368</v>
      </c>
      <c r="JET12">
        <v>78368</v>
      </c>
      <c r="JEV12">
        <v>78369</v>
      </c>
      <c r="JEW12">
        <v>78369</v>
      </c>
      <c r="JEX12">
        <v>78369</v>
      </c>
      <c r="JEY12">
        <v>78369</v>
      </c>
      <c r="JEZ12">
        <v>78369</v>
      </c>
      <c r="JFA12">
        <v>78369</v>
      </c>
      <c r="JFB12">
        <v>78369</v>
      </c>
      <c r="JFC12">
        <v>78369</v>
      </c>
      <c r="JFD12">
        <v>78369</v>
      </c>
      <c r="JFE12">
        <v>78369</v>
      </c>
      <c r="JFG12">
        <v>78372</v>
      </c>
      <c r="JFH12">
        <v>78372</v>
      </c>
      <c r="JFI12">
        <v>78372</v>
      </c>
      <c r="JFJ12">
        <v>78372</v>
      </c>
      <c r="JFK12">
        <v>78372</v>
      </c>
      <c r="JFL12">
        <v>78372</v>
      </c>
      <c r="JFM12">
        <v>78372</v>
      </c>
      <c r="JFN12">
        <v>78372</v>
      </c>
      <c r="JFO12">
        <v>78372</v>
      </c>
      <c r="JFP12">
        <v>78372</v>
      </c>
      <c r="JFR12">
        <v>78373</v>
      </c>
      <c r="JFS12">
        <v>78373</v>
      </c>
      <c r="JFT12">
        <v>78373</v>
      </c>
      <c r="JFU12">
        <v>78373</v>
      </c>
      <c r="JFV12">
        <v>78373</v>
      </c>
      <c r="JFW12">
        <v>78373</v>
      </c>
      <c r="JFX12">
        <v>78373</v>
      </c>
      <c r="JFY12">
        <v>78373</v>
      </c>
      <c r="JFZ12">
        <v>78373</v>
      </c>
      <c r="JGA12">
        <v>78373</v>
      </c>
      <c r="JGC12">
        <v>78637</v>
      </c>
      <c r="JGD12">
        <v>78637</v>
      </c>
      <c r="JGE12">
        <v>78637</v>
      </c>
      <c r="JGF12">
        <v>78637</v>
      </c>
      <c r="JGG12">
        <v>78637</v>
      </c>
      <c r="JGH12">
        <v>78637</v>
      </c>
      <c r="JGI12">
        <v>78637</v>
      </c>
      <c r="JGJ12">
        <v>78637</v>
      </c>
      <c r="JGK12">
        <v>78637</v>
      </c>
      <c r="JGL12">
        <v>78637</v>
      </c>
      <c r="JGN12">
        <v>78638</v>
      </c>
      <c r="JGO12">
        <v>78638</v>
      </c>
      <c r="JGP12">
        <v>78638</v>
      </c>
      <c r="JGQ12">
        <v>78638</v>
      </c>
      <c r="JGR12">
        <v>78638</v>
      </c>
      <c r="JGS12">
        <v>78638</v>
      </c>
      <c r="JGT12">
        <v>78638</v>
      </c>
      <c r="JGU12">
        <v>78638</v>
      </c>
      <c r="JGV12">
        <v>78638</v>
      </c>
      <c r="JGW12">
        <v>78638</v>
      </c>
      <c r="JGY12">
        <v>78639</v>
      </c>
      <c r="JGZ12">
        <v>78639</v>
      </c>
      <c r="JHA12">
        <v>78639</v>
      </c>
      <c r="JHB12">
        <v>78639</v>
      </c>
      <c r="JHC12">
        <v>78639</v>
      </c>
      <c r="JHD12">
        <v>78639</v>
      </c>
      <c r="JHE12">
        <v>78639</v>
      </c>
      <c r="JHF12">
        <v>78639</v>
      </c>
      <c r="JHG12">
        <v>78639</v>
      </c>
      <c r="JHH12">
        <v>78639</v>
      </c>
      <c r="JHJ12">
        <v>78640</v>
      </c>
      <c r="JHK12">
        <v>78640</v>
      </c>
      <c r="JHL12">
        <v>78640</v>
      </c>
      <c r="JHM12">
        <v>78640</v>
      </c>
      <c r="JHN12">
        <v>78640</v>
      </c>
      <c r="JHO12">
        <v>78640</v>
      </c>
      <c r="JHP12">
        <v>78640</v>
      </c>
      <c r="JHQ12">
        <v>78640</v>
      </c>
      <c r="JHR12">
        <v>78640</v>
      </c>
      <c r="JHS12">
        <v>78640</v>
      </c>
      <c r="JHU12">
        <v>78653</v>
      </c>
      <c r="JHV12">
        <v>78653</v>
      </c>
      <c r="JHW12">
        <v>78653</v>
      </c>
      <c r="JHX12">
        <v>78653</v>
      </c>
      <c r="JHY12">
        <v>78653</v>
      </c>
      <c r="JHZ12">
        <v>78653</v>
      </c>
      <c r="JIA12">
        <v>78653</v>
      </c>
      <c r="JIB12">
        <v>78653</v>
      </c>
      <c r="JIC12">
        <v>78653</v>
      </c>
      <c r="JID12">
        <v>78653</v>
      </c>
      <c r="JIF12">
        <v>78654</v>
      </c>
      <c r="JIG12">
        <v>78654</v>
      </c>
      <c r="JIH12">
        <v>78654</v>
      </c>
      <c r="JII12">
        <v>78654</v>
      </c>
      <c r="JIJ12">
        <v>78654</v>
      </c>
      <c r="JIK12">
        <v>78654</v>
      </c>
      <c r="JIL12">
        <v>78654</v>
      </c>
      <c r="JIM12">
        <v>78654</v>
      </c>
      <c r="JIN12">
        <v>78654</v>
      </c>
      <c r="JIO12">
        <v>78654</v>
      </c>
      <c r="JIQ12">
        <v>78673</v>
      </c>
      <c r="JIR12">
        <v>78673</v>
      </c>
      <c r="JIS12">
        <v>78673</v>
      </c>
      <c r="JIT12">
        <v>78673</v>
      </c>
      <c r="JIU12">
        <v>78673</v>
      </c>
      <c r="JIV12">
        <v>78673</v>
      </c>
      <c r="JIW12">
        <v>78673</v>
      </c>
      <c r="JIX12">
        <v>78673</v>
      </c>
      <c r="JIY12">
        <v>78673</v>
      </c>
      <c r="JIZ12">
        <v>78673</v>
      </c>
      <c r="JJB12">
        <v>78674</v>
      </c>
      <c r="JJC12">
        <v>78674</v>
      </c>
      <c r="JJD12">
        <v>78674</v>
      </c>
      <c r="JJE12">
        <v>78674</v>
      </c>
      <c r="JJF12">
        <v>78674</v>
      </c>
      <c r="JJG12">
        <v>78674</v>
      </c>
      <c r="JJH12">
        <v>78674</v>
      </c>
      <c r="JJI12">
        <v>78674</v>
      </c>
      <c r="JJJ12">
        <v>78674</v>
      </c>
      <c r="JJK12">
        <v>78674</v>
      </c>
      <c r="JJM12">
        <v>78697</v>
      </c>
      <c r="JJN12">
        <v>78697</v>
      </c>
      <c r="JJO12">
        <v>78697</v>
      </c>
      <c r="JJP12">
        <v>78697</v>
      </c>
      <c r="JJQ12">
        <v>78697</v>
      </c>
      <c r="JJR12">
        <v>78697</v>
      </c>
      <c r="JJS12">
        <v>78697</v>
      </c>
      <c r="JJT12">
        <v>78697</v>
      </c>
      <c r="JJU12">
        <v>78697</v>
      </c>
      <c r="JJV12">
        <v>78697</v>
      </c>
      <c r="JJX12">
        <v>78698</v>
      </c>
      <c r="JJY12">
        <v>78698</v>
      </c>
      <c r="JJZ12">
        <v>78698</v>
      </c>
      <c r="JKA12">
        <v>78698</v>
      </c>
      <c r="JKB12">
        <v>78698</v>
      </c>
      <c r="JKC12">
        <v>78698</v>
      </c>
      <c r="JKD12">
        <v>78698</v>
      </c>
      <c r="JKE12">
        <v>78698</v>
      </c>
      <c r="JKF12">
        <v>78698</v>
      </c>
      <c r="JKG12">
        <v>78698</v>
      </c>
      <c r="JKI12">
        <v>78771</v>
      </c>
      <c r="JKJ12">
        <v>78771</v>
      </c>
      <c r="JKK12">
        <v>78771</v>
      </c>
      <c r="JKL12">
        <v>78771</v>
      </c>
      <c r="JKM12">
        <v>78771</v>
      </c>
      <c r="JKN12">
        <v>78771</v>
      </c>
      <c r="JKO12">
        <v>78771</v>
      </c>
      <c r="JKP12">
        <v>78771</v>
      </c>
      <c r="JKQ12">
        <v>78771</v>
      </c>
      <c r="JKR12">
        <v>78771</v>
      </c>
      <c r="JKT12">
        <v>78985</v>
      </c>
      <c r="JKU12">
        <v>78985</v>
      </c>
      <c r="JKV12">
        <v>78985</v>
      </c>
      <c r="JKW12">
        <v>78985</v>
      </c>
      <c r="JKX12">
        <v>78985</v>
      </c>
      <c r="JKY12">
        <v>78985</v>
      </c>
      <c r="JKZ12">
        <v>78985</v>
      </c>
      <c r="JLA12">
        <v>78985</v>
      </c>
      <c r="JLB12">
        <v>78985</v>
      </c>
      <c r="JLC12">
        <v>78985</v>
      </c>
      <c r="JLE12">
        <v>78986</v>
      </c>
      <c r="JLF12">
        <v>78986</v>
      </c>
      <c r="JLG12">
        <v>78986</v>
      </c>
      <c r="JLH12">
        <v>78986</v>
      </c>
      <c r="JLI12">
        <v>78986</v>
      </c>
      <c r="JLJ12">
        <v>78986</v>
      </c>
      <c r="JLK12">
        <v>78986</v>
      </c>
      <c r="JLL12">
        <v>78986</v>
      </c>
      <c r="JLM12">
        <v>78986</v>
      </c>
      <c r="JLN12">
        <v>78986</v>
      </c>
      <c r="JLP12">
        <v>54064</v>
      </c>
      <c r="JLQ12">
        <v>54064</v>
      </c>
      <c r="JLR12">
        <v>54064</v>
      </c>
      <c r="JLS12">
        <v>54064</v>
      </c>
      <c r="JLT12">
        <v>54064</v>
      </c>
      <c r="JLU12">
        <v>54064</v>
      </c>
      <c r="JLV12">
        <v>54064</v>
      </c>
      <c r="JLW12">
        <v>54064</v>
      </c>
      <c r="JLX12">
        <v>54064</v>
      </c>
      <c r="JLY12">
        <v>54064</v>
      </c>
      <c r="JMA12">
        <v>62051</v>
      </c>
      <c r="JMB12">
        <v>62051</v>
      </c>
      <c r="JMC12">
        <v>62051</v>
      </c>
      <c r="JMD12">
        <v>62051</v>
      </c>
      <c r="JME12">
        <v>62051</v>
      </c>
      <c r="JMF12">
        <v>62051</v>
      </c>
      <c r="JMG12">
        <v>62051</v>
      </c>
      <c r="JMH12">
        <v>62051</v>
      </c>
      <c r="JMI12">
        <v>62051</v>
      </c>
      <c r="JMJ12">
        <v>62051</v>
      </c>
      <c r="JML12">
        <v>69018</v>
      </c>
      <c r="JMM12">
        <v>69018</v>
      </c>
      <c r="JMN12">
        <v>69018</v>
      </c>
      <c r="JMO12">
        <v>69018</v>
      </c>
      <c r="JMP12">
        <v>69018</v>
      </c>
      <c r="JMQ12">
        <v>69018</v>
      </c>
      <c r="JMR12">
        <v>69018</v>
      </c>
      <c r="JMS12">
        <v>69018</v>
      </c>
      <c r="JMT12">
        <v>69018</v>
      </c>
      <c r="JMU12">
        <v>69018</v>
      </c>
      <c r="JMW12">
        <v>5150006960</v>
      </c>
      <c r="JMX12">
        <v>5150006960</v>
      </c>
      <c r="JMY12">
        <v>5150006960</v>
      </c>
      <c r="JMZ12">
        <v>5150006960</v>
      </c>
      <c r="JNA12">
        <v>5150006960</v>
      </c>
      <c r="JNB12">
        <v>5150006960</v>
      </c>
      <c r="JNC12">
        <v>5150006960</v>
      </c>
      <c r="JND12">
        <v>5150006960</v>
      </c>
      <c r="JNE12">
        <v>5150006960</v>
      </c>
      <c r="JNF12">
        <v>5150006960</v>
      </c>
      <c r="JNH12">
        <v>5150006961</v>
      </c>
      <c r="JNI12">
        <v>5150006961</v>
      </c>
      <c r="JNJ12">
        <v>5150006961</v>
      </c>
      <c r="JNK12">
        <v>5150006961</v>
      </c>
      <c r="JNL12">
        <v>5150006961</v>
      </c>
      <c r="JNM12">
        <v>5150006961</v>
      </c>
      <c r="JNN12">
        <v>5150006961</v>
      </c>
      <c r="JNO12">
        <v>5150006961</v>
      </c>
      <c r="JNP12">
        <v>5150006961</v>
      </c>
      <c r="JNQ12">
        <v>5150006961</v>
      </c>
      <c r="JNS12">
        <v>5150021027</v>
      </c>
      <c r="JNT12">
        <v>5150021027</v>
      </c>
      <c r="JNU12">
        <v>5150021027</v>
      </c>
      <c r="JNV12">
        <v>5150021027</v>
      </c>
      <c r="JNW12">
        <v>5150021027</v>
      </c>
      <c r="JNX12">
        <v>5150021027</v>
      </c>
      <c r="JNY12">
        <v>5150021027</v>
      </c>
      <c r="JNZ12">
        <v>5150021027</v>
      </c>
      <c r="JOA12">
        <v>5150021027</v>
      </c>
      <c r="JOB12">
        <v>5150021027</v>
      </c>
      <c r="JOD12">
        <v>5150021028</v>
      </c>
      <c r="JOE12">
        <v>5150021028</v>
      </c>
      <c r="JOF12">
        <v>5150021028</v>
      </c>
      <c r="JOG12">
        <v>5150021028</v>
      </c>
      <c r="JOH12">
        <v>5150021028</v>
      </c>
      <c r="JOI12">
        <v>5150021028</v>
      </c>
      <c r="JOJ12">
        <v>5150021028</v>
      </c>
      <c r="JOK12">
        <v>5150021028</v>
      </c>
      <c r="JOL12">
        <v>5150021028</v>
      </c>
      <c r="JOM12">
        <v>5150021028</v>
      </c>
      <c r="JOO12">
        <v>5150092100</v>
      </c>
      <c r="JOP12">
        <v>5150092100</v>
      </c>
      <c r="JOQ12">
        <v>5150092100</v>
      </c>
      <c r="JOR12">
        <v>5150092100</v>
      </c>
      <c r="JOS12">
        <v>5150092100</v>
      </c>
      <c r="JOT12">
        <v>5150092100</v>
      </c>
      <c r="JOU12">
        <v>5150092100</v>
      </c>
      <c r="JOV12">
        <v>5150092100</v>
      </c>
      <c r="JOW12">
        <v>5150092100</v>
      </c>
      <c r="JOX12">
        <v>5150092100</v>
      </c>
      <c r="JOZ12">
        <v>5150024331</v>
      </c>
      <c r="JPA12">
        <v>5150024331</v>
      </c>
      <c r="JPB12">
        <v>5150024331</v>
      </c>
      <c r="JPC12">
        <v>5150024331</v>
      </c>
      <c r="JPD12">
        <v>5150024331</v>
      </c>
      <c r="JPE12">
        <v>5150024331</v>
      </c>
      <c r="JPF12">
        <v>5150024331</v>
      </c>
      <c r="JPG12">
        <v>5150024331</v>
      </c>
      <c r="JPH12">
        <v>5150024331</v>
      </c>
      <c r="JPI12">
        <v>5150024331</v>
      </c>
      <c r="JPK12">
        <v>5150006966</v>
      </c>
      <c r="JPL12">
        <v>5150006966</v>
      </c>
      <c r="JPM12">
        <v>5150006966</v>
      </c>
      <c r="JPN12">
        <v>5150006966</v>
      </c>
      <c r="JPO12">
        <v>5150006966</v>
      </c>
      <c r="JPP12">
        <v>5150006966</v>
      </c>
      <c r="JPQ12">
        <v>5150006966</v>
      </c>
      <c r="JPR12">
        <v>5150006966</v>
      </c>
      <c r="JPS12">
        <v>5150006966</v>
      </c>
      <c r="JPT12">
        <v>5150006966</v>
      </c>
      <c r="JPV12">
        <v>5150077936</v>
      </c>
      <c r="JPW12">
        <v>5150077936</v>
      </c>
      <c r="JPX12">
        <v>5150077936</v>
      </c>
      <c r="JPY12">
        <v>5150077936</v>
      </c>
      <c r="JPZ12">
        <v>5150077936</v>
      </c>
      <c r="JQA12">
        <v>5150077936</v>
      </c>
      <c r="JQB12">
        <v>5150077936</v>
      </c>
      <c r="JQC12">
        <v>5150077936</v>
      </c>
      <c r="JQD12">
        <v>5150077936</v>
      </c>
      <c r="JQE12">
        <v>5150077936</v>
      </c>
      <c r="JQG12">
        <v>5150023093</v>
      </c>
      <c r="JQH12">
        <v>5150023093</v>
      </c>
      <c r="JQI12">
        <v>5150023093</v>
      </c>
      <c r="JQJ12">
        <v>5150023093</v>
      </c>
      <c r="JQK12">
        <v>5150023093</v>
      </c>
      <c r="JQL12">
        <v>5150023093</v>
      </c>
      <c r="JQM12">
        <v>5150023093</v>
      </c>
      <c r="JQN12">
        <v>5150023093</v>
      </c>
      <c r="JQO12">
        <v>5150023093</v>
      </c>
      <c r="JQP12">
        <v>5150023093</v>
      </c>
      <c r="JQR12" t="s">
        <v>208</v>
      </c>
      <c r="JQS12" t="s">
        <v>208</v>
      </c>
      <c r="JQT12" t="s">
        <v>208</v>
      </c>
      <c r="JQU12" t="s">
        <v>208</v>
      </c>
      <c r="JQV12" t="s">
        <v>208</v>
      </c>
      <c r="JQW12" t="s">
        <v>208</v>
      </c>
      <c r="JQX12" t="s">
        <v>208</v>
      </c>
      <c r="JQY12" t="s">
        <v>208</v>
      </c>
      <c r="JQZ12" t="s">
        <v>208</v>
      </c>
      <c r="JRA12" t="s">
        <v>208</v>
      </c>
      <c r="JRC12" t="s">
        <v>209</v>
      </c>
      <c r="JRD12" t="s">
        <v>209</v>
      </c>
      <c r="JRE12" t="s">
        <v>209</v>
      </c>
      <c r="JRF12" t="s">
        <v>209</v>
      </c>
      <c r="JRG12" t="s">
        <v>209</v>
      </c>
      <c r="JRH12" t="s">
        <v>209</v>
      </c>
      <c r="JRI12" t="s">
        <v>209</v>
      </c>
      <c r="JRJ12" t="s">
        <v>209</v>
      </c>
      <c r="JRK12" t="s">
        <v>209</v>
      </c>
      <c r="JRL12" t="s">
        <v>209</v>
      </c>
      <c r="JRN12" t="s">
        <v>210</v>
      </c>
      <c r="JRO12" t="s">
        <v>210</v>
      </c>
      <c r="JRP12" t="s">
        <v>210</v>
      </c>
      <c r="JRQ12" t="s">
        <v>210</v>
      </c>
      <c r="JRR12" t="s">
        <v>210</v>
      </c>
      <c r="JRS12" t="s">
        <v>210</v>
      </c>
      <c r="JRT12" t="s">
        <v>210</v>
      </c>
      <c r="JRU12" t="s">
        <v>210</v>
      </c>
      <c r="JRV12" t="s">
        <v>210</v>
      </c>
      <c r="JRW12" t="s">
        <v>210</v>
      </c>
      <c r="JRY12">
        <v>41832</v>
      </c>
      <c r="JRZ12">
        <v>41832</v>
      </c>
      <c r="JSA12">
        <v>41832</v>
      </c>
      <c r="JSB12">
        <v>41832</v>
      </c>
      <c r="JSC12">
        <v>41832</v>
      </c>
      <c r="JSD12">
        <v>41832</v>
      </c>
      <c r="JSE12">
        <v>41832</v>
      </c>
      <c r="JSF12">
        <v>41832</v>
      </c>
      <c r="JSG12">
        <v>41832</v>
      </c>
      <c r="JSH12">
        <v>41832</v>
      </c>
      <c r="JSJ12">
        <v>53201</v>
      </c>
      <c r="JSK12">
        <v>53201</v>
      </c>
      <c r="JSL12">
        <v>53201</v>
      </c>
      <c r="JSM12">
        <v>53201</v>
      </c>
      <c r="JSN12">
        <v>53201</v>
      </c>
      <c r="JSO12">
        <v>53201</v>
      </c>
      <c r="JSP12">
        <v>53201</v>
      </c>
      <c r="JSQ12">
        <v>53201</v>
      </c>
      <c r="JSR12">
        <v>53201</v>
      </c>
      <c r="JSS12">
        <v>53201</v>
      </c>
      <c r="JSU12">
        <v>62001</v>
      </c>
      <c r="JSV12">
        <v>62001</v>
      </c>
      <c r="JSW12">
        <v>62001</v>
      </c>
      <c r="JSX12">
        <v>62001</v>
      </c>
      <c r="JSY12">
        <v>62001</v>
      </c>
      <c r="JSZ12">
        <v>62001</v>
      </c>
      <c r="JTA12">
        <v>62001</v>
      </c>
      <c r="JTB12">
        <v>62001</v>
      </c>
      <c r="JTC12">
        <v>62001</v>
      </c>
      <c r="JTD12">
        <v>62001</v>
      </c>
      <c r="JTF12">
        <v>52222</v>
      </c>
      <c r="JTG12">
        <v>52222</v>
      </c>
      <c r="JTH12">
        <v>52222</v>
      </c>
      <c r="JTI12">
        <v>52222</v>
      </c>
      <c r="JTJ12">
        <v>52222</v>
      </c>
      <c r="JTK12">
        <v>52222</v>
      </c>
      <c r="JTL12">
        <v>52222</v>
      </c>
      <c r="JTM12">
        <v>52222</v>
      </c>
      <c r="JTN12">
        <v>52222</v>
      </c>
      <c r="JTO12">
        <v>52222</v>
      </c>
      <c r="JTQ12">
        <v>53211</v>
      </c>
      <c r="JTR12">
        <v>53211</v>
      </c>
      <c r="JTS12">
        <v>53211</v>
      </c>
      <c r="JTT12">
        <v>53211</v>
      </c>
      <c r="JTU12">
        <v>53211</v>
      </c>
      <c r="JTV12">
        <v>53211</v>
      </c>
      <c r="JTW12">
        <v>53211</v>
      </c>
      <c r="JTX12">
        <v>53211</v>
      </c>
      <c r="JTY12">
        <v>53211</v>
      </c>
      <c r="JTZ12">
        <v>53211</v>
      </c>
      <c r="JUB12">
        <v>41005</v>
      </c>
      <c r="JUC12">
        <v>41005</v>
      </c>
      <c r="JUD12">
        <v>41005</v>
      </c>
      <c r="JUE12">
        <v>41005</v>
      </c>
      <c r="JUF12">
        <v>41005</v>
      </c>
      <c r="JUG12">
        <v>41005</v>
      </c>
      <c r="JUH12">
        <v>41005</v>
      </c>
      <c r="JUI12">
        <v>41005</v>
      </c>
      <c r="JUJ12">
        <v>41005</v>
      </c>
      <c r="JUK12">
        <v>41005</v>
      </c>
      <c r="JUM12">
        <v>10101</v>
      </c>
      <c r="JUN12">
        <v>10101</v>
      </c>
      <c r="JUO12">
        <v>10101</v>
      </c>
      <c r="JUP12">
        <v>10101</v>
      </c>
      <c r="JUQ12">
        <v>10101</v>
      </c>
      <c r="JUR12">
        <v>10101</v>
      </c>
      <c r="JUS12">
        <v>10101</v>
      </c>
      <c r="JUT12">
        <v>10101</v>
      </c>
      <c r="JUU12">
        <v>10101</v>
      </c>
      <c r="JUV12">
        <v>10101</v>
      </c>
      <c r="JUX12">
        <v>10102</v>
      </c>
      <c r="JUY12">
        <v>10102</v>
      </c>
      <c r="JUZ12">
        <v>10102</v>
      </c>
      <c r="JVA12">
        <v>10102</v>
      </c>
      <c r="JVB12">
        <v>10102</v>
      </c>
      <c r="JVC12">
        <v>10102</v>
      </c>
      <c r="JVD12">
        <v>10102</v>
      </c>
      <c r="JVE12">
        <v>10102</v>
      </c>
      <c r="JVF12">
        <v>10102</v>
      </c>
      <c r="JVG12">
        <v>10102</v>
      </c>
      <c r="JVI12">
        <v>10108</v>
      </c>
      <c r="JVJ12">
        <v>10108</v>
      </c>
      <c r="JVK12">
        <v>10108</v>
      </c>
      <c r="JVL12">
        <v>10108</v>
      </c>
      <c r="JVM12">
        <v>10108</v>
      </c>
      <c r="JVN12">
        <v>10108</v>
      </c>
      <c r="JVO12">
        <v>10108</v>
      </c>
      <c r="JVP12">
        <v>10108</v>
      </c>
      <c r="JVQ12">
        <v>10108</v>
      </c>
      <c r="JVR12">
        <v>10108</v>
      </c>
      <c r="JVT12">
        <v>10202</v>
      </c>
      <c r="JVU12">
        <v>10202</v>
      </c>
      <c r="JVV12">
        <v>10202</v>
      </c>
      <c r="JVW12">
        <v>10202</v>
      </c>
      <c r="JVX12">
        <v>10202</v>
      </c>
      <c r="JVY12">
        <v>10202</v>
      </c>
      <c r="JVZ12">
        <v>10202</v>
      </c>
      <c r="JWA12">
        <v>10202</v>
      </c>
      <c r="JWB12">
        <v>10202</v>
      </c>
      <c r="JWC12">
        <v>10202</v>
      </c>
      <c r="JWE12">
        <v>74076</v>
      </c>
      <c r="JWF12">
        <v>74076</v>
      </c>
      <c r="JWG12">
        <v>74076</v>
      </c>
      <c r="JWH12">
        <v>74076</v>
      </c>
      <c r="JWI12">
        <v>74076</v>
      </c>
      <c r="JWJ12">
        <v>74076</v>
      </c>
      <c r="JWK12">
        <v>74076</v>
      </c>
      <c r="JWL12">
        <v>74076</v>
      </c>
      <c r="JWM12">
        <v>74076</v>
      </c>
      <c r="JWN12">
        <v>74076</v>
      </c>
      <c r="JWP12">
        <v>70004</v>
      </c>
      <c r="JWQ12">
        <v>70004</v>
      </c>
      <c r="JWR12">
        <v>70004</v>
      </c>
      <c r="JWS12">
        <v>70004</v>
      </c>
      <c r="JWT12">
        <v>70004</v>
      </c>
      <c r="JWU12">
        <v>70004</v>
      </c>
      <c r="JWV12">
        <v>70004</v>
      </c>
      <c r="JWW12">
        <v>70004</v>
      </c>
      <c r="JWX12">
        <v>70004</v>
      </c>
      <c r="JWY12">
        <v>70004</v>
      </c>
      <c r="JXA12">
        <v>70079</v>
      </c>
      <c r="JXB12">
        <v>70079</v>
      </c>
      <c r="JXC12">
        <v>70079</v>
      </c>
      <c r="JXD12">
        <v>70079</v>
      </c>
      <c r="JXE12">
        <v>70079</v>
      </c>
      <c r="JXF12">
        <v>70079</v>
      </c>
      <c r="JXG12">
        <v>70079</v>
      </c>
      <c r="JXH12">
        <v>70079</v>
      </c>
      <c r="JXI12">
        <v>70079</v>
      </c>
      <c r="JXJ12">
        <v>70079</v>
      </c>
      <c r="JXL12">
        <v>22102</v>
      </c>
      <c r="JXM12">
        <v>22102</v>
      </c>
      <c r="JXN12">
        <v>22102</v>
      </c>
      <c r="JXO12">
        <v>22102</v>
      </c>
      <c r="JXP12">
        <v>22102</v>
      </c>
      <c r="JXQ12">
        <v>22102</v>
      </c>
      <c r="JXR12">
        <v>22102</v>
      </c>
      <c r="JXS12">
        <v>22102</v>
      </c>
      <c r="JXT12">
        <v>22102</v>
      </c>
      <c r="JXU12">
        <v>22102</v>
      </c>
      <c r="JXW12">
        <v>70073</v>
      </c>
      <c r="JXX12">
        <v>70073</v>
      </c>
      <c r="JXY12">
        <v>70073</v>
      </c>
      <c r="JXZ12">
        <v>70073</v>
      </c>
      <c r="JYA12">
        <v>70073</v>
      </c>
      <c r="JYB12">
        <v>70073</v>
      </c>
      <c r="JYC12">
        <v>70073</v>
      </c>
      <c r="JYD12">
        <v>70073</v>
      </c>
      <c r="JYE12">
        <v>70073</v>
      </c>
      <c r="JYF12">
        <v>70073</v>
      </c>
      <c r="JYH12">
        <v>10000006919</v>
      </c>
      <c r="JYI12">
        <v>10000006919</v>
      </c>
      <c r="JYJ12">
        <v>10000006919</v>
      </c>
      <c r="JYK12">
        <v>10000006919</v>
      </c>
      <c r="JYL12">
        <v>10000006919</v>
      </c>
      <c r="JYM12">
        <v>10000006919</v>
      </c>
      <c r="JYN12">
        <v>10000006919</v>
      </c>
      <c r="JYO12">
        <v>10000006919</v>
      </c>
      <c r="JYP12">
        <v>10000006919</v>
      </c>
      <c r="JYQ12">
        <v>10000006919</v>
      </c>
      <c r="JYS12">
        <v>10000008443</v>
      </c>
      <c r="JYT12">
        <v>10000008443</v>
      </c>
      <c r="JYU12">
        <v>10000008443</v>
      </c>
      <c r="JYV12">
        <v>10000008443</v>
      </c>
      <c r="JYW12">
        <v>10000008443</v>
      </c>
      <c r="JYX12">
        <v>10000008443</v>
      </c>
      <c r="JYY12">
        <v>10000008443</v>
      </c>
      <c r="JYZ12">
        <v>10000008443</v>
      </c>
      <c r="JZA12">
        <v>10000008443</v>
      </c>
      <c r="JZB12">
        <v>10000008443</v>
      </c>
      <c r="JZD12">
        <v>10000008737</v>
      </c>
      <c r="JZE12">
        <v>10000008737</v>
      </c>
      <c r="JZF12">
        <v>10000008737</v>
      </c>
      <c r="JZG12">
        <v>10000008737</v>
      </c>
      <c r="JZH12">
        <v>10000008737</v>
      </c>
      <c r="JZI12">
        <v>10000008737</v>
      </c>
      <c r="JZJ12">
        <v>10000008737</v>
      </c>
      <c r="JZK12">
        <v>10000008737</v>
      </c>
      <c r="JZL12">
        <v>10000008737</v>
      </c>
      <c r="JZM12">
        <v>10000008737</v>
      </c>
      <c r="JZO12">
        <v>10000009860</v>
      </c>
      <c r="JZP12">
        <v>10000009860</v>
      </c>
      <c r="JZQ12">
        <v>10000009860</v>
      </c>
      <c r="JZR12">
        <v>10000009860</v>
      </c>
      <c r="JZS12">
        <v>10000009860</v>
      </c>
      <c r="JZT12">
        <v>10000009860</v>
      </c>
      <c r="JZU12">
        <v>10000009860</v>
      </c>
      <c r="JZV12">
        <v>10000009860</v>
      </c>
      <c r="JZW12">
        <v>10000009860</v>
      </c>
      <c r="JZX12">
        <v>10000009860</v>
      </c>
      <c r="JZZ12">
        <v>10000011750</v>
      </c>
      <c r="KAA12">
        <v>10000011750</v>
      </c>
      <c r="KAB12">
        <v>10000011750</v>
      </c>
      <c r="KAC12">
        <v>10000011750</v>
      </c>
      <c r="KAD12">
        <v>10000011750</v>
      </c>
      <c r="KAE12">
        <v>10000011750</v>
      </c>
      <c r="KAF12">
        <v>10000011750</v>
      </c>
      <c r="KAG12">
        <v>10000011750</v>
      </c>
      <c r="KAH12">
        <v>10000011750</v>
      </c>
      <c r="KAI12">
        <v>10000011750</v>
      </c>
      <c r="KAK12">
        <v>10000013716</v>
      </c>
      <c r="KAL12">
        <v>10000013716</v>
      </c>
      <c r="KAM12">
        <v>10000013716</v>
      </c>
      <c r="KAN12">
        <v>10000013716</v>
      </c>
      <c r="KAO12">
        <v>10000013716</v>
      </c>
      <c r="KAP12">
        <v>10000013716</v>
      </c>
      <c r="KAQ12">
        <v>10000013716</v>
      </c>
      <c r="KAR12">
        <v>10000013716</v>
      </c>
      <c r="KAS12">
        <v>10000013716</v>
      </c>
      <c r="KAT12">
        <v>10000013716</v>
      </c>
      <c r="KAV12">
        <v>10000013740</v>
      </c>
      <c r="KAW12">
        <v>10000013740</v>
      </c>
      <c r="KAX12">
        <v>10000013740</v>
      </c>
      <c r="KAY12">
        <v>10000013740</v>
      </c>
      <c r="KAZ12">
        <v>10000013740</v>
      </c>
      <c r="KBA12">
        <v>10000013740</v>
      </c>
      <c r="KBB12">
        <v>10000013740</v>
      </c>
      <c r="KBC12">
        <v>10000013740</v>
      </c>
      <c r="KBD12">
        <v>10000013740</v>
      </c>
      <c r="KBE12">
        <v>10000013740</v>
      </c>
      <c r="KBG12">
        <v>10000013782</v>
      </c>
      <c r="KBH12">
        <v>10000013782</v>
      </c>
      <c r="KBI12">
        <v>10000013782</v>
      </c>
      <c r="KBJ12">
        <v>10000013782</v>
      </c>
      <c r="KBK12">
        <v>10000013782</v>
      </c>
      <c r="KBL12">
        <v>10000013782</v>
      </c>
      <c r="KBM12">
        <v>10000013782</v>
      </c>
      <c r="KBN12">
        <v>10000013782</v>
      </c>
      <c r="KBO12">
        <v>10000013782</v>
      </c>
      <c r="KBP12">
        <v>10000013782</v>
      </c>
      <c r="KBR12">
        <v>10000015230</v>
      </c>
      <c r="KBS12">
        <v>10000015230</v>
      </c>
      <c r="KBT12">
        <v>10000015230</v>
      </c>
      <c r="KBU12">
        <v>10000015230</v>
      </c>
      <c r="KBV12">
        <v>10000015230</v>
      </c>
      <c r="KBW12">
        <v>10000015230</v>
      </c>
      <c r="KBX12">
        <v>10000015230</v>
      </c>
      <c r="KBY12">
        <v>10000015230</v>
      </c>
      <c r="KBZ12">
        <v>10000015230</v>
      </c>
      <c r="KCA12">
        <v>10000015230</v>
      </c>
      <c r="KCC12">
        <v>10000015924</v>
      </c>
      <c r="KCD12">
        <v>10000015924</v>
      </c>
      <c r="KCE12">
        <v>10000015924</v>
      </c>
      <c r="KCF12">
        <v>10000015924</v>
      </c>
      <c r="KCG12">
        <v>10000015924</v>
      </c>
      <c r="KCH12">
        <v>10000015924</v>
      </c>
      <c r="KCI12">
        <v>10000015924</v>
      </c>
      <c r="KCJ12">
        <v>10000015924</v>
      </c>
      <c r="KCK12">
        <v>10000015924</v>
      </c>
      <c r="KCL12">
        <v>10000015924</v>
      </c>
      <c r="KCN12">
        <v>10000015932</v>
      </c>
      <c r="KCO12">
        <v>10000015932</v>
      </c>
      <c r="KCP12">
        <v>10000015932</v>
      </c>
      <c r="KCQ12">
        <v>10000015932</v>
      </c>
      <c r="KCR12">
        <v>10000015932</v>
      </c>
      <c r="KCS12">
        <v>10000015932</v>
      </c>
      <c r="KCT12">
        <v>10000015932</v>
      </c>
      <c r="KCU12">
        <v>10000015932</v>
      </c>
      <c r="KCV12">
        <v>10000015932</v>
      </c>
      <c r="KCW12">
        <v>10000015932</v>
      </c>
      <c r="KCY12">
        <v>10000032041</v>
      </c>
      <c r="KCZ12">
        <v>10000032041</v>
      </c>
      <c r="KDA12">
        <v>10000032041</v>
      </c>
      <c r="KDB12">
        <v>10000032041</v>
      </c>
      <c r="KDC12">
        <v>10000032041</v>
      </c>
      <c r="KDD12">
        <v>10000032041</v>
      </c>
      <c r="KDE12">
        <v>10000032041</v>
      </c>
      <c r="KDF12">
        <v>10000032041</v>
      </c>
      <c r="KDG12">
        <v>10000032041</v>
      </c>
      <c r="KDH12">
        <v>10000032041</v>
      </c>
      <c r="KDJ12">
        <v>10000037600</v>
      </c>
      <c r="KDK12">
        <v>10000037600</v>
      </c>
      <c r="KDL12">
        <v>10000037600</v>
      </c>
      <c r="KDM12">
        <v>10000037600</v>
      </c>
      <c r="KDN12">
        <v>10000037600</v>
      </c>
      <c r="KDO12">
        <v>10000037600</v>
      </c>
      <c r="KDP12">
        <v>10000037600</v>
      </c>
      <c r="KDQ12">
        <v>10000037600</v>
      </c>
      <c r="KDR12">
        <v>10000037600</v>
      </c>
      <c r="KDS12">
        <v>10000037600</v>
      </c>
      <c r="KDU12">
        <v>10000055325</v>
      </c>
      <c r="KDV12">
        <v>10000055325</v>
      </c>
      <c r="KDW12">
        <v>10000055325</v>
      </c>
      <c r="KDX12">
        <v>10000055325</v>
      </c>
      <c r="KDY12">
        <v>10000055325</v>
      </c>
      <c r="KDZ12">
        <v>10000055325</v>
      </c>
      <c r="KEA12">
        <v>10000055325</v>
      </c>
      <c r="KEB12">
        <v>10000055325</v>
      </c>
      <c r="KEC12">
        <v>10000055325</v>
      </c>
      <c r="KED12">
        <v>10000055325</v>
      </c>
      <c r="KEF12">
        <v>10000055327</v>
      </c>
      <c r="KEG12">
        <v>10000055327</v>
      </c>
      <c r="KEH12">
        <v>10000055327</v>
      </c>
      <c r="KEI12">
        <v>10000055327</v>
      </c>
      <c r="KEJ12">
        <v>10000055327</v>
      </c>
      <c r="KEK12">
        <v>10000055327</v>
      </c>
      <c r="KEL12">
        <v>10000055327</v>
      </c>
      <c r="KEM12">
        <v>10000055327</v>
      </c>
      <c r="KEN12">
        <v>10000055327</v>
      </c>
      <c r="KEO12">
        <v>10000055327</v>
      </c>
      <c r="KEQ12">
        <v>10000055425</v>
      </c>
      <c r="KER12">
        <v>10000055425</v>
      </c>
      <c r="KES12">
        <v>10000055425</v>
      </c>
      <c r="KET12">
        <v>10000055425</v>
      </c>
      <c r="KEU12">
        <v>10000055425</v>
      </c>
      <c r="KEV12">
        <v>10000055425</v>
      </c>
      <c r="KEW12">
        <v>10000055425</v>
      </c>
      <c r="KEX12">
        <v>10000055425</v>
      </c>
      <c r="KEY12">
        <v>10000055425</v>
      </c>
      <c r="KEZ12">
        <v>10000055425</v>
      </c>
      <c r="KFB12">
        <v>10000065887</v>
      </c>
      <c r="KFC12">
        <v>10000065887</v>
      </c>
      <c r="KFD12">
        <v>10000065887</v>
      </c>
      <c r="KFE12">
        <v>10000065887</v>
      </c>
      <c r="KFF12">
        <v>10000065887</v>
      </c>
      <c r="KFG12">
        <v>10000065887</v>
      </c>
      <c r="KFH12">
        <v>10000065887</v>
      </c>
      <c r="KFI12">
        <v>10000065887</v>
      </c>
      <c r="KFJ12">
        <v>10000065887</v>
      </c>
      <c r="KFK12">
        <v>10000065887</v>
      </c>
      <c r="KFM12">
        <v>10000065888</v>
      </c>
      <c r="KFN12">
        <v>10000065888</v>
      </c>
      <c r="KFO12">
        <v>10000065888</v>
      </c>
      <c r="KFP12">
        <v>10000065888</v>
      </c>
      <c r="KFQ12">
        <v>10000065888</v>
      </c>
      <c r="KFR12">
        <v>10000065888</v>
      </c>
      <c r="KFS12">
        <v>10000065888</v>
      </c>
      <c r="KFT12">
        <v>10000065888</v>
      </c>
      <c r="KFU12">
        <v>10000065888</v>
      </c>
      <c r="KFV12">
        <v>10000065888</v>
      </c>
      <c r="KFX12">
        <v>10000069005</v>
      </c>
      <c r="KFY12">
        <v>10000069005</v>
      </c>
      <c r="KFZ12">
        <v>10000069005</v>
      </c>
      <c r="KGA12">
        <v>10000069005</v>
      </c>
      <c r="KGB12">
        <v>10000069005</v>
      </c>
      <c r="KGC12">
        <v>10000069005</v>
      </c>
      <c r="KGD12">
        <v>10000069005</v>
      </c>
      <c r="KGE12">
        <v>10000069005</v>
      </c>
      <c r="KGF12">
        <v>10000069005</v>
      </c>
      <c r="KGG12">
        <v>10000069005</v>
      </c>
      <c r="KGI12">
        <v>10000069033</v>
      </c>
      <c r="KGJ12">
        <v>10000069033</v>
      </c>
      <c r="KGK12">
        <v>10000069033</v>
      </c>
      <c r="KGL12">
        <v>10000069033</v>
      </c>
      <c r="KGM12">
        <v>10000069033</v>
      </c>
      <c r="KGN12">
        <v>10000069033</v>
      </c>
      <c r="KGO12">
        <v>10000069033</v>
      </c>
      <c r="KGP12">
        <v>10000069033</v>
      </c>
      <c r="KGQ12">
        <v>10000069033</v>
      </c>
      <c r="KGR12">
        <v>10000069033</v>
      </c>
      <c r="KGT12">
        <v>10000069050</v>
      </c>
      <c r="KGU12">
        <v>10000069050</v>
      </c>
      <c r="KGV12">
        <v>10000069050</v>
      </c>
      <c r="KGW12">
        <v>10000069050</v>
      </c>
      <c r="KGX12">
        <v>10000069050</v>
      </c>
      <c r="KGY12">
        <v>10000069050</v>
      </c>
      <c r="KGZ12">
        <v>10000069050</v>
      </c>
      <c r="KHA12">
        <v>10000069050</v>
      </c>
      <c r="KHB12">
        <v>10000069050</v>
      </c>
      <c r="KHC12">
        <v>10000069050</v>
      </c>
      <c r="KHE12">
        <v>10000069097</v>
      </c>
      <c r="KHF12">
        <v>10000069097</v>
      </c>
      <c r="KHG12">
        <v>10000069097</v>
      </c>
      <c r="KHH12">
        <v>10000069097</v>
      </c>
      <c r="KHI12">
        <v>10000069097</v>
      </c>
      <c r="KHJ12">
        <v>10000069097</v>
      </c>
      <c r="KHK12">
        <v>10000069097</v>
      </c>
      <c r="KHL12">
        <v>10000069097</v>
      </c>
      <c r="KHM12">
        <v>10000069097</v>
      </c>
      <c r="KHN12">
        <v>10000069097</v>
      </c>
      <c r="KHP12">
        <v>10000073050</v>
      </c>
      <c r="KHQ12">
        <v>10000073050</v>
      </c>
      <c r="KHR12">
        <v>10000073050</v>
      </c>
      <c r="KHS12">
        <v>10000073050</v>
      </c>
      <c r="KHT12">
        <v>10000073050</v>
      </c>
      <c r="KHU12">
        <v>10000073050</v>
      </c>
      <c r="KHV12">
        <v>10000073050</v>
      </c>
      <c r="KHW12">
        <v>10000073050</v>
      </c>
      <c r="KHX12">
        <v>10000073050</v>
      </c>
      <c r="KHY12">
        <v>10000073050</v>
      </c>
      <c r="KIA12">
        <v>10000080125</v>
      </c>
      <c r="KIB12">
        <v>10000080125</v>
      </c>
      <c r="KIC12">
        <v>10000080125</v>
      </c>
      <c r="KID12">
        <v>10000080125</v>
      </c>
      <c r="KIE12">
        <v>10000080125</v>
      </c>
      <c r="KIF12">
        <v>10000080125</v>
      </c>
      <c r="KIG12">
        <v>10000080125</v>
      </c>
      <c r="KIH12">
        <v>10000080125</v>
      </c>
      <c r="KII12">
        <v>10000080125</v>
      </c>
      <c r="KIJ12">
        <v>10000080125</v>
      </c>
      <c r="KIL12">
        <v>10000096170</v>
      </c>
      <c r="KIM12">
        <v>10000096170</v>
      </c>
      <c r="KIN12">
        <v>10000096170</v>
      </c>
      <c r="KIO12">
        <v>10000096170</v>
      </c>
      <c r="KIP12">
        <v>10000096170</v>
      </c>
      <c r="KIQ12">
        <v>10000096170</v>
      </c>
      <c r="KIR12">
        <v>10000096170</v>
      </c>
      <c r="KIS12">
        <v>10000096170</v>
      </c>
      <c r="KIT12">
        <v>10000096170</v>
      </c>
      <c r="KIU12">
        <v>10000096170</v>
      </c>
      <c r="KIW12">
        <v>10000096694</v>
      </c>
      <c r="KIX12">
        <v>10000096694</v>
      </c>
      <c r="KIY12">
        <v>10000096694</v>
      </c>
      <c r="KIZ12">
        <v>10000096694</v>
      </c>
      <c r="KJA12">
        <v>10000096694</v>
      </c>
      <c r="KJB12">
        <v>10000096694</v>
      </c>
      <c r="KJC12">
        <v>10000096694</v>
      </c>
      <c r="KJD12">
        <v>10000096694</v>
      </c>
      <c r="KJE12">
        <v>10000096694</v>
      </c>
      <c r="KJF12">
        <v>10000096694</v>
      </c>
      <c r="KJH12">
        <v>10000097370</v>
      </c>
      <c r="KJI12">
        <v>10000097370</v>
      </c>
      <c r="KJJ12">
        <v>10000097370</v>
      </c>
      <c r="KJK12">
        <v>10000097370</v>
      </c>
      <c r="KJL12">
        <v>10000097370</v>
      </c>
      <c r="KJM12">
        <v>10000097370</v>
      </c>
      <c r="KJN12">
        <v>10000097370</v>
      </c>
      <c r="KJO12">
        <v>10000097370</v>
      </c>
      <c r="KJP12">
        <v>10000097370</v>
      </c>
      <c r="KJQ12">
        <v>10000097370</v>
      </c>
      <c r="KJS12">
        <v>10000097689</v>
      </c>
      <c r="KJT12">
        <v>10000097689</v>
      </c>
      <c r="KJU12">
        <v>10000097689</v>
      </c>
      <c r="KJV12">
        <v>10000097689</v>
      </c>
      <c r="KJW12">
        <v>10000097689</v>
      </c>
      <c r="KJX12">
        <v>10000097689</v>
      </c>
      <c r="KJY12">
        <v>10000097689</v>
      </c>
      <c r="KJZ12">
        <v>10000097689</v>
      </c>
      <c r="KKA12">
        <v>10000097689</v>
      </c>
      <c r="KKB12">
        <v>10000097689</v>
      </c>
      <c r="KKD12">
        <v>10000097886</v>
      </c>
      <c r="KKE12">
        <v>10000097886</v>
      </c>
      <c r="KKF12">
        <v>10000097886</v>
      </c>
      <c r="KKG12">
        <v>10000097886</v>
      </c>
      <c r="KKH12">
        <v>10000097886</v>
      </c>
      <c r="KKI12">
        <v>10000097886</v>
      </c>
      <c r="KKJ12">
        <v>10000097886</v>
      </c>
      <c r="KKK12">
        <v>10000097886</v>
      </c>
      <c r="KKL12">
        <v>10000097886</v>
      </c>
      <c r="KKM12">
        <v>10000097886</v>
      </c>
      <c r="KKO12">
        <v>10000059993</v>
      </c>
      <c r="KKP12">
        <v>10000059993</v>
      </c>
      <c r="KKQ12">
        <v>10000059993</v>
      </c>
      <c r="KKR12">
        <v>10000059993</v>
      </c>
      <c r="KKS12">
        <v>10000059993</v>
      </c>
      <c r="KKT12">
        <v>10000059993</v>
      </c>
      <c r="KKU12">
        <v>10000059993</v>
      </c>
      <c r="KKV12">
        <v>10000059993</v>
      </c>
      <c r="KKW12">
        <v>10000059993</v>
      </c>
      <c r="KKX12">
        <v>10000059993</v>
      </c>
      <c r="KKZ12">
        <v>10000015327</v>
      </c>
      <c r="KLA12">
        <v>10000015327</v>
      </c>
      <c r="KLB12">
        <v>10000015327</v>
      </c>
      <c r="KLC12">
        <v>10000015327</v>
      </c>
      <c r="KLD12">
        <v>10000015327</v>
      </c>
      <c r="KLE12">
        <v>10000015327</v>
      </c>
      <c r="KLF12">
        <v>10000015327</v>
      </c>
      <c r="KLG12">
        <v>10000015327</v>
      </c>
      <c r="KLH12">
        <v>10000015327</v>
      </c>
      <c r="KLI12">
        <v>10000015327</v>
      </c>
      <c r="KLK12">
        <v>17020111120</v>
      </c>
      <c r="KLL12">
        <v>17020111120</v>
      </c>
      <c r="KLM12">
        <v>17020111120</v>
      </c>
      <c r="KLN12">
        <v>17020111120</v>
      </c>
      <c r="KLO12">
        <v>17020111120</v>
      </c>
      <c r="KLP12">
        <v>17020111120</v>
      </c>
      <c r="KLQ12">
        <v>17020111120</v>
      </c>
      <c r="KLR12">
        <v>17020111120</v>
      </c>
      <c r="KLS12">
        <v>17020111120</v>
      </c>
      <c r="KLT12">
        <v>17020111120</v>
      </c>
      <c r="KLV12">
        <v>17021081120</v>
      </c>
      <c r="KLW12">
        <v>17021081120</v>
      </c>
      <c r="KLX12">
        <v>17021081120</v>
      </c>
      <c r="KLY12">
        <v>17021081120</v>
      </c>
      <c r="KLZ12">
        <v>17021081120</v>
      </c>
      <c r="KMA12">
        <v>17021081120</v>
      </c>
      <c r="KMB12">
        <v>17021081120</v>
      </c>
      <c r="KMC12">
        <v>17021081120</v>
      </c>
      <c r="KMD12">
        <v>17021081120</v>
      </c>
      <c r="KME12">
        <v>17021081120</v>
      </c>
      <c r="KMG12">
        <v>17021101120</v>
      </c>
      <c r="KMH12">
        <v>17021101120</v>
      </c>
      <c r="KMI12">
        <v>17021101120</v>
      </c>
      <c r="KMJ12">
        <v>17021101120</v>
      </c>
      <c r="KMK12">
        <v>17021101120</v>
      </c>
      <c r="KML12">
        <v>17021101120</v>
      </c>
      <c r="KMM12">
        <v>17021101120</v>
      </c>
      <c r="KMN12">
        <v>17021101120</v>
      </c>
      <c r="KMO12">
        <v>17021101120</v>
      </c>
      <c r="KMP12">
        <v>17021101120</v>
      </c>
      <c r="KMR12">
        <v>17022101120</v>
      </c>
      <c r="KMS12">
        <v>17022101120</v>
      </c>
      <c r="KMT12">
        <v>17022101120</v>
      </c>
      <c r="KMU12">
        <v>17022101120</v>
      </c>
      <c r="KMV12">
        <v>17022101120</v>
      </c>
      <c r="KMW12">
        <v>17022101120</v>
      </c>
      <c r="KMX12">
        <v>17022101120</v>
      </c>
      <c r="KMY12">
        <v>17022101120</v>
      </c>
      <c r="KMZ12">
        <v>17022101120</v>
      </c>
      <c r="KNA12">
        <v>17022101120</v>
      </c>
      <c r="KNC12">
        <v>17023721120</v>
      </c>
      <c r="KND12">
        <v>17023721120</v>
      </c>
      <c r="KNE12">
        <v>17023721120</v>
      </c>
      <c r="KNF12">
        <v>17023721120</v>
      </c>
      <c r="KNG12">
        <v>17023721120</v>
      </c>
      <c r="KNH12">
        <v>17023721120</v>
      </c>
      <c r="KNI12">
        <v>17023721120</v>
      </c>
      <c r="KNJ12">
        <v>17023721120</v>
      </c>
      <c r="KNK12">
        <v>17023721120</v>
      </c>
      <c r="KNL12">
        <v>17023721120</v>
      </c>
      <c r="KNN12">
        <v>17026721120</v>
      </c>
      <c r="KNO12">
        <v>17026721120</v>
      </c>
      <c r="KNP12">
        <v>17026721120</v>
      </c>
      <c r="KNQ12">
        <v>17026721120</v>
      </c>
      <c r="KNR12">
        <v>17026721120</v>
      </c>
      <c r="KNS12">
        <v>17026721120</v>
      </c>
      <c r="KNT12">
        <v>17026721120</v>
      </c>
      <c r="KNU12">
        <v>17026721120</v>
      </c>
      <c r="KNV12">
        <v>17026721120</v>
      </c>
      <c r="KNW12">
        <v>17026721120</v>
      </c>
      <c r="KNY12">
        <v>10021540928</v>
      </c>
      <c r="KNZ12">
        <v>10021540928</v>
      </c>
      <c r="KOA12">
        <v>10021540928</v>
      </c>
      <c r="KOB12">
        <v>10021540928</v>
      </c>
      <c r="KOC12">
        <v>10021540928</v>
      </c>
      <c r="KOD12">
        <v>10021540928</v>
      </c>
      <c r="KOE12">
        <v>10021540928</v>
      </c>
      <c r="KOF12">
        <v>10021540928</v>
      </c>
      <c r="KOG12">
        <v>10021540928</v>
      </c>
      <c r="KOH12">
        <v>10021540928</v>
      </c>
      <c r="KOJ12">
        <v>10021550928</v>
      </c>
      <c r="KOK12">
        <v>10021550928</v>
      </c>
      <c r="KOL12">
        <v>10021550928</v>
      </c>
      <c r="KOM12">
        <v>10021550928</v>
      </c>
      <c r="KON12">
        <v>10021550928</v>
      </c>
      <c r="KOO12">
        <v>10021550928</v>
      </c>
      <c r="KOP12">
        <v>10021550928</v>
      </c>
      <c r="KOQ12">
        <v>10021550928</v>
      </c>
      <c r="KOR12">
        <v>10021550928</v>
      </c>
      <c r="KOS12">
        <v>10021550928</v>
      </c>
      <c r="KOU12">
        <v>10035220928</v>
      </c>
      <c r="KOV12">
        <v>10035220928</v>
      </c>
      <c r="KOW12">
        <v>10035220928</v>
      </c>
      <c r="KOX12">
        <v>10035220928</v>
      </c>
      <c r="KOY12">
        <v>10035220928</v>
      </c>
      <c r="KOZ12">
        <v>10035220928</v>
      </c>
      <c r="KPA12">
        <v>10035220928</v>
      </c>
      <c r="KPB12">
        <v>10035220928</v>
      </c>
      <c r="KPC12">
        <v>10035220928</v>
      </c>
      <c r="KPD12">
        <v>10035220928</v>
      </c>
      <c r="KPF12">
        <v>10037310928</v>
      </c>
      <c r="KPG12">
        <v>10037310928</v>
      </c>
      <c r="KPH12">
        <v>10037310928</v>
      </c>
      <c r="KPI12">
        <v>10037310928</v>
      </c>
      <c r="KPJ12">
        <v>10037310928</v>
      </c>
      <c r="KPK12">
        <v>10037310928</v>
      </c>
      <c r="KPL12">
        <v>10037310928</v>
      </c>
      <c r="KPM12">
        <v>10037310928</v>
      </c>
      <c r="KPN12">
        <v>10037310928</v>
      </c>
      <c r="KPO12">
        <v>10037310928</v>
      </c>
      <c r="KPQ12">
        <v>10038590928</v>
      </c>
      <c r="KPR12">
        <v>10038590928</v>
      </c>
      <c r="KPS12">
        <v>10038590928</v>
      </c>
      <c r="KPT12">
        <v>10038590928</v>
      </c>
      <c r="KPU12">
        <v>10038590928</v>
      </c>
      <c r="KPV12">
        <v>10038590928</v>
      </c>
      <c r="KPW12">
        <v>10038590928</v>
      </c>
      <c r="KPX12">
        <v>10038590928</v>
      </c>
      <c r="KPY12">
        <v>10038590928</v>
      </c>
      <c r="KPZ12">
        <v>10038590928</v>
      </c>
      <c r="KQB12">
        <v>10055670928</v>
      </c>
      <c r="KQC12">
        <v>10055670928</v>
      </c>
      <c r="KQD12">
        <v>10055670928</v>
      </c>
      <c r="KQE12">
        <v>10055670928</v>
      </c>
      <c r="KQF12">
        <v>10055670928</v>
      </c>
      <c r="KQG12">
        <v>10055670928</v>
      </c>
      <c r="KQH12">
        <v>10055670928</v>
      </c>
      <c r="KQI12">
        <v>10055670928</v>
      </c>
      <c r="KQJ12">
        <v>10055670928</v>
      </c>
      <c r="KQK12">
        <v>10055670928</v>
      </c>
      <c r="KQM12">
        <v>10057780928</v>
      </c>
      <c r="KQN12">
        <v>10057780928</v>
      </c>
      <c r="KQO12">
        <v>10057780928</v>
      </c>
      <c r="KQP12">
        <v>10057780928</v>
      </c>
      <c r="KQQ12">
        <v>10057780928</v>
      </c>
      <c r="KQR12">
        <v>10057780928</v>
      </c>
      <c r="KQS12">
        <v>10057780928</v>
      </c>
      <c r="KQT12">
        <v>10057780928</v>
      </c>
      <c r="KQU12">
        <v>10057780928</v>
      </c>
      <c r="KQV12">
        <v>10057780928</v>
      </c>
      <c r="KQX12">
        <v>10164770928</v>
      </c>
      <c r="KQY12">
        <v>10164770928</v>
      </c>
      <c r="KQZ12">
        <v>10164770928</v>
      </c>
      <c r="KRA12">
        <v>10164770928</v>
      </c>
      <c r="KRB12">
        <v>10164770928</v>
      </c>
      <c r="KRC12">
        <v>10164770928</v>
      </c>
      <c r="KRD12">
        <v>10164770928</v>
      </c>
      <c r="KRE12">
        <v>10164770928</v>
      </c>
      <c r="KRF12">
        <v>10164770928</v>
      </c>
      <c r="KRG12">
        <v>10164770928</v>
      </c>
      <c r="KRI12">
        <v>10164780928</v>
      </c>
      <c r="KRJ12">
        <v>10164780928</v>
      </c>
      <c r="KRK12">
        <v>10164780928</v>
      </c>
      <c r="KRL12">
        <v>10164780928</v>
      </c>
      <c r="KRM12">
        <v>10164780928</v>
      </c>
      <c r="KRN12">
        <v>10164780928</v>
      </c>
      <c r="KRO12">
        <v>10164780928</v>
      </c>
      <c r="KRP12">
        <v>10164780928</v>
      </c>
      <c r="KRQ12">
        <v>10164780928</v>
      </c>
      <c r="KRR12">
        <v>10164780928</v>
      </c>
      <c r="KRT12">
        <v>10365230928</v>
      </c>
      <c r="KRU12">
        <v>10365230928</v>
      </c>
      <c r="KRV12">
        <v>10365230928</v>
      </c>
      <c r="KRW12">
        <v>10365230928</v>
      </c>
      <c r="KRX12">
        <v>10365230928</v>
      </c>
      <c r="KRY12">
        <v>10365230928</v>
      </c>
      <c r="KRZ12">
        <v>10365230928</v>
      </c>
      <c r="KSA12">
        <v>10365230928</v>
      </c>
      <c r="KSB12">
        <v>10365230928</v>
      </c>
      <c r="KSC12">
        <v>10365230928</v>
      </c>
      <c r="KSE12">
        <v>10460120928</v>
      </c>
      <c r="KSF12">
        <v>10460120928</v>
      </c>
      <c r="KSG12">
        <v>10460120928</v>
      </c>
      <c r="KSH12">
        <v>10460120928</v>
      </c>
      <c r="KSI12">
        <v>10460120928</v>
      </c>
      <c r="KSJ12">
        <v>10460120928</v>
      </c>
      <c r="KSK12">
        <v>10460120928</v>
      </c>
      <c r="KSL12">
        <v>10460120928</v>
      </c>
      <c r="KSM12">
        <v>10460120928</v>
      </c>
      <c r="KSN12">
        <v>10460120928</v>
      </c>
      <c r="KSP12">
        <v>10460210928</v>
      </c>
      <c r="KSQ12">
        <v>10460210928</v>
      </c>
      <c r="KSR12">
        <v>10460210928</v>
      </c>
      <c r="KSS12">
        <v>10460210928</v>
      </c>
      <c r="KST12">
        <v>10460210928</v>
      </c>
      <c r="KSU12">
        <v>10460210928</v>
      </c>
      <c r="KSV12">
        <v>10460210928</v>
      </c>
      <c r="KSW12">
        <v>10460210928</v>
      </c>
      <c r="KSX12">
        <v>10460210928</v>
      </c>
      <c r="KSY12">
        <v>10460210928</v>
      </c>
      <c r="KTA12">
        <v>10703040928</v>
      </c>
      <c r="KTB12">
        <v>10703040928</v>
      </c>
      <c r="KTC12">
        <v>10703040928</v>
      </c>
      <c r="KTD12">
        <v>10703040928</v>
      </c>
      <c r="KTE12">
        <v>10703040928</v>
      </c>
      <c r="KTF12">
        <v>10703040928</v>
      </c>
      <c r="KTG12">
        <v>10703040928</v>
      </c>
      <c r="KTH12">
        <v>10703040928</v>
      </c>
      <c r="KTI12">
        <v>10703040928</v>
      </c>
      <c r="KTJ12">
        <v>10703040928</v>
      </c>
      <c r="KTL12">
        <v>10703140928</v>
      </c>
      <c r="KTM12">
        <v>10703140928</v>
      </c>
      <c r="KTN12">
        <v>10703140928</v>
      </c>
      <c r="KTO12">
        <v>10703140928</v>
      </c>
      <c r="KTP12">
        <v>10703140928</v>
      </c>
      <c r="KTQ12">
        <v>10703140928</v>
      </c>
      <c r="KTR12">
        <v>10703140928</v>
      </c>
      <c r="KTS12">
        <v>10703140928</v>
      </c>
      <c r="KTT12">
        <v>10703140928</v>
      </c>
      <c r="KTU12">
        <v>10703140928</v>
      </c>
      <c r="KTW12">
        <v>10703340928</v>
      </c>
      <c r="KTX12">
        <v>10703340928</v>
      </c>
      <c r="KTY12">
        <v>10703340928</v>
      </c>
      <c r="KTZ12">
        <v>10703340928</v>
      </c>
      <c r="KUA12">
        <v>10703340928</v>
      </c>
      <c r="KUB12">
        <v>10703340928</v>
      </c>
      <c r="KUC12">
        <v>10703340928</v>
      </c>
      <c r="KUD12">
        <v>10703340928</v>
      </c>
      <c r="KUE12">
        <v>10703340928</v>
      </c>
      <c r="KUF12">
        <v>10703340928</v>
      </c>
      <c r="KUH12">
        <v>10703440928</v>
      </c>
      <c r="KUI12">
        <v>10703440928</v>
      </c>
      <c r="KUJ12">
        <v>10703440928</v>
      </c>
      <c r="KUK12">
        <v>10703440928</v>
      </c>
      <c r="KUL12">
        <v>10703440928</v>
      </c>
      <c r="KUM12">
        <v>10703440928</v>
      </c>
      <c r="KUN12">
        <v>10703440928</v>
      </c>
      <c r="KUO12">
        <v>10703440928</v>
      </c>
      <c r="KUP12">
        <v>10703440928</v>
      </c>
      <c r="KUQ12">
        <v>10703440928</v>
      </c>
      <c r="KUS12">
        <v>10703640928</v>
      </c>
      <c r="KUT12">
        <v>10703640928</v>
      </c>
      <c r="KUU12">
        <v>10703640928</v>
      </c>
      <c r="KUV12">
        <v>10703640928</v>
      </c>
      <c r="KUW12">
        <v>10703640928</v>
      </c>
      <c r="KUX12">
        <v>10703640928</v>
      </c>
      <c r="KUY12">
        <v>10703640928</v>
      </c>
      <c r="KUZ12">
        <v>10703640928</v>
      </c>
      <c r="KVA12">
        <v>10703640928</v>
      </c>
      <c r="KVB12">
        <v>10703640928</v>
      </c>
      <c r="KVD12">
        <v>10703670928</v>
      </c>
      <c r="KVE12">
        <v>10703670928</v>
      </c>
      <c r="KVF12">
        <v>10703670928</v>
      </c>
      <c r="KVG12">
        <v>10703670928</v>
      </c>
      <c r="KVH12">
        <v>10703670928</v>
      </c>
      <c r="KVI12">
        <v>10703670928</v>
      </c>
      <c r="KVJ12">
        <v>10703670928</v>
      </c>
      <c r="KVK12">
        <v>10703670928</v>
      </c>
      <c r="KVL12">
        <v>10703670928</v>
      </c>
      <c r="KVM12">
        <v>10703670928</v>
      </c>
      <c r="KVO12">
        <v>10703680928</v>
      </c>
      <c r="KVP12">
        <v>10703680928</v>
      </c>
      <c r="KVQ12">
        <v>10703680928</v>
      </c>
      <c r="KVR12">
        <v>10703680928</v>
      </c>
      <c r="KVS12">
        <v>10703680928</v>
      </c>
      <c r="KVT12">
        <v>10703680928</v>
      </c>
      <c r="KVU12">
        <v>10703680928</v>
      </c>
      <c r="KVV12">
        <v>10703680928</v>
      </c>
      <c r="KVW12">
        <v>10703680928</v>
      </c>
      <c r="KVX12">
        <v>10703680928</v>
      </c>
      <c r="KVZ12">
        <v>10703780928</v>
      </c>
      <c r="KWA12">
        <v>10703780928</v>
      </c>
      <c r="KWB12">
        <v>10703780928</v>
      </c>
      <c r="KWC12">
        <v>10703780928</v>
      </c>
      <c r="KWD12">
        <v>10703780928</v>
      </c>
      <c r="KWE12">
        <v>10703780928</v>
      </c>
      <c r="KWF12">
        <v>10703780928</v>
      </c>
      <c r="KWG12">
        <v>10703780928</v>
      </c>
      <c r="KWH12">
        <v>10703780928</v>
      </c>
      <c r="KWI12">
        <v>10703780928</v>
      </c>
      <c r="KWK12">
        <v>10029400928</v>
      </c>
      <c r="KWL12">
        <v>10029400928</v>
      </c>
      <c r="KWM12">
        <v>10029400928</v>
      </c>
      <c r="KWN12">
        <v>10029400928</v>
      </c>
      <c r="KWO12">
        <v>10029400928</v>
      </c>
      <c r="KWP12">
        <v>10029400928</v>
      </c>
      <c r="KWQ12">
        <v>10029400928</v>
      </c>
      <c r="KWR12">
        <v>10029400928</v>
      </c>
      <c r="KWS12">
        <v>10029400928</v>
      </c>
      <c r="KWT12">
        <v>10029400928</v>
      </c>
      <c r="KWV12">
        <v>10000038479</v>
      </c>
      <c r="KWW12">
        <v>10000038479</v>
      </c>
      <c r="KWX12">
        <v>10000038479</v>
      </c>
      <c r="KWY12">
        <v>10000038479</v>
      </c>
      <c r="KWZ12">
        <v>10000038479</v>
      </c>
      <c r="KXA12">
        <v>10000038479</v>
      </c>
      <c r="KXB12">
        <v>10000038479</v>
      </c>
      <c r="KXC12">
        <v>10000038479</v>
      </c>
      <c r="KXD12">
        <v>10000038479</v>
      </c>
      <c r="KXE12">
        <v>10000038479</v>
      </c>
      <c r="KXG12">
        <v>10000038942</v>
      </c>
      <c r="KXH12">
        <v>10000038942</v>
      </c>
      <c r="KXI12">
        <v>10000038942</v>
      </c>
      <c r="KXJ12">
        <v>10000038942</v>
      </c>
      <c r="KXK12">
        <v>10000038942</v>
      </c>
      <c r="KXL12">
        <v>10000038942</v>
      </c>
      <c r="KXM12">
        <v>10000038942</v>
      </c>
      <c r="KXN12">
        <v>10000038942</v>
      </c>
      <c r="KXO12">
        <v>10000038942</v>
      </c>
      <c r="KXP12">
        <v>10000038942</v>
      </c>
      <c r="KXR12">
        <v>10000051698</v>
      </c>
      <c r="KXS12">
        <v>10000051698</v>
      </c>
      <c r="KXT12">
        <v>10000051698</v>
      </c>
      <c r="KXU12">
        <v>10000051698</v>
      </c>
      <c r="KXV12">
        <v>10000051698</v>
      </c>
      <c r="KXW12">
        <v>10000051698</v>
      </c>
      <c r="KXX12">
        <v>10000051698</v>
      </c>
      <c r="KXY12">
        <v>10000051698</v>
      </c>
      <c r="KXZ12">
        <v>10000051698</v>
      </c>
      <c r="KYA12">
        <v>10000051698</v>
      </c>
      <c r="KYC12">
        <v>10061470928</v>
      </c>
      <c r="KYD12">
        <v>10061470928</v>
      </c>
      <c r="KYE12">
        <v>10061470928</v>
      </c>
      <c r="KYF12">
        <v>10061470928</v>
      </c>
      <c r="KYG12">
        <v>10061470928</v>
      </c>
      <c r="KYH12">
        <v>10061470928</v>
      </c>
      <c r="KYI12">
        <v>10061470928</v>
      </c>
      <c r="KYJ12">
        <v>10061470928</v>
      </c>
      <c r="KYK12">
        <v>10061470928</v>
      </c>
      <c r="KYL12">
        <v>10061470928</v>
      </c>
      <c r="KYN12">
        <v>10286860928</v>
      </c>
      <c r="KYO12">
        <v>10286860928</v>
      </c>
      <c r="KYP12">
        <v>10286860928</v>
      </c>
      <c r="KYQ12">
        <v>10286860928</v>
      </c>
      <c r="KYR12">
        <v>10286860928</v>
      </c>
      <c r="KYS12">
        <v>10286860928</v>
      </c>
      <c r="KYT12">
        <v>10286860928</v>
      </c>
      <c r="KYU12">
        <v>10286860928</v>
      </c>
      <c r="KYV12">
        <v>10286860928</v>
      </c>
      <c r="KYW12">
        <v>10286860928</v>
      </c>
      <c r="KYY12">
        <v>10346960928</v>
      </c>
      <c r="KYZ12">
        <v>10346960928</v>
      </c>
      <c r="KZA12">
        <v>10346960928</v>
      </c>
      <c r="KZB12">
        <v>10346960928</v>
      </c>
      <c r="KZC12">
        <v>10346960928</v>
      </c>
      <c r="KZD12">
        <v>10346960928</v>
      </c>
      <c r="KZE12">
        <v>10346960928</v>
      </c>
      <c r="KZF12">
        <v>10346960928</v>
      </c>
      <c r="KZG12">
        <v>10346960928</v>
      </c>
      <c r="KZH12">
        <v>10346960928</v>
      </c>
      <c r="KZJ12">
        <v>10383500928</v>
      </c>
      <c r="KZK12">
        <v>10383500928</v>
      </c>
      <c r="KZL12">
        <v>10383500928</v>
      </c>
      <c r="KZM12">
        <v>10383500928</v>
      </c>
      <c r="KZN12">
        <v>10383500928</v>
      </c>
      <c r="KZO12">
        <v>10383500928</v>
      </c>
      <c r="KZP12">
        <v>10383500928</v>
      </c>
      <c r="KZQ12">
        <v>10383500928</v>
      </c>
      <c r="KZR12">
        <v>10383500928</v>
      </c>
      <c r="KZS12">
        <v>10383500928</v>
      </c>
      <c r="KZU12">
        <v>10703000928</v>
      </c>
      <c r="KZV12">
        <v>10703000928</v>
      </c>
      <c r="KZW12">
        <v>10703000928</v>
      </c>
      <c r="KZX12">
        <v>10703000928</v>
      </c>
      <c r="KZY12">
        <v>10703000928</v>
      </c>
      <c r="KZZ12">
        <v>10703000928</v>
      </c>
      <c r="LAA12">
        <v>10703000928</v>
      </c>
      <c r="LAB12">
        <v>10703000928</v>
      </c>
      <c r="LAC12">
        <v>10703000928</v>
      </c>
      <c r="LAD12">
        <v>10703000928</v>
      </c>
      <c r="LAF12">
        <v>10703020928</v>
      </c>
      <c r="LAG12">
        <v>10703020928</v>
      </c>
      <c r="LAH12">
        <v>10703020928</v>
      </c>
      <c r="LAI12">
        <v>10703020928</v>
      </c>
      <c r="LAJ12">
        <v>10703020928</v>
      </c>
      <c r="LAK12">
        <v>10703020928</v>
      </c>
      <c r="LAL12">
        <v>10703020928</v>
      </c>
      <c r="LAM12">
        <v>10703020928</v>
      </c>
      <c r="LAN12">
        <v>10703020928</v>
      </c>
      <c r="LAO12">
        <v>10703020928</v>
      </c>
      <c r="LAQ12">
        <v>10703120928</v>
      </c>
      <c r="LAR12">
        <v>10703120928</v>
      </c>
      <c r="LAS12">
        <v>10703120928</v>
      </c>
      <c r="LAT12">
        <v>10703120928</v>
      </c>
      <c r="LAU12">
        <v>10703120928</v>
      </c>
      <c r="LAV12">
        <v>10703120928</v>
      </c>
      <c r="LAW12">
        <v>10703120928</v>
      </c>
      <c r="LAX12">
        <v>10703120928</v>
      </c>
      <c r="LAY12">
        <v>10703120928</v>
      </c>
      <c r="LAZ12">
        <v>10703120928</v>
      </c>
      <c r="LBB12">
        <v>10703320928</v>
      </c>
      <c r="LBC12">
        <v>10703320928</v>
      </c>
      <c r="LBD12">
        <v>10703320928</v>
      </c>
      <c r="LBE12">
        <v>10703320928</v>
      </c>
      <c r="LBF12">
        <v>10703320928</v>
      </c>
      <c r="LBG12">
        <v>10703320928</v>
      </c>
      <c r="LBH12">
        <v>10703320928</v>
      </c>
      <c r="LBI12">
        <v>10703320928</v>
      </c>
      <c r="LBJ12">
        <v>10703320928</v>
      </c>
      <c r="LBK12">
        <v>10703320928</v>
      </c>
      <c r="LBM12">
        <v>10703420928</v>
      </c>
      <c r="LBN12">
        <v>10703420928</v>
      </c>
      <c r="LBO12">
        <v>10703420928</v>
      </c>
      <c r="LBP12">
        <v>10703420928</v>
      </c>
      <c r="LBQ12">
        <v>10703420928</v>
      </c>
      <c r="LBR12">
        <v>10703420928</v>
      </c>
      <c r="LBS12">
        <v>10703420928</v>
      </c>
      <c r="LBT12">
        <v>10703420928</v>
      </c>
      <c r="LBU12">
        <v>10703420928</v>
      </c>
      <c r="LBV12">
        <v>10703420928</v>
      </c>
      <c r="LBX12">
        <v>10703620928</v>
      </c>
      <c r="LBY12">
        <v>10703620928</v>
      </c>
      <c r="LBZ12">
        <v>10703620928</v>
      </c>
      <c r="LCA12">
        <v>10703620928</v>
      </c>
      <c r="LCB12">
        <v>10703620928</v>
      </c>
      <c r="LCC12">
        <v>10703620928</v>
      </c>
      <c r="LCD12">
        <v>10703620928</v>
      </c>
      <c r="LCE12">
        <v>10703620928</v>
      </c>
      <c r="LCF12">
        <v>10703620928</v>
      </c>
      <c r="LCG12">
        <v>10703620928</v>
      </c>
      <c r="LCI12">
        <v>10703720928</v>
      </c>
      <c r="LCJ12">
        <v>10703720928</v>
      </c>
      <c r="LCK12">
        <v>10703720928</v>
      </c>
      <c r="LCL12">
        <v>10703720928</v>
      </c>
      <c r="LCM12">
        <v>10703720928</v>
      </c>
      <c r="LCN12">
        <v>10703720928</v>
      </c>
      <c r="LCO12">
        <v>10703720928</v>
      </c>
      <c r="LCP12">
        <v>10703720928</v>
      </c>
      <c r="LCQ12">
        <v>10703720928</v>
      </c>
      <c r="LCR12">
        <v>10703720928</v>
      </c>
      <c r="LCT12">
        <v>17033220928</v>
      </c>
      <c r="LCU12">
        <v>17033220928</v>
      </c>
      <c r="LCV12">
        <v>17033220928</v>
      </c>
      <c r="LCW12">
        <v>17033220928</v>
      </c>
      <c r="LCX12">
        <v>17033220928</v>
      </c>
      <c r="LCY12">
        <v>17033220928</v>
      </c>
      <c r="LCZ12">
        <v>17033220928</v>
      </c>
      <c r="LDA12">
        <v>17033220928</v>
      </c>
      <c r="LDB12">
        <v>17033220928</v>
      </c>
      <c r="LDC12">
        <v>17033220928</v>
      </c>
      <c r="LDE12">
        <v>10000043537</v>
      </c>
      <c r="LDF12">
        <v>10000043537</v>
      </c>
      <c r="LDG12">
        <v>10000043537</v>
      </c>
      <c r="LDH12">
        <v>10000043537</v>
      </c>
      <c r="LDI12">
        <v>10000043537</v>
      </c>
      <c r="LDJ12">
        <v>10000043537</v>
      </c>
      <c r="LDK12">
        <v>10000043537</v>
      </c>
      <c r="LDL12">
        <v>10000043537</v>
      </c>
      <c r="LDM12">
        <v>10000043537</v>
      </c>
      <c r="LDN12">
        <v>10000043537</v>
      </c>
      <c r="LDP12">
        <v>10046210928</v>
      </c>
      <c r="LDQ12">
        <v>10046210928</v>
      </c>
      <c r="LDR12">
        <v>10046210928</v>
      </c>
      <c r="LDS12">
        <v>10046210928</v>
      </c>
      <c r="LDT12">
        <v>10046210928</v>
      </c>
      <c r="LDU12">
        <v>10046210928</v>
      </c>
      <c r="LDV12">
        <v>10046210928</v>
      </c>
      <c r="LDW12">
        <v>10046210928</v>
      </c>
      <c r="LDX12">
        <v>10046210928</v>
      </c>
      <c r="LDY12">
        <v>10046210928</v>
      </c>
      <c r="LEA12">
        <v>10110260328</v>
      </c>
      <c r="LEB12">
        <v>10110260328</v>
      </c>
      <c r="LEC12">
        <v>10110260328</v>
      </c>
      <c r="LED12">
        <v>10110260328</v>
      </c>
      <c r="LEE12">
        <v>10110260328</v>
      </c>
      <c r="LEF12">
        <v>10110260328</v>
      </c>
      <c r="LEG12">
        <v>10110260328</v>
      </c>
      <c r="LEH12">
        <v>10110260328</v>
      </c>
      <c r="LEI12">
        <v>10110260328</v>
      </c>
      <c r="LEJ12">
        <v>10110260328</v>
      </c>
      <c r="LEL12">
        <v>10174430928</v>
      </c>
      <c r="LEM12">
        <v>10174430928</v>
      </c>
      <c r="LEN12">
        <v>10174430928</v>
      </c>
      <c r="LEO12">
        <v>10174430928</v>
      </c>
      <c r="LEP12">
        <v>10174430928</v>
      </c>
      <c r="LEQ12">
        <v>10174430928</v>
      </c>
      <c r="LER12">
        <v>10174430928</v>
      </c>
      <c r="LES12">
        <v>10174430928</v>
      </c>
      <c r="LET12">
        <v>10174430928</v>
      </c>
      <c r="LEU12">
        <v>10174430928</v>
      </c>
      <c r="LEW12">
        <v>10197770328</v>
      </c>
      <c r="LEX12">
        <v>10197770328</v>
      </c>
      <c r="LEY12">
        <v>10197770328</v>
      </c>
      <c r="LEZ12">
        <v>10197770328</v>
      </c>
      <c r="LFA12">
        <v>10197770328</v>
      </c>
      <c r="LFB12">
        <v>10197770328</v>
      </c>
      <c r="LFC12">
        <v>10197770328</v>
      </c>
      <c r="LFD12">
        <v>10197770328</v>
      </c>
      <c r="LFE12">
        <v>10197770328</v>
      </c>
      <c r="LFF12">
        <v>10197770328</v>
      </c>
      <c r="LFH12">
        <v>10209800328</v>
      </c>
      <c r="LFI12">
        <v>10209800328</v>
      </c>
      <c r="LFJ12">
        <v>10209800328</v>
      </c>
      <c r="LFK12">
        <v>10209800328</v>
      </c>
      <c r="LFL12">
        <v>10209800328</v>
      </c>
      <c r="LFM12">
        <v>10209800328</v>
      </c>
      <c r="LFN12">
        <v>10209800328</v>
      </c>
      <c r="LFO12">
        <v>10209800328</v>
      </c>
      <c r="LFP12">
        <v>10209800328</v>
      </c>
      <c r="LFQ12">
        <v>10209800328</v>
      </c>
      <c r="LFS12">
        <v>10264350928</v>
      </c>
      <c r="LFT12">
        <v>10264350928</v>
      </c>
      <c r="LFU12">
        <v>10264350928</v>
      </c>
      <c r="LFV12">
        <v>10264350928</v>
      </c>
      <c r="LFW12">
        <v>10264350928</v>
      </c>
      <c r="LFX12">
        <v>10264350928</v>
      </c>
      <c r="LFY12">
        <v>10264350928</v>
      </c>
      <c r="LFZ12">
        <v>10264350928</v>
      </c>
      <c r="LGA12">
        <v>10264350928</v>
      </c>
      <c r="LGB12">
        <v>10264350928</v>
      </c>
      <c r="LGD12">
        <v>10270240928</v>
      </c>
      <c r="LGE12">
        <v>10270240928</v>
      </c>
      <c r="LGF12">
        <v>10270240928</v>
      </c>
      <c r="LGG12">
        <v>10270240928</v>
      </c>
      <c r="LGH12">
        <v>10270240928</v>
      </c>
      <c r="LGI12">
        <v>10270240928</v>
      </c>
      <c r="LGJ12">
        <v>10270240928</v>
      </c>
      <c r="LGK12">
        <v>10270240928</v>
      </c>
      <c r="LGL12">
        <v>10270240928</v>
      </c>
      <c r="LGM12">
        <v>10270240928</v>
      </c>
      <c r="LGO12">
        <v>10363650928</v>
      </c>
      <c r="LGP12">
        <v>10363650928</v>
      </c>
      <c r="LGQ12">
        <v>10363650928</v>
      </c>
      <c r="LGR12">
        <v>10363650928</v>
      </c>
      <c r="LGS12">
        <v>10363650928</v>
      </c>
      <c r="LGT12">
        <v>10363650928</v>
      </c>
      <c r="LGU12">
        <v>10363650928</v>
      </c>
      <c r="LGV12">
        <v>10363650928</v>
      </c>
      <c r="LGW12">
        <v>10363650928</v>
      </c>
      <c r="LGX12">
        <v>10363650928</v>
      </c>
      <c r="LGZ12">
        <v>16660100928</v>
      </c>
      <c r="LHA12">
        <v>16660100928</v>
      </c>
      <c r="LHB12">
        <v>16660100928</v>
      </c>
      <c r="LHC12">
        <v>16660100928</v>
      </c>
      <c r="LHD12">
        <v>16660100928</v>
      </c>
      <c r="LHE12">
        <v>16660100928</v>
      </c>
      <c r="LHF12">
        <v>16660100928</v>
      </c>
      <c r="LHG12">
        <v>16660100928</v>
      </c>
      <c r="LHH12">
        <v>16660100928</v>
      </c>
      <c r="LHI12">
        <v>16660100928</v>
      </c>
      <c r="LHK12">
        <v>10000013717</v>
      </c>
      <c r="LHL12">
        <v>10000013717</v>
      </c>
      <c r="LHM12">
        <v>10000013717</v>
      </c>
      <c r="LHN12">
        <v>10000013717</v>
      </c>
      <c r="LHO12">
        <v>10000013717</v>
      </c>
      <c r="LHP12">
        <v>10000013717</v>
      </c>
      <c r="LHQ12">
        <v>10000013717</v>
      </c>
      <c r="LHR12">
        <v>10000013717</v>
      </c>
      <c r="LHS12">
        <v>10000013717</v>
      </c>
      <c r="LHT12">
        <v>10000013717</v>
      </c>
      <c r="LHV12">
        <v>10000029467</v>
      </c>
      <c r="LHW12">
        <v>10000029467</v>
      </c>
      <c r="LHX12">
        <v>10000029467</v>
      </c>
      <c r="LHY12">
        <v>10000029467</v>
      </c>
      <c r="LHZ12">
        <v>10000029467</v>
      </c>
      <c r="LIA12">
        <v>10000029467</v>
      </c>
      <c r="LIB12">
        <v>10000029467</v>
      </c>
      <c r="LIC12">
        <v>10000029467</v>
      </c>
      <c r="LID12">
        <v>10000029467</v>
      </c>
      <c r="LIE12">
        <v>10000029467</v>
      </c>
      <c r="LIG12" t="s">
        <v>211</v>
      </c>
      <c r="LIH12" t="s">
        <v>211</v>
      </c>
      <c r="LII12" t="s">
        <v>211</v>
      </c>
      <c r="LIJ12" t="s">
        <v>211</v>
      </c>
      <c r="LIK12" t="s">
        <v>211</v>
      </c>
      <c r="LIL12" t="s">
        <v>211</v>
      </c>
      <c r="LIM12" t="s">
        <v>211</v>
      </c>
      <c r="LIN12" t="s">
        <v>211</v>
      </c>
      <c r="LIO12" t="s">
        <v>211</v>
      </c>
      <c r="LIP12" t="s">
        <v>211</v>
      </c>
      <c r="LIR12" t="s">
        <v>212</v>
      </c>
      <c r="LIS12" t="s">
        <v>212</v>
      </c>
      <c r="LIT12" t="s">
        <v>212</v>
      </c>
      <c r="LIU12" t="s">
        <v>212</v>
      </c>
      <c r="LIV12" t="s">
        <v>212</v>
      </c>
      <c r="LIW12" t="s">
        <v>212</v>
      </c>
      <c r="LIX12" t="s">
        <v>212</v>
      </c>
      <c r="LIY12" t="s">
        <v>212</v>
      </c>
      <c r="LIZ12" t="s">
        <v>212</v>
      </c>
      <c r="LJA12" t="s">
        <v>212</v>
      </c>
      <c r="LJC12" t="s">
        <v>213</v>
      </c>
      <c r="LJD12" t="s">
        <v>213</v>
      </c>
      <c r="LJE12" t="s">
        <v>213</v>
      </c>
      <c r="LJF12" t="s">
        <v>213</v>
      </c>
      <c r="LJG12" t="s">
        <v>213</v>
      </c>
      <c r="LJH12" t="s">
        <v>213</v>
      </c>
      <c r="LJI12" t="s">
        <v>213</v>
      </c>
      <c r="LJJ12" t="s">
        <v>213</v>
      </c>
      <c r="LJK12" t="s">
        <v>213</v>
      </c>
      <c r="LJL12" t="s">
        <v>213</v>
      </c>
      <c r="LJN12" t="s">
        <v>214</v>
      </c>
      <c r="LJO12" t="s">
        <v>214</v>
      </c>
      <c r="LJP12" t="s">
        <v>214</v>
      </c>
      <c r="LJQ12" t="s">
        <v>214</v>
      </c>
      <c r="LJR12" t="s">
        <v>214</v>
      </c>
      <c r="LJS12" t="s">
        <v>214</v>
      </c>
      <c r="LJT12" t="s">
        <v>214</v>
      </c>
      <c r="LJU12" t="s">
        <v>214</v>
      </c>
      <c r="LJV12" t="s">
        <v>214</v>
      </c>
      <c r="LJW12" t="s">
        <v>214</v>
      </c>
      <c r="LJY12" t="s">
        <v>215</v>
      </c>
      <c r="LJZ12" t="s">
        <v>215</v>
      </c>
      <c r="LKA12" t="s">
        <v>215</v>
      </c>
      <c r="LKB12" t="s">
        <v>215</v>
      </c>
      <c r="LKC12" t="s">
        <v>215</v>
      </c>
      <c r="LKD12" t="s">
        <v>215</v>
      </c>
      <c r="LKE12" t="s">
        <v>215</v>
      </c>
      <c r="LKF12" t="s">
        <v>215</v>
      </c>
      <c r="LKG12" t="s">
        <v>215</v>
      </c>
      <c r="LKH12" t="s">
        <v>215</v>
      </c>
      <c r="LKJ12" t="s">
        <v>216</v>
      </c>
      <c r="LKK12" t="s">
        <v>216</v>
      </c>
      <c r="LKL12" t="s">
        <v>216</v>
      </c>
      <c r="LKM12" t="s">
        <v>216</v>
      </c>
      <c r="LKN12" t="s">
        <v>216</v>
      </c>
      <c r="LKO12" t="s">
        <v>216</v>
      </c>
      <c r="LKP12" t="s">
        <v>216</v>
      </c>
      <c r="LKQ12" t="s">
        <v>216</v>
      </c>
      <c r="LKR12" t="s">
        <v>216</v>
      </c>
      <c r="LKS12" t="s">
        <v>216</v>
      </c>
      <c r="LKU12" t="s">
        <v>217</v>
      </c>
      <c r="LKV12" t="s">
        <v>217</v>
      </c>
      <c r="LKW12" t="s">
        <v>217</v>
      </c>
      <c r="LKX12" t="s">
        <v>217</v>
      </c>
      <c r="LKY12" t="s">
        <v>217</v>
      </c>
      <c r="LKZ12" t="s">
        <v>217</v>
      </c>
      <c r="LLA12" t="s">
        <v>217</v>
      </c>
      <c r="LLB12" t="s">
        <v>217</v>
      </c>
      <c r="LLC12" t="s">
        <v>217</v>
      </c>
      <c r="LLD12" t="s">
        <v>217</v>
      </c>
      <c r="LLF12" t="s">
        <v>218</v>
      </c>
      <c r="LLG12" t="s">
        <v>218</v>
      </c>
      <c r="LLH12" t="s">
        <v>218</v>
      </c>
      <c r="LLI12" t="s">
        <v>218</v>
      </c>
      <c r="LLJ12" t="s">
        <v>218</v>
      </c>
      <c r="LLK12" t="s">
        <v>218</v>
      </c>
      <c r="LLL12" t="s">
        <v>218</v>
      </c>
      <c r="LLM12" t="s">
        <v>218</v>
      </c>
      <c r="LLN12" t="s">
        <v>218</v>
      </c>
      <c r="LLO12" t="s">
        <v>218</v>
      </c>
      <c r="LLQ12" t="s">
        <v>219</v>
      </c>
      <c r="LLR12" t="s">
        <v>219</v>
      </c>
      <c r="LLS12" t="s">
        <v>219</v>
      </c>
      <c r="LLT12" t="s">
        <v>219</v>
      </c>
      <c r="LLU12" t="s">
        <v>219</v>
      </c>
      <c r="LLV12" t="s">
        <v>219</v>
      </c>
      <c r="LLW12" t="s">
        <v>219</v>
      </c>
      <c r="LLX12" t="s">
        <v>219</v>
      </c>
      <c r="LLY12" t="s">
        <v>219</v>
      </c>
      <c r="LLZ12" t="s">
        <v>219</v>
      </c>
      <c r="LMB12" t="s">
        <v>220</v>
      </c>
      <c r="LMC12" t="s">
        <v>220</v>
      </c>
      <c r="LMD12" t="s">
        <v>220</v>
      </c>
      <c r="LME12" t="s">
        <v>220</v>
      </c>
      <c r="LMF12" t="s">
        <v>220</v>
      </c>
      <c r="LMG12" t="s">
        <v>220</v>
      </c>
      <c r="LMH12" t="s">
        <v>220</v>
      </c>
      <c r="LMI12" t="s">
        <v>220</v>
      </c>
      <c r="LMJ12" t="s">
        <v>220</v>
      </c>
      <c r="LMK12" t="s">
        <v>220</v>
      </c>
      <c r="LMM12" s="1178"/>
      <c r="LMN12" s="20" t="s">
        <v>3</v>
      </c>
      <c r="LMO12" s="20" t="s">
        <v>3</v>
      </c>
      <c r="LMP12" s="20" t="s">
        <v>3</v>
      </c>
      <c r="LMQ12" s="20" t="s">
        <v>3</v>
      </c>
      <c r="LMR12" s="20" t="s">
        <v>3</v>
      </c>
      <c r="LMS12" s="20" t="s">
        <v>3</v>
      </c>
      <c r="LMT12" s="20" t="s">
        <v>3</v>
      </c>
      <c r="LMU12" s="20" t="s">
        <v>3</v>
      </c>
      <c r="LMV12" s="20" t="s">
        <v>3</v>
      </c>
      <c r="LMW12" s="20" t="s">
        <v>3</v>
      </c>
      <c r="LMX12" s="20" t="s">
        <v>3</v>
      </c>
      <c r="LMY12" s="20" t="s">
        <v>3</v>
      </c>
      <c r="LMZ12" s="20" t="s">
        <v>3</v>
      </c>
      <c r="LNA12" s="20" t="s">
        <v>3</v>
      </c>
      <c r="LNB12" s="20" t="s">
        <v>3</v>
      </c>
      <c r="LNC12" s="20" t="s">
        <v>3</v>
      </c>
      <c r="LND12" s="20" t="s">
        <v>3</v>
      </c>
      <c r="LNE12" s="20" t="s">
        <v>3</v>
      </c>
      <c r="LNF12" s="20" t="s">
        <v>3</v>
      </c>
      <c r="LNG12" s="20" t="s">
        <v>3</v>
      </c>
      <c r="LNH12" s="20" t="s">
        <v>3</v>
      </c>
      <c r="LNI12" s="20" t="s">
        <v>3</v>
      </c>
      <c r="LNJ12" s="20" t="s">
        <v>3</v>
      </c>
      <c r="LNK12" s="20" t="s">
        <v>3</v>
      </c>
      <c r="LNL12" s="20" t="s">
        <v>3</v>
      </c>
      <c r="LNM12" s="20" t="s">
        <v>3</v>
      </c>
      <c r="LNN12" s="20" t="s">
        <v>3</v>
      </c>
      <c r="LNO12" s="20" t="s">
        <v>3</v>
      </c>
      <c r="LNP12" s="20" t="s">
        <v>3</v>
      </c>
      <c r="LNQ12" s="20" t="s">
        <v>3</v>
      </c>
      <c r="LNR12" s="20" t="s">
        <v>3</v>
      </c>
      <c r="LNS12" s="20" t="s">
        <v>3</v>
      </c>
      <c r="LNT12" s="20" t="s">
        <v>3</v>
      </c>
      <c r="LNU12" s="20" t="s">
        <v>3</v>
      </c>
      <c r="LNV12" s="20" t="s">
        <v>3</v>
      </c>
      <c r="LNW12" s="20" t="s">
        <v>3</v>
      </c>
      <c r="LNX12" s="20" t="s">
        <v>3</v>
      </c>
      <c r="LNY12" s="20" t="s">
        <v>3</v>
      </c>
      <c r="LNZ12" s="20" t="s">
        <v>3</v>
      </c>
      <c r="LOA12" s="20" t="s">
        <v>3</v>
      </c>
      <c r="LOB12" s="20" t="s">
        <v>3</v>
      </c>
      <c r="LOC12" s="20" t="s">
        <v>3</v>
      </c>
      <c r="LOD12" s="20" t="s">
        <v>3</v>
      </c>
      <c r="LOE12" s="20" t="s">
        <v>3</v>
      </c>
      <c r="LOF12" s="20" t="s">
        <v>3</v>
      </c>
      <c r="LOG12" s="20" t="s">
        <v>3</v>
      </c>
      <c r="LOH12" s="20" t="s">
        <v>3</v>
      </c>
      <c r="LOI12" s="20" t="s">
        <v>3</v>
      </c>
    </row>
    <row r="13" spans="1:8511" ht="26.25" x14ac:dyDescent="0.4">
      <c r="A13" s="136">
        <f>'Overview Sheet'!D11</f>
        <v>0</v>
      </c>
      <c r="B13" s="492" t="str">
        <f>'Overview Sheet'!H11</f>
        <v/>
      </c>
      <c r="C13" s="992"/>
      <c r="D13">
        <f>VLOOKUP(D12,'Alpha (NOI)'!$B:$Y,10,FALSE)</f>
        <v>0</v>
      </c>
      <c r="E13">
        <f>VLOOKUP(E12,'Alpha (NOI)'!$B:$Y,11,FALSE)</f>
        <v>0</v>
      </c>
      <c r="F13">
        <f>VLOOKUP(F12,'Alpha (NOI)'!$B:$Y,12,FALSE)</f>
        <v>0</v>
      </c>
      <c r="G13">
        <f>VLOOKUP(G12,'Alpha (NOI)'!$B:$Y,13,FALSE)</f>
        <v>0</v>
      </c>
      <c r="H13">
        <f>VLOOKUP(H12,'Alpha (NOI)'!$B:$Y,14,FALSE)</f>
        <v>0</v>
      </c>
      <c r="I13">
        <f>VLOOKUP(I12,'Alpha (NOI)'!$B:$Y,15,FALSE)</f>
        <v>0</v>
      </c>
      <c r="J13">
        <f>VLOOKUP(J12,'Alpha (NOI)'!$B:$Y,16,FALSE)</f>
        <v>0</v>
      </c>
      <c r="K13">
        <f>VLOOKUP(K12,'Alpha (NOI)'!$B:$Y,17,FALSE)</f>
        <v>0</v>
      </c>
      <c r="L13">
        <f>VLOOKUP(L12,'Alpha (NOI)'!$B:$Y,18,FALSE)</f>
        <v>0</v>
      </c>
      <c r="M13">
        <f>VLOOKUP(M12,'Alpha (NOI)'!$B:$Y,19,FALSE)</f>
        <v>0</v>
      </c>
      <c r="O13">
        <f>VLOOKUP(O12,'Alpha (NOI)'!$B:$Y,10,FALSE)</f>
        <v>0</v>
      </c>
      <c r="P13">
        <f>VLOOKUP(P12,'Alpha (NOI)'!$B:$Y,11,FALSE)</f>
        <v>0</v>
      </c>
      <c r="Q13">
        <f>VLOOKUP(Q12,'Alpha (NOI)'!$B:$Y,12,FALSE)</f>
        <v>0</v>
      </c>
      <c r="R13">
        <f>VLOOKUP(R12,'Alpha (NOI)'!$B:$Y,13,FALSE)</f>
        <v>0</v>
      </c>
      <c r="S13">
        <f>VLOOKUP(S12,'Alpha (NOI)'!$B:$Y,14,FALSE)</f>
        <v>0</v>
      </c>
      <c r="T13">
        <f>VLOOKUP(T12,'Alpha (NOI)'!$B:$Y,15,FALSE)</f>
        <v>0</v>
      </c>
      <c r="U13">
        <f>VLOOKUP(U12,'Alpha (NOI)'!$B:$Y,16,FALSE)</f>
        <v>0</v>
      </c>
      <c r="V13">
        <f>VLOOKUP(V12,'Alpha (NOI)'!$B:$Y,17,FALSE)</f>
        <v>0</v>
      </c>
      <c r="W13">
        <f>VLOOKUP(W12,'Alpha (NOI)'!$B:$Y,18,FALSE)</f>
        <v>0</v>
      </c>
      <c r="X13">
        <f>VLOOKUP(X12,'Alpha (NOI)'!$B:$Y,19,FALSE)</f>
        <v>0</v>
      </c>
      <c r="Z13">
        <f>VLOOKUP(Z12,'Alpha (NOI)'!$B:$Y,10,FALSE)</f>
        <v>0</v>
      </c>
      <c r="AA13">
        <f>VLOOKUP(AA12,'Alpha (NOI)'!$B:$Y,11,FALSE)</f>
        <v>0</v>
      </c>
      <c r="AB13">
        <f>VLOOKUP(AB12,'Alpha (NOI)'!$B:$Y,12,FALSE)</f>
        <v>0</v>
      </c>
      <c r="AC13">
        <f>VLOOKUP(AC12,'Alpha (NOI)'!$B:$Y,13,FALSE)</f>
        <v>0</v>
      </c>
      <c r="AD13">
        <f>VLOOKUP(AD12,'Alpha (NOI)'!$B:$Y,14,FALSE)</f>
        <v>0</v>
      </c>
      <c r="AE13">
        <f>VLOOKUP(AE12,'Alpha (NOI)'!$B:$Y,15,FALSE)</f>
        <v>0</v>
      </c>
      <c r="AF13">
        <f>VLOOKUP(AF12,'Alpha (NOI)'!$B:$Y,16,FALSE)</f>
        <v>0</v>
      </c>
      <c r="AG13">
        <f>VLOOKUP(AG12,'Alpha (NOI)'!$B:$Y,17,FALSE)</f>
        <v>0</v>
      </c>
      <c r="AH13">
        <f>VLOOKUP(AH12,'Alpha (NOI)'!$B:$Y,18,FALSE)</f>
        <v>0</v>
      </c>
      <c r="AI13">
        <f>VLOOKUP(AI12,'Alpha (NOI)'!$B:$Y,19,FALSE)</f>
        <v>0</v>
      </c>
      <c r="AK13">
        <f>VLOOKUP(AK12,'Alpha (NOI)'!$B:$Y,10,FALSE)</f>
        <v>0</v>
      </c>
      <c r="AL13">
        <f>VLOOKUP(AL12,'Alpha (NOI)'!$B:$Y,11,FALSE)</f>
        <v>0</v>
      </c>
      <c r="AM13">
        <f>VLOOKUP(AM12,'Alpha (NOI)'!$B:$Y,12,FALSE)</f>
        <v>0</v>
      </c>
      <c r="AN13">
        <f>VLOOKUP(AN12,'Alpha (NOI)'!$B:$Y,13,FALSE)</f>
        <v>0</v>
      </c>
      <c r="AO13">
        <f>VLOOKUP(AO12,'Alpha (NOI)'!$B:$Y,14,FALSE)</f>
        <v>0</v>
      </c>
      <c r="AP13">
        <f>VLOOKUP(AP12,'Alpha (NOI)'!$B:$Y,15,FALSE)</f>
        <v>0</v>
      </c>
      <c r="AQ13">
        <f>VLOOKUP(AQ12,'Alpha (NOI)'!$B:$Y,16,FALSE)</f>
        <v>0</v>
      </c>
      <c r="AR13">
        <f>VLOOKUP(AR12,'Alpha (NOI)'!$B:$Y,17,FALSE)</f>
        <v>0</v>
      </c>
      <c r="AS13">
        <f>VLOOKUP(AS12,'Alpha (NOI)'!$B:$Y,18,FALSE)</f>
        <v>0</v>
      </c>
      <c r="AT13">
        <f>VLOOKUP(AT12,'Alpha (NOI)'!$B:$Y,19,FALSE)</f>
        <v>0</v>
      </c>
      <c r="AV13">
        <f>VLOOKUP(AV12,'Alpha (NOI)'!$B:$Y,10,FALSE)</f>
        <v>0</v>
      </c>
      <c r="AW13">
        <f>VLOOKUP(AW12,'Alpha (NOI)'!$B:$Y,11,FALSE)</f>
        <v>0</v>
      </c>
      <c r="AX13">
        <f>VLOOKUP(AX12,'Alpha (NOI)'!$B:$Y,12,FALSE)</f>
        <v>0</v>
      </c>
      <c r="AY13">
        <f>VLOOKUP(AY12,'Alpha (NOI)'!$B:$Y,13,FALSE)</f>
        <v>0</v>
      </c>
      <c r="AZ13">
        <f>VLOOKUP(AZ12,'Alpha (NOI)'!$B:$Y,14,FALSE)</f>
        <v>0</v>
      </c>
      <c r="BA13">
        <f>VLOOKUP(BA12,'Alpha (NOI)'!$B:$Y,15,FALSE)</f>
        <v>0</v>
      </c>
      <c r="BB13">
        <f>VLOOKUP(BB12,'Alpha (NOI)'!$B:$Y,16,FALSE)</f>
        <v>0</v>
      </c>
      <c r="BC13">
        <f>VLOOKUP(BC12,'Alpha (NOI)'!$B:$Y,17,FALSE)</f>
        <v>0</v>
      </c>
      <c r="BD13">
        <f>VLOOKUP(BD12,'Alpha (NOI)'!$B:$Y,18,FALSE)</f>
        <v>0</v>
      </c>
      <c r="BE13">
        <f>VLOOKUP(BE12,'Alpha (NOI)'!$B:$Y,19,FALSE)</f>
        <v>0</v>
      </c>
      <c r="BG13">
        <f>VLOOKUP(BG12,'Alpha (NOI)'!$B:$Y,10,FALSE)</f>
        <v>0</v>
      </c>
      <c r="BH13">
        <f>VLOOKUP(BH12,'Alpha (NOI)'!$B:$Y,11,FALSE)</f>
        <v>0</v>
      </c>
      <c r="BI13">
        <f>VLOOKUP(BI12,'Alpha (NOI)'!$B:$Y,12,FALSE)</f>
        <v>0</v>
      </c>
      <c r="BJ13">
        <f>VLOOKUP(BJ12,'Alpha (NOI)'!$B:$Y,13,FALSE)</f>
        <v>0</v>
      </c>
      <c r="BK13">
        <f>VLOOKUP(BK12,'Alpha (NOI)'!$B:$Y,14,FALSE)</f>
        <v>0</v>
      </c>
      <c r="BL13">
        <f>VLOOKUP(BL12,'Alpha (NOI)'!$B:$Y,15,FALSE)</f>
        <v>0</v>
      </c>
      <c r="BM13">
        <f>VLOOKUP(BM12,'Alpha (NOI)'!$B:$Y,16,FALSE)</f>
        <v>0</v>
      </c>
      <c r="BN13">
        <f>VLOOKUP(BN12,'Alpha (NOI)'!$B:$Y,17,FALSE)</f>
        <v>0</v>
      </c>
      <c r="BO13">
        <f>VLOOKUP(BO12,'Alpha (NOI)'!$B:$Y,18,FALSE)</f>
        <v>0</v>
      </c>
      <c r="BP13">
        <f>VLOOKUP(BP12,'Alpha (NOI)'!$B:$Y,19,FALSE)</f>
        <v>0</v>
      </c>
      <c r="BR13">
        <f>VLOOKUP(BR12,'Alpha (NOI)'!$B:$Y,10,FALSE)</f>
        <v>0</v>
      </c>
      <c r="BS13">
        <f>VLOOKUP(BS12,'Alpha (NOI)'!$B:$Y,11,FALSE)</f>
        <v>0</v>
      </c>
      <c r="BT13">
        <f>VLOOKUP(BT12,'Alpha (NOI)'!$B:$Y,12,FALSE)</f>
        <v>0</v>
      </c>
      <c r="BU13">
        <f>VLOOKUP(BU12,'Alpha (NOI)'!$B:$Y,13,FALSE)</f>
        <v>0</v>
      </c>
      <c r="BV13">
        <f>VLOOKUP(BV12,'Alpha (NOI)'!$B:$Y,14,FALSE)</f>
        <v>0</v>
      </c>
      <c r="BW13">
        <f>VLOOKUP(BW12,'Alpha (NOI)'!$B:$Y,15,FALSE)</f>
        <v>0</v>
      </c>
      <c r="BX13">
        <f>VLOOKUP(BX12,'Alpha (NOI)'!$B:$Y,16,FALSE)</f>
        <v>0</v>
      </c>
      <c r="BY13">
        <f>VLOOKUP(BY12,'Alpha (NOI)'!$B:$Y,17,FALSE)</f>
        <v>0</v>
      </c>
      <c r="BZ13">
        <f>VLOOKUP(BZ12,'Alpha (NOI)'!$B:$Y,18,FALSE)</f>
        <v>0</v>
      </c>
      <c r="CA13">
        <f>VLOOKUP(CA12,'Alpha (NOI)'!$B:$Y,19,FALSE)</f>
        <v>0</v>
      </c>
      <c r="CC13">
        <f>VLOOKUP(CC12,'Alpha (NOI)'!$B:$Y,10,FALSE)</f>
        <v>0</v>
      </c>
      <c r="CD13">
        <f>VLOOKUP(CD12,'Alpha (NOI)'!$B:$Y,11,FALSE)</f>
        <v>0</v>
      </c>
      <c r="CE13">
        <f>VLOOKUP(CE12,'Alpha (NOI)'!$B:$Y,12,FALSE)</f>
        <v>0</v>
      </c>
      <c r="CF13">
        <f>VLOOKUP(CF12,'Alpha (NOI)'!$B:$Y,13,FALSE)</f>
        <v>0</v>
      </c>
      <c r="CG13">
        <f>VLOOKUP(CG12,'Alpha (NOI)'!$B:$Y,14,FALSE)</f>
        <v>0</v>
      </c>
      <c r="CH13">
        <f>VLOOKUP(CH12,'Alpha (NOI)'!$B:$Y,15,FALSE)</f>
        <v>0</v>
      </c>
      <c r="CI13">
        <f>VLOOKUP(CI12,'Alpha (NOI)'!$B:$Y,16,FALSE)</f>
        <v>0</v>
      </c>
      <c r="CJ13">
        <f>VLOOKUP(CJ12,'Alpha (NOI)'!$B:$Y,17,FALSE)</f>
        <v>0</v>
      </c>
      <c r="CK13">
        <f>VLOOKUP(CK12,'Alpha (NOI)'!$B:$Y,18,FALSE)</f>
        <v>0</v>
      </c>
      <c r="CL13">
        <f>VLOOKUP(CL12,'Alpha (NOI)'!$B:$Y,19,FALSE)</f>
        <v>0</v>
      </c>
      <c r="CN13">
        <f>VLOOKUP(CN12,'Alpha (NOI)'!$B:$Y,10,FALSE)</f>
        <v>0</v>
      </c>
      <c r="CO13">
        <f>VLOOKUP(CO12,'Alpha (NOI)'!$B:$Y,11,FALSE)</f>
        <v>0</v>
      </c>
      <c r="CP13">
        <f>VLOOKUP(CP12,'Alpha (NOI)'!$B:$Y,12,FALSE)</f>
        <v>0</v>
      </c>
      <c r="CQ13">
        <f>VLOOKUP(CQ12,'Alpha (NOI)'!$B:$Y,13,FALSE)</f>
        <v>0</v>
      </c>
      <c r="CR13">
        <f>VLOOKUP(CR12,'Alpha (NOI)'!$B:$Y,14,FALSE)</f>
        <v>0</v>
      </c>
      <c r="CS13">
        <f>VLOOKUP(CS12,'Alpha (NOI)'!$B:$Y,15,FALSE)</f>
        <v>0</v>
      </c>
      <c r="CT13">
        <f>VLOOKUP(CT12,'Alpha (NOI)'!$B:$Y,16,FALSE)</f>
        <v>0</v>
      </c>
      <c r="CU13">
        <f>VLOOKUP(CU12,'Alpha (NOI)'!$B:$Y,17,FALSE)</f>
        <v>0</v>
      </c>
      <c r="CV13">
        <f>VLOOKUP(CV12,'Alpha (NOI)'!$B:$Y,18,FALSE)</f>
        <v>0</v>
      </c>
      <c r="CW13">
        <f>VLOOKUP(CW12,'Alpha (NOI)'!$B:$Y,19,FALSE)</f>
        <v>0</v>
      </c>
      <c r="CY13">
        <f>VLOOKUP(CY12,'Alpha (NOI)'!$B:$Y,10,FALSE)</f>
        <v>0</v>
      </c>
      <c r="CZ13">
        <f>VLOOKUP(CZ12,'Alpha (NOI)'!$B:$Y,11,FALSE)</f>
        <v>0</v>
      </c>
      <c r="DA13">
        <f>VLOOKUP(DA12,'Alpha (NOI)'!$B:$Y,12,FALSE)</f>
        <v>0</v>
      </c>
      <c r="DB13">
        <f>VLOOKUP(DB12,'Alpha (NOI)'!$B:$Y,13,FALSE)</f>
        <v>0</v>
      </c>
      <c r="DC13">
        <f>VLOOKUP(DC12,'Alpha (NOI)'!$B:$Y,14,FALSE)</f>
        <v>0</v>
      </c>
      <c r="DD13">
        <f>VLOOKUP(DD12,'Alpha (NOI)'!$B:$Y,15,FALSE)</f>
        <v>0</v>
      </c>
      <c r="DE13">
        <f>VLOOKUP(DE12,'Alpha (NOI)'!$B:$Y,16,FALSE)</f>
        <v>0</v>
      </c>
      <c r="DF13">
        <f>VLOOKUP(DF12,'Alpha (NOI)'!$B:$Y,17,FALSE)</f>
        <v>0</v>
      </c>
      <c r="DG13">
        <f>VLOOKUP(DG12,'Alpha (NOI)'!$B:$Y,18,FALSE)</f>
        <v>0</v>
      </c>
      <c r="DH13">
        <f>VLOOKUP(DH12,'Alpha (NOI)'!$B:$Y,19,FALSE)</f>
        <v>0</v>
      </c>
      <c r="DJ13">
        <f>VLOOKUP(DJ12,'Alpha (NOI)'!$B:$Y,10,FALSE)</f>
        <v>0</v>
      </c>
      <c r="DK13">
        <f>VLOOKUP(DK12,'Alpha (NOI)'!$B:$Y,11,FALSE)</f>
        <v>0</v>
      </c>
      <c r="DL13">
        <f>VLOOKUP(DL12,'Alpha (NOI)'!$B:$Y,12,FALSE)</f>
        <v>0</v>
      </c>
      <c r="DM13">
        <f>VLOOKUP(DM12,'Alpha (NOI)'!$B:$Y,13,FALSE)</f>
        <v>0</v>
      </c>
      <c r="DN13">
        <f>VLOOKUP(DN12,'Alpha (NOI)'!$B:$Y,14,FALSE)</f>
        <v>0</v>
      </c>
      <c r="DO13">
        <f>VLOOKUP(DO12,'Alpha (NOI)'!$B:$Y,15,FALSE)</f>
        <v>0</v>
      </c>
      <c r="DP13">
        <f>VLOOKUP(DP12,'Alpha (NOI)'!$B:$Y,16,FALSE)</f>
        <v>0</v>
      </c>
      <c r="DQ13">
        <f>VLOOKUP(DQ12,'Alpha (NOI)'!$B:$Y,17,FALSE)</f>
        <v>0</v>
      </c>
      <c r="DR13">
        <f>VLOOKUP(DR12,'Alpha (NOI)'!$B:$Y,18,FALSE)</f>
        <v>0</v>
      </c>
      <c r="DS13">
        <f>VLOOKUP(DS12,'Alpha (NOI)'!$B:$Y,19,FALSE)</f>
        <v>0</v>
      </c>
      <c r="DU13">
        <f>VLOOKUP(DU12,'Alpha (NOI)'!$B:$Y,10,FALSE)</f>
        <v>0</v>
      </c>
      <c r="DV13">
        <f>VLOOKUP(DV12,'Alpha (NOI)'!$B:$Y,11,FALSE)</f>
        <v>0</v>
      </c>
      <c r="DW13">
        <f>VLOOKUP(DW12,'Alpha (NOI)'!$B:$Y,12,FALSE)</f>
        <v>0</v>
      </c>
      <c r="DX13">
        <f>VLOOKUP(DX12,'Alpha (NOI)'!$B:$Y,13,FALSE)</f>
        <v>0</v>
      </c>
      <c r="DY13">
        <f>VLOOKUP(DY12,'Alpha (NOI)'!$B:$Y,14,FALSE)</f>
        <v>0</v>
      </c>
      <c r="DZ13">
        <f>VLOOKUP(DZ12,'Alpha (NOI)'!$B:$Y,15,FALSE)</f>
        <v>0</v>
      </c>
      <c r="EA13">
        <f>VLOOKUP(EA12,'Alpha (NOI)'!$B:$Y,16,FALSE)</f>
        <v>0</v>
      </c>
      <c r="EB13">
        <f>VLOOKUP(EB12,'Alpha (NOI)'!$B:$Y,17,FALSE)</f>
        <v>0</v>
      </c>
      <c r="EC13">
        <f>VLOOKUP(EC12,'Alpha (NOI)'!$B:$Y,18,FALSE)</f>
        <v>0</v>
      </c>
      <c r="ED13">
        <f>VLOOKUP(ED12,'Alpha (NOI)'!$B:$Y,19,FALSE)</f>
        <v>0</v>
      </c>
      <c r="EF13">
        <f>VLOOKUP(EF12,'Alpha (NOI)'!$B:$Y,10,FALSE)</f>
        <v>0</v>
      </c>
      <c r="EG13">
        <f>VLOOKUP(EG12,'Alpha (NOI)'!$B:$Y,11,FALSE)</f>
        <v>0</v>
      </c>
      <c r="EH13">
        <f>VLOOKUP(EH12,'Alpha (NOI)'!$B:$Y,12,FALSE)</f>
        <v>0</v>
      </c>
      <c r="EI13">
        <f>VLOOKUP(EI12,'Alpha (NOI)'!$B:$Y,13,FALSE)</f>
        <v>0</v>
      </c>
      <c r="EJ13">
        <f>VLOOKUP(EJ12,'Alpha (NOI)'!$B:$Y,14,FALSE)</f>
        <v>0</v>
      </c>
      <c r="EK13">
        <f>VLOOKUP(EK12,'Alpha (NOI)'!$B:$Y,15,FALSE)</f>
        <v>0</v>
      </c>
      <c r="EL13">
        <f>VLOOKUP(EL12,'Alpha (NOI)'!$B:$Y,16,FALSE)</f>
        <v>0</v>
      </c>
      <c r="EM13">
        <f>VLOOKUP(EM12,'Alpha (NOI)'!$B:$Y,17,FALSE)</f>
        <v>0</v>
      </c>
      <c r="EN13">
        <f>VLOOKUP(EN12,'Alpha (NOI)'!$B:$Y,18,FALSE)</f>
        <v>0</v>
      </c>
      <c r="EO13">
        <f>VLOOKUP(EO12,'Alpha (NOI)'!$B:$Y,19,FALSE)</f>
        <v>0</v>
      </c>
      <c r="EQ13">
        <f>VLOOKUP(EQ12,'Alpha (NOI)'!$B:$Y,10,FALSE)</f>
        <v>0</v>
      </c>
      <c r="ER13">
        <f>VLOOKUP(ER12,'Alpha (NOI)'!$B:$Y,11,FALSE)</f>
        <v>0</v>
      </c>
      <c r="ES13">
        <f>VLOOKUP(ES12,'Alpha (NOI)'!$B:$Y,12,FALSE)</f>
        <v>0</v>
      </c>
      <c r="ET13">
        <f>VLOOKUP(ET12,'Alpha (NOI)'!$B:$Y,13,FALSE)</f>
        <v>0</v>
      </c>
      <c r="EU13">
        <f>VLOOKUP(EU12,'Alpha (NOI)'!$B:$Y,14,FALSE)</f>
        <v>0</v>
      </c>
      <c r="EV13">
        <f>VLOOKUP(EV12,'Alpha (NOI)'!$B:$Y,15,FALSE)</f>
        <v>0</v>
      </c>
      <c r="EW13">
        <f>VLOOKUP(EW12,'Alpha (NOI)'!$B:$Y,16,FALSE)</f>
        <v>0</v>
      </c>
      <c r="EX13">
        <f>VLOOKUP(EX12,'Alpha (NOI)'!$B:$Y,17,FALSE)</f>
        <v>0</v>
      </c>
      <c r="EY13">
        <f>VLOOKUP(EY12,'Alpha (NOI)'!$B:$Y,18,FALSE)</f>
        <v>0</v>
      </c>
      <c r="EZ13">
        <f>VLOOKUP(EZ12,'Alpha (NOI)'!$B:$Y,19,FALSE)</f>
        <v>0</v>
      </c>
      <c r="FB13">
        <f>VLOOKUP(FB12,'Alpha (NOI)'!$B:$Y,10,FALSE)</f>
        <v>0</v>
      </c>
      <c r="FC13">
        <f>VLOOKUP(FC12,'Alpha (NOI)'!$B:$Y,11,FALSE)</f>
        <v>0</v>
      </c>
      <c r="FD13">
        <f>VLOOKUP(FD12,'Alpha (NOI)'!$B:$Y,12,FALSE)</f>
        <v>0</v>
      </c>
      <c r="FE13">
        <f>VLOOKUP(FE12,'Alpha (NOI)'!$B:$Y,13,FALSE)</f>
        <v>0</v>
      </c>
      <c r="FF13">
        <f>VLOOKUP(FF12,'Alpha (NOI)'!$B:$Y,14,FALSE)</f>
        <v>0</v>
      </c>
      <c r="FG13">
        <f>VLOOKUP(FG12,'Alpha (NOI)'!$B:$Y,15,FALSE)</f>
        <v>0</v>
      </c>
      <c r="FH13">
        <f>VLOOKUP(FH12,'Alpha (NOI)'!$B:$Y,16,FALSE)</f>
        <v>0</v>
      </c>
      <c r="FI13">
        <f>VLOOKUP(FI12,'Alpha (NOI)'!$B:$Y,17,FALSE)</f>
        <v>0</v>
      </c>
      <c r="FJ13">
        <f>VLOOKUP(FJ12,'Alpha (NOI)'!$B:$Y,18,FALSE)</f>
        <v>0</v>
      </c>
      <c r="FK13">
        <f>VLOOKUP(FK12,'Alpha (NOI)'!$B:$Y,19,FALSE)</f>
        <v>0</v>
      </c>
      <c r="FM13">
        <f>VLOOKUP(FM12,'Alpha (NOI)'!$B:$Y,10,FALSE)</f>
        <v>0</v>
      </c>
      <c r="FN13">
        <f>VLOOKUP(FN12,'Alpha (NOI)'!$B:$Y,11,FALSE)</f>
        <v>0</v>
      </c>
      <c r="FO13">
        <f>VLOOKUP(FO12,'Alpha (NOI)'!$B:$Y,12,FALSE)</f>
        <v>0</v>
      </c>
      <c r="FP13">
        <f>VLOOKUP(FP12,'Alpha (NOI)'!$B:$Y,13,FALSE)</f>
        <v>0</v>
      </c>
      <c r="FQ13">
        <f>VLOOKUP(FQ12,'Alpha (NOI)'!$B:$Y,14,FALSE)</f>
        <v>0</v>
      </c>
      <c r="FR13">
        <f>VLOOKUP(FR12,'Alpha (NOI)'!$B:$Y,15,FALSE)</f>
        <v>0</v>
      </c>
      <c r="FS13">
        <f>VLOOKUP(FS12,'Alpha (NOI)'!$B:$Y,16,FALSE)</f>
        <v>0</v>
      </c>
      <c r="FT13">
        <f>VLOOKUP(FT12,'Alpha (NOI)'!$B:$Y,17,FALSE)</f>
        <v>0</v>
      </c>
      <c r="FU13">
        <f>VLOOKUP(FU12,'Alpha (NOI)'!$B:$Y,18,FALSE)</f>
        <v>0</v>
      </c>
      <c r="FV13">
        <f>VLOOKUP(FV12,'Alpha (NOI)'!$B:$Y,19,FALSE)</f>
        <v>0</v>
      </c>
      <c r="FX13">
        <f>VLOOKUP(FX12,'Alpha (NOI)'!$B:$Y,10,FALSE)</f>
        <v>0</v>
      </c>
      <c r="FY13">
        <f>VLOOKUP(FY12,'Alpha (NOI)'!$B:$Y,11,FALSE)</f>
        <v>0</v>
      </c>
      <c r="FZ13">
        <f>VLOOKUP(FZ12,'Alpha (NOI)'!$B:$Y,12,FALSE)</f>
        <v>0</v>
      </c>
      <c r="GA13">
        <f>VLOOKUP(GA12,'Alpha (NOI)'!$B:$Y,13,FALSE)</f>
        <v>0</v>
      </c>
      <c r="GB13">
        <f>VLOOKUP(GB12,'Alpha (NOI)'!$B:$Y,14,FALSE)</f>
        <v>0</v>
      </c>
      <c r="GC13">
        <f>VLOOKUP(GC12,'Alpha (NOI)'!$B:$Y,15,FALSE)</f>
        <v>0</v>
      </c>
      <c r="GD13">
        <f>VLOOKUP(GD12,'Alpha (NOI)'!$B:$Y,16,FALSE)</f>
        <v>0</v>
      </c>
      <c r="GE13">
        <f>VLOOKUP(GE12,'Alpha (NOI)'!$B:$Y,17,FALSE)</f>
        <v>0</v>
      </c>
      <c r="GF13">
        <f>VLOOKUP(GF12,'Alpha (NOI)'!$B:$Y,18,FALSE)</f>
        <v>0</v>
      </c>
      <c r="GG13">
        <f>VLOOKUP(GG12,'Alpha (NOI)'!$B:$Y,19,FALSE)</f>
        <v>0</v>
      </c>
      <c r="GI13">
        <f>VLOOKUP(GI12,'Alpha (NOI)'!$B:$Y,10,FALSE)</f>
        <v>0</v>
      </c>
      <c r="GJ13">
        <f>VLOOKUP(GJ12,'Alpha (NOI)'!$B:$Y,11,FALSE)</f>
        <v>0</v>
      </c>
      <c r="GK13">
        <f>VLOOKUP(GK12,'Alpha (NOI)'!$B:$Y,12,FALSE)</f>
        <v>0</v>
      </c>
      <c r="GL13">
        <f>VLOOKUP(GL12,'Alpha (NOI)'!$B:$Y,13,FALSE)</f>
        <v>0</v>
      </c>
      <c r="GM13">
        <f>VLOOKUP(GM12,'Alpha (NOI)'!$B:$Y,14,FALSE)</f>
        <v>0</v>
      </c>
      <c r="GN13">
        <f>VLOOKUP(GN12,'Alpha (NOI)'!$B:$Y,15,FALSE)</f>
        <v>0</v>
      </c>
      <c r="GO13">
        <f>VLOOKUP(GO12,'Alpha (NOI)'!$B:$Y,16,FALSE)</f>
        <v>0</v>
      </c>
      <c r="GP13">
        <f>VLOOKUP(GP12,'Alpha (NOI)'!$B:$Y,17,FALSE)</f>
        <v>0</v>
      </c>
      <c r="GQ13">
        <f>VLOOKUP(GQ12,'Alpha (NOI)'!$B:$Y,18,FALSE)</f>
        <v>0</v>
      </c>
      <c r="GR13">
        <f>VLOOKUP(GR12,'Alpha (NOI)'!$B:$Y,19,FALSE)</f>
        <v>0</v>
      </c>
      <c r="GT13">
        <f>VLOOKUP(GT12,'Bake Crafters (NOI)'!$B:$Y,10,FALSE)</f>
        <v>0</v>
      </c>
      <c r="GU13">
        <f>VLOOKUP(GU12,'Bake Crafters (NOI)'!$B:$Y,11,FALSE)</f>
        <v>0</v>
      </c>
      <c r="GV13">
        <f>VLOOKUP(GV12,'Bake Crafters (NOI)'!$B:$Y,12,FALSE)</f>
        <v>0</v>
      </c>
      <c r="GW13">
        <f>VLOOKUP(GW12,'Bake Crafters (NOI)'!$B:$Y,13,FALSE)</f>
        <v>0</v>
      </c>
      <c r="GX13">
        <f>VLOOKUP(GX12,'Bake Crafters (NOI)'!$B:$Y,14,FALSE)</f>
        <v>0</v>
      </c>
      <c r="GY13">
        <f>VLOOKUP(GY12,'Bake Crafters (NOI)'!$B:$Y,15,FALSE)</f>
        <v>0</v>
      </c>
      <c r="GZ13">
        <f>VLOOKUP(GZ12,'Bake Crafters (NOI)'!$B:$Y,16,FALSE)</f>
        <v>0</v>
      </c>
      <c r="HA13">
        <f>VLOOKUP(HA12,'Bake Crafters (NOI)'!$B:$Y,17,FALSE)</f>
        <v>0</v>
      </c>
      <c r="HB13">
        <f>VLOOKUP(HB12,'Bake Crafters (NOI)'!$B:$Y,18,FALSE)</f>
        <v>0</v>
      </c>
      <c r="HC13">
        <f>VLOOKUP(HC12,'Bake Crafters (NOI)'!$B:$Y,19,FALSE)</f>
        <v>0</v>
      </c>
      <c r="HE13">
        <f>VLOOKUP(HE12,'Bake Crafters (NOI)'!$B:$Y,10,FALSE)</f>
        <v>0</v>
      </c>
      <c r="HF13">
        <f>VLOOKUP(HF12,'Bake Crafters (NOI)'!$B:$Y,11,FALSE)</f>
        <v>0</v>
      </c>
      <c r="HG13">
        <f>VLOOKUP(HG12,'Bake Crafters (NOI)'!$B:$Y,12,FALSE)</f>
        <v>0</v>
      </c>
      <c r="HH13">
        <f>VLOOKUP(HH12,'Bake Crafters (NOI)'!$B:$Y,13,FALSE)</f>
        <v>0</v>
      </c>
      <c r="HI13">
        <f>VLOOKUP(HI12,'Bake Crafters (NOI)'!$B:$Y,14,FALSE)</f>
        <v>0</v>
      </c>
      <c r="HJ13">
        <f>VLOOKUP(HJ12,'Bake Crafters (NOI)'!$B:$Y,15,FALSE)</f>
        <v>0</v>
      </c>
      <c r="HK13">
        <f>VLOOKUP(HK12,'Bake Crafters (NOI)'!$B:$Y,16,FALSE)</f>
        <v>0</v>
      </c>
      <c r="HL13">
        <f>VLOOKUP(HL12,'Bake Crafters (NOI)'!$B:$Y,17,FALSE)</f>
        <v>0</v>
      </c>
      <c r="HM13">
        <f>VLOOKUP(HM12,'Bake Crafters (NOI)'!$B:$Y,18,FALSE)</f>
        <v>0</v>
      </c>
      <c r="HN13">
        <f>VLOOKUP(HN12,'Bake Crafters (NOI)'!$B:$Y,19,FALSE)</f>
        <v>0</v>
      </c>
      <c r="HP13">
        <f>VLOOKUP(HP12,'Bake Crafters (NOI)'!$B:$Y,10,FALSE)</f>
        <v>0</v>
      </c>
      <c r="HQ13">
        <f>VLOOKUP(HQ12,'Bake Crafters (NOI)'!$B:$Y,11,FALSE)</f>
        <v>0</v>
      </c>
      <c r="HR13">
        <f>VLOOKUP(HR12,'Bake Crafters (NOI)'!$B:$Y,12,FALSE)</f>
        <v>0</v>
      </c>
      <c r="HS13">
        <f>VLOOKUP(HS12,'Bake Crafters (NOI)'!$B:$Y,13,FALSE)</f>
        <v>0</v>
      </c>
      <c r="HT13">
        <f>VLOOKUP(HT12,'Bake Crafters (NOI)'!$B:$Y,14,FALSE)</f>
        <v>0</v>
      </c>
      <c r="HU13">
        <f>VLOOKUP(HU12,'Bake Crafters (NOI)'!$B:$Y,15,FALSE)</f>
        <v>0</v>
      </c>
      <c r="HV13">
        <f>VLOOKUP(HV12,'Bake Crafters (NOI)'!$B:$Y,16,FALSE)</f>
        <v>0</v>
      </c>
      <c r="HW13">
        <f>VLOOKUP(HW12,'Bake Crafters (NOI)'!$B:$Y,17,FALSE)</f>
        <v>0</v>
      </c>
      <c r="HX13">
        <f>VLOOKUP(HX12,'Bake Crafters (NOI)'!$B:$Y,18,FALSE)</f>
        <v>0</v>
      </c>
      <c r="HY13">
        <f>VLOOKUP(HY12,'Bake Crafters (NOI)'!$B:$Y,19,FALSE)</f>
        <v>0</v>
      </c>
      <c r="IA13">
        <f>VLOOKUP(IA12,'Bake Crafters (NOI)'!$B:$Y,10,FALSE)</f>
        <v>0</v>
      </c>
      <c r="IB13">
        <f>VLOOKUP(IB12,'Bake Crafters (NOI)'!$B:$Y,11,FALSE)</f>
        <v>0</v>
      </c>
      <c r="IC13">
        <f>VLOOKUP(IC12,'Bake Crafters (NOI)'!$B:$Y,12,FALSE)</f>
        <v>0</v>
      </c>
      <c r="ID13">
        <f>VLOOKUP(ID12,'Bake Crafters (NOI)'!$B:$Y,13,FALSE)</f>
        <v>0</v>
      </c>
      <c r="IE13">
        <f>VLOOKUP(IE12,'Bake Crafters (NOI)'!$B:$Y,14,FALSE)</f>
        <v>0</v>
      </c>
      <c r="IF13">
        <f>VLOOKUP(IF12,'Bake Crafters (NOI)'!$B:$Y,15,FALSE)</f>
        <v>0</v>
      </c>
      <c r="IG13">
        <f>VLOOKUP(IG12,'Bake Crafters (NOI)'!$B:$Y,16,FALSE)</f>
        <v>0</v>
      </c>
      <c r="IH13">
        <f>VLOOKUP(IH12,'Bake Crafters (NOI)'!$B:$Y,17,FALSE)</f>
        <v>0</v>
      </c>
      <c r="II13">
        <f>VLOOKUP(II12,'Bake Crafters (NOI)'!$B:$Y,18,FALSE)</f>
        <v>0</v>
      </c>
      <c r="IJ13">
        <f>VLOOKUP(IJ12,'Bake Crafters (NOI)'!$B:$Y,19,FALSE)</f>
        <v>0</v>
      </c>
      <c r="IL13">
        <f>VLOOKUP(IL12,'Bake Crafters (NOI)'!$B:$Y,10,FALSE)</f>
        <v>0</v>
      </c>
      <c r="IM13">
        <f>VLOOKUP(IM12,'Bake Crafters (NOI)'!$B:$Y,11,FALSE)</f>
        <v>0</v>
      </c>
      <c r="IN13">
        <f>VLOOKUP(IN12,'Bake Crafters (NOI)'!$B:$Y,12,FALSE)</f>
        <v>0</v>
      </c>
      <c r="IO13">
        <f>VLOOKUP(IO12,'Bake Crafters (NOI)'!$B:$Y,13,FALSE)</f>
        <v>0</v>
      </c>
      <c r="IP13">
        <f>VLOOKUP(IP12,'Bake Crafters (NOI)'!$B:$Y,14,FALSE)</f>
        <v>0</v>
      </c>
      <c r="IQ13">
        <f>VLOOKUP(IQ12,'Bake Crafters (NOI)'!$B:$Y,15,FALSE)</f>
        <v>0</v>
      </c>
      <c r="IR13">
        <f>VLOOKUP(IR12,'Bake Crafters (NOI)'!$B:$Y,16,FALSE)</f>
        <v>0</v>
      </c>
      <c r="IS13">
        <f>VLOOKUP(IS12,'Bake Crafters (NOI)'!$B:$Y,17,FALSE)</f>
        <v>0</v>
      </c>
      <c r="IT13">
        <f>VLOOKUP(IT12,'Bake Crafters (NOI)'!$B:$Y,18,FALSE)</f>
        <v>0</v>
      </c>
      <c r="IU13">
        <f>VLOOKUP(IU12,'Bake Crafters (NOI)'!$B:$Y,19,FALSE)</f>
        <v>0</v>
      </c>
      <c r="IW13">
        <f>VLOOKUP(IW12,'Bake Crafters (NOI)'!$B:$Y,10,FALSE)</f>
        <v>0</v>
      </c>
      <c r="IX13">
        <f>VLOOKUP(IX12,'Bake Crafters (NOI)'!$B:$Y,11,FALSE)</f>
        <v>0</v>
      </c>
      <c r="IY13">
        <f>VLOOKUP(IY12,'Bake Crafters (NOI)'!$B:$Y,12,FALSE)</f>
        <v>0</v>
      </c>
      <c r="IZ13">
        <f>VLOOKUP(IZ12,'Bake Crafters (NOI)'!$B:$Y,13,FALSE)</f>
        <v>0</v>
      </c>
      <c r="JA13">
        <f>VLOOKUP(JA12,'Bake Crafters (NOI)'!$B:$Y,14,FALSE)</f>
        <v>0</v>
      </c>
      <c r="JB13">
        <f>VLOOKUP(JB12,'Bake Crafters (NOI)'!$B:$Y,15,FALSE)</f>
        <v>0</v>
      </c>
      <c r="JC13">
        <f>VLOOKUP(JC12,'Bake Crafters (NOI)'!$B:$Y,16,FALSE)</f>
        <v>0</v>
      </c>
      <c r="JD13">
        <f>VLOOKUP(JD12,'Bake Crafters (NOI)'!$B:$Y,17,FALSE)</f>
        <v>0</v>
      </c>
      <c r="JE13">
        <f>VLOOKUP(JE12,'Bake Crafters (NOI)'!$B:$Y,18,FALSE)</f>
        <v>0</v>
      </c>
      <c r="JF13">
        <f>VLOOKUP(JF12,'Bake Crafters (NOI)'!$B:$Y,19,FALSE)</f>
        <v>0</v>
      </c>
      <c r="JH13">
        <f>VLOOKUP(JH12,'Bake Crafters (NOI)'!$B:$Y,10,FALSE)</f>
        <v>0</v>
      </c>
      <c r="JI13">
        <f>VLOOKUP(JI12,'Bake Crafters (NOI)'!$B:$Y,11,FALSE)</f>
        <v>0</v>
      </c>
      <c r="JJ13">
        <f>VLOOKUP(JJ12,'Bake Crafters (NOI)'!$B:$Y,12,FALSE)</f>
        <v>0</v>
      </c>
      <c r="JK13">
        <f>VLOOKUP(JK12,'Bake Crafters (NOI)'!$B:$Y,13,FALSE)</f>
        <v>0</v>
      </c>
      <c r="JL13">
        <f>VLOOKUP(JL12,'Bake Crafters (NOI)'!$B:$Y,14,FALSE)</f>
        <v>0</v>
      </c>
      <c r="JM13">
        <f>VLOOKUP(JM12,'Bake Crafters (NOI)'!$B:$Y,15,FALSE)</f>
        <v>0</v>
      </c>
      <c r="JN13">
        <f>VLOOKUP(JN12,'Bake Crafters (NOI)'!$B:$Y,16,FALSE)</f>
        <v>0</v>
      </c>
      <c r="JO13">
        <f>VLOOKUP(JO12,'Bake Crafters (NOI)'!$B:$Y,17,FALSE)</f>
        <v>0</v>
      </c>
      <c r="JP13">
        <f>VLOOKUP(JP12,'Bake Crafters (NOI)'!$B:$Y,18,FALSE)</f>
        <v>0</v>
      </c>
      <c r="JQ13">
        <f>VLOOKUP(JQ12,'Bake Crafters (NOI)'!$B:$Y,19,FALSE)</f>
        <v>0</v>
      </c>
      <c r="JS13">
        <f>VLOOKUP(JS12,'Bake Crafters (NOI)'!$B:$Y,10,FALSE)</f>
        <v>0</v>
      </c>
      <c r="JT13">
        <f>VLOOKUP(JT12,'Bake Crafters (NOI)'!$B:$Y,11,FALSE)</f>
        <v>0</v>
      </c>
      <c r="JU13">
        <f>VLOOKUP(JU12,'Bake Crafters (NOI)'!$B:$Y,12,FALSE)</f>
        <v>0</v>
      </c>
      <c r="JV13">
        <f>VLOOKUP(JV12,'Bake Crafters (NOI)'!$B:$Y,13,FALSE)</f>
        <v>0</v>
      </c>
      <c r="JW13">
        <f>VLOOKUP(JW12,'Bake Crafters (NOI)'!$B:$Y,14,FALSE)</f>
        <v>0</v>
      </c>
      <c r="JX13">
        <f>VLOOKUP(JX12,'Bake Crafters (NOI)'!$B:$Y,15,FALSE)</f>
        <v>0</v>
      </c>
      <c r="JY13">
        <f>VLOOKUP(JY12,'Bake Crafters (NOI)'!$B:$Y,16,FALSE)</f>
        <v>0</v>
      </c>
      <c r="JZ13">
        <f>VLOOKUP(JZ12,'Bake Crafters (NOI)'!$B:$Y,17,FALSE)</f>
        <v>0</v>
      </c>
      <c r="KA13">
        <f>VLOOKUP(KA12,'Bake Crafters (NOI)'!$B:$Y,18,FALSE)</f>
        <v>0</v>
      </c>
      <c r="KB13">
        <f>VLOOKUP(KB12,'Bake Crafters (NOI)'!$B:$Y,19,FALSE)</f>
        <v>0</v>
      </c>
      <c r="KD13">
        <f>VLOOKUP(KD12,'Bake Crafters (NOI)'!$B:$Y,10,FALSE)</f>
        <v>0</v>
      </c>
      <c r="KE13">
        <f>VLOOKUP(KE12,'Bake Crafters (NOI)'!$B:$Y,11,FALSE)</f>
        <v>0</v>
      </c>
      <c r="KF13">
        <f>VLOOKUP(KF12,'Bake Crafters (NOI)'!$B:$Y,12,FALSE)</f>
        <v>0</v>
      </c>
      <c r="KG13">
        <f>VLOOKUP(KG12,'Bake Crafters (NOI)'!$B:$Y,13,FALSE)</f>
        <v>0</v>
      </c>
      <c r="KH13">
        <f>VLOOKUP(KH12,'Bake Crafters (NOI)'!$B:$Y,14,FALSE)</f>
        <v>0</v>
      </c>
      <c r="KI13">
        <f>VLOOKUP(KI12,'Bake Crafters (NOI)'!$B:$Y,15,FALSE)</f>
        <v>0</v>
      </c>
      <c r="KJ13">
        <f>VLOOKUP(KJ12,'Bake Crafters (NOI)'!$B:$Y,16,FALSE)</f>
        <v>0</v>
      </c>
      <c r="KK13">
        <f>VLOOKUP(KK12,'Bake Crafters (NOI)'!$B:$Y,17,FALSE)</f>
        <v>0</v>
      </c>
      <c r="KL13">
        <f>VLOOKUP(KL12,'Bake Crafters (NOI)'!$B:$Y,18,FALSE)</f>
        <v>0</v>
      </c>
      <c r="KM13">
        <f>VLOOKUP(KM12,'Bake Crafters (NOI)'!$B:$Y,19,FALSE)</f>
        <v>0</v>
      </c>
      <c r="KO13">
        <f>VLOOKUP(KO12,'Bake Crafters (NOI)'!$B:$Y,10,FALSE)</f>
        <v>0</v>
      </c>
      <c r="KP13">
        <f>VLOOKUP(KP12,'Bake Crafters (NOI)'!$B:$Y,11,FALSE)</f>
        <v>0</v>
      </c>
      <c r="KQ13">
        <f>VLOOKUP(KQ12,'Bake Crafters (NOI)'!$B:$Y,12,FALSE)</f>
        <v>0</v>
      </c>
      <c r="KR13">
        <f>VLOOKUP(KR12,'Bake Crafters (NOI)'!$B:$Y,13,FALSE)</f>
        <v>0</v>
      </c>
      <c r="KS13">
        <f>VLOOKUP(KS12,'Bake Crafters (NOI)'!$B:$Y,14,FALSE)</f>
        <v>0</v>
      </c>
      <c r="KT13">
        <f>VLOOKUP(KT12,'Bake Crafters (NOI)'!$B:$Y,15,FALSE)</f>
        <v>0</v>
      </c>
      <c r="KU13">
        <f>VLOOKUP(KU12,'Bake Crafters (NOI)'!$B:$Y,16,FALSE)</f>
        <v>0</v>
      </c>
      <c r="KV13">
        <f>VLOOKUP(KV12,'Bake Crafters (NOI)'!$B:$Y,17,FALSE)</f>
        <v>0</v>
      </c>
      <c r="KW13">
        <f>VLOOKUP(KW12,'Bake Crafters (NOI)'!$B:$Y,18,FALSE)</f>
        <v>0</v>
      </c>
      <c r="KX13">
        <f>VLOOKUP(KX12,'Bake Crafters (NOI)'!$B:$Y,19,FALSE)</f>
        <v>0</v>
      </c>
      <c r="KZ13">
        <f>VLOOKUP(KZ12,'Bake Crafters (NOI)'!$B:$Y,10,FALSE)</f>
        <v>0</v>
      </c>
      <c r="LA13">
        <f>VLOOKUP(LA12,'Bake Crafters (NOI)'!$B:$Y,11,FALSE)</f>
        <v>0</v>
      </c>
      <c r="LB13">
        <f>VLOOKUP(LB12,'Bake Crafters (NOI)'!$B:$Y,12,FALSE)</f>
        <v>0</v>
      </c>
      <c r="LC13">
        <f>VLOOKUP(LC12,'Bake Crafters (NOI)'!$B:$Y,13,FALSE)</f>
        <v>0</v>
      </c>
      <c r="LD13">
        <f>VLOOKUP(LD12,'Bake Crafters (NOI)'!$B:$Y,14,FALSE)</f>
        <v>0</v>
      </c>
      <c r="LE13">
        <f>VLOOKUP(LE12,'Bake Crafters (NOI)'!$B:$Y,15,FALSE)</f>
        <v>0</v>
      </c>
      <c r="LF13">
        <f>VLOOKUP(LF12,'Bake Crafters (NOI)'!$B:$Y,16,FALSE)</f>
        <v>0</v>
      </c>
      <c r="LG13">
        <f>VLOOKUP(LG12,'Bake Crafters (NOI)'!$B:$Y,17,FALSE)</f>
        <v>0</v>
      </c>
      <c r="LH13">
        <f>VLOOKUP(LH12,'Bake Crafters (NOI)'!$B:$Y,18,FALSE)</f>
        <v>0</v>
      </c>
      <c r="LI13">
        <f>VLOOKUP(LI12,'Bake Crafters (NOI)'!$B:$Y,19,FALSE)</f>
        <v>0</v>
      </c>
      <c r="LK13">
        <f>VLOOKUP(LK12,'Bake Crafters (NOI)'!$B:$Y,10,FALSE)</f>
        <v>0</v>
      </c>
      <c r="LL13">
        <f>VLOOKUP(LL12,'Bake Crafters (NOI)'!$B:$Y,11,FALSE)</f>
        <v>0</v>
      </c>
      <c r="LM13">
        <f>VLOOKUP(LM12,'Bake Crafters (NOI)'!$B:$Y,12,FALSE)</f>
        <v>0</v>
      </c>
      <c r="LN13">
        <f>VLOOKUP(LN12,'Bake Crafters (NOI)'!$B:$Y,13,FALSE)</f>
        <v>0</v>
      </c>
      <c r="LO13">
        <f>VLOOKUP(LO12,'Bake Crafters (NOI)'!$B:$Y,14,FALSE)</f>
        <v>0</v>
      </c>
      <c r="LP13">
        <f>VLOOKUP(LP12,'Bake Crafters (NOI)'!$B:$Y,15,FALSE)</f>
        <v>0</v>
      </c>
      <c r="LQ13">
        <f>VLOOKUP(LQ12,'Bake Crafters (NOI)'!$B:$Y,16,FALSE)</f>
        <v>0</v>
      </c>
      <c r="LR13">
        <f>VLOOKUP(LR12,'Bake Crafters (NOI)'!$B:$Y,17,FALSE)</f>
        <v>0</v>
      </c>
      <c r="LS13">
        <f>VLOOKUP(LS12,'Bake Crafters (NOI)'!$B:$Y,18,FALSE)</f>
        <v>0</v>
      </c>
      <c r="LT13">
        <f>VLOOKUP(LT12,'Bake Crafters (NOI)'!$B:$Y,19,FALSE)</f>
        <v>0</v>
      </c>
      <c r="LV13">
        <f>VLOOKUP(LV12,'Bake Crafters (NOI)'!$B:$Y,10,FALSE)</f>
        <v>0</v>
      </c>
      <c r="LW13">
        <f>VLOOKUP(LW12,'Bake Crafters (NOI)'!$B:$Y,11,FALSE)</f>
        <v>0</v>
      </c>
      <c r="LX13">
        <f>VLOOKUP(LX12,'Bake Crafters (NOI)'!$B:$Y,12,FALSE)</f>
        <v>0</v>
      </c>
      <c r="LY13">
        <f>VLOOKUP(LY12,'Bake Crafters (NOI)'!$B:$Y,13,FALSE)</f>
        <v>0</v>
      </c>
      <c r="LZ13">
        <f>VLOOKUP(LZ12,'Bake Crafters (NOI)'!$B:$Y,14,FALSE)</f>
        <v>0</v>
      </c>
      <c r="MA13">
        <f>VLOOKUP(MA12,'Bake Crafters (NOI)'!$B:$Y,15,FALSE)</f>
        <v>0</v>
      </c>
      <c r="MB13">
        <f>VLOOKUP(MB12,'Bake Crafters (NOI)'!$B:$Y,16,FALSE)</f>
        <v>0</v>
      </c>
      <c r="MC13">
        <f>VLOOKUP(MC12,'Bake Crafters (NOI)'!$B:$Y,17,FALSE)</f>
        <v>0</v>
      </c>
      <c r="MD13">
        <f>VLOOKUP(MD12,'Bake Crafters (NOI)'!$B:$Y,18,FALSE)</f>
        <v>0</v>
      </c>
      <c r="ME13">
        <f>VLOOKUP(ME12,'Bake Crafters (NOI)'!$B:$Y,19,FALSE)</f>
        <v>0</v>
      </c>
      <c r="MG13">
        <f>VLOOKUP(MG12,'Bake Crafters (NOI)'!$B:$Y,10,FALSE)</f>
        <v>0</v>
      </c>
      <c r="MH13">
        <f>VLOOKUP(MH12,'Bake Crafters (NOI)'!$B:$Y,11,FALSE)</f>
        <v>0</v>
      </c>
      <c r="MI13">
        <f>VLOOKUP(MI12,'Bake Crafters (NOI)'!$B:$Y,12,FALSE)</f>
        <v>0</v>
      </c>
      <c r="MJ13">
        <f>VLOOKUP(MJ12,'Bake Crafters (NOI)'!$B:$Y,13,FALSE)</f>
        <v>0</v>
      </c>
      <c r="MK13">
        <f>VLOOKUP(MK12,'Bake Crafters (NOI)'!$B:$Y,14,FALSE)</f>
        <v>0</v>
      </c>
      <c r="ML13">
        <f>VLOOKUP(ML12,'Bake Crafters (NOI)'!$B:$Y,15,FALSE)</f>
        <v>0</v>
      </c>
      <c r="MM13">
        <f>VLOOKUP(MM12,'Bake Crafters (NOI)'!$B:$Y,16,FALSE)</f>
        <v>0</v>
      </c>
      <c r="MN13">
        <f>VLOOKUP(MN12,'Bake Crafters (NOI)'!$B:$Y,17,FALSE)</f>
        <v>0</v>
      </c>
      <c r="MO13">
        <f>VLOOKUP(MO12,'Bake Crafters (NOI)'!$B:$Y,18,FALSE)</f>
        <v>0</v>
      </c>
      <c r="MP13">
        <f>VLOOKUP(MP12,'Bake Crafters (NOI)'!$B:$Y,19,FALSE)</f>
        <v>0</v>
      </c>
      <c r="MR13">
        <f>VLOOKUP(MR12,'Bake Crafters (NOI)'!$B:$Y,10,FALSE)</f>
        <v>0</v>
      </c>
      <c r="MS13">
        <f>VLOOKUP(MS12,'Bake Crafters (NOI)'!$B:$Y,11,FALSE)</f>
        <v>0</v>
      </c>
      <c r="MT13">
        <f>VLOOKUP(MT12,'Bake Crafters (NOI)'!$B:$Y,12,FALSE)</f>
        <v>0</v>
      </c>
      <c r="MU13">
        <f>VLOOKUP(MU12,'Bake Crafters (NOI)'!$B:$Y,13,FALSE)</f>
        <v>0</v>
      </c>
      <c r="MV13">
        <f>VLOOKUP(MV12,'Bake Crafters (NOI)'!$B:$Y,14,FALSE)</f>
        <v>0</v>
      </c>
      <c r="MW13">
        <f>VLOOKUP(MW12,'Bake Crafters (NOI)'!$B:$Y,15,FALSE)</f>
        <v>0</v>
      </c>
      <c r="MX13">
        <f>VLOOKUP(MX12,'Bake Crafters (NOI)'!$B:$Y,16,FALSE)</f>
        <v>0</v>
      </c>
      <c r="MY13">
        <f>VLOOKUP(MY12,'Bake Crafters (NOI)'!$B:$Y,17,FALSE)</f>
        <v>0</v>
      </c>
      <c r="MZ13">
        <f>VLOOKUP(MZ12,'Bake Crafters (NOI)'!$B:$Y,18,FALSE)</f>
        <v>0</v>
      </c>
      <c r="NA13">
        <f>VLOOKUP(NA12,'Bake Crafters (NOI)'!$B:$Y,19,FALSE)</f>
        <v>0</v>
      </c>
      <c r="NC13">
        <f>VLOOKUP(NC12,'Bake Crafters (NOI)'!$B:$Y,10,FALSE)</f>
        <v>0</v>
      </c>
      <c r="ND13">
        <f>VLOOKUP(ND12,'Bake Crafters (NOI)'!$B:$Y,11,FALSE)</f>
        <v>0</v>
      </c>
      <c r="NE13">
        <f>VLOOKUP(NE12,'Bake Crafters (NOI)'!$B:$Y,12,FALSE)</f>
        <v>0</v>
      </c>
      <c r="NF13">
        <f>VLOOKUP(NF12,'Bake Crafters (NOI)'!$B:$Y,13,FALSE)</f>
        <v>0</v>
      </c>
      <c r="NG13">
        <f>VLOOKUP(NG12,'Bake Crafters (NOI)'!$B:$Y,14,FALSE)</f>
        <v>0</v>
      </c>
      <c r="NH13">
        <f>VLOOKUP(NH12,'Bake Crafters (NOI)'!$B:$Y,15,FALSE)</f>
        <v>0</v>
      </c>
      <c r="NI13">
        <f>VLOOKUP(NI12,'Bake Crafters (NOI)'!$B:$Y,16,FALSE)</f>
        <v>0</v>
      </c>
      <c r="NJ13">
        <f>VLOOKUP(NJ12,'Bake Crafters (NOI)'!$B:$Y,17,FALSE)</f>
        <v>0</v>
      </c>
      <c r="NK13">
        <f>VLOOKUP(NK12,'Bake Crafters (NOI)'!$B:$Y,18,FALSE)</f>
        <v>0</v>
      </c>
      <c r="NL13">
        <f>VLOOKUP(NL12,'Bake Crafters (NOI)'!$B:$Y,19,FALSE)</f>
        <v>0</v>
      </c>
      <c r="NN13">
        <f>VLOOKUP(NN12,'Bake Crafters (NOI)'!$B:$Y,10,FALSE)</f>
        <v>0</v>
      </c>
      <c r="NO13">
        <f>VLOOKUP(NO12,'Bake Crafters (NOI)'!$B:$Y,11,FALSE)</f>
        <v>0</v>
      </c>
      <c r="NP13">
        <f>VLOOKUP(NP12,'Bake Crafters (NOI)'!$B:$Y,12,FALSE)</f>
        <v>0</v>
      </c>
      <c r="NQ13">
        <f>VLOOKUP(NQ12,'Bake Crafters (NOI)'!$B:$Y,13,FALSE)</f>
        <v>0</v>
      </c>
      <c r="NR13">
        <f>VLOOKUP(NR12,'Bake Crafters (NOI)'!$B:$Y,14,FALSE)</f>
        <v>0</v>
      </c>
      <c r="NS13">
        <f>VLOOKUP(NS12,'Bake Crafters (NOI)'!$B:$Y,15,FALSE)</f>
        <v>0</v>
      </c>
      <c r="NT13">
        <f>VLOOKUP(NT12,'Bake Crafters (NOI)'!$B:$Y,16,FALSE)</f>
        <v>0</v>
      </c>
      <c r="NU13">
        <f>VLOOKUP(NU12,'Bake Crafters (NOI)'!$B:$Y,17,FALSE)</f>
        <v>0</v>
      </c>
      <c r="NV13">
        <f>VLOOKUP(NV12,'Bake Crafters (NOI)'!$B:$Y,18,FALSE)</f>
        <v>0</v>
      </c>
      <c r="NW13">
        <f>VLOOKUP(NW12,'Bake Crafters (NOI)'!$B:$Y,19,FALSE)</f>
        <v>0</v>
      </c>
      <c r="NY13">
        <f>VLOOKUP(NY12,'Bake Crafters (NOI)'!$B:$Y,10,FALSE)</f>
        <v>0</v>
      </c>
      <c r="NZ13">
        <f>VLOOKUP(NZ12,'Bake Crafters (NOI)'!$B:$Y,11,FALSE)</f>
        <v>0</v>
      </c>
      <c r="OA13">
        <f>VLOOKUP(OA12,'Bake Crafters (NOI)'!$B:$Y,12,FALSE)</f>
        <v>0</v>
      </c>
      <c r="OB13">
        <f>VLOOKUP(OB12,'Bake Crafters (NOI)'!$B:$Y,13,FALSE)</f>
        <v>0</v>
      </c>
      <c r="OC13">
        <f>VLOOKUP(OC12,'Bake Crafters (NOI)'!$B:$Y,14,FALSE)</f>
        <v>0</v>
      </c>
      <c r="OD13">
        <f>VLOOKUP(OD12,'Bake Crafters (NOI)'!$B:$Y,15,FALSE)</f>
        <v>0</v>
      </c>
      <c r="OE13">
        <f>VLOOKUP(OE12,'Bake Crafters (NOI)'!$B:$Y,16,FALSE)</f>
        <v>0</v>
      </c>
      <c r="OF13">
        <f>VLOOKUP(OF12,'Bake Crafters (NOI)'!$B:$Y,17,FALSE)</f>
        <v>0</v>
      </c>
      <c r="OG13">
        <f>VLOOKUP(OG12,'Bake Crafters (NOI)'!$B:$Y,18,FALSE)</f>
        <v>0</v>
      </c>
      <c r="OH13">
        <f>VLOOKUP(OH12,'Bake Crafters (NOI)'!$B:$Y,19,FALSE)</f>
        <v>0</v>
      </c>
      <c r="OJ13">
        <f>VLOOKUP(OJ12,'Bake Crafters (NOI)'!$B:$Y,10,FALSE)</f>
        <v>0</v>
      </c>
      <c r="OK13">
        <f>VLOOKUP(OK12,'Bake Crafters (NOI)'!$B:$Y,11,FALSE)</f>
        <v>0</v>
      </c>
      <c r="OL13">
        <f>VLOOKUP(OL12,'Bake Crafters (NOI)'!$B:$Y,12,FALSE)</f>
        <v>0</v>
      </c>
      <c r="OM13">
        <f>VLOOKUP(OM12,'Bake Crafters (NOI)'!$B:$Y,13,FALSE)</f>
        <v>0</v>
      </c>
      <c r="ON13">
        <f>VLOOKUP(ON12,'Bake Crafters (NOI)'!$B:$Y,14,FALSE)</f>
        <v>0</v>
      </c>
      <c r="OO13">
        <f>VLOOKUP(OO12,'Bake Crafters (NOI)'!$B:$Y,15,FALSE)</f>
        <v>0</v>
      </c>
      <c r="OP13">
        <f>VLOOKUP(OP12,'Bake Crafters (NOI)'!$B:$Y,16,FALSE)</f>
        <v>0</v>
      </c>
      <c r="OQ13">
        <f>VLOOKUP(OQ12,'Bake Crafters (NOI)'!$B:$Y,17,FALSE)</f>
        <v>0</v>
      </c>
      <c r="OR13">
        <f>VLOOKUP(OR12,'Bake Crafters (NOI)'!$B:$Y,18,FALSE)</f>
        <v>0</v>
      </c>
      <c r="OS13">
        <f>VLOOKUP(OS12,'Bake Crafters (NOI)'!$B:$Y,19,FALSE)</f>
        <v>0</v>
      </c>
      <c r="OU13">
        <f>VLOOKUP(OU12,'Bake Crafters (NOI)'!$B:$Y,10,FALSE)</f>
        <v>0</v>
      </c>
      <c r="OV13">
        <f>VLOOKUP(OV12,'Bake Crafters (NOI)'!$B:$Y,11,FALSE)</f>
        <v>0</v>
      </c>
      <c r="OW13">
        <f>VLOOKUP(OW12,'Bake Crafters (NOI)'!$B:$Y,12,FALSE)</f>
        <v>0</v>
      </c>
      <c r="OX13">
        <f>VLOOKUP(OX12,'Bake Crafters (NOI)'!$B:$Y,13,FALSE)</f>
        <v>0</v>
      </c>
      <c r="OY13">
        <f>VLOOKUP(OY12,'Bake Crafters (NOI)'!$B:$Y,14,FALSE)</f>
        <v>0</v>
      </c>
      <c r="OZ13">
        <f>VLOOKUP(OZ12,'Bake Crafters (NOI)'!$B:$Y,15,FALSE)</f>
        <v>0</v>
      </c>
      <c r="PA13">
        <f>VLOOKUP(PA12,'Bake Crafters (NOI)'!$B:$Y,16,FALSE)</f>
        <v>0</v>
      </c>
      <c r="PB13">
        <f>VLOOKUP(PB12,'Bake Crafters (NOI)'!$B:$Y,17,FALSE)</f>
        <v>0</v>
      </c>
      <c r="PC13">
        <f>VLOOKUP(PC12,'Bake Crafters (NOI)'!$B:$Y,18,FALSE)</f>
        <v>0</v>
      </c>
      <c r="PD13">
        <f>VLOOKUP(PD12,'Bake Crafters (NOI)'!$B:$Y,19,FALSE)</f>
        <v>0</v>
      </c>
      <c r="PF13">
        <f>VLOOKUP(PF12,'Bake Crafters (NOI)'!$B:$Y,10,FALSE)</f>
        <v>0</v>
      </c>
      <c r="PG13">
        <f>VLOOKUP(PG12,'Bake Crafters (NOI)'!$B:$Y,11,FALSE)</f>
        <v>0</v>
      </c>
      <c r="PH13">
        <f>VLOOKUP(PH12,'Bake Crafters (NOI)'!$B:$Y,12,FALSE)</f>
        <v>0</v>
      </c>
      <c r="PI13">
        <f>VLOOKUP(PI12,'Bake Crafters (NOI)'!$B:$Y,13,FALSE)</f>
        <v>0</v>
      </c>
      <c r="PJ13">
        <f>VLOOKUP(PJ12,'Bake Crafters (NOI)'!$B:$Y,14,FALSE)</f>
        <v>0</v>
      </c>
      <c r="PK13">
        <f>VLOOKUP(PK12,'Bake Crafters (NOI)'!$B:$Y,15,FALSE)</f>
        <v>0</v>
      </c>
      <c r="PL13">
        <f>VLOOKUP(PL12,'Bake Crafters (NOI)'!$B:$Y,16,FALSE)</f>
        <v>0</v>
      </c>
      <c r="PM13">
        <f>VLOOKUP(PM12,'Bake Crafters (NOI)'!$B:$Y,17,FALSE)</f>
        <v>0</v>
      </c>
      <c r="PN13">
        <f>VLOOKUP(PN12,'Bake Crafters (NOI)'!$B:$Y,18,FALSE)</f>
        <v>0</v>
      </c>
      <c r="PO13">
        <f>VLOOKUP(PO12,'Bake Crafters (NOI)'!$B:$Y,19,FALSE)</f>
        <v>0</v>
      </c>
      <c r="PQ13">
        <f>VLOOKUP(PQ12,'Bake Crafters (NOI)'!$B:$Y,10,FALSE)</f>
        <v>0</v>
      </c>
      <c r="PR13">
        <f>VLOOKUP(PR12,'Bake Crafters (NOI)'!$B:$Y,11,FALSE)</f>
        <v>0</v>
      </c>
      <c r="PS13">
        <f>VLOOKUP(PS12,'Bake Crafters (NOI)'!$B:$Y,12,FALSE)</f>
        <v>0</v>
      </c>
      <c r="PT13">
        <f>VLOOKUP(PT12,'Bake Crafters (NOI)'!$B:$Y,13,FALSE)</f>
        <v>0</v>
      </c>
      <c r="PU13">
        <f>VLOOKUP(PU12,'Bake Crafters (NOI)'!$B:$Y,14,FALSE)</f>
        <v>0</v>
      </c>
      <c r="PV13">
        <f>VLOOKUP(PV12,'Bake Crafters (NOI)'!$B:$Y,15,FALSE)</f>
        <v>0</v>
      </c>
      <c r="PW13">
        <f>VLOOKUP(PW12,'Bake Crafters (NOI)'!$B:$Y,16,FALSE)</f>
        <v>0</v>
      </c>
      <c r="PX13">
        <f>VLOOKUP(PX12,'Bake Crafters (NOI)'!$B:$Y,17,FALSE)</f>
        <v>0</v>
      </c>
      <c r="PY13">
        <f>VLOOKUP(PY12,'Bake Crafters (NOI)'!$B:$Y,18,FALSE)</f>
        <v>0</v>
      </c>
      <c r="PZ13">
        <f>VLOOKUP(PZ12,'Bake Crafters (NOI)'!$B:$Y,19,FALSE)</f>
        <v>0</v>
      </c>
      <c r="QB13">
        <f>VLOOKUP(QB12,'Bake Crafters (NOI)'!$B:$Y,10,FALSE)</f>
        <v>0</v>
      </c>
      <c r="QC13">
        <f>VLOOKUP(QC12,'Bake Crafters (NOI)'!$B:$Y,11,FALSE)</f>
        <v>0</v>
      </c>
      <c r="QD13">
        <f>VLOOKUP(QD12,'Bake Crafters (NOI)'!$B:$Y,12,FALSE)</f>
        <v>0</v>
      </c>
      <c r="QE13">
        <f>VLOOKUP(QE12,'Bake Crafters (NOI)'!$B:$Y,13,FALSE)</f>
        <v>0</v>
      </c>
      <c r="QF13">
        <f>VLOOKUP(QF12,'Bake Crafters (NOI)'!$B:$Y,14,FALSE)</f>
        <v>0</v>
      </c>
      <c r="QG13">
        <f>VLOOKUP(QG12,'Bake Crafters (NOI)'!$B:$Y,15,FALSE)</f>
        <v>0</v>
      </c>
      <c r="QH13">
        <f>VLOOKUP(QH12,'Bake Crafters (NOI)'!$B:$Y,16,FALSE)</f>
        <v>0</v>
      </c>
      <c r="QI13">
        <f>VLOOKUP(QI12,'Bake Crafters (NOI)'!$B:$Y,17,FALSE)</f>
        <v>0</v>
      </c>
      <c r="QJ13">
        <f>VLOOKUP(QJ12,'Bake Crafters (NOI)'!$B:$Y,18,FALSE)</f>
        <v>0</v>
      </c>
      <c r="QK13">
        <f>VLOOKUP(QK12,'Bake Crafters (NOI)'!$B:$Y,19,FALSE)</f>
        <v>0</v>
      </c>
      <c r="QM13">
        <f>VLOOKUP(QM12,'Bake Crafters (NOI)'!$B:$Y,10,FALSE)</f>
        <v>0</v>
      </c>
      <c r="QN13">
        <f>VLOOKUP(QN12,'Bake Crafters (NOI)'!$B:$Y,11,FALSE)</f>
        <v>0</v>
      </c>
      <c r="QO13">
        <f>VLOOKUP(QO12,'Bake Crafters (NOI)'!$B:$Y,12,FALSE)</f>
        <v>0</v>
      </c>
      <c r="QP13">
        <f>VLOOKUP(QP12,'Bake Crafters (NOI)'!$B:$Y,13,FALSE)</f>
        <v>0</v>
      </c>
      <c r="QQ13">
        <f>VLOOKUP(QQ12,'Bake Crafters (NOI)'!$B:$Y,14,FALSE)</f>
        <v>0</v>
      </c>
      <c r="QR13">
        <f>VLOOKUP(QR12,'Bake Crafters (NOI)'!$B:$Y,15,FALSE)</f>
        <v>0</v>
      </c>
      <c r="QS13">
        <f>VLOOKUP(QS12,'Bake Crafters (NOI)'!$B:$Y,16,FALSE)</f>
        <v>0</v>
      </c>
      <c r="QT13">
        <f>VLOOKUP(QT12,'Bake Crafters (NOI)'!$B:$Y,17,FALSE)</f>
        <v>0</v>
      </c>
      <c r="QU13">
        <f>VLOOKUP(QU12,'Bake Crafters (NOI)'!$B:$Y,18,FALSE)</f>
        <v>0</v>
      </c>
      <c r="QV13">
        <f>VLOOKUP(QV12,'Bake Crafters (NOI)'!$B:$Y,19,FALSE)</f>
        <v>0</v>
      </c>
      <c r="QX13">
        <f>VLOOKUP(QX12,'Bongards (NOI)'!$B:$Y,10,FALSE)</f>
        <v>0</v>
      </c>
      <c r="QY13">
        <f>VLOOKUP(QY12,'Bongards (NOI)'!$B:$Y,11,FALSE)</f>
        <v>0</v>
      </c>
      <c r="QZ13">
        <f>VLOOKUP(QZ12,'Bongards (NOI)'!$B:$Y,12,FALSE)</f>
        <v>0</v>
      </c>
      <c r="RA13">
        <f>VLOOKUP(RA12,'Bongards (NOI)'!$B:$Y,13,FALSE)</f>
        <v>0</v>
      </c>
      <c r="RB13">
        <f>VLOOKUP(RB12,'Bongards (NOI)'!$B:$Y,14,FALSE)</f>
        <v>0</v>
      </c>
      <c r="RC13">
        <f>VLOOKUP(RC12,'Bongards (NOI)'!$B:$Y,15,FALSE)</f>
        <v>0</v>
      </c>
      <c r="RD13">
        <f>VLOOKUP(RD12,'Bongards (NOI)'!$B:$Y,16,FALSE)</f>
        <v>0</v>
      </c>
      <c r="RE13">
        <f>VLOOKUP(RE12,'Bongards (NOI)'!$B:$Y,17,FALSE)</f>
        <v>0</v>
      </c>
      <c r="RF13">
        <f>VLOOKUP(RF12,'Bongards (NOI)'!$B:$Y,18,FALSE)</f>
        <v>0</v>
      </c>
      <c r="RG13">
        <f>VLOOKUP(RG12,'Bongards (NOI)'!$B:$Y,19,FALSE)</f>
        <v>0</v>
      </c>
      <c r="RI13">
        <f>VLOOKUP(RI12,'Bongards (NOI)'!$B:$Y,10,FALSE)</f>
        <v>0</v>
      </c>
      <c r="RJ13">
        <f>VLOOKUP(RJ12,'Bongards (NOI)'!$B:$Y,11,FALSE)</f>
        <v>0</v>
      </c>
      <c r="RK13">
        <f>VLOOKUP(RK12,'Bongards (NOI)'!$B:$Y,12,FALSE)</f>
        <v>0</v>
      </c>
      <c r="RL13">
        <f>VLOOKUP(RL12,'Bongards (NOI)'!$B:$Y,13,FALSE)</f>
        <v>0</v>
      </c>
      <c r="RM13">
        <f>VLOOKUP(RM12,'Bongards (NOI)'!$B:$Y,14,FALSE)</f>
        <v>0</v>
      </c>
      <c r="RN13">
        <f>VLOOKUP(RN12,'Bongards (NOI)'!$B:$Y,15,FALSE)</f>
        <v>0</v>
      </c>
      <c r="RO13">
        <f>VLOOKUP(RO12,'Bongards (NOI)'!$B:$Y,16,FALSE)</f>
        <v>0</v>
      </c>
      <c r="RP13">
        <f>VLOOKUP(RP12,'Bongards (NOI)'!$B:$Y,17,FALSE)</f>
        <v>0</v>
      </c>
      <c r="RQ13">
        <f>VLOOKUP(RQ12,'Bongards (NOI)'!$B:$Y,18,FALSE)</f>
        <v>0</v>
      </c>
      <c r="RR13">
        <f>VLOOKUP(RR12,'Bongards (NOI)'!$B:$Y,19,FALSE)</f>
        <v>0</v>
      </c>
      <c r="RT13">
        <f>VLOOKUP(RT12,'Bongards (NOI)'!$B:$Y,10,FALSE)</f>
        <v>0</v>
      </c>
      <c r="RU13">
        <f>VLOOKUP(RU12,'Bongards (NOI)'!$B:$Y,11,FALSE)</f>
        <v>0</v>
      </c>
      <c r="RV13">
        <f>VLOOKUP(RV12,'Bongards (NOI)'!$B:$Y,12,FALSE)</f>
        <v>0</v>
      </c>
      <c r="RW13">
        <f>VLOOKUP(RW12,'Bongards (NOI)'!$B:$Y,13,FALSE)</f>
        <v>0</v>
      </c>
      <c r="RX13">
        <f>VLOOKUP(RX12,'Bongards (NOI)'!$B:$Y,14,FALSE)</f>
        <v>0</v>
      </c>
      <c r="RY13">
        <f>VLOOKUP(RY12,'Bongards (NOI)'!$B:$Y,15,FALSE)</f>
        <v>0</v>
      </c>
      <c r="RZ13">
        <f>VLOOKUP(RZ12,'Bongards (NOI)'!$B:$Y,16,FALSE)</f>
        <v>0</v>
      </c>
      <c r="SA13">
        <f>VLOOKUP(SA12,'Bongards (NOI)'!$B:$Y,17,FALSE)</f>
        <v>0</v>
      </c>
      <c r="SB13">
        <f>VLOOKUP(SB12,'Bongards (NOI)'!$B:$Y,18,FALSE)</f>
        <v>0</v>
      </c>
      <c r="SC13">
        <f>VLOOKUP(SC12,'Bongards (NOI)'!$B:$Y,19,FALSE)</f>
        <v>0</v>
      </c>
      <c r="SE13">
        <f>VLOOKUP(SE12,'Bongards (NOI)'!$B:$Y,10,FALSE)</f>
        <v>0</v>
      </c>
      <c r="SF13">
        <f>VLOOKUP(SF12,'Bongards (NOI)'!$B:$Y,11,FALSE)</f>
        <v>0</v>
      </c>
      <c r="SG13">
        <f>VLOOKUP(SG12,'Bongards (NOI)'!$B:$Y,12,FALSE)</f>
        <v>0</v>
      </c>
      <c r="SH13">
        <f>VLOOKUP(SH12,'Bongards (NOI)'!$B:$Y,13,FALSE)</f>
        <v>0</v>
      </c>
      <c r="SI13">
        <f>VLOOKUP(SI12,'Bongards (NOI)'!$B:$Y,14,FALSE)</f>
        <v>0</v>
      </c>
      <c r="SJ13">
        <f>VLOOKUP(SJ12,'Bongards (NOI)'!$B:$Y,15,FALSE)</f>
        <v>0</v>
      </c>
      <c r="SK13">
        <f>VLOOKUP(SK12,'Bongards (NOI)'!$B:$Y,16,FALSE)</f>
        <v>0</v>
      </c>
      <c r="SL13">
        <f>VLOOKUP(SL12,'Bongards (NOI)'!$B:$Y,17,FALSE)</f>
        <v>0</v>
      </c>
      <c r="SM13">
        <f>VLOOKUP(SM12,'Bongards (NOI)'!$B:$Y,18,FALSE)</f>
        <v>0</v>
      </c>
      <c r="SN13">
        <f>VLOOKUP(SN12,'Bongards (NOI)'!$B:$Y,19,FALSE)</f>
        <v>0</v>
      </c>
      <c r="SP13">
        <f>VLOOKUP(SP12,'Bongards (NOI)'!$B:$Y,10,FALSE)</f>
        <v>0</v>
      </c>
      <c r="SQ13">
        <f>VLOOKUP(SQ12,'Bongards (NOI)'!$B:$Y,11,FALSE)</f>
        <v>0</v>
      </c>
      <c r="SR13">
        <f>VLOOKUP(SR12,'Bongards (NOI)'!$B:$Y,12,FALSE)</f>
        <v>0</v>
      </c>
      <c r="SS13">
        <f>VLOOKUP(SS12,'Bongards (NOI)'!$B:$Y,13,FALSE)</f>
        <v>0</v>
      </c>
      <c r="ST13">
        <f>VLOOKUP(ST12,'Bongards (NOI)'!$B:$Y,14,FALSE)</f>
        <v>0</v>
      </c>
      <c r="SU13">
        <f>VLOOKUP(SU12,'Bongards (NOI)'!$B:$Y,15,FALSE)</f>
        <v>0</v>
      </c>
      <c r="SV13">
        <f>VLOOKUP(SV12,'Bongards (NOI)'!$B:$Y,16,FALSE)</f>
        <v>0</v>
      </c>
      <c r="SW13">
        <f>VLOOKUP(SW12,'Bongards (NOI)'!$B:$Y,17,FALSE)</f>
        <v>0</v>
      </c>
      <c r="SX13">
        <f>VLOOKUP(SX12,'Bongards (NOI)'!$B:$Y,18,FALSE)</f>
        <v>0</v>
      </c>
      <c r="SY13">
        <f>VLOOKUP(SY12,'Bongards (NOI)'!$B:$Y,19,FALSE)</f>
        <v>0</v>
      </c>
      <c r="TA13">
        <f>VLOOKUP(TA12,'Bongards (NOI)'!$B:$Y,10,FALSE)</f>
        <v>0</v>
      </c>
      <c r="TB13">
        <f>VLOOKUP(TB12,'Bongards (NOI)'!$B:$Y,11,FALSE)</f>
        <v>0</v>
      </c>
      <c r="TC13">
        <f>VLOOKUP(TC12,'Bongards (NOI)'!$B:$Y,12,FALSE)</f>
        <v>0</v>
      </c>
      <c r="TD13">
        <f>VLOOKUP(TD12,'Bongards (NOI)'!$B:$Y,13,FALSE)</f>
        <v>0</v>
      </c>
      <c r="TE13">
        <f>VLOOKUP(TE12,'Bongards (NOI)'!$B:$Y,14,FALSE)</f>
        <v>0</v>
      </c>
      <c r="TF13">
        <f>VLOOKUP(TF12,'Bongards (NOI)'!$B:$Y,15,FALSE)</f>
        <v>0</v>
      </c>
      <c r="TG13">
        <f>VLOOKUP(TG12,'Bongards (NOI)'!$B:$Y,16,FALSE)</f>
        <v>0</v>
      </c>
      <c r="TH13">
        <f>VLOOKUP(TH12,'Bongards (NOI)'!$B:$Y,17,FALSE)</f>
        <v>0</v>
      </c>
      <c r="TI13">
        <f>VLOOKUP(TI12,'Bongards (NOI)'!$B:$Y,18,FALSE)</f>
        <v>0</v>
      </c>
      <c r="TJ13">
        <f>VLOOKUP(TJ12,'Bongards (NOI)'!$B:$Y,19,FALSE)</f>
        <v>0</v>
      </c>
      <c r="TL13">
        <f>VLOOKUP(TL12,'Bongards (NOI)'!$B:$Y,10,FALSE)</f>
        <v>0</v>
      </c>
      <c r="TM13">
        <f>VLOOKUP(TM12,'Bongards (NOI)'!$B:$Y,11,FALSE)</f>
        <v>0</v>
      </c>
      <c r="TN13">
        <f>VLOOKUP(TN12,'Bongards (NOI)'!$B:$Y,12,FALSE)</f>
        <v>0</v>
      </c>
      <c r="TO13">
        <f>VLOOKUP(TO12,'Bongards (NOI)'!$B:$Y,13,FALSE)</f>
        <v>0</v>
      </c>
      <c r="TP13">
        <f>VLOOKUP(TP12,'Bongards (NOI)'!$B:$Y,14,FALSE)</f>
        <v>0</v>
      </c>
      <c r="TQ13">
        <f>VLOOKUP(TQ12,'Bongards (NOI)'!$B:$Y,15,FALSE)</f>
        <v>0</v>
      </c>
      <c r="TR13">
        <f>VLOOKUP(TR12,'Bongards (NOI)'!$B:$Y,16,FALSE)</f>
        <v>0</v>
      </c>
      <c r="TS13">
        <f>VLOOKUP(TS12,'Bongards (NOI)'!$B:$Y,17,FALSE)</f>
        <v>0</v>
      </c>
      <c r="TT13">
        <f>VLOOKUP(TT12,'Bongards (NOI)'!$B:$Y,18,FALSE)</f>
        <v>0</v>
      </c>
      <c r="TU13">
        <f>VLOOKUP(TU12,'Bongards (NOI)'!$B:$Y,19,FALSE)</f>
        <v>0</v>
      </c>
      <c r="TW13">
        <f>VLOOKUP(TW12,'Bongards (NOI)'!$B:$Y,10,FALSE)</f>
        <v>0</v>
      </c>
      <c r="TX13">
        <f>VLOOKUP(TX12,'Bongards (NOI)'!$B:$Y,11,FALSE)</f>
        <v>0</v>
      </c>
      <c r="TY13">
        <f>VLOOKUP(TY12,'Bongards (NOI)'!$B:$Y,12,FALSE)</f>
        <v>0</v>
      </c>
      <c r="TZ13">
        <f>VLOOKUP(TZ12,'Bongards (NOI)'!$B:$Y,13,FALSE)</f>
        <v>0</v>
      </c>
      <c r="UA13">
        <f>VLOOKUP(UA12,'Bongards (NOI)'!$B:$Y,14,FALSE)</f>
        <v>0</v>
      </c>
      <c r="UB13">
        <f>VLOOKUP(UB12,'Bongards (NOI)'!$B:$Y,15,FALSE)</f>
        <v>0</v>
      </c>
      <c r="UC13">
        <f>VLOOKUP(UC12,'Bongards (NOI)'!$B:$Y,16,FALSE)</f>
        <v>0</v>
      </c>
      <c r="UD13">
        <f>VLOOKUP(UD12,'Bongards (NOI)'!$B:$Y,17,FALSE)</f>
        <v>0</v>
      </c>
      <c r="UE13">
        <f>VLOOKUP(UE12,'Bongards (NOI)'!$B:$Y,18,FALSE)</f>
        <v>0</v>
      </c>
      <c r="UF13">
        <f>VLOOKUP(UF12,'Bongards (NOI)'!$B:$Y,19,FALSE)</f>
        <v>0</v>
      </c>
      <c r="UH13">
        <f>VLOOKUP(UH12,'Bongards (NOI)'!$B:$Y,10,FALSE)</f>
        <v>0</v>
      </c>
      <c r="UI13">
        <f>VLOOKUP(UI12,'Bongards (NOI)'!$B:$Y,11,FALSE)</f>
        <v>0</v>
      </c>
      <c r="UJ13">
        <f>VLOOKUP(UJ12,'Bongards (NOI)'!$B:$Y,12,FALSE)</f>
        <v>0</v>
      </c>
      <c r="UK13">
        <f>VLOOKUP(UK12,'Bongards (NOI)'!$B:$Y,13,FALSE)</f>
        <v>0</v>
      </c>
      <c r="UL13">
        <f>VLOOKUP(UL12,'Bongards (NOI)'!$B:$Y,14,FALSE)</f>
        <v>0</v>
      </c>
      <c r="UM13">
        <f>VLOOKUP(UM12,'Bongards (NOI)'!$B:$Y,15,FALSE)</f>
        <v>0</v>
      </c>
      <c r="UN13">
        <f>VLOOKUP(UN12,'Bongards (NOI)'!$B:$Y,16,FALSE)</f>
        <v>0</v>
      </c>
      <c r="UO13">
        <f>VLOOKUP(UO12,'Bongards (NOI)'!$B:$Y,17,FALSE)</f>
        <v>0</v>
      </c>
      <c r="UP13">
        <f>VLOOKUP(UP12,'Bongards (NOI)'!$B:$Y,18,FALSE)</f>
        <v>0</v>
      </c>
      <c r="UQ13">
        <f>VLOOKUP(UQ12,'Bongards (NOI)'!$B:$Y,19,FALSE)</f>
        <v>0</v>
      </c>
      <c r="US13">
        <f>VLOOKUP(US12,'Bongards (NOI)'!$B:$Y,10,FALSE)</f>
        <v>0</v>
      </c>
      <c r="UT13">
        <f>VLOOKUP(UT12,'Bongards (NOI)'!$B:$Y,11,FALSE)</f>
        <v>0</v>
      </c>
      <c r="UU13">
        <f>VLOOKUP(UU12,'Bongards (NOI)'!$B:$Y,12,FALSE)</f>
        <v>0</v>
      </c>
      <c r="UV13">
        <f>VLOOKUP(UV12,'Bongards (NOI)'!$B:$Y,13,FALSE)</f>
        <v>0</v>
      </c>
      <c r="UW13">
        <f>VLOOKUP(UW12,'Bongards (NOI)'!$B:$Y,14,FALSE)</f>
        <v>0</v>
      </c>
      <c r="UX13">
        <f>VLOOKUP(UX12,'Bongards (NOI)'!$B:$Y,15,FALSE)</f>
        <v>0</v>
      </c>
      <c r="UY13">
        <f>VLOOKUP(UY12,'Bongards (NOI)'!$B:$Y,16,FALSE)</f>
        <v>0</v>
      </c>
      <c r="UZ13">
        <f>VLOOKUP(UZ12,'Bongards (NOI)'!$B:$Y,17,FALSE)</f>
        <v>0</v>
      </c>
      <c r="VA13">
        <f>VLOOKUP(VA12,'Bongards (NOI)'!$B:$Y,18,FALSE)</f>
        <v>0</v>
      </c>
      <c r="VB13">
        <f>VLOOKUP(VB12,'Bongards (NOI)'!$B:$Y,19,FALSE)</f>
        <v>0</v>
      </c>
      <c r="VD13">
        <f>VLOOKUP(VD12,'Bongards (NOI)'!$B:$Y,10,FALSE)</f>
        <v>0</v>
      </c>
      <c r="VE13">
        <f>VLOOKUP(VE12,'Bongards (NOI)'!$B:$Y,11,FALSE)</f>
        <v>0</v>
      </c>
      <c r="VF13">
        <f>VLOOKUP(VF12,'Bongards (NOI)'!$B:$Y,12,FALSE)</f>
        <v>0</v>
      </c>
      <c r="VG13">
        <f>VLOOKUP(VG12,'Bongards (NOI)'!$B:$Y,13,FALSE)</f>
        <v>0</v>
      </c>
      <c r="VH13">
        <f>VLOOKUP(VH12,'Bongards (NOI)'!$B:$Y,14,FALSE)</f>
        <v>0</v>
      </c>
      <c r="VI13">
        <f>VLOOKUP(VI12,'Bongards (NOI)'!$B:$Y,15,FALSE)</f>
        <v>0</v>
      </c>
      <c r="VJ13">
        <f>VLOOKUP(VJ12,'Bongards (NOI)'!$B:$Y,16,FALSE)</f>
        <v>0</v>
      </c>
      <c r="VK13">
        <f>VLOOKUP(VK12,'Bongards (NOI)'!$B:$Y,17,FALSE)</f>
        <v>0</v>
      </c>
      <c r="VL13">
        <f>VLOOKUP(VL12,'Bongards (NOI)'!$B:$Y,18,FALSE)</f>
        <v>0</v>
      </c>
      <c r="VM13">
        <f>VLOOKUP(VM12,'Bongards (NOI)'!$B:$Y,19,FALSE)</f>
        <v>0</v>
      </c>
      <c r="VO13">
        <f>VLOOKUP(VO12,'Bongards (NOI)'!$B:$Y,10,FALSE)</f>
        <v>0</v>
      </c>
      <c r="VP13">
        <f>VLOOKUP(VP12,'Bongards (NOI)'!$B:$Y,11,FALSE)</f>
        <v>0</v>
      </c>
      <c r="VQ13">
        <f>VLOOKUP(VQ12,'Bongards (NOI)'!$B:$Y,12,FALSE)</f>
        <v>0</v>
      </c>
      <c r="VR13">
        <f>VLOOKUP(VR12,'Bongards (NOI)'!$B:$Y,13,FALSE)</f>
        <v>0</v>
      </c>
      <c r="VS13">
        <f>VLOOKUP(VS12,'Bongards (NOI)'!$B:$Y,14,FALSE)</f>
        <v>0</v>
      </c>
      <c r="VT13">
        <f>VLOOKUP(VT12,'Bongards (NOI)'!$B:$Y,15,FALSE)</f>
        <v>0</v>
      </c>
      <c r="VU13">
        <f>VLOOKUP(VU12,'Bongards (NOI)'!$B:$Y,16,FALSE)</f>
        <v>0</v>
      </c>
      <c r="VV13">
        <f>VLOOKUP(VV12,'Bongards (NOI)'!$B:$Y,17,FALSE)</f>
        <v>0</v>
      </c>
      <c r="VW13">
        <f>VLOOKUP(VW12,'Bongards (NOI)'!$B:$Y,18,FALSE)</f>
        <v>0</v>
      </c>
      <c r="VX13">
        <f>VLOOKUP(VX12,'Bongards (NOI)'!$B:$Y,19,FALSE)</f>
        <v>0</v>
      </c>
      <c r="VZ13">
        <f>VLOOKUP(VZ12,'Bongards (NOI)'!$B:$Y,10,FALSE)</f>
        <v>0</v>
      </c>
      <c r="WA13">
        <f>VLOOKUP(WA12,'Bongards (NOI)'!$B:$Y,11,FALSE)</f>
        <v>0</v>
      </c>
      <c r="WB13">
        <f>VLOOKUP(WB12,'Bongards (NOI)'!$B:$Y,12,FALSE)</f>
        <v>0</v>
      </c>
      <c r="WC13">
        <f>VLOOKUP(WC12,'Bongards (NOI)'!$B:$Y,13,FALSE)</f>
        <v>0</v>
      </c>
      <c r="WD13">
        <f>VLOOKUP(WD12,'Bongards (NOI)'!$B:$Y,14,FALSE)</f>
        <v>0</v>
      </c>
      <c r="WE13">
        <f>VLOOKUP(WE12,'Bongards (NOI)'!$B:$Y,15,FALSE)</f>
        <v>0</v>
      </c>
      <c r="WF13">
        <f>VLOOKUP(WF12,'Bongards (NOI)'!$B:$Y,16,FALSE)</f>
        <v>0</v>
      </c>
      <c r="WG13">
        <f>VLOOKUP(WG12,'Bongards (NOI)'!$B:$Y,17,FALSE)</f>
        <v>0</v>
      </c>
      <c r="WH13">
        <f>VLOOKUP(WH12,'Bongards (NOI)'!$B:$Y,18,FALSE)</f>
        <v>0</v>
      </c>
      <c r="WI13">
        <f>VLOOKUP(WI12,'Bongards (NOI)'!$B:$Y,19,FALSE)</f>
        <v>0</v>
      </c>
      <c r="WK13">
        <f>VLOOKUP(WK12,'Bongards (NOI)'!$B:$Y,10,FALSE)</f>
        <v>0</v>
      </c>
      <c r="WL13">
        <f>VLOOKUP(WL12,'Bongards (NOI)'!$B:$Y,11,FALSE)</f>
        <v>0</v>
      </c>
      <c r="WM13">
        <f>VLOOKUP(WM12,'Bongards (NOI)'!$B:$Y,12,FALSE)</f>
        <v>0</v>
      </c>
      <c r="WN13">
        <f>VLOOKUP(WN12,'Bongards (NOI)'!$B:$Y,13,FALSE)</f>
        <v>0</v>
      </c>
      <c r="WO13">
        <f>VLOOKUP(WO12,'Bongards (NOI)'!$B:$Y,14,FALSE)</f>
        <v>0</v>
      </c>
      <c r="WP13">
        <f>VLOOKUP(WP12,'Bongards (NOI)'!$B:$Y,15,FALSE)</f>
        <v>0</v>
      </c>
      <c r="WQ13">
        <f>VLOOKUP(WQ12,'Bongards (NOI)'!$B:$Y,16,FALSE)</f>
        <v>0</v>
      </c>
      <c r="WR13">
        <f>VLOOKUP(WR12,'Bongards (NOI)'!$B:$Y,17,FALSE)</f>
        <v>0</v>
      </c>
      <c r="WS13">
        <f>VLOOKUP(WS12,'Bongards (NOI)'!$B:$Y,18,FALSE)</f>
        <v>0</v>
      </c>
      <c r="WT13">
        <f>VLOOKUP(WT12,'Bongards (NOI)'!$B:$Y,19,FALSE)</f>
        <v>0</v>
      </c>
      <c r="WV13">
        <f>VLOOKUP(WV12,'Bongards (NOI)'!$B:$Y,10,FALSE)</f>
        <v>0</v>
      </c>
      <c r="WW13">
        <f>VLOOKUP(WW12,'Bongards (NOI)'!$B:$Y,11,FALSE)</f>
        <v>0</v>
      </c>
      <c r="WX13">
        <f>VLOOKUP(WX12,'Bongards (NOI)'!$B:$Y,12,FALSE)</f>
        <v>0</v>
      </c>
      <c r="WY13">
        <f>VLOOKUP(WY12,'Bongards (NOI)'!$B:$Y,13,FALSE)</f>
        <v>0</v>
      </c>
      <c r="WZ13">
        <f>VLOOKUP(WZ12,'Bongards (NOI)'!$B:$Y,14,FALSE)</f>
        <v>0</v>
      </c>
      <c r="XA13">
        <f>VLOOKUP(XA12,'Bongards (NOI)'!$B:$Y,15,FALSE)</f>
        <v>0</v>
      </c>
      <c r="XB13">
        <f>VLOOKUP(XB12,'Bongards (NOI)'!$B:$Y,16,FALSE)</f>
        <v>0</v>
      </c>
      <c r="XC13">
        <f>VLOOKUP(XC12,'Bongards (NOI)'!$B:$Y,17,FALSE)</f>
        <v>0</v>
      </c>
      <c r="XD13">
        <f>VLOOKUP(XD12,'Bongards (NOI)'!$B:$Y,18,FALSE)</f>
        <v>0</v>
      </c>
      <c r="XE13">
        <f>VLOOKUP(XE12,'Bongards (NOI)'!$B:$Y,19,FALSE)</f>
        <v>0</v>
      </c>
      <c r="XG13">
        <f>VLOOKUP(XG12,'Bongards (NOI)'!$B:$Y,10,FALSE)</f>
        <v>0</v>
      </c>
      <c r="XH13">
        <f>VLOOKUP(XH12,'Bongards (NOI)'!$B:$Y,11,FALSE)</f>
        <v>0</v>
      </c>
      <c r="XI13">
        <f>VLOOKUP(XI12,'Bongards (NOI)'!$B:$Y,12,FALSE)</f>
        <v>0</v>
      </c>
      <c r="XJ13">
        <f>VLOOKUP(XJ12,'Bongards (NOI)'!$B:$Y,13,FALSE)</f>
        <v>0</v>
      </c>
      <c r="XK13">
        <f>VLOOKUP(XK12,'Bongards (NOI)'!$B:$Y,14,FALSE)</f>
        <v>0</v>
      </c>
      <c r="XL13">
        <f>VLOOKUP(XL12,'Bongards (NOI)'!$B:$Y,15,FALSE)</f>
        <v>0</v>
      </c>
      <c r="XM13">
        <f>VLOOKUP(XM12,'Bongards (NOI)'!$B:$Y,16,FALSE)</f>
        <v>0</v>
      </c>
      <c r="XN13">
        <f>VLOOKUP(XN12,'Bongards (NOI)'!$B:$Y,17,FALSE)</f>
        <v>0</v>
      </c>
      <c r="XO13">
        <f>VLOOKUP(XO12,'Bongards (NOI)'!$B:$Y,18,FALSE)</f>
        <v>0</v>
      </c>
      <c r="XP13">
        <f>VLOOKUP(XP12,'Bongards (NOI)'!$B:$Y,19,FALSE)</f>
        <v>0</v>
      </c>
      <c r="XR13">
        <f>VLOOKUP(XR12,'Bongards (NOI)'!$B:$Y,10,FALSE)</f>
        <v>0</v>
      </c>
      <c r="XS13">
        <f>VLOOKUP(XS12,'Bongards (NOI)'!$B:$Y,11,FALSE)</f>
        <v>0</v>
      </c>
      <c r="XT13">
        <f>VLOOKUP(XT12,'Bongards (NOI)'!$B:$Y,12,FALSE)</f>
        <v>0</v>
      </c>
      <c r="XU13">
        <f>VLOOKUP(XU12,'Bongards (NOI)'!$B:$Y,13,FALSE)</f>
        <v>0</v>
      </c>
      <c r="XV13">
        <f>VLOOKUP(XV12,'Bongards (NOI)'!$B:$Y,14,FALSE)</f>
        <v>0</v>
      </c>
      <c r="XW13">
        <f>VLOOKUP(XW12,'Bongards (NOI)'!$B:$Y,15,FALSE)</f>
        <v>0</v>
      </c>
      <c r="XX13">
        <f>VLOOKUP(XX12,'Bongards (NOI)'!$B:$Y,16,FALSE)</f>
        <v>0</v>
      </c>
      <c r="XY13">
        <f>VLOOKUP(XY12,'Bongards (NOI)'!$B:$Y,17,FALSE)</f>
        <v>0</v>
      </c>
      <c r="XZ13">
        <f>VLOOKUP(XZ12,'Bongards (NOI)'!$B:$Y,18,FALSE)</f>
        <v>0</v>
      </c>
      <c r="YA13">
        <f>VLOOKUP(YA12,'Bongards (NOI)'!$B:$Y,19,FALSE)</f>
        <v>0</v>
      </c>
      <c r="YC13">
        <f>VLOOKUP(YC12,'Bongards (NOI)'!$B:$Y,10,FALSE)</f>
        <v>0</v>
      </c>
      <c r="YD13">
        <f>VLOOKUP(YD12,'Bongards (NOI)'!$B:$Y,11,FALSE)</f>
        <v>0</v>
      </c>
      <c r="YE13">
        <f>VLOOKUP(YE12,'Bongards (NOI)'!$B:$Y,12,FALSE)</f>
        <v>0</v>
      </c>
      <c r="YF13">
        <f>VLOOKUP(YF12,'Bongards (NOI)'!$B:$Y,13,FALSE)</f>
        <v>0</v>
      </c>
      <c r="YG13">
        <f>VLOOKUP(YG12,'Bongards (NOI)'!$B:$Y,14,FALSE)</f>
        <v>0</v>
      </c>
      <c r="YH13">
        <f>VLOOKUP(YH12,'Bongards (NOI)'!$B:$Y,15,FALSE)</f>
        <v>0</v>
      </c>
      <c r="YI13">
        <f>VLOOKUP(YI12,'Bongards (NOI)'!$B:$Y,16,FALSE)</f>
        <v>0</v>
      </c>
      <c r="YJ13">
        <f>VLOOKUP(YJ12,'Bongards (NOI)'!$B:$Y,17,FALSE)</f>
        <v>0</v>
      </c>
      <c r="YK13">
        <f>VLOOKUP(YK12,'Bongards (NOI)'!$B:$Y,18,FALSE)</f>
        <v>0</v>
      </c>
      <c r="YL13">
        <f>VLOOKUP(YL12,'Bongards (NOI)'!$B:$Y,19,FALSE)</f>
        <v>0</v>
      </c>
      <c r="YN13">
        <f>VLOOKUP(YN12,'Bongards (NOI)'!$B:$Y,10,FALSE)</f>
        <v>0</v>
      </c>
      <c r="YO13">
        <f>VLOOKUP(YO12,'Bongards (NOI)'!$B:$Y,11,FALSE)</f>
        <v>0</v>
      </c>
      <c r="YP13">
        <f>VLOOKUP(YP12,'Bongards (NOI)'!$B:$Y,12,FALSE)</f>
        <v>0</v>
      </c>
      <c r="YQ13">
        <f>VLOOKUP(YQ12,'Bongards (NOI)'!$B:$Y,13,FALSE)</f>
        <v>0</v>
      </c>
      <c r="YR13">
        <f>VLOOKUP(YR12,'Bongards (NOI)'!$B:$Y,14,FALSE)</f>
        <v>0</v>
      </c>
      <c r="YS13">
        <f>VLOOKUP(YS12,'Bongards (NOI)'!$B:$Y,15,FALSE)</f>
        <v>0</v>
      </c>
      <c r="YT13">
        <f>VLOOKUP(YT12,'Bongards (NOI)'!$B:$Y,16,FALSE)</f>
        <v>0</v>
      </c>
      <c r="YU13">
        <f>VLOOKUP(YU12,'Bongards (NOI)'!$B:$Y,17,FALSE)</f>
        <v>0</v>
      </c>
      <c r="YV13">
        <f>VLOOKUP(YV12,'Bongards (NOI)'!$B:$Y,18,FALSE)</f>
        <v>0</v>
      </c>
      <c r="YW13">
        <f>VLOOKUP(YW12,'Bongards (NOI)'!$B:$Y,19,FALSE)</f>
        <v>0</v>
      </c>
      <c r="YY13">
        <f>VLOOKUP(YY12,'Bongards (NOI)'!$B:$Y,10,FALSE)</f>
        <v>0</v>
      </c>
      <c r="YZ13">
        <f>VLOOKUP(YZ12,'Bongards (NOI)'!$B:$Y,11,FALSE)</f>
        <v>0</v>
      </c>
      <c r="ZA13">
        <f>VLOOKUP(ZA12,'Bongards (NOI)'!$B:$Y,12,FALSE)</f>
        <v>0</v>
      </c>
      <c r="ZB13">
        <f>VLOOKUP(ZB12,'Bongards (NOI)'!$B:$Y,13,FALSE)</f>
        <v>0</v>
      </c>
      <c r="ZC13">
        <f>VLOOKUP(ZC12,'Bongards (NOI)'!$B:$Y,14,FALSE)</f>
        <v>0</v>
      </c>
      <c r="ZD13">
        <f>VLOOKUP(ZD12,'Bongards (NOI)'!$B:$Y,15,FALSE)</f>
        <v>0</v>
      </c>
      <c r="ZE13">
        <f>VLOOKUP(ZE12,'Bongards (NOI)'!$B:$Y,16,FALSE)</f>
        <v>0</v>
      </c>
      <c r="ZF13">
        <f>VLOOKUP(ZF12,'Bongards (NOI)'!$B:$Y,17,FALSE)</f>
        <v>0</v>
      </c>
      <c r="ZG13">
        <f>VLOOKUP(ZG12,'Bongards (NOI)'!$B:$Y,18,FALSE)</f>
        <v>0</v>
      </c>
      <c r="ZH13">
        <f>VLOOKUP(ZH12,'Bongards (NOI)'!$B:$Y,19,FALSE)</f>
        <v>0</v>
      </c>
      <c r="ZJ13">
        <f>VLOOKUP(ZJ12,'Bongards (NOI)'!$B:$Y,10,FALSE)</f>
        <v>0</v>
      </c>
      <c r="ZK13">
        <f>VLOOKUP(ZK12,'Bongards (NOI)'!$B:$Y,11,FALSE)</f>
        <v>0</v>
      </c>
      <c r="ZL13">
        <f>VLOOKUP(ZL12,'Bongards (NOI)'!$B:$Y,12,FALSE)</f>
        <v>0</v>
      </c>
      <c r="ZM13">
        <f>VLOOKUP(ZM12,'Bongards (NOI)'!$B:$Y,13,FALSE)</f>
        <v>0</v>
      </c>
      <c r="ZN13">
        <f>VLOOKUP(ZN12,'Bongards (NOI)'!$B:$Y,14,FALSE)</f>
        <v>0</v>
      </c>
      <c r="ZO13">
        <f>VLOOKUP(ZO12,'Bongards (NOI)'!$B:$Y,15,FALSE)</f>
        <v>0</v>
      </c>
      <c r="ZP13">
        <f>VLOOKUP(ZP12,'Bongards (NOI)'!$B:$Y,16,FALSE)</f>
        <v>0</v>
      </c>
      <c r="ZQ13">
        <f>VLOOKUP(ZQ12,'Bongards (NOI)'!$B:$Y,17,FALSE)</f>
        <v>0</v>
      </c>
      <c r="ZR13">
        <f>VLOOKUP(ZR12,'Bongards (NOI)'!$B:$Y,18,FALSE)</f>
        <v>0</v>
      </c>
      <c r="ZS13">
        <f>VLOOKUP(ZS12,'Bongards (NOI)'!$B:$Y,19,FALSE)</f>
        <v>0</v>
      </c>
      <c r="ZU13">
        <f>VLOOKUP(ZU12,'Bongards (NOI)'!$B:$Y,10,FALSE)</f>
        <v>0</v>
      </c>
      <c r="ZV13">
        <f>VLOOKUP(ZV12,'Bongards (NOI)'!$B:$Y,11,FALSE)</f>
        <v>0</v>
      </c>
      <c r="ZW13">
        <f>VLOOKUP(ZW12,'Bongards (NOI)'!$B:$Y,12,FALSE)</f>
        <v>0</v>
      </c>
      <c r="ZX13">
        <f>VLOOKUP(ZX12,'Bongards (NOI)'!$B:$Y,13,FALSE)</f>
        <v>0</v>
      </c>
      <c r="ZY13">
        <f>VLOOKUP(ZY12,'Bongards (NOI)'!$B:$Y,14,FALSE)</f>
        <v>0</v>
      </c>
      <c r="ZZ13">
        <f>VLOOKUP(ZZ12,'Bongards (NOI)'!$B:$Y,15,FALSE)</f>
        <v>0</v>
      </c>
      <c r="AAA13">
        <f>VLOOKUP(AAA12,'Bongards (NOI)'!$B:$Y,16,FALSE)</f>
        <v>0</v>
      </c>
      <c r="AAB13">
        <f>VLOOKUP(AAB12,'Bongards (NOI)'!$B:$Y,17,FALSE)</f>
        <v>0</v>
      </c>
      <c r="AAC13">
        <f>VLOOKUP(AAC12,'Bongards (NOI)'!$B:$Y,18,FALSE)</f>
        <v>0</v>
      </c>
      <c r="AAD13">
        <f>VLOOKUP(AAD12,'Bongards (NOI)'!$B:$Y,19,FALSE)</f>
        <v>0</v>
      </c>
      <c r="AAF13">
        <f>VLOOKUP(AAF12,'Bongards (NOI)'!$B:$Y,10,FALSE)</f>
        <v>0</v>
      </c>
      <c r="AAG13">
        <f>VLOOKUP(AAG12,'Bongards (NOI)'!$B:$Y,11,FALSE)</f>
        <v>0</v>
      </c>
      <c r="AAH13">
        <f>VLOOKUP(AAH12,'Bongards (NOI)'!$B:$Y,12,FALSE)</f>
        <v>0</v>
      </c>
      <c r="AAI13">
        <f>VLOOKUP(AAI12,'Bongards (NOI)'!$B:$Y,13,FALSE)</f>
        <v>0</v>
      </c>
      <c r="AAJ13">
        <f>VLOOKUP(AAJ12,'Bongards (NOI)'!$B:$Y,14,FALSE)</f>
        <v>0</v>
      </c>
      <c r="AAK13">
        <f>VLOOKUP(AAK12,'Bongards (NOI)'!$B:$Y,15,FALSE)</f>
        <v>0</v>
      </c>
      <c r="AAL13">
        <f>VLOOKUP(AAL12,'Bongards (NOI)'!$B:$Y,16,FALSE)</f>
        <v>0</v>
      </c>
      <c r="AAM13">
        <f>VLOOKUP(AAM12,'Bongards (NOI)'!$B:$Y,17,FALSE)</f>
        <v>0</v>
      </c>
      <c r="AAN13">
        <f>VLOOKUP(AAN12,'Bongards (NOI)'!$B:$Y,18,FALSE)</f>
        <v>0</v>
      </c>
      <c r="AAO13">
        <f>VLOOKUP(AAO12,'Bongards (NOI)'!$B:$Y,19,FALSE)</f>
        <v>0</v>
      </c>
      <c r="AAQ13">
        <f>VLOOKUP(AAQ12,'Bongards (NOI)'!$B:$Y,10,FALSE)</f>
        <v>0</v>
      </c>
      <c r="AAR13">
        <f>VLOOKUP(AAR12,'Bongards (NOI)'!$B:$Y,11,FALSE)</f>
        <v>0</v>
      </c>
      <c r="AAS13">
        <f>VLOOKUP(AAS12,'Bongards (NOI)'!$B:$Y,12,FALSE)</f>
        <v>0</v>
      </c>
      <c r="AAT13">
        <f>VLOOKUP(AAT12,'Bongards (NOI)'!$B:$Y,13,FALSE)</f>
        <v>0</v>
      </c>
      <c r="AAU13">
        <f>VLOOKUP(AAU12,'Bongards (NOI)'!$B:$Y,14,FALSE)</f>
        <v>0</v>
      </c>
      <c r="AAV13">
        <f>VLOOKUP(AAV12,'Bongards (NOI)'!$B:$Y,15,FALSE)</f>
        <v>0</v>
      </c>
      <c r="AAW13">
        <f>VLOOKUP(AAW12,'Bongards (NOI)'!$B:$Y,16,FALSE)</f>
        <v>0</v>
      </c>
      <c r="AAX13">
        <f>VLOOKUP(AAX12,'Bongards (NOI)'!$B:$Y,17,FALSE)</f>
        <v>0</v>
      </c>
      <c r="AAY13">
        <f>VLOOKUP(AAY12,'Bongards (NOI)'!$B:$Y,18,FALSE)</f>
        <v>0</v>
      </c>
      <c r="AAZ13">
        <f>VLOOKUP(AAZ12,'Bongards (NOI)'!$B:$Y,19,FALSE)</f>
        <v>0</v>
      </c>
      <c r="ABB13">
        <f>VLOOKUP(ABB12,'Bongards (NOI)'!$B:$Y,10,FALSE)</f>
        <v>0</v>
      </c>
      <c r="ABC13">
        <f>VLOOKUP(ABC12,'Bongards (NOI)'!$B:$Y,11,FALSE)</f>
        <v>0</v>
      </c>
      <c r="ABD13">
        <f>VLOOKUP(ABD12,'Bongards (NOI)'!$B:$Y,12,FALSE)</f>
        <v>0</v>
      </c>
      <c r="ABE13" s="132">
        <f>VLOOKUP(ABE12,'Bongards (NOI)'!$B:$Y,13,FALSE)</f>
        <v>0</v>
      </c>
      <c r="ABF13" s="132">
        <f>VLOOKUP(ABF12,'Bongards (NOI)'!$B:$Y,14,FALSE)</f>
        <v>0</v>
      </c>
      <c r="ABG13" s="137">
        <f>VLOOKUP(ABG12,'Bongards (NOI)'!$B:$Y,15,FALSE)</f>
        <v>0</v>
      </c>
      <c r="ABH13" s="132">
        <f>VLOOKUP(ABH12,'Bongards (NOI)'!$B:$Y,16,FALSE)</f>
        <v>0</v>
      </c>
      <c r="ABI13">
        <f>VLOOKUP(ABI12,'Bongards (NOI)'!$B:$Y,17,FALSE)</f>
        <v>0</v>
      </c>
      <c r="ABJ13">
        <f>VLOOKUP(ABJ12,'Bongards (NOI)'!$B:$Y,18,FALSE)</f>
        <v>0</v>
      </c>
      <c r="ABK13">
        <f>VLOOKUP(ABK12,'Bongards (NOI)'!$B:$Y,19,FALSE)</f>
        <v>0</v>
      </c>
      <c r="ABM13">
        <f>VLOOKUP(ABM12,'Bongards (NOI)'!$B:$Y,10,FALSE)</f>
        <v>0</v>
      </c>
      <c r="ABN13">
        <f>VLOOKUP(ABN12,'Bongards (NOI)'!$B:$Y,11,FALSE)</f>
        <v>0</v>
      </c>
      <c r="ABO13">
        <f>VLOOKUP(ABO12,'Bongards (NOI)'!$B:$Y,12,FALSE)</f>
        <v>0</v>
      </c>
      <c r="ABP13">
        <f>VLOOKUP(ABP12,'Bongards (NOI)'!$B:$Y,13,FALSE)</f>
        <v>0</v>
      </c>
      <c r="ABQ13">
        <f>VLOOKUP(ABQ12,'Bongards (NOI)'!$B:$Y,14,FALSE)</f>
        <v>0</v>
      </c>
      <c r="ABR13">
        <f>VLOOKUP(ABR12,'Bongards (NOI)'!$B:$Y,15,FALSE)</f>
        <v>0</v>
      </c>
      <c r="ABS13">
        <f>VLOOKUP(ABS12,'Bongards (NOI)'!$B:$Y,16,FALSE)</f>
        <v>0</v>
      </c>
      <c r="ABT13">
        <f>VLOOKUP(ABT12,'Bongards (NOI)'!$B:$Y,17,FALSE)</f>
        <v>0</v>
      </c>
      <c r="ABU13">
        <f>VLOOKUP(ABU12,'Bongards (NOI)'!$B:$Y,18,FALSE)</f>
        <v>0</v>
      </c>
      <c r="ABV13">
        <f>VLOOKUP(ABV12,'Bongards (NOI)'!$B:$Y,19,FALSE)</f>
        <v>0</v>
      </c>
      <c r="ABX13">
        <f>VLOOKUP(ABX12,'Butterball (NOI)'!$B:$Y,10,FALSE)</f>
        <v>0</v>
      </c>
      <c r="ABY13">
        <f>VLOOKUP(ABY12,'Butterball (NOI)'!$B:$Y,11,FALSE)</f>
        <v>0</v>
      </c>
      <c r="ABZ13">
        <f>VLOOKUP(ABZ12,'Butterball (NOI)'!$B:$Y,12,FALSE)</f>
        <v>0</v>
      </c>
      <c r="ACA13">
        <f>VLOOKUP(ACA12,'Butterball (NOI)'!$B:$Y,13,FALSE)</f>
        <v>0</v>
      </c>
      <c r="ACB13">
        <f>VLOOKUP(ACB12,'Butterball (NOI)'!$B:$Y,14,FALSE)</f>
        <v>0</v>
      </c>
      <c r="ACC13">
        <f>VLOOKUP(ACC12,'Butterball (NOI)'!$B:$Y,15,FALSE)</f>
        <v>0</v>
      </c>
      <c r="ACD13">
        <f>VLOOKUP(ACD12,'Butterball (NOI)'!$B:$Y,16,FALSE)</f>
        <v>0</v>
      </c>
      <c r="ACE13">
        <f>VLOOKUP(ACE12,'Butterball (NOI)'!$B:$Y,17,FALSE)</f>
        <v>0</v>
      </c>
      <c r="ACF13">
        <f>VLOOKUP(ACF12,'Butterball (NOI)'!$B:$Y,18,FALSE)</f>
        <v>0</v>
      </c>
      <c r="ACG13">
        <f>VLOOKUP(ACG12,'Butterball (NOI)'!$B:$Y,19,FALSE)</f>
        <v>0</v>
      </c>
      <c r="ACI13">
        <f>VLOOKUP(ACI12,'Butterball (NOI)'!$B:$Y,10,FALSE)</f>
        <v>0</v>
      </c>
      <c r="ACJ13">
        <f>VLOOKUP(ACJ12,'Butterball (NOI)'!$B:$Y,11,FALSE)</f>
        <v>0</v>
      </c>
      <c r="ACK13">
        <f>VLOOKUP(ACK12,'Butterball (NOI)'!$B:$Y,12,FALSE)</f>
        <v>0</v>
      </c>
      <c r="ACL13">
        <f>VLOOKUP(ACL12,'Butterball (NOI)'!$B:$Y,13,FALSE)</f>
        <v>0</v>
      </c>
      <c r="ACM13">
        <f>VLOOKUP(ACM12,'Butterball (NOI)'!$B:$Y,14,FALSE)</f>
        <v>0</v>
      </c>
      <c r="ACN13">
        <f>VLOOKUP(ACN12,'Butterball (NOI)'!$B:$Y,15,FALSE)</f>
        <v>0</v>
      </c>
      <c r="ACO13">
        <f>VLOOKUP(ACO12,'Butterball (NOI)'!$B:$Y,16,FALSE)</f>
        <v>0</v>
      </c>
      <c r="ACP13">
        <f>VLOOKUP(ACP12,'Butterball (NOI)'!$B:$Y,17,FALSE)</f>
        <v>0</v>
      </c>
      <c r="ACQ13">
        <f>VLOOKUP(ACQ12,'Butterball (NOI)'!$B:$Y,18,FALSE)</f>
        <v>0</v>
      </c>
      <c r="ACR13">
        <f>VLOOKUP(ACR12,'Butterball (NOI)'!$B:$Y,19,FALSE)</f>
        <v>0</v>
      </c>
      <c r="ACT13">
        <f>VLOOKUP(ACT12,'Butterball (NOI)'!$B:$Y,10,FALSE)</f>
        <v>0</v>
      </c>
      <c r="ACU13">
        <f>VLOOKUP(ACU12,'Butterball (NOI)'!$B:$Y,11,FALSE)</f>
        <v>0</v>
      </c>
      <c r="ACV13">
        <f>VLOOKUP(ACV12,'Butterball (NOI)'!$B:$Y,12,FALSE)</f>
        <v>0</v>
      </c>
      <c r="ACW13">
        <f>VLOOKUP(ACW12,'Butterball (NOI)'!$B:$Y,13,FALSE)</f>
        <v>0</v>
      </c>
      <c r="ACX13">
        <f>VLOOKUP(ACX12,'Butterball (NOI)'!$B:$Y,14,FALSE)</f>
        <v>0</v>
      </c>
      <c r="ACY13">
        <f>VLOOKUP(ACY12,'Butterball (NOI)'!$B:$Y,15,FALSE)</f>
        <v>0</v>
      </c>
      <c r="ACZ13">
        <f>VLOOKUP(ACZ12,'Butterball (NOI)'!$B:$Y,16,FALSE)</f>
        <v>0</v>
      </c>
      <c r="ADA13">
        <f>VLOOKUP(ADA12,'Butterball (NOI)'!$B:$Y,17,FALSE)</f>
        <v>0</v>
      </c>
      <c r="ADB13">
        <f>VLOOKUP(ADB12,'Butterball (NOI)'!$B:$Y,18,FALSE)</f>
        <v>0</v>
      </c>
      <c r="ADC13">
        <f>VLOOKUP(ADC12,'Butterball (NOI)'!$B:$Y,19,FALSE)</f>
        <v>0</v>
      </c>
      <c r="ADE13">
        <f>VLOOKUP(ADE12,'Butterball (NOI)'!$B:$Y,10,FALSE)</f>
        <v>0</v>
      </c>
      <c r="ADF13">
        <f>VLOOKUP(ADF12,'Butterball (NOI)'!$B:$Y,11,FALSE)</f>
        <v>0</v>
      </c>
      <c r="ADG13">
        <f>VLOOKUP(ADG12,'Butterball (NOI)'!$B:$Y,12,FALSE)</f>
        <v>0</v>
      </c>
      <c r="ADH13">
        <f>VLOOKUP(ADH12,'Butterball (NOI)'!$B:$Y,13,FALSE)</f>
        <v>0</v>
      </c>
      <c r="ADI13">
        <f>VLOOKUP(ADI12,'Butterball (NOI)'!$B:$Y,14,FALSE)</f>
        <v>0</v>
      </c>
      <c r="ADJ13">
        <f>VLOOKUP(ADJ12,'Butterball (NOI)'!$B:$Y,15,FALSE)</f>
        <v>0</v>
      </c>
      <c r="ADK13">
        <f>VLOOKUP(ADK12,'Butterball (NOI)'!$B:$Y,16,FALSE)</f>
        <v>0</v>
      </c>
      <c r="ADL13">
        <f>VLOOKUP(ADL12,'Butterball (NOI)'!$B:$Y,17,FALSE)</f>
        <v>0</v>
      </c>
      <c r="ADM13">
        <f>VLOOKUP(ADM12,'Butterball (NOI)'!$B:$Y,18,FALSE)</f>
        <v>0</v>
      </c>
      <c r="ADN13">
        <f>VLOOKUP(ADN12,'Butterball (NOI)'!$B:$Y,19,FALSE)</f>
        <v>0</v>
      </c>
      <c r="ADP13">
        <f>VLOOKUP(ADP12,'Butterball (NOI)'!$B:$Y,10,FALSE)</f>
        <v>0</v>
      </c>
      <c r="ADQ13">
        <f>VLOOKUP(ADQ12,'Butterball (NOI)'!$B:$Y,11,FALSE)</f>
        <v>0</v>
      </c>
      <c r="ADR13">
        <f>VLOOKUP(ADR12,'Butterball (NOI)'!$B:$Y,12,FALSE)</f>
        <v>0</v>
      </c>
      <c r="ADS13">
        <f>VLOOKUP(ADS12,'Butterball (NOI)'!$B:$Y,13,FALSE)</f>
        <v>0</v>
      </c>
      <c r="ADT13">
        <f>VLOOKUP(ADT12,'Butterball (NOI)'!$B:$Y,14,FALSE)</f>
        <v>0</v>
      </c>
      <c r="ADU13">
        <f>VLOOKUP(ADU12,'Butterball (NOI)'!$B:$Y,15,FALSE)</f>
        <v>0</v>
      </c>
      <c r="ADV13">
        <f>VLOOKUP(ADV12,'Butterball (NOI)'!$B:$Y,16,FALSE)</f>
        <v>0</v>
      </c>
      <c r="ADW13">
        <f>VLOOKUP(ADW12,'Butterball (NOI)'!$B:$Y,17,FALSE)</f>
        <v>0</v>
      </c>
      <c r="ADX13">
        <f>VLOOKUP(ADX12,'Butterball (NOI)'!$B:$Y,18,FALSE)</f>
        <v>0</v>
      </c>
      <c r="ADY13">
        <f>VLOOKUP(ADY12,'Butterball (NOI)'!$B:$Y,19,FALSE)</f>
        <v>0</v>
      </c>
      <c r="AEA13">
        <f>VLOOKUP(AEA12,'Butterball (NOI)'!$B:$Y,10,FALSE)</f>
        <v>0</v>
      </c>
      <c r="AEB13">
        <f>VLOOKUP(AEB12,'Butterball (NOI)'!$B:$Y,11,FALSE)</f>
        <v>0</v>
      </c>
      <c r="AEC13">
        <f>VLOOKUP(AEC12,'Butterball (NOI)'!$B:$Y,12,FALSE)</f>
        <v>0</v>
      </c>
      <c r="AED13">
        <f>VLOOKUP(AED12,'Butterball (NOI)'!$B:$Y,13,FALSE)</f>
        <v>0</v>
      </c>
      <c r="AEE13">
        <f>VLOOKUP(AEE12,'Butterball (NOI)'!$B:$Y,14,FALSE)</f>
        <v>0</v>
      </c>
      <c r="AEF13">
        <f>VLOOKUP(AEF12,'Butterball (NOI)'!$B:$Y,15,FALSE)</f>
        <v>0</v>
      </c>
      <c r="AEG13">
        <f>VLOOKUP(AEG12,'Butterball (NOI)'!$B:$Y,16,FALSE)</f>
        <v>0</v>
      </c>
      <c r="AEH13">
        <f>VLOOKUP(AEH12,'Butterball (NOI)'!$B:$Y,17,FALSE)</f>
        <v>0</v>
      </c>
      <c r="AEI13">
        <f>VLOOKUP(AEI12,'Butterball (NOI)'!$B:$Y,18,FALSE)</f>
        <v>0</v>
      </c>
      <c r="AEJ13">
        <f>VLOOKUP(AEJ12,'Butterball (NOI)'!$B:$Y,19,FALSE)</f>
        <v>0</v>
      </c>
      <c r="AEL13">
        <f>VLOOKUP(AEL12,'Butterball (NOI)'!$B:$Y,10,FALSE)</f>
        <v>0</v>
      </c>
      <c r="AEM13">
        <f>VLOOKUP(AEM12,'Butterball (NOI)'!$B:$Y,11,FALSE)</f>
        <v>0</v>
      </c>
      <c r="AEN13">
        <f>VLOOKUP(AEN12,'Butterball (NOI)'!$B:$Y,12,FALSE)</f>
        <v>0</v>
      </c>
      <c r="AEO13">
        <f>VLOOKUP(AEO12,'Butterball (NOI)'!$B:$Y,13,FALSE)</f>
        <v>0</v>
      </c>
      <c r="AEP13">
        <f>VLOOKUP(AEP12,'Butterball (NOI)'!$B:$Y,14,FALSE)</f>
        <v>0</v>
      </c>
      <c r="AEQ13">
        <f>VLOOKUP(AEQ12,'Butterball (NOI)'!$B:$Y,15,FALSE)</f>
        <v>0</v>
      </c>
      <c r="AER13">
        <f>VLOOKUP(AER12,'Butterball (NOI)'!$B:$Y,16,FALSE)</f>
        <v>0</v>
      </c>
      <c r="AES13">
        <f>VLOOKUP(AES12,'Butterball (NOI)'!$B:$Y,17,FALSE)</f>
        <v>0</v>
      </c>
      <c r="AET13">
        <f>VLOOKUP(AET12,'Butterball (NOI)'!$B:$Y,18,FALSE)</f>
        <v>0</v>
      </c>
      <c r="AEU13">
        <f>VLOOKUP(AEU12,'Butterball (NOI)'!$B:$Y,19,FALSE)</f>
        <v>0</v>
      </c>
      <c r="AEW13">
        <f>VLOOKUP(AEW12,'Butterball (NOI)'!$B:$Y,10,FALSE)</f>
        <v>0</v>
      </c>
      <c r="AEX13">
        <f>VLOOKUP(AEX12,'Butterball (NOI)'!$B:$Y,11,FALSE)</f>
        <v>0</v>
      </c>
      <c r="AEY13">
        <f>VLOOKUP(AEY12,'Butterball (NOI)'!$B:$Y,12,FALSE)</f>
        <v>0</v>
      </c>
      <c r="AEZ13">
        <f>VLOOKUP(AEZ12,'Butterball (NOI)'!$B:$Y,13,FALSE)</f>
        <v>0</v>
      </c>
      <c r="AFA13">
        <f>VLOOKUP(AFA12,'Butterball (NOI)'!$B:$Y,14,FALSE)</f>
        <v>0</v>
      </c>
      <c r="AFB13">
        <f>VLOOKUP(AFB12,'Butterball (NOI)'!$B:$Y,15,FALSE)</f>
        <v>0</v>
      </c>
      <c r="AFC13">
        <f>VLOOKUP(AFC12,'Butterball (NOI)'!$B:$Y,16,FALSE)</f>
        <v>0</v>
      </c>
      <c r="AFD13">
        <f>VLOOKUP(AFD12,'Butterball (NOI)'!$B:$Y,17,FALSE)</f>
        <v>0</v>
      </c>
      <c r="AFE13">
        <f>VLOOKUP(AFE12,'Butterball (NOI)'!$B:$Y,18,FALSE)</f>
        <v>0</v>
      </c>
      <c r="AFF13">
        <f>VLOOKUP(AFF12,'Butterball (NOI)'!$B:$Y,19,FALSE)</f>
        <v>0</v>
      </c>
      <c r="AFH13">
        <f>VLOOKUP(AFH12,'Butterball (NOI)'!$B:$Y,10,FALSE)</f>
        <v>0</v>
      </c>
      <c r="AFI13">
        <f>VLOOKUP(AFI12,'Butterball (NOI)'!$B:$Y,11,FALSE)</f>
        <v>0</v>
      </c>
      <c r="AFJ13">
        <f>VLOOKUP(AFJ12,'Butterball (NOI)'!$B:$Y,12,FALSE)</f>
        <v>0</v>
      </c>
      <c r="AFK13">
        <f>VLOOKUP(AFK12,'Butterball (NOI)'!$B:$Y,13,FALSE)</f>
        <v>0</v>
      </c>
      <c r="AFL13">
        <f>VLOOKUP(AFL12,'Butterball (NOI)'!$B:$Y,14,FALSE)</f>
        <v>0</v>
      </c>
      <c r="AFM13">
        <f>VLOOKUP(AFM12,'Butterball (NOI)'!$B:$Y,15,FALSE)</f>
        <v>0</v>
      </c>
      <c r="AFN13">
        <f>VLOOKUP(AFN12,'Butterball (NOI)'!$B:$Y,16,FALSE)</f>
        <v>0</v>
      </c>
      <c r="AFO13">
        <f>VLOOKUP(AFO12,'Butterball (NOI)'!$B:$Y,17,FALSE)</f>
        <v>0</v>
      </c>
      <c r="AFP13">
        <f>VLOOKUP(AFP12,'Butterball (NOI)'!$B:$Y,18,FALSE)</f>
        <v>0</v>
      </c>
      <c r="AFQ13">
        <f>VLOOKUP(AFQ12,'Butterball (NOI)'!$B:$Y,19,FALSE)</f>
        <v>0</v>
      </c>
      <c r="AFS13">
        <f>VLOOKUP(AFS12,'Butterball (NOI)'!$B:$Y,10,FALSE)</f>
        <v>0</v>
      </c>
      <c r="AFT13">
        <f>VLOOKUP(AFT12,'Butterball (NOI)'!$B:$Y,11,FALSE)</f>
        <v>0</v>
      </c>
      <c r="AFU13">
        <f>VLOOKUP(AFU12,'Butterball (NOI)'!$B:$Y,12,FALSE)</f>
        <v>0</v>
      </c>
      <c r="AFV13">
        <f>VLOOKUP(AFV12,'Butterball (NOI)'!$B:$Y,13,FALSE)</f>
        <v>0</v>
      </c>
      <c r="AFW13">
        <f>VLOOKUP(AFW12,'Butterball (NOI)'!$B:$Y,14,FALSE)</f>
        <v>0</v>
      </c>
      <c r="AFX13">
        <f>VLOOKUP(AFX12,'Butterball (NOI)'!$B:$Y,15,FALSE)</f>
        <v>0</v>
      </c>
      <c r="AFY13">
        <f>VLOOKUP(AFY12,'Butterball (NOI)'!$B:$Y,16,FALSE)</f>
        <v>0</v>
      </c>
      <c r="AFZ13">
        <f>VLOOKUP(AFZ12,'Butterball (NOI)'!$B:$Y,17,FALSE)</f>
        <v>0</v>
      </c>
      <c r="AGA13">
        <f>VLOOKUP(AGA12,'Butterball (NOI)'!$B:$Y,18,FALSE)</f>
        <v>0</v>
      </c>
      <c r="AGB13">
        <f>VLOOKUP(AGB12,'Butterball (NOI)'!$B:$Y,19,FALSE)</f>
        <v>0</v>
      </c>
      <c r="AGD13">
        <f>VLOOKUP(AGD12,'Butterball (NOI)'!$B:$Y,10,FALSE)</f>
        <v>0</v>
      </c>
      <c r="AGE13">
        <f>VLOOKUP(AGE12,'Butterball (NOI)'!$B:$Y,11,FALSE)</f>
        <v>0</v>
      </c>
      <c r="AGF13">
        <f>VLOOKUP(AGF12,'Butterball (NOI)'!$B:$Y,12,FALSE)</f>
        <v>0</v>
      </c>
      <c r="AGG13">
        <f>VLOOKUP(AGG12,'Butterball (NOI)'!$B:$Y,13,FALSE)</f>
        <v>0</v>
      </c>
      <c r="AGH13">
        <f>VLOOKUP(AGH12,'Butterball (NOI)'!$B:$Y,14,FALSE)</f>
        <v>0</v>
      </c>
      <c r="AGI13">
        <f>VLOOKUP(AGI12,'Butterball (NOI)'!$B:$Y,15,FALSE)</f>
        <v>0</v>
      </c>
      <c r="AGJ13">
        <f>VLOOKUP(AGJ12,'Butterball (NOI)'!$B:$Y,16,FALSE)</f>
        <v>0</v>
      </c>
      <c r="AGK13">
        <f>VLOOKUP(AGK12,'Butterball (NOI)'!$B:$Y,17,FALSE)</f>
        <v>0</v>
      </c>
      <c r="AGL13">
        <f>VLOOKUP(AGL12,'Butterball (NOI)'!$B:$Y,18,FALSE)</f>
        <v>0</v>
      </c>
      <c r="AGM13">
        <f>VLOOKUP(AGM12,'Butterball (NOI)'!$B:$Y,19,FALSE)</f>
        <v>0</v>
      </c>
      <c r="AGO13">
        <f>VLOOKUP(AGO12,'Butterball (NOI)'!$B:$Y,10,FALSE)</f>
        <v>0</v>
      </c>
      <c r="AGP13">
        <f>VLOOKUP(AGP12,'Butterball (NOI)'!$B:$Y,11,FALSE)</f>
        <v>0</v>
      </c>
      <c r="AGQ13">
        <f>VLOOKUP(AGQ12,'Butterball (NOI)'!$B:$Y,12,FALSE)</f>
        <v>0</v>
      </c>
      <c r="AGR13">
        <f>VLOOKUP(AGR12,'Butterball (NOI)'!$B:$Y,13,FALSE)</f>
        <v>0</v>
      </c>
      <c r="AGS13">
        <f>VLOOKUP(AGS12,'Butterball (NOI)'!$B:$Y,14,FALSE)</f>
        <v>0</v>
      </c>
      <c r="AGT13">
        <f>VLOOKUP(AGT12,'Butterball (NOI)'!$B:$Y,15,FALSE)</f>
        <v>0</v>
      </c>
      <c r="AGU13">
        <f>VLOOKUP(AGU12,'Butterball (NOI)'!$B:$Y,16,FALSE)</f>
        <v>0</v>
      </c>
      <c r="AGV13">
        <f>VLOOKUP(AGV12,'Butterball (NOI)'!$B:$Y,17,FALSE)</f>
        <v>0</v>
      </c>
      <c r="AGW13">
        <f>VLOOKUP(AGW12,'Butterball (NOI)'!$B:$Y,18,FALSE)</f>
        <v>0</v>
      </c>
      <c r="AGX13">
        <f>VLOOKUP(AGX12,'Butterball (NOI)'!$B:$Y,19,FALSE)</f>
        <v>0</v>
      </c>
      <c r="AGZ13">
        <f>VLOOKUP(AGZ12,'Butterball (NOI)'!$B:$Y,10,FALSE)</f>
        <v>0</v>
      </c>
      <c r="AHA13">
        <f>VLOOKUP(AHA12,'Butterball (NOI)'!$B:$Y,11,FALSE)</f>
        <v>0</v>
      </c>
      <c r="AHB13">
        <f>VLOOKUP(AHB12,'Butterball (NOI)'!$B:$Y,12,FALSE)</f>
        <v>0</v>
      </c>
      <c r="AHC13">
        <f>VLOOKUP(AHC12,'Butterball (NOI)'!$B:$Y,13,FALSE)</f>
        <v>0</v>
      </c>
      <c r="AHD13">
        <f>VLOOKUP(AHD12,'Butterball (NOI)'!$B:$Y,14,FALSE)</f>
        <v>0</v>
      </c>
      <c r="AHE13">
        <f>VLOOKUP(AHE12,'Butterball (NOI)'!$B:$Y,15,FALSE)</f>
        <v>0</v>
      </c>
      <c r="AHF13">
        <f>VLOOKUP(AHF12,'Butterball (NOI)'!$B:$Y,16,FALSE)</f>
        <v>0</v>
      </c>
      <c r="AHG13">
        <f>VLOOKUP(AHG12,'Butterball (NOI)'!$B:$Y,17,FALSE)</f>
        <v>0</v>
      </c>
      <c r="AHH13">
        <f>VLOOKUP(AHH12,'Butterball (NOI)'!$B:$Y,18,FALSE)</f>
        <v>0</v>
      </c>
      <c r="AHI13">
        <f>VLOOKUP(AHI12,'Butterball (NOI)'!$B:$Y,19,FALSE)</f>
        <v>0</v>
      </c>
      <c r="AHK13">
        <f>VLOOKUP(AHK12,'Butterball (NOI)'!$B:$Y,10,FALSE)</f>
        <v>0</v>
      </c>
      <c r="AHL13">
        <f>VLOOKUP(AHL12,'Butterball (NOI)'!$B:$Y,11,FALSE)</f>
        <v>0</v>
      </c>
      <c r="AHM13">
        <f>VLOOKUP(AHM12,'Butterball (NOI)'!$B:$Y,12,FALSE)</f>
        <v>0</v>
      </c>
      <c r="AHN13">
        <f>VLOOKUP(AHN12,'Butterball (NOI)'!$B:$Y,13,FALSE)</f>
        <v>0</v>
      </c>
      <c r="AHO13">
        <f>VLOOKUP(AHO12,'Butterball (NOI)'!$B:$Y,14,FALSE)</f>
        <v>0</v>
      </c>
      <c r="AHP13">
        <f>VLOOKUP(AHP12,'Butterball (NOI)'!$B:$Y,15,FALSE)</f>
        <v>0</v>
      </c>
      <c r="AHQ13">
        <f>VLOOKUP(AHQ12,'Butterball (NOI)'!$B:$Y,16,FALSE)</f>
        <v>0</v>
      </c>
      <c r="AHR13">
        <f>VLOOKUP(AHR12,'Butterball (NOI)'!$B:$Y,17,FALSE)</f>
        <v>0</v>
      </c>
      <c r="AHS13">
        <f>VLOOKUP(AHS12,'Butterball (NOI)'!$B:$Y,18,FALSE)</f>
        <v>0</v>
      </c>
      <c r="AHT13">
        <f>VLOOKUP(AHT12,'Butterball (NOI)'!$B:$Y,19,FALSE)</f>
        <v>0</v>
      </c>
      <c r="AHV13">
        <f>VLOOKUP(AHV12,'Butterball (NOI)'!$B:$Y,10,FALSE)</f>
        <v>0</v>
      </c>
      <c r="AHW13">
        <f>VLOOKUP(AHW12,'Butterball (NOI)'!$B:$Y,11,FALSE)</f>
        <v>0</v>
      </c>
      <c r="AHX13">
        <f>VLOOKUP(AHX12,'Butterball (NOI)'!$B:$Y,12,FALSE)</f>
        <v>0</v>
      </c>
      <c r="AHY13">
        <f>VLOOKUP(AHY12,'Butterball (NOI)'!$B:$Y,13,FALSE)</f>
        <v>0</v>
      </c>
      <c r="AHZ13">
        <f>VLOOKUP(AHZ12,'Butterball (NOI)'!$B:$Y,14,FALSE)</f>
        <v>0</v>
      </c>
      <c r="AIA13">
        <f>VLOOKUP(AIA12,'Butterball (NOI)'!$B:$Y,15,FALSE)</f>
        <v>0</v>
      </c>
      <c r="AIB13">
        <f>VLOOKUP(AIB12,'Butterball (NOI)'!$B:$Y,16,FALSE)</f>
        <v>0</v>
      </c>
      <c r="AIC13">
        <f>VLOOKUP(AIC12,'Butterball (NOI)'!$B:$Y,17,FALSE)</f>
        <v>0</v>
      </c>
      <c r="AID13">
        <f>VLOOKUP(AID12,'Butterball (NOI)'!$B:$Y,18,FALSE)</f>
        <v>0</v>
      </c>
      <c r="AIE13">
        <f>VLOOKUP(AIE12,'Butterball (NOI)'!$B:$Y,19,FALSE)</f>
        <v>0</v>
      </c>
      <c r="AIG13" s="3">
        <f>VLOOKUP(AIG12,'Butterball (NOI)'!$B:$Y,10,FALSE)</f>
        <v>0</v>
      </c>
      <c r="AIH13">
        <f>VLOOKUP(AIH12,'Butterball (NOI)'!$B:$Y,11,FALSE)</f>
        <v>0</v>
      </c>
      <c r="AII13">
        <f>VLOOKUP(AII12,'Butterball (NOI)'!$B:$Y,12,FALSE)</f>
        <v>0</v>
      </c>
      <c r="AIJ13">
        <f>VLOOKUP(AIJ12,'Butterball (NOI)'!$B:$Y,13,FALSE)</f>
        <v>0</v>
      </c>
      <c r="AIK13">
        <f>VLOOKUP(AIK12,'Butterball (NOI)'!$B:$Y,14,FALSE)</f>
        <v>0</v>
      </c>
      <c r="AIL13">
        <f>VLOOKUP(AIL12,'Butterball (NOI)'!$B:$Y,15,FALSE)</f>
        <v>0</v>
      </c>
      <c r="AIM13">
        <f>VLOOKUP(AIM12,'Butterball (NOI)'!$B:$Y,16,FALSE)</f>
        <v>0</v>
      </c>
      <c r="AIN13">
        <f>VLOOKUP(AIN12,'Butterball (NOI)'!$B:$Y,17,FALSE)</f>
        <v>0</v>
      </c>
      <c r="AIO13">
        <f>VLOOKUP(AIO12,'Butterball (NOI)'!$B:$Y,18,FALSE)</f>
        <v>0</v>
      </c>
      <c r="AIP13">
        <f>VLOOKUP(AIP12,'Butterball (NOI)'!$B:$Y,19,FALSE)</f>
        <v>0</v>
      </c>
      <c r="AIR13">
        <f>VLOOKUP(AIR12,'Cargill-Sunny Fresh (NOI)'!$B:$Y,10,FALSE)</f>
        <v>0</v>
      </c>
      <c r="AIS13">
        <f>VLOOKUP(AIS12,'Cargill-Sunny Fresh (NOI)'!$B:$Y,11,FALSE)</f>
        <v>0</v>
      </c>
      <c r="AIT13">
        <f>VLOOKUP(AIT12,'Cargill-Sunny Fresh (NOI)'!$B:$Y,12,FALSE)</f>
        <v>0</v>
      </c>
      <c r="AIU13">
        <f>VLOOKUP(AIU12,'Cargill-Sunny Fresh (NOI)'!$B:$Y,13,FALSE)</f>
        <v>0</v>
      </c>
      <c r="AIV13">
        <f>VLOOKUP(AIV12,'Cargill-Sunny Fresh (NOI)'!$B:$Y,14,FALSE)</f>
        <v>0</v>
      </c>
      <c r="AIW13">
        <f>VLOOKUP(AIW12,'Cargill-Sunny Fresh (NOI)'!$B:$Y,15,FALSE)</f>
        <v>0</v>
      </c>
      <c r="AIX13">
        <f>VLOOKUP(AIX12,'Cargill-Sunny Fresh (NOI)'!$B:$Y,16,FALSE)</f>
        <v>0</v>
      </c>
      <c r="AIY13">
        <f>VLOOKUP(AIY12,'Cargill-Sunny Fresh (NOI)'!$B:$Y,17,FALSE)</f>
        <v>0</v>
      </c>
      <c r="AIZ13">
        <f>VLOOKUP(AIZ12,'Cargill-Sunny Fresh (NOI)'!$B:$Y,18,FALSE)</f>
        <v>0</v>
      </c>
      <c r="AJA13">
        <f>VLOOKUP(AJA12,'Cargill-Sunny Fresh (NOI)'!$B:$Y,19,FALSE)</f>
        <v>0</v>
      </c>
      <c r="AJC13">
        <f>VLOOKUP(AJC12,'Cargill-Sunny Fresh (NOI)'!$B:$Y,10,FALSE)</f>
        <v>0</v>
      </c>
      <c r="AJD13">
        <f>VLOOKUP(AJD12,'Cargill-Sunny Fresh (NOI)'!$B:$Y,11,FALSE)</f>
        <v>0</v>
      </c>
      <c r="AJE13">
        <f>VLOOKUP(AJE12,'Cargill-Sunny Fresh (NOI)'!$B:$Y,12,FALSE)</f>
        <v>0</v>
      </c>
      <c r="AJF13">
        <f>VLOOKUP(AJF12,'Cargill-Sunny Fresh (NOI)'!$B:$Y,13,FALSE)</f>
        <v>0</v>
      </c>
      <c r="AJG13">
        <f>VLOOKUP(AJG12,'Cargill-Sunny Fresh (NOI)'!$B:$Y,14,FALSE)</f>
        <v>0</v>
      </c>
      <c r="AJH13">
        <f>VLOOKUP(AJH12,'Cargill-Sunny Fresh (NOI)'!$B:$Y,15,FALSE)</f>
        <v>0</v>
      </c>
      <c r="AJI13">
        <f>VLOOKUP(AJI12,'Cargill-Sunny Fresh (NOI)'!$B:$Y,16,FALSE)</f>
        <v>0</v>
      </c>
      <c r="AJJ13">
        <f>VLOOKUP(AJJ12,'Cargill-Sunny Fresh (NOI)'!$B:$Y,17,FALSE)</f>
        <v>0</v>
      </c>
      <c r="AJK13">
        <f>VLOOKUP(AJK12,'Cargill-Sunny Fresh (NOI)'!$B:$Y,18,FALSE)</f>
        <v>0</v>
      </c>
      <c r="AJL13">
        <f>VLOOKUP(AJL12,'Cargill-Sunny Fresh (NOI)'!$B:$Y,19,FALSE)</f>
        <v>0</v>
      </c>
      <c r="AJN13">
        <f>VLOOKUP(AJN12,'Cargill-Sunny Fresh (NOI)'!$B:$Y,10,FALSE)</f>
        <v>0</v>
      </c>
      <c r="AJO13">
        <f>VLOOKUP(AJO12,'Cargill-Sunny Fresh (NOI)'!$B:$Y,11,FALSE)</f>
        <v>0</v>
      </c>
      <c r="AJP13">
        <f>VLOOKUP(AJP12,'Cargill-Sunny Fresh (NOI)'!$B:$Y,12,FALSE)</f>
        <v>0</v>
      </c>
      <c r="AJQ13">
        <f>VLOOKUP(AJQ12,'Cargill-Sunny Fresh (NOI)'!$B:$Y,13,FALSE)</f>
        <v>0</v>
      </c>
      <c r="AJR13">
        <f>VLOOKUP(AJR12,'Cargill-Sunny Fresh (NOI)'!$B:$Y,14,FALSE)</f>
        <v>0</v>
      </c>
      <c r="AJS13">
        <f>VLOOKUP(AJS12,'Cargill-Sunny Fresh (NOI)'!$B:$Y,15,FALSE)</f>
        <v>0</v>
      </c>
      <c r="AJT13">
        <f>VLOOKUP(AJT12,'Cargill-Sunny Fresh (NOI)'!$B:$Y,16,FALSE)</f>
        <v>0</v>
      </c>
      <c r="AJU13">
        <f>VLOOKUP(AJU12,'Cargill-Sunny Fresh (NOI)'!$B:$Y,17,FALSE)</f>
        <v>0</v>
      </c>
      <c r="AJV13">
        <f>VLOOKUP(AJV12,'Cargill-Sunny Fresh (NOI)'!$B:$Y,18,FALSE)</f>
        <v>0</v>
      </c>
      <c r="AJW13">
        <f>VLOOKUP(AJW12,'Cargill-Sunny Fresh (NOI)'!$B:$Y,19,FALSE)</f>
        <v>0</v>
      </c>
      <c r="AJY13">
        <f>VLOOKUP(AJY12,'Cargill-Sunny Fresh (NOI)'!$B:$Y,10,FALSE)</f>
        <v>0</v>
      </c>
      <c r="AJZ13">
        <f>VLOOKUP(AJZ12,'Cargill-Sunny Fresh (NOI)'!$B:$Y,11,FALSE)</f>
        <v>0</v>
      </c>
      <c r="AKA13">
        <f>VLOOKUP(AKA12,'Cargill-Sunny Fresh (NOI)'!$B:$Y,12,FALSE)</f>
        <v>0</v>
      </c>
      <c r="AKB13">
        <f>VLOOKUP(AKB12,'Cargill-Sunny Fresh (NOI)'!$B:$Y,13,FALSE)</f>
        <v>0</v>
      </c>
      <c r="AKC13">
        <f>VLOOKUP(AKC12,'Cargill-Sunny Fresh (NOI)'!$B:$Y,14,FALSE)</f>
        <v>0</v>
      </c>
      <c r="AKD13">
        <f>VLOOKUP(AKD12,'Cargill-Sunny Fresh (NOI)'!$B:$Y,15,FALSE)</f>
        <v>0</v>
      </c>
      <c r="AKE13">
        <f>VLOOKUP(AKE12,'Cargill-Sunny Fresh (NOI)'!$B:$Y,16,FALSE)</f>
        <v>0</v>
      </c>
      <c r="AKF13">
        <f>VLOOKUP(AKF12,'Cargill-Sunny Fresh (NOI)'!$B:$Y,17,FALSE)</f>
        <v>0</v>
      </c>
      <c r="AKG13">
        <f>VLOOKUP(AKG12,'Cargill-Sunny Fresh (NOI)'!$B:$Y,18,FALSE)</f>
        <v>0</v>
      </c>
      <c r="AKH13">
        <f>VLOOKUP(AKH12,'Cargill-Sunny Fresh (NOI)'!$B:$Y,19,FALSE)</f>
        <v>0</v>
      </c>
      <c r="AKJ13">
        <f>VLOOKUP(AKJ12,'Cargill-Sunny Fresh (NOI)'!$B:$Y,10,FALSE)</f>
        <v>0</v>
      </c>
      <c r="AKK13">
        <f>VLOOKUP(AKK12,'Cargill-Sunny Fresh (NOI)'!$B:$Y,11,FALSE)</f>
        <v>0</v>
      </c>
      <c r="AKL13">
        <f>VLOOKUP(AKL12,'Cargill-Sunny Fresh (NOI)'!$B:$Y,12,FALSE)</f>
        <v>0</v>
      </c>
      <c r="AKM13">
        <f>VLOOKUP(AKM12,'Cargill-Sunny Fresh (NOI)'!$B:$Y,13,FALSE)</f>
        <v>0</v>
      </c>
      <c r="AKN13">
        <f>VLOOKUP(AKN12,'Cargill-Sunny Fresh (NOI)'!$B:$Y,14,FALSE)</f>
        <v>0</v>
      </c>
      <c r="AKO13">
        <f>VLOOKUP(AKO12,'Cargill-Sunny Fresh (NOI)'!$B:$Y,15,FALSE)</f>
        <v>0</v>
      </c>
      <c r="AKP13">
        <f>VLOOKUP(AKP12,'Cargill-Sunny Fresh (NOI)'!$B:$Y,16,FALSE)</f>
        <v>0</v>
      </c>
      <c r="AKQ13">
        <f>VLOOKUP(AKQ12,'Cargill-Sunny Fresh (NOI)'!$B:$Y,17,FALSE)</f>
        <v>0</v>
      </c>
      <c r="AKR13">
        <f>VLOOKUP(AKR12,'Cargill-Sunny Fresh (NOI)'!$B:$Y,18,FALSE)</f>
        <v>0</v>
      </c>
      <c r="AKS13">
        <f>VLOOKUP(AKS12,'Cargill-Sunny Fresh (NOI)'!$B:$Y,19,FALSE)</f>
        <v>0</v>
      </c>
      <c r="AKU13">
        <f>VLOOKUP(AKU12,'Cargill-Sunny Fresh (NOI)'!$B:$Y,10,FALSE)</f>
        <v>0</v>
      </c>
      <c r="AKV13">
        <f>VLOOKUP(AKV12,'Cargill-Sunny Fresh (NOI)'!$B:$Y,11,FALSE)</f>
        <v>0</v>
      </c>
      <c r="AKW13">
        <f>VLOOKUP(AKW12,'Cargill-Sunny Fresh (NOI)'!$B:$Y,12,FALSE)</f>
        <v>0</v>
      </c>
      <c r="AKX13">
        <f>VLOOKUP(AKX12,'Cargill-Sunny Fresh (NOI)'!$B:$Y,13,FALSE)</f>
        <v>0</v>
      </c>
      <c r="AKY13">
        <f>VLOOKUP(AKY12,'Cargill-Sunny Fresh (NOI)'!$B:$Y,14,FALSE)</f>
        <v>0</v>
      </c>
      <c r="AKZ13">
        <f>VLOOKUP(AKZ12,'Cargill-Sunny Fresh (NOI)'!$B:$Y,15,FALSE)</f>
        <v>0</v>
      </c>
      <c r="ALA13">
        <f>VLOOKUP(ALA12,'Cargill-Sunny Fresh (NOI)'!$B:$Y,16,FALSE)</f>
        <v>0</v>
      </c>
      <c r="ALB13">
        <f>VLOOKUP(ALB12,'Cargill-Sunny Fresh (NOI)'!$B:$Y,17,FALSE)</f>
        <v>0</v>
      </c>
      <c r="ALC13">
        <f>VLOOKUP(ALC12,'Cargill-Sunny Fresh (NOI)'!$B:$Y,18,FALSE)</f>
        <v>0</v>
      </c>
      <c r="ALD13">
        <f>VLOOKUP(ALD12,'Cargill-Sunny Fresh (NOI)'!$B:$Y,19,FALSE)</f>
        <v>0</v>
      </c>
      <c r="ALF13">
        <f>VLOOKUP(ALF12,'Cargill-Sunny Fresh (NOI)'!$B:$Y,10,FALSE)</f>
        <v>0</v>
      </c>
      <c r="ALG13">
        <f>VLOOKUP(ALG12,'Cargill-Sunny Fresh (NOI)'!$B:$Y,11,FALSE)</f>
        <v>0</v>
      </c>
      <c r="ALH13">
        <f>VLOOKUP(ALH12,'Cargill-Sunny Fresh (NOI)'!$B:$Y,12,FALSE)</f>
        <v>0</v>
      </c>
      <c r="ALI13">
        <f>VLOOKUP(ALI12,'Cargill-Sunny Fresh (NOI)'!$B:$Y,13,FALSE)</f>
        <v>0</v>
      </c>
      <c r="ALJ13">
        <f>VLOOKUP(ALJ12,'Cargill-Sunny Fresh (NOI)'!$B:$Y,14,FALSE)</f>
        <v>0</v>
      </c>
      <c r="ALK13">
        <f>VLOOKUP(ALK12,'Cargill-Sunny Fresh (NOI)'!$B:$Y,15,FALSE)</f>
        <v>0</v>
      </c>
      <c r="ALL13">
        <f>VLOOKUP(ALL12,'Cargill-Sunny Fresh (NOI)'!$B:$Y,16,FALSE)</f>
        <v>0</v>
      </c>
      <c r="ALM13">
        <f>VLOOKUP(ALM12,'Cargill-Sunny Fresh (NOI)'!$B:$Y,17,FALSE)</f>
        <v>0</v>
      </c>
      <c r="ALN13">
        <f>VLOOKUP(ALN12,'Cargill-Sunny Fresh (NOI)'!$B:$Y,18,FALSE)</f>
        <v>0</v>
      </c>
      <c r="ALO13">
        <f>VLOOKUP(ALO12,'Cargill-Sunny Fresh (NOI)'!$B:$Y,19,FALSE)</f>
        <v>0</v>
      </c>
      <c r="ALQ13">
        <f>VLOOKUP(ALQ12,'Cargill-Sunny Fresh (NOI)'!$B:$Y,10,FALSE)</f>
        <v>0</v>
      </c>
      <c r="ALR13">
        <f>VLOOKUP(ALR12,'Cargill-Sunny Fresh (NOI)'!$B:$Y,11,FALSE)</f>
        <v>0</v>
      </c>
      <c r="ALS13">
        <f>VLOOKUP(ALS12,'Cargill-Sunny Fresh (NOI)'!$B:$Y,12,FALSE)</f>
        <v>0</v>
      </c>
      <c r="ALT13">
        <f>VLOOKUP(ALT12,'Cargill-Sunny Fresh (NOI)'!$B:$Y,13,FALSE)</f>
        <v>0</v>
      </c>
      <c r="ALU13">
        <f>VLOOKUP(ALU12,'Cargill-Sunny Fresh (NOI)'!$B:$Y,14,FALSE)</f>
        <v>0</v>
      </c>
      <c r="ALV13">
        <f>VLOOKUP(ALV12,'Cargill-Sunny Fresh (NOI)'!$B:$Y,15,FALSE)</f>
        <v>0</v>
      </c>
      <c r="ALW13">
        <f>VLOOKUP(ALW12,'Cargill-Sunny Fresh (NOI)'!$B:$Y,16,FALSE)</f>
        <v>0</v>
      </c>
      <c r="ALX13">
        <f>VLOOKUP(ALX12,'Cargill-Sunny Fresh (NOI)'!$B:$Y,17,FALSE)</f>
        <v>0</v>
      </c>
      <c r="ALY13">
        <f>VLOOKUP(ALY12,'Cargill-Sunny Fresh (NOI)'!$B:$Y,18,FALSE)</f>
        <v>0</v>
      </c>
      <c r="ALZ13">
        <f>VLOOKUP(ALZ12,'Cargill-Sunny Fresh (NOI)'!$B:$Y,19,FALSE)</f>
        <v>0</v>
      </c>
      <c r="AMB13">
        <f>VLOOKUP(AMB12,'Cargill-Sunny Fresh (NOI)'!$B:$Y,10,FALSE)</f>
        <v>0</v>
      </c>
      <c r="AMC13">
        <f>VLOOKUP(AMC12,'Cargill-Sunny Fresh (NOI)'!$B:$Y,11,FALSE)</f>
        <v>0</v>
      </c>
      <c r="AMD13">
        <f>VLOOKUP(AMD12,'Cargill-Sunny Fresh (NOI)'!$B:$Y,12,FALSE)</f>
        <v>0</v>
      </c>
      <c r="AME13">
        <f>VLOOKUP(AME12,'Cargill-Sunny Fresh (NOI)'!$B:$Y,13,FALSE)</f>
        <v>0</v>
      </c>
      <c r="AMF13">
        <f>VLOOKUP(AMF12,'Cargill-Sunny Fresh (NOI)'!$B:$Y,14,FALSE)</f>
        <v>0</v>
      </c>
      <c r="AMG13">
        <f>VLOOKUP(AMG12,'Cargill-Sunny Fresh (NOI)'!$B:$Y,15,FALSE)</f>
        <v>0</v>
      </c>
      <c r="AMH13">
        <f>VLOOKUP(AMH12,'Cargill-Sunny Fresh (NOI)'!$B:$Y,16,FALSE)</f>
        <v>0</v>
      </c>
      <c r="AMI13">
        <f>VLOOKUP(AMI12,'Cargill-Sunny Fresh (NOI)'!$B:$Y,17,FALSE)</f>
        <v>0</v>
      </c>
      <c r="AMJ13">
        <f>VLOOKUP(AMJ12,'Cargill-Sunny Fresh (NOI)'!$B:$Y,18,FALSE)</f>
        <v>0</v>
      </c>
      <c r="AMK13">
        <f>VLOOKUP(AMK12,'Cargill-Sunny Fresh (NOI)'!$B:$Y,19,FALSE)</f>
        <v>0</v>
      </c>
      <c r="AMM13">
        <f>VLOOKUP(AMM12,'Cargill-Sunny Fresh (NOI)'!$B:$Y,10,FALSE)</f>
        <v>0</v>
      </c>
      <c r="AMN13">
        <f>VLOOKUP(AMN12,'Cargill-Sunny Fresh (NOI)'!$B:$Y,11,FALSE)</f>
        <v>0</v>
      </c>
      <c r="AMO13">
        <f>VLOOKUP(AMO12,'Cargill-Sunny Fresh (NOI)'!$B:$Y,12,FALSE)</f>
        <v>0</v>
      </c>
      <c r="AMP13">
        <f>VLOOKUP(AMP12,'Cargill-Sunny Fresh (NOI)'!$B:$Y,13,FALSE)</f>
        <v>0</v>
      </c>
      <c r="AMQ13">
        <f>VLOOKUP(AMQ12,'Cargill-Sunny Fresh (NOI)'!$B:$Y,14,FALSE)</f>
        <v>0</v>
      </c>
      <c r="AMR13">
        <f>VLOOKUP(AMR12,'Cargill-Sunny Fresh (NOI)'!$B:$Y,15,FALSE)</f>
        <v>0</v>
      </c>
      <c r="AMS13">
        <f>VLOOKUP(AMS12,'Cargill-Sunny Fresh (NOI)'!$B:$Y,16,FALSE)</f>
        <v>0</v>
      </c>
      <c r="AMT13">
        <f>VLOOKUP(AMT12,'Cargill-Sunny Fresh (NOI)'!$B:$Y,17,FALSE)</f>
        <v>0</v>
      </c>
      <c r="AMU13">
        <f>VLOOKUP(AMU12,'Cargill-Sunny Fresh (NOI)'!$B:$Y,18,FALSE)</f>
        <v>0</v>
      </c>
      <c r="AMV13">
        <f>VLOOKUP(AMV12,'Cargill-Sunny Fresh (NOI)'!$B:$Y,19,FALSE)</f>
        <v>0</v>
      </c>
      <c r="AMX13">
        <f>VLOOKUP(AMX12,'Cargill-Sunny Fresh (NOI)'!$B:$Y,10,FALSE)</f>
        <v>0</v>
      </c>
      <c r="AMY13">
        <f>VLOOKUP(AMY12,'Cargill-Sunny Fresh (NOI)'!$B:$Y,11,FALSE)</f>
        <v>0</v>
      </c>
      <c r="AMZ13">
        <f>VLOOKUP(AMZ12,'Cargill-Sunny Fresh (NOI)'!$B:$Y,12,FALSE)</f>
        <v>0</v>
      </c>
      <c r="ANA13">
        <f>VLOOKUP(ANA12,'Cargill-Sunny Fresh (NOI)'!$B:$Y,13,FALSE)</f>
        <v>0</v>
      </c>
      <c r="ANB13">
        <f>VLOOKUP(ANB12,'Cargill-Sunny Fresh (NOI)'!$B:$Y,14,FALSE)</f>
        <v>0</v>
      </c>
      <c r="ANC13">
        <f>VLOOKUP(ANC12,'Cargill-Sunny Fresh (NOI)'!$B:$Y,15,FALSE)</f>
        <v>0</v>
      </c>
      <c r="AND13">
        <f>VLOOKUP(AND12,'Cargill-Sunny Fresh (NOI)'!$B:$Y,16,FALSE)</f>
        <v>0</v>
      </c>
      <c r="ANE13">
        <f>VLOOKUP(ANE12,'Cargill-Sunny Fresh (NOI)'!$B:$Y,17,FALSE)</f>
        <v>0</v>
      </c>
      <c r="ANF13">
        <f>VLOOKUP(ANF12,'Cargill-Sunny Fresh (NOI)'!$B:$Y,18,FALSE)</f>
        <v>0</v>
      </c>
      <c r="ANG13">
        <f>VLOOKUP(ANG12,'Cargill-Sunny Fresh (NOI)'!$B:$Y,19,FALSE)</f>
        <v>0</v>
      </c>
      <c r="ANI13">
        <f>VLOOKUP(ANI12,'Cargill-Sunny Fresh (NOI)'!$B:$Y,10,FALSE)</f>
        <v>0</v>
      </c>
      <c r="ANJ13">
        <f>VLOOKUP(ANJ12,'Cargill-Sunny Fresh (NOI)'!$B:$Y,11,FALSE)</f>
        <v>0</v>
      </c>
      <c r="ANK13">
        <f>VLOOKUP(ANK12,'Cargill-Sunny Fresh (NOI)'!$B:$Y,12,FALSE)</f>
        <v>0</v>
      </c>
      <c r="ANL13">
        <f>VLOOKUP(ANL12,'Cargill-Sunny Fresh (NOI)'!$B:$Y,13,FALSE)</f>
        <v>0</v>
      </c>
      <c r="ANM13">
        <f>VLOOKUP(ANM12,'Cargill-Sunny Fresh (NOI)'!$B:$Y,14,FALSE)</f>
        <v>0</v>
      </c>
      <c r="ANN13">
        <f>VLOOKUP(ANN12,'Cargill-Sunny Fresh (NOI)'!$B:$Y,15,FALSE)</f>
        <v>0</v>
      </c>
      <c r="ANO13">
        <f>VLOOKUP(ANO12,'Cargill-Sunny Fresh (NOI)'!$B:$Y,16,FALSE)</f>
        <v>0</v>
      </c>
      <c r="ANP13">
        <f>VLOOKUP(ANP12,'Cargill-Sunny Fresh (NOI)'!$B:$Y,17,FALSE)</f>
        <v>0</v>
      </c>
      <c r="ANQ13">
        <f>VLOOKUP(ANQ12,'Cargill-Sunny Fresh (NOI)'!$B:$Y,18,FALSE)</f>
        <v>0</v>
      </c>
      <c r="ANR13">
        <f>VLOOKUP(ANR12,'Cargill-Sunny Fresh (NOI)'!$B:$Y,19,FALSE)</f>
        <v>0</v>
      </c>
      <c r="ANT13">
        <f>VLOOKUP(ANT12,'Cavendish (NOI)'!$B:$Y,10,FALSE)</f>
        <v>0</v>
      </c>
      <c r="ANU13">
        <f>VLOOKUP(ANU12,'Cavendish (NOI)'!$B:$Y,11,FALSE)</f>
        <v>0</v>
      </c>
      <c r="ANV13">
        <f>VLOOKUP(ANV12,'Cavendish (NOI)'!$B:$Y,12,FALSE)</f>
        <v>0</v>
      </c>
      <c r="ANW13">
        <f>VLOOKUP(ANW12,'Cavendish (NOI)'!$B:$Y,13,FALSE)</f>
        <v>0</v>
      </c>
      <c r="ANX13">
        <f>VLOOKUP(ANX12,'Cavendish (NOI)'!$B:$Y,14,FALSE)</f>
        <v>0</v>
      </c>
      <c r="ANY13">
        <f>VLOOKUP(ANY12,'Cavendish (NOI)'!$B:$Y,15,FALSE)</f>
        <v>0</v>
      </c>
      <c r="ANZ13">
        <f>VLOOKUP(ANZ12,'Cavendish (NOI)'!$B:$Y,16,FALSE)</f>
        <v>0</v>
      </c>
      <c r="AOA13">
        <f>VLOOKUP(AOA12,'Cavendish (NOI)'!$B:$Y,17,FALSE)</f>
        <v>0</v>
      </c>
      <c r="AOB13">
        <f>VLOOKUP(AOB12,'Cavendish (NOI)'!$B:$Y,18,FALSE)</f>
        <v>0</v>
      </c>
      <c r="AOC13">
        <f>VLOOKUP(AOC12,'Cavendish (NOI)'!$B:$Y,19,FALSE)</f>
        <v>0</v>
      </c>
      <c r="AOE13">
        <f>VLOOKUP(AOE12,'Cavendish (NOI)'!$B:$Y,10,FALSE)</f>
        <v>0</v>
      </c>
      <c r="AOF13">
        <f>VLOOKUP(AOF12,'Cavendish (NOI)'!$B:$Y,11,FALSE)</f>
        <v>0</v>
      </c>
      <c r="AOG13">
        <f>VLOOKUP(AOG12,'Cavendish (NOI)'!$B:$Y,12,FALSE)</f>
        <v>0</v>
      </c>
      <c r="AOH13">
        <f>VLOOKUP(AOH12,'Cavendish (NOI)'!$B:$Y,13,FALSE)</f>
        <v>0</v>
      </c>
      <c r="AOI13">
        <f>VLOOKUP(AOI12,'Cavendish (NOI)'!$B:$Y,14,FALSE)</f>
        <v>0</v>
      </c>
      <c r="AOJ13">
        <f>VLOOKUP(AOJ12,'Cavendish (NOI)'!$B:$Y,15,FALSE)</f>
        <v>0</v>
      </c>
      <c r="AOK13">
        <f>VLOOKUP(AOK12,'Cavendish (NOI)'!$B:$Y,16,FALSE)</f>
        <v>0</v>
      </c>
      <c r="AOL13">
        <f>VLOOKUP(AOL12,'Cavendish (NOI)'!$B:$Y,17,FALSE)</f>
        <v>0</v>
      </c>
      <c r="AOM13">
        <f>VLOOKUP(AOM12,'Cavendish (NOI)'!$B:$Y,18,FALSE)</f>
        <v>0</v>
      </c>
      <c r="AON13">
        <f>VLOOKUP(AON12,'Cavendish (NOI)'!$B:$Y,19,FALSE)</f>
        <v>0</v>
      </c>
      <c r="AOP13">
        <f>VLOOKUP(AOP12,'Cavendish (NOI)'!$B:$Y,10,FALSE)</f>
        <v>0</v>
      </c>
      <c r="AOQ13">
        <f>VLOOKUP(AOQ12,'Cavendish (NOI)'!$B:$Y,11,FALSE)</f>
        <v>0</v>
      </c>
      <c r="AOR13">
        <f>VLOOKUP(AOR12,'Cavendish (NOI)'!$B:$Y,12,FALSE)</f>
        <v>0</v>
      </c>
      <c r="AOS13">
        <f>VLOOKUP(AOS12,'Cavendish (NOI)'!$B:$Y,13,FALSE)</f>
        <v>0</v>
      </c>
      <c r="AOT13">
        <f>VLOOKUP(AOT12,'Cavendish (NOI)'!$B:$Y,14,FALSE)</f>
        <v>0</v>
      </c>
      <c r="AOU13">
        <f>VLOOKUP(AOU12,'Cavendish (NOI)'!$B:$Y,15,FALSE)</f>
        <v>0</v>
      </c>
      <c r="AOV13">
        <f>VLOOKUP(AOV12,'Cavendish (NOI)'!$B:$Y,16,FALSE)</f>
        <v>0</v>
      </c>
      <c r="AOW13">
        <f>VLOOKUP(AOW12,'Cavendish (NOI)'!$B:$Y,17,FALSE)</f>
        <v>0</v>
      </c>
      <c r="AOX13">
        <f>VLOOKUP(AOX12,'Cavendish (NOI)'!$B:$Y,18,FALSE)</f>
        <v>0</v>
      </c>
      <c r="AOY13">
        <f>VLOOKUP(AOY12,'Cavendish (NOI)'!$B:$Y,19,FALSE)</f>
        <v>0</v>
      </c>
      <c r="APA13">
        <f>VLOOKUP(APA12,'Cavendish (NOI)'!$B:$Y,10,FALSE)</f>
        <v>0</v>
      </c>
      <c r="APB13">
        <f>VLOOKUP(APB12,'Cavendish (NOI)'!$B:$Y,11,FALSE)</f>
        <v>0</v>
      </c>
      <c r="APC13">
        <f>VLOOKUP(APC12,'Cavendish (NOI)'!$B:$Y,12,FALSE)</f>
        <v>0</v>
      </c>
      <c r="APD13">
        <f>VLOOKUP(APD12,'Cavendish (NOI)'!$B:$Y,13,FALSE)</f>
        <v>0</v>
      </c>
      <c r="APE13">
        <f>VLOOKUP(APE12,'Cavendish (NOI)'!$B:$Y,14,FALSE)</f>
        <v>0</v>
      </c>
      <c r="APF13">
        <f>VLOOKUP(APF12,'Cavendish (NOI)'!$B:$Y,15,FALSE)</f>
        <v>0</v>
      </c>
      <c r="APG13">
        <f>VLOOKUP(APG12,'Cavendish (NOI)'!$B:$Y,16,FALSE)</f>
        <v>0</v>
      </c>
      <c r="APH13">
        <f>VLOOKUP(APH12,'Cavendish (NOI)'!$B:$Y,17,FALSE)</f>
        <v>0</v>
      </c>
      <c r="API13">
        <f>VLOOKUP(API12,'Cavendish (NOI)'!$B:$Y,18,FALSE)</f>
        <v>0</v>
      </c>
      <c r="APJ13">
        <f>VLOOKUP(APJ12,'Cavendish (NOI)'!$B:$Y,19,FALSE)</f>
        <v>0</v>
      </c>
      <c r="APL13">
        <f>VLOOKUP(APL12,'Cavendish (NOI)'!$B:$Y,10,FALSE)</f>
        <v>0</v>
      </c>
      <c r="APM13">
        <f>VLOOKUP(APM12,'Cavendish (NOI)'!$B:$Y,11,FALSE)</f>
        <v>0</v>
      </c>
      <c r="APN13">
        <f>VLOOKUP(APN12,'Cavendish (NOI)'!$B:$Y,12,FALSE)</f>
        <v>0</v>
      </c>
      <c r="APO13">
        <f>VLOOKUP(APO12,'Cavendish (NOI)'!$B:$Y,13,FALSE)</f>
        <v>0</v>
      </c>
      <c r="APP13">
        <f>VLOOKUP(APP12,'Cavendish (NOI)'!$B:$Y,14,FALSE)</f>
        <v>0</v>
      </c>
      <c r="APQ13">
        <f>VLOOKUP(APQ12,'Cavendish (NOI)'!$B:$Y,15,FALSE)</f>
        <v>0</v>
      </c>
      <c r="APR13">
        <f>VLOOKUP(APR12,'Cavendish (NOI)'!$B:$Y,16,FALSE)</f>
        <v>0</v>
      </c>
      <c r="APS13">
        <f>VLOOKUP(APS12,'Cavendish (NOI)'!$B:$Y,17,FALSE)</f>
        <v>0</v>
      </c>
      <c r="APT13">
        <f>VLOOKUP(APT12,'Cavendish (NOI)'!$B:$Y,18,FALSE)</f>
        <v>0</v>
      </c>
      <c r="APU13">
        <f>VLOOKUP(APU12,'Cavendish (NOI)'!$B:$Y,19,FALSE)</f>
        <v>0</v>
      </c>
      <c r="APW13">
        <f>VLOOKUP(APW12,'Cavendish (NOI)'!$B:$Y,10,FALSE)</f>
        <v>0</v>
      </c>
      <c r="APX13">
        <f>VLOOKUP(APX12,'Cavendish (NOI)'!$B:$Y,11,FALSE)</f>
        <v>0</v>
      </c>
      <c r="APY13">
        <f>VLOOKUP(APY12,'Cavendish (NOI)'!$B:$Y,12,FALSE)</f>
        <v>0</v>
      </c>
      <c r="APZ13">
        <f>VLOOKUP(APZ12,'Cavendish (NOI)'!$B:$Y,13,FALSE)</f>
        <v>0</v>
      </c>
      <c r="AQA13">
        <f>VLOOKUP(AQA12,'Cavendish (NOI)'!$B:$Y,14,FALSE)</f>
        <v>0</v>
      </c>
      <c r="AQB13">
        <f>VLOOKUP(AQB12,'Cavendish (NOI)'!$B:$Y,15,FALSE)</f>
        <v>0</v>
      </c>
      <c r="AQC13">
        <f>VLOOKUP(AQC12,'Cavendish (NOI)'!$B:$Y,16,FALSE)</f>
        <v>0</v>
      </c>
      <c r="AQD13">
        <f>VLOOKUP(AQD12,'Cavendish (NOI)'!$B:$Y,17,FALSE)</f>
        <v>0</v>
      </c>
      <c r="AQE13">
        <f>VLOOKUP(AQE12,'Cavendish (NOI)'!$B:$Y,18,FALSE)</f>
        <v>0</v>
      </c>
      <c r="AQF13">
        <f>VLOOKUP(AQF12,'Cavendish (NOI)'!$B:$Y,19,FALSE)</f>
        <v>0</v>
      </c>
      <c r="AQH13">
        <f>VLOOKUP(AQH12,'Cavendish (NOI)'!$B:$Y,10,FALSE)</f>
        <v>0</v>
      </c>
      <c r="AQI13">
        <f>VLOOKUP(AQI12,'Cavendish (NOI)'!$B:$Y,11,FALSE)</f>
        <v>0</v>
      </c>
      <c r="AQJ13">
        <f>VLOOKUP(AQJ12,'Cavendish (NOI)'!$B:$Y,12,FALSE)</f>
        <v>0</v>
      </c>
      <c r="AQK13">
        <f>VLOOKUP(AQK12,'Cavendish (NOI)'!$B:$Y,13,FALSE)</f>
        <v>0</v>
      </c>
      <c r="AQL13">
        <f>VLOOKUP(AQL12,'Cavendish (NOI)'!$B:$Y,14,FALSE)</f>
        <v>0</v>
      </c>
      <c r="AQM13">
        <f>VLOOKUP(AQM12,'Cavendish (NOI)'!$B:$Y,15,FALSE)</f>
        <v>0</v>
      </c>
      <c r="AQN13">
        <f>VLOOKUP(AQN12,'Cavendish (NOI)'!$B:$Y,16,FALSE)</f>
        <v>0</v>
      </c>
      <c r="AQO13">
        <f>VLOOKUP(AQO12,'Cavendish (NOI)'!$B:$Y,17,FALSE)</f>
        <v>0</v>
      </c>
      <c r="AQP13">
        <f>VLOOKUP(AQP12,'Cavendish (NOI)'!$B:$Y,18,FALSE)</f>
        <v>0</v>
      </c>
      <c r="AQQ13">
        <f>VLOOKUP(AQQ12,'Cavendish (NOI)'!$B:$Y,19,FALSE)</f>
        <v>0</v>
      </c>
      <c r="AQS13">
        <f>VLOOKUP(AQS12,'Cavendish (NOI)'!$B:$Y,10,FALSE)</f>
        <v>0</v>
      </c>
      <c r="AQT13">
        <f>VLOOKUP(AQT12,'Cavendish (NOI)'!$B:$Y,11,FALSE)</f>
        <v>0</v>
      </c>
      <c r="AQU13">
        <f>VLOOKUP(AQU12,'Cavendish (NOI)'!$B:$Y,12,FALSE)</f>
        <v>0</v>
      </c>
      <c r="AQV13">
        <f>VLOOKUP(AQV12,'Cavendish (NOI)'!$B:$Y,13,FALSE)</f>
        <v>0</v>
      </c>
      <c r="AQW13">
        <f>VLOOKUP(AQW12,'Cavendish (NOI)'!$B:$Y,14,FALSE)</f>
        <v>0</v>
      </c>
      <c r="AQX13">
        <f>VLOOKUP(AQX12,'Cavendish (NOI)'!$B:$Y,15,FALSE)</f>
        <v>0</v>
      </c>
      <c r="AQY13">
        <f>VLOOKUP(AQY12,'Cavendish (NOI)'!$B:$Y,16,FALSE)</f>
        <v>0</v>
      </c>
      <c r="AQZ13">
        <f>VLOOKUP(AQZ12,'Cavendish (NOI)'!$B:$Y,17,FALSE)</f>
        <v>0</v>
      </c>
      <c r="ARA13">
        <f>VLOOKUP(ARA12,'Cavendish (NOI)'!$B:$Y,18,FALSE)</f>
        <v>0</v>
      </c>
      <c r="ARB13">
        <f>VLOOKUP(ARB12,'Cavendish (NOI)'!$B:$Y,19,FALSE)</f>
        <v>0</v>
      </c>
      <c r="ARD13">
        <f>VLOOKUP(ARD12,'Cavendish (NOI)'!$B:$Y,10,FALSE)</f>
        <v>0</v>
      </c>
      <c r="ARE13">
        <f>VLOOKUP(ARE12,'Cavendish (NOI)'!$B:$Y,11,FALSE)</f>
        <v>0</v>
      </c>
      <c r="ARF13">
        <f>VLOOKUP(ARF12,'Cavendish (NOI)'!$B:$Y,12,FALSE)</f>
        <v>0</v>
      </c>
      <c r="ARG13">
        <f>VLOOKUP(ARG12,'Cavendish (NOI)'!$B:$Y,13,FALSE)</f>
        <v>0</v>
      </c>
      <c r="ARH13">
        <f>VLOOKUP(ARH12,'Cavendish (NOI)'!$B:$Y,14,FALSE)</f>
        <v>0</v>
      </c>
      <c r="ARI13">
        <f>VLOOKUP(ARI12,'Cavendish (NOI)'!$B:$Y,15,FALSE)</f>
        <v>0</v>
      </c>
      <c r="ARJ13">
        <f>VLOOKUP(ARJ12,'Cavendish (NOI)'!$B:$Y,16,FALSE)</f>
        <v>0</v>
      </c>
      <c r="ARK13">
        <f>VLOOKUP(ARK12,'Cavendish (NOI)'!$B:$Y,17,FALSE)</f>
        <v>0</v>
      </c>
      <c r="ARL13">
        <f>VLOOKUP(ARL12,'Cavendish (NOI)'!$B:$Y,18,FALSE)</f>
        <v>0</v>
      </c>
      <c r="ARM13">
        <f>VLOOKUP(ARM12,'Cavendish (NOI)'!$B:$Y,19,FALSE)</f>
        <v>0</v>
      </c>
      <c r="ARO13">
        <f>VLOOKUP(ARO12,'Cavendish (NOI)'!$B:$Y,10,FALSE)</f>
        <v>0</v>
      </c>
      <c r="ARP13">
        <f>VLOOKUP(ARP12,'Cavendish (NOI)'!$B:$Y,11,FALSE)</f>
        <v>0</v>
      </c>
      <c r="ARQ13">
        <f>VLOOKUP(ARQ12,'Cavendish (NOI)'!$B:$Y,12,FALSE)</f>
        <v>0</v>
      </c>
      <c r="ARR13">
        <f>VLOOKUP(ARR12,'Cavendish (NOI)'!$B:$Y,13,FALSE)</f>
        <v>0</v>
      </c>
      <c r="ARS13">
        <f>VLOOKUP(ARS12,'Cavendish (NOI)'!$B:$Y,14,FALSE)</f>
        <v>0</v>
      </c>
      <c r="ART13">
        <f>VLOOKUP(ART12,'Cavendish (NOI)'!$B:$Y,15,FALSE)</f>
        <v>0</v>
      </c>
      <c r="ARU13">
        <f>VLOOKUP(ARU12,'Cavendish (NOI)'!$B:$Y,16,FALSE)</f>
        <v>0</v>
      </c>
      <c r="ARV13">
        <f>VLOOKUP(ARV12,'Cavendish (NOI)'!$B:$Y,17,FALSE)</f>
        <v>0</v>
      </c>
      <c r="ARW13">
        <f>VLOOKUP(ARW12,'Cavendish (NOI)'!$B:$Y,18,FALSE)</f>
        <v>0</v>
      </c>
      <c r="ARX13">
        <f>VLOOKUP(ARX12,'Cavendish (NOI)'!$B:$Y,19,FALSE)</f>
        <v>0</v>
      </c>
      <c r="ARZ13">
        <f>VLOOKUP(ARZ12,'Cavendish (NOI)'!$B:$Y,10,FALSE)</f>
        <v>0</v>
      </c>
      <c r="ASA13">
        <f>VLOOKUP(ASA12,'Cavendish (NOI)'!$B:$Y,11,FALSE)</f>
        <v>0</v>
      </c>
      <c r="ASB13">
        <f>VLOOKUP(ASB12,'Cavendish (NOI)'!$B:$Y,12,FALSE)</f>
        <v>0</v>
      </c>
      <c r="ASC13">
        <f>VLOOKUP(ASC12,'Cavendish (NOI)'!$B:$Y,13,FALSE)</f>
        <v>0</v>
      </c>
      <c r="ASD13">
        <f>VLOOKUP(ASD12,'Cavendish (NOI)'!$B:$Y,14,FALSE)</f>
        <v>0</v>
      </c>
      <c r="ASE13">
        <f>VLOOKUP(ASE12,'Cavendish (NOI)'!$B:$Y,15,FALSE)</f>
        <v>0</v>
      </c>
      <c r="ASF13">
        <f>VLOOKUP(ASF12,'Cavendish (NOI)'!$B:$Y,16,FALSE)</f>
        <v>0</v>
      </c>
      <c r="ASG13">
        <f>VLOOKUP(ASG12,'Cavendish (NOI)'!$B:$Y,17,FALSE)</f>
        <v>0</v>
      </c>
      <c r="ASH13">
        <f>VLOOKUP(ASH12,'Cavendish (NOI)'!$B:$Y,18,FALSE)</f>
        <v>0</v>
      </c>
      <c r="ASI13">
        <f>VLOOKUP(ASI12,'Cavendish (NOI)'!$B:$Y,19,FALSE)</f>
        <v>0</v>
      </c>
      <c r="ASK13">
        <f>VLOOKUP(ASK12,'Cavendish (NOI)'!$B:$Y,10,FALSE)</f>
        <v>0</v>
      </c>
      <c r="ASL13">
        <f>VLOOKUP(ASL12,'Cavendish (NOI)'!$B:$Y,11,FALSE)</f>
        <v>0</v>
      </c>
      <c r="ASM13">
        <f>VLOOKUP(ASM12,'Cavendish (NOI)'!$B:$Y,12,FALSE)</f>
        <v>0</v>
      </c>
      <c r="ASN13">
        <f>VLOOKUP(ASN12,'Cavendish (NOI)'!$B:$Y,13,FALSE)</f>
        <v>0</v>
      </c>
      <c r="ASO13">
        <f>VLOOKUP(ASO12,'Cavendish (NOI)'!$B:$Y,14,FALSE)</f>
        <v>0</v>
      </c>
      <c r="ASP13">
        <f>VLOOKUP(ASP12,'Cavendish (NOI)'!$B:$Y,15,FALSE)</f>
        <v>0</v>
      </c>
      <c r="ASQ13">
        <f>VLOOKUP(ASQ12,'Cavendish (NOI)'!$B:$Y,16,FALSE)</f>
        <v>0</v>
      </c>
      <c r="ASR13">
        <f>VLOOKUP(ASR12,'Cavendish (NOI)'!$B:$Y,17,FALSE)</f>
        <v>0</v>
      </c>
      <c r="ASS13">
        <f>VLOOKUP(ASS12,'Cavendish (NOI)'!$B:$Y,18,FALSE)</f>
        <v>0</v>
      </c>
      <c r="AST13">
        <f>VLOOKUP(AST12,'Cavendish (NOI)'!$B:$Y,19,FALSE)</f>
        <v>0</v>
      </c>
      <c r="ASV13">
        <f>VLOOKUP(ASV12,'Cavendish (NOI)'!$B:$Y,10,FALSE)</f>
        <v>0</v>
      </c>
      <c r="ASW13">
        <f>VLOOKUP(ASW12,'Cavendish (NOI)'!$B:$Y,11,FALSE)</f>
        <v>0</v>
      </c>
      <c r="ASX13">
        <f>VLOOKUP(ASX12,'Cavendish (NOI)'!$B:$Y,12,FALSE)</f>
        <v>0</v>
      </c>
      <c r="ASY13">
        <f>VLOOKUP(ASY12,'Cavendish (NOI)'!$B:$Y,13,FALSE)</f>
        <v>0</v>
      </c>
      <c r="ASZ13">
        <f>VLOOKUP(ASZ12,'Cavendish (NOI)'!$B:$Y,14,FALSE)</f>
        <v>0</v>
      </c>
      <c r="ATA13">
        <f>VLOOKUP(ATA12,'Cavendish (NOI)'!$B:$Y,15,FALSE)</f>
        <v>0</v>
      </c>
      <c r="ATB13">
        <f>VLOOKUP(ATB12,'Cavendish (NOI)'!$B:$Y,16,FALSE)</f>
        <v>0</v>
      </c>
      <c r="ATC13">
        <f>VLOOKUP(ATC12,'Cavendish (NOI)'!$B:$Y,17,FALSE)</f>
        <v>0</v>
      </c>
      <c r="ATD13">
        <f>VLOOKUP(ATD12,'Cavendish (NOI)'!$B:$Y,18,FALSE)</f>
        <v>0</v>
      </c>
      <c r="ATE13">
        <f>VLOOKUP(ATE12,'Cavendish (NOI)'!$B:$Y,19,FALSE)</f>
        <v>0</v>
      </c>
      <c r="ATG13">
        <f>VLOOKUP(ATG12,'Classic Delight (NOI)'!$B:$Y,10,FALSE)</f>
        <v>0</v>
      </c>
      <c r="ATH13">
        <f>VLOOKUP(ATH12,'Classic Delight (NOI)'!$B:$Y,11,FALSE)</f>
        <v>0</v>
      </c>
      <c r="ATI13">
        <f>VLOOKUP(ATI12,'Classic Delight (NOI)'!$B:$Y,12,FALSE)</f>
        <v>0</v>
      </c>
      <c r="ATJ13">
        <f>VLOOKUP(ATJ12,'Classic Delight (NOI)'!$B:$Y,13,FALSE)</f>
        <v>0</v>
      </c>
      <c r="ATK13">
        <f>VLOOKUP(ATK12,'Classic Delight (NOI)'!$B:$Y,14,FALSE)</f>
        <v>0</v>
      </c>
      <c r="ATL13">
        <f>VLOOKUP(ATL12,'Classic Delight (NOI)'!$B:$Y,15,FALSE)</f>
        <v>0</v>
      </c>
      <c r="ATM13">
        <f>VLOOKUP(ATM12,'Classic Delight (NOI)'!$B:$Y,16,FALSE)</f>
        <v>0</v>
      </c>
      <c r="ATN13">
        <f>VLOOKUP(ATN12,'Classic Delight (NOI)'!$B:$Y,17,FALSE)</f>
        <v>0</v>
      </c>
      <c r="ATO13">
        <f>VLOOKUP(ATO12,'Classic Delight (NOI)'!$B:$Y,18,FALSE)</f>
        <v>0</v>
      </c>
      <c r="ATP13">
        <f>VLOOKUP(ATP12,'Classic Delight (NOI)'!$B:$Y,19,FALSE)</f>
        <v>0</v>
      </c>
      <c r="ATR13">
        <f>VLOOKUP(ATR12,'Classic Delight (NOI)'!$B:$Y,10,FALSE)</f>
        <v>0</v>
      </c>
      <c r="ATS13">
        <f>VLOOKUP(ATS12,'Classic Delight (NOI)'!$B:$Y,11,FALSE)</f>
        <v>0</v>
      </c>
      <c r="ATT13">
        <f>VLOOKUP(ATT12,'Classic Delight (NOI)'!$B:$Y,12,FALSE)</f>
        <v>0</v>
      </c>
      <c r="ATU13">
        <f>VLOOKUP(ATU12,'Classic Delight (NOI)'!$B:$Y,13,FALSE)</f>
        <v>0</v>
      </c>
      <c r="ATV13">
        <f>VLOOKUP(ATV12,'Classic Delight (NOI)'!$B:$Y,14,FALSE)</f>
        <v>0</v>
      </c>
      <c r="ATW13">
        <f>VLOOKUP(ATW12,'Classic Delight (NOI)'!$B:$Y,15,FALSE)</f>
        <v>0</v>
      </c>
      <c r="ATX13">
        <f>VLOOKUP(ATX12,'Classic Delight (NOI)'!$B:$Y,16,FALSE)</f>
        <v>0</v>
      </c>
      <c r="ATY13">
        <f>VLOOKUP(ATY12,'Classic Delight (NOI)'!$B:$Y,17,FALSE)</f>
        <v>0</v>
      </c>
      <c r="ATZ13">
        <f>VLOOKUP(ATZ12,'Classic Delight (NOI)'!$B:$Y,18,FALSE)</f>
        <v>0</v>
      </c>
      <c r="AUA13">
        <f>VLOOKUP(AUA12,'Classic Delight (NOI)'!$B:$Y,19,FALSE)</f>
        <v>0</v>
      </c>
      <c r="AUC13">
        <f>VLOOKUP(AUC12,'Classic Delight (NOI)'!$B:$Y,10,FALSE)</f>
        <v>0</v>
      </c>
      <c r="AUD13">
        <f>VLOOKUP(AUD12,'Classic Delight (NOI)'!$B:$Y,11,FALSE)</f>
        <v>0</v>
      </c>
      <c r="AUE13">
        <f>VLOOKUP(AUE12,'Classic Delight (NOI)'!$B:$Y,12,FALSE)</f>
        <v>0</v>
      </c>
      <c r="AUF13">
        <f>VLOOKUP(AUF12,'Classic Delight (NOI)'!$B:$Y,13,FALSE)</f>
        <v>0</v>
      </c>
      <c r="AUG13">
        <f>VLOOKUP(AUG12,'Classic Delight (NOI)'!$B:$Y,14,FALSE)</f>
        <v>0</v>
      </c>
      <c r="AUH13">
        <f>VLOOKUP(AUH12,'Classic Delight (NOI)'!$B:$Y,15,FALSE)</f>
        <v>0</v>
      </c>
      <c r="AUI13">
        <f>VLOOKUP(AUI12,'Classic Delight (NOI)'!$B:$Y,16,FALSE)</f>
        <v>0</v>
      </c>
      <c r="AUJ13">
        <f>VLOOKUP(AUJ12,'Classic Delight (NOI)'!$B:$Y,17,FALSE)</f>
        <v>0</v>
      </c>
      <c r="AUK13">
        <f>VLOOKUP(AUK12,'Classic Delight (NOI)'!$B:$Y,18,FALSE)</f>
        <v>0</v>
      </c>
      <c r="AUL13">
        <f>VLOOKUP(AUL12,'Classic Delight (NOI)'!$B:$Y,19,FALSE)</f>
        <v>0</v>
      </c>
      <c r="AUN13">
        <f>VLOOKUP(AUN12,'Classic Delight (NOI)'!$B:$Y,10,FALSE)</f>
        <v>0</v>
      </c>
      <c r="AUO13">
        <f>VLOOKUP(AUO12,'Classic Delight (NOI)'!$B:$Y,11,FALSE)</f>
        <v>0</v>
      </c>
      <c r="AUP13">
        <f>VLOOKUP(AUP12,'Classic Delight (NOI)'!$B:$Y,12,FALSE)</f>
        <v>0</v>
      </c>
      <c r="AUQ13">
        <f>VLOOKUP(AUQ12,'Classic Delight (NOI)'!$B:$Y,13,FALSE)</f>
        <v>0</v>
      </c>
      <c r="AUR13">
        <f>VLOOKUP(AUR12,'Classic Delight (NOI)'!$B:$Y,14,FALSE)</f>
        <v>0</v>
      </c>
      <c r="AUS13">
        <f>VLOOKUP(AUS12,'Classic Delight (NOI)'!$B:$Y,15,FALSE)</f>
        <v>0</v>
      </c>
      <c r="AUT13">
        <f>VLOOKUP(AUT12,'Classic Delight (NOI)'!$B:$Y,16,FALSE)</f>
        <v>0</v>
      </c>
      <c r="AUU13">
        <f>VLOOKUP(AUU12,'Classic Delight (NOI)'!$B:$Y,17,FALSE)</f>
        <v>0</v>
      </c>
      <c r="AUV13">
        <f>VLOOKUP(AUV12,'Classic Delight (NOI)'!$B:$Y,18,FALSE)</f>
        <v>0</v>
      </c>
      <c r="AUW13">
        <f>VLOOKUP(AUW12,'Classic Delight (NOI)'!$B:$Y,19,FALSE)</f>
        <v>0</v>
      </c>
      <c r="AUY13">
        <f>VLOOKUP(AUY12,'Classic Delight (NOI)'!$B:$Y,10,FALSE)</f>
        <v>0</v>
      </c>
      <c r="AUZ13">
        <f>VLOOKUP(AUZ12,'Classic Delight (NOI)'!$B:$Y,11,FALSE)</f>
        <v>0</v>
      </c>
      <c r="AVA13">
        <f>VLOOKUP(AVA12,'Classic Delight (NOI)'!$B:$Y,12,FALSE)</f>
        <v>0</v>
      </c>
      <c r="AVB13">
        <f>VLOOKUP(AVB12,'Classic Delight (NOI)'!$B:$Y,13,FALSE)</f>
        <v>0</v>
      </c>
      <c r="AVC13">
        <f>VLOOKUP(AVC12,'Classic Delight (NOI)'!$B:$Y,14,FALSE)</f>
        <v>0</v>
      </c>
      <c r="AVD13">
        <f>VLOOKUP(AVD12,'Classic Delight (NOI)'!$B:$Y,15,FALSE)</f>
        <v>0</v>
      </c>
      <c r="AVE13">
        <f>VLOOKUP(AVE12,'Classic Delight (NOI)'!$B:$Y,16,FALSE)</f>
        <v>0</v>
      </c>
      <c r="AVF13">
        <f>VLOOKUP(AVF12,'Classic Delight (NOI)'!$B:$Y,17,FALSE)</f>
        <v>0</v>
      </c>
      <c r="AVG13">
        <f>VLOOKUP(AVG12,'Classic Delight (NOI)'!$B:$Y,18,FALSE)</f>
        <v>0</v>
      </c>
      <c r="AVH13">
        <f>VLOOKUP(AVH12,'Classic Delight (NOI)'!$B:$Y,19,FALSE)</f>
        <v>0</v>
      </c>
      <c r="AVJ13">
        <f>VLOOKUP(AVJ12,'Classic Delight (NOI)'!$B:$Y,10,FALSE)</f>
        <v>0</v>
      </c>
      <c r="AVK13">
        <f>VLOOKUP(AVK12,'Classic Delight (NOI)'!$B:$Y,11,FALSE)</f>
        <v>0</v>
      </c>
      <c r="AVL13">
        <f>VLOOKUP(AVL12,'Classic Delight (NOI)'!$B:$Y,12,FALSE)</f>
        <v>0</v>
      </c>
      <c r="AVM13">
        <f>VLOOKUP(AVM12,'Classic Delight (NOI)'!$B:$Y,13,FALSE)</f>
        <v>0</v>
      </c>
      <c r="AVN13">
        <f>VLOOKUP(AVN12,'Classic Delight (NOI)'!$B:$Y,14,FALSE)</f>
        <v>0</v>
      </c>
      <c r="AVO13">
        <f>VLOOKUP(AVO12,'Classic Delight (NOI)'!$B:$Y,15,FALSE)</f>
        <v>0</v>
      </c>
      <c r="AVP13">
        <f>VLOOKUP(AVP12,'Classic Delight (NOI)'!$B:$Y,16,FALSE)</f>
        <v>0</v>
      </c>
      <c r="AVQ13">
        <f>VLOOKUP(AVQ12,'Classic Delight (NOI)'!$B:$Y,17,FALSE)</f>
        <v>0</v>
      </c>
      <c r="AVR13">
        <f>VLOOKUP(AVR12,'Classic Delight (NOI)'!$B:$Y,18,FALSE)</f>
        <v>0</v>
      </c>
      <c r="AVS13">
        <f>VLOOKUP(AVS12,'Classic Delight (NOI)'!$B:$Y,19,FALSE)</f>
        <v>0</v>
      </c>
      <c r="AVU13">
        <f>VLOOKUP(AVU12,'Classic Delight (NOI)'!$B:$Y,10,FALSE)</f>
        <v>0</v>
      </c>
      <c r="AVV13">
        <f>VLOOKUP(AVV12,'Classic Delight (NOI)'!$B:$Y,11,FALSE)</f>
        <v>0</v>
      </c>
      <c r="AVW13">
        <f>VLOOKUP(AVW12,'Classic Delight (NOI)'!$B:$Y,12,FALSE)</f>
        <v>0</v>
      </c>
      <c r="AVX13">
        <f>VLOOKUP(AVX12,'Classic Delight (NOI)'!$B:$Y,13,FALSE)</f>
        <v>0</v>
      </c>
      <c r="AVY13">
        <f>VLOOKUP(AVY12,'Classic Delight (NOI)'!$B:$Y,14,FALSE)</f>
        <v>0</v>
      </c>
      <c r="AVZ13">
        <f>VLOOKUP(AVZ12,'Classic Delight (NOI)'!$B:$Y,15,FALSE)</f>
        <v>0</v>
      </c>
      <c r="AWA13">
        <f>VLOOKUP(AWA12,'Classic Delight (NOI)'!$B:$Y,16,FALSE)</f>
        <v>0</v>
      </c>
      <c r="AWB13">
        <f>VLOOKUP(AWB12,'Classic Delight (NOI)'!$B:$Y,17,FALSE)</f>
        <v>0</v>
      </c>
      <c r="AWC13">
        <f>VLOOKUP(AWC12,'Classic Delight (NOI)'!$B:$Y,18,FALSE)</f>
        <v>0</v>
      </c>
      <c r="AWD13">
        <f>VLOOKUP(AWD12,'Classic Delight (NOI)'!$B:$Y,19,FALSE)</f>
        <v>0</v>
      </c>
      <c r="AWF13">
        <f>VLOOKUP(AWF12,'Classic Delight (NOI)'!$B:$Y,10,FALSE)</f>
        <v>0</v>
      </c>
      <c r="AWG13">
        <f>VLOOKUP(AWG12,'Classic Delight (NOI)'!$B:$Y,11,FALSE)</f>
        <v>0</v>
      </c>
      <c r="AWH13">
        <f>VLOOKUP(AWH12,'Classic Delight (NOI)'!$B:$Y,12,FALSE)</f>
        <v>0</v>
      </c>
      <c r="AWI13">
        <f>VLOOKUP(AWI12,'Classic Delight (NOI)'!$B:$Y,13,FALSE)</f>
        <v>0</v>
      </c>
      <c r="AWJ13">
        <f>VLOOKUP(AWJ12,'Classic Delight (NOI)'!$B:$Y,14,FALSE)</f>
        <v>0</v>
      </c>
      <c r="AWK13">
        <f>VLOOKUP(AWK12,'Classic Delight (NOI)'!$B:$Y,15,FALSE)</f>
        <v>0</v>
      </c>
      <c r="AWL13">
        <f>VLOOKUP(AWL12,'Classic Delight (NOI)'!$B:$Y,16,FALSE)</f>
        <v>0</v>
      </c>
      <c r="AWM13">
        <f>VLOOKUP(AWM12,'Classic Delight (NOI)'!$B:$Y,17,FALSE)</f>
        <v>0</v>
      </c>
      <c r="AWN13">
        <f>VLOOKUP(AWN12,'Classic Delight (NOI)'!$B:$Y,18,FALSE)</f>
        <v>0</v>
      </c>
      <c r="AWO13">
        <f>VLOOKUP(AWO12,'Classic Delight (NOI)'!$B:$Y,19,FALSE)</f>
        <v>0</v>
      </c>
      <c r="AWQ13">
        <f>VLOOKUP(AWQ12,'Classic Delight (NOI)'!$B:$Y,10,FALSE)</f>
        <v>0</v>
      </c>
      <c r="AWR13">
        <f>VLOOKUP(AWR12,'Classic Delight (NOI)'!$B:$Y,11,FALSE)</f>
        <v>0</v>
      </c>
      <c r="AWS13">
        <f>VLOOKUP(AWS12,'Classic Delight (NOI)'!$B:$Y,12,FALSE)</f>
        <v>0</v>
      </c>
      <c r="AWT13">
        <f>VLOOKUP(AWT12,'Classic Delight (NOI)'!$B:$Y,13,FALSE)</f>
        <v>0</v>
      </c>
      <c r="AWU13">
        <f>VLOOKUP(AWU12,'Classic Delight (NOI)'!$B:$Y,14,FALSE)</f>
        <v>0</v>
      </c>
      <c r="AWV13">
        <f>VLOOKUP(AWV12,'Classic Delight (NOI)'!$B:$Y,15,FALSE)</f>
        <v>0</v>
      </c>
      <c r="AWW13">
        <f>VLOOKUP(AWW12,'Classic Delight (NOI)'!$B:$Y,16,FALSE)</f>
        <v>0</v>
      </c>
      <c r="AWX13">
        <f>VLOOKUP(AWX12,'Classic Delight (NOI)'!$B:$Y,17,FALSE)</f>
        <v>0</v>
      </c>
      <c r="AWY13">
        <f>VLOOKUP(AWY12,'Classic Delight (NOI)'!$B:$Y,18,FALSE)</f>
        <v>0</v>
      </c>
      <c r="AWZ13">
        <f>VLOOKUP(AWZ12,'Classic Delight (NOI)'!$B:$Y,19,FALSE)</f>
        <v>0</v>
      </c>
      <c r="AXB13">
        <f>VLOOKUP(AXB12,'Classic Delight (NOI)'!$B:$Y,10,FALSE)</f>
        <v>0</v>
      </c>
      <c r="AXC13">
        <f>VLOOKUP(AXC12,'Classic Delight (NOI)'!$B:$Y,11,FALSE)</f>
        <v>0</v>
      </c>
      <c r="AXD13">
        <f>VLOOKUP(AXD12,'Classic Delight (NOI)'!$B:$Y,12,FALSE)</f>
        <v>0</v>
      </c>
      <c r="AXE13">
        <f>VLOOKUP(AXE12,'Classic Delight (NOI)'!$B:$Y,13,FALSE)</f>
        <v>0</v>
      </c>
      <c r="AXF13">
        <f>VLOOKUP(AXF12,'Classic Delight (NOI)'!$B:$Y,14,FALSE)</f>
        <v>0</v>
      </c>
      <c r="AXG13">
        <f>VLOOKUP(AXG12,'Classic Delight (NOI)'!$B:$Y,15,FALSE)</f>
        <v>0</v>
      </c>
      <c r="AXH13">
        <f>VLOOKUP(AXH12,'Classic Delight (NOI)'!$B:$Y,16,FALSE)</f>
        <v>0</v>
      </c>
      <c r="AXI13">
        <f>VLOOKUP(AXI12,'Classic Delight (NOI)'!$B:$Y,17,FALSE)</f>
        <v>0</v>
      </c>
      <c r="AXJ13">
        <f>VLOOKUP(AXJ12,'Classic Delight (NOI)'!$B:$Y,18,FALSE)</f>
        <v>0</v>
      </c>
      <c r="AXK13">
        <f>VLOOKUP(AXK12,'Classic Delight (NOI)'!$B:$Y,19,FALSE)</f>
        <v>0</v>
      </c>
      <c r="AXM13">
        <f>VLOOKUP(AXM12,'Classic Delight (NOI)'!$B:$Y,10,FALSE)</f>
        <v>0</v>
      </c>
      <c r="AXN13">
        <f>VLOOKUP(AXN12,'Classic Delight (NOI)'!$B:$Y,11,FALSE)</f>
        <v>0</v>
      </c>
      <c r="AXO13">
        <f>VLOOKUP(AXO12,'Classic Delight (NOI)'!$B:$Y,12,FALSE)</f>
        <v>0</v>
      </c>
      <c r="AXP13">
        <f>VLOOKUP(AXP12,'Classic Delight (NOI)'!$B:$Y,13,FALSE)</f>
        <v>0</v>
      </c>
      <c r="AXQ13">
        <f>VLOOKUP(AXQ12,'Classic Delight (NOI)'!$B:$Y,14,FALSE)</f>
        <v>0</v>
      </c>
      <c r="AXR13">
        <f>VLOOKUP(AXR12,'Classic Delight (NOI)'!$B:$Y,15,FALSE)</f>
        <v>0</v>
      </c>
      <c r="AXS13">
        <f>VLOOKUP(AXS12,'Classic Delight (NOI)'!$B:$Y,16,FALSE)</f>
        <v>0</v>
      </c>
      <c r="AXT13">
        <f>VLOOKUP(AXT12,'Classic Delight (NOI)'!$B:$Y,17,FALSE)</f>
        <v>0</v>
      </c>
      <c r="AXU13">
        <f>VLOOKUP(AXU12,'Classic Delight (NOI)'!$B:$Y,18,FALSE)</f>
        <v>0</v>
      </c>
      <c r="AXV13">
        <f>VLOOKUP(AXV12,'Classic Delight (NOI)'!$B:$Y,19,FALSE)</f>
        <v>0</v>
      </c>
      <c r="AXX13">
        <f>VLOOKUP(AXX12,'Classic Delight (NOI)'!$B:$Y,10,FALSE)</f>
        <v>0</v>
      </c>
      <c r="AXY13">
        <f>VLOOKUP(AXY12,'Classic Delight (NOI)'!$B:$Y,11,FALSE)</f>
        <v>0</v>
      </c>
      <c r="AXZ13">
        <f>VLOOKUP(AXZ12,'Classic Delight (NOI)'!$B:$Y,12,FALSE)</f>
        <v>0</v>
      </c>
      <c r="AYA13">
        <f>VLOOKUP(AYA12,'Classic Delight (NOI)'!$B:$Y,13,FALSE)</f>
        <v>0</v>
      </c>
      <c r="AYB13">
        <f>VLOOKUP(AYB12,'Classic Delight (NOI)'!$B:$Y,14,FALSE)</f>
        <v>0</v>
      </c>
      <c r="AYC13">
        <f>VLOOKUP(AYC12,'Classic Delight (NOI)'!$B:$Y,15,FALSE)</f>
        <v>0</v>
      </c>
      <c r="AYD13">
        <f>VLOOKUP(AYD12,'Classic Delight (NOI)'!$B:$Y,16,FALSE)</f>
        <v>0</v>
      </c>
      <c r="AYE13">
        <f>VLOOKUP(AYE12,'Classic Delight (NOI)'!$B:$Y,17,FALSE)</f>
        <v>0</v>
      </c>
      <c r="AYF13">
        <f>VLOOKUP(AYF12,'Classic Delight (NOI)'!$B:$Y,18,FALSE)</f>
        <v>0</v>
      </c>
      <c r="AYG13">
        <f>VLOOKUP(AYG12,'Classic Delight (NOI)'!$B:$Y,19,FALSE)</f>
        <v>0</v>
      </c>
      <c r="AYI13">
        <f>VLOOKUP(AYI12,'Classic Delight (NOI)'!$B:$Y,10,FALSE)</f>
        <v>0</v>
      </c>
      <c r="AYJ13">
        <f>VLOOKUP(AYJ12,'Classic Delight (NOI)'!$B:$Y,11,FALSE)</f>
        <v>0</v>
      </c>
      <c r="AYK13">
        <f>VLOOKUP(AYK12,'Classic Delight (NOI)'!$B:$Y,12,FALSE)</f>
        <v>0</v>
      </c>
      <c r="AYL13">
        <f>VLOOKUP(AYL12,'Classic Delight (NOI)'!$B:$Y,13,FALSE)</f>
        <v>0</v>
      </c>
      <c r="AYM13">
        <f>VLOOKUP(AYM12,'Classic Delight (NOI)'!$B:$Y,14,FALSE)</f>
        <v>0</v>
      </c>
      <c r="AYN13">
        <f>VLOOKUP(AYN12,'Classic Delight (NOI)'!$B:$Y,15,FALSE)</f>
        <v>0</v>
      </c>
      <c r="AYO13">
        <f>VLOOKUP(AYO12,'Classic Delight (NOI)'!$B:$Y,16,FALSE)</f>
        <v>0</v>
      </c>
      <c r="AYP13">
        <f>VLOOKUP(AYP12,'Classic Delight (NOI)'!$B:$Y,17,FALSE)</f>
        <v>0</v>
      </c>
      <c r="AYQ13">
        <f>VLOOKUP(AYQ12,'Classic Delight (NOI)'!$B:$Y,18,FALSE)</f>
        <v>0</v>
      </c>
      <c r="AYR13">
        <f>VLOOKUP(AYR12,'Classic Delight (NOI)'!$B:$Y,19,FALSE)</f>
        <v>0</v>
      </c>
      <c r="AYT13">
        <f>VLOOKUP(AYT12,'Conagra (NOI)'!$B:$Y,10,FALSE)</f>
        <v>0</v>
      </c>
      <c r="AYU13">
        <f>VLOOKUP(AYU12,'Conagra (NOI)'!$B:$Y,11,FALSE)</f>
        <v>0</v>
      </c>
      <c r="AYV13">
        <f>VLOOKUP(AYV12,'Conagra (NOI)'!$B:$Y,12,FALSE)</f>
        <v>0</v>
      </c>
      <c r="AYW13">
        <f>VLOOKUP(AYW12,'Conagra (NOI)'!$B:$Y,13,FALSE)</f>
        <v>0</v>
      </c>
      <c r="AYX13">
        <f>VLOOKUP(AYX12,'Conagra (NOI)'!$B:$Y,14,FALSE)</f>
        <v>0</v>
      </c>
      <c r="AYY13">
        <f>VLOOKUP(AYY12,'Conagra (NOI)'!$B:$Y,15,FALSE)</f>
        <v>0</v>
      </c>
      <c r="AYZ13">
        <f>VLOOKUP(AYZ12,'Conagra (NOI)'!$B:$Y,16,FALSE)</f>
        <v>0</v>
      </c>
      <c r="AZA13">
        <f>VLOOKUP(AZA12,'Conagra (NOI)'!$B:$Y,17,FALSE)</f>
        <v>0</v>
      </c>
      <c r="AZB13">
        <f>VLOOKUP(AZB12,'Conagra (NOI)'!$B:$Y,18,FALSE)</f>
        <v>0</v>
      </c>
      <c r="AZC13">
        <f>VLOOKUP(AZC12,'Conagra (NOI)'!$B:$Y,19,FALSE)</f>
        <v>0</v>
      </c>
      <c r="AZE13">
        <f>VLOOKUP(AZE12,'Conagra (NOI)'!$B:$Y,10,FALSE)</f>
        <v>0</v>
      </c>
      <c r="AZF13">
        <f>VLOOKUP(AZF12,'Conagra (NOI)'!$B:$Y,11,FALSE)</f>
        <v>0</v>
      </c>
      <c r="AZG13">
        <f>VLOOKUP(AZG12,'Conagra (NOI)'!$B:$Y,12,FALSE)</f>
        <v>0</v>
      </c>
      <c r="AZH13">
        <f>VLOOKUP(AZH12,'Conagra (NOI)'!$B:$Y,13,FALSE)</f>
        <v>0</v>
      </c>
      <c r="AZI13">
        <f>VLOOKUP(AZI12,'Conagra (NOI)'!$B:$Y,14,FALSE)</f>
        <v>0</v>
      </c>
      <c r="AZJ13">
        <f>VLOOKUP(AZJ12,'Conagra (NOI)'!$B:$Y,15,FALSE)</f>
        <v>0</v>
      </c>
      <c r="AZK13">
        <f>VLOOKUP(AZK12,'Conagra (NOI)'!$B:$Y,16,FALSE)</f>
        <v>0</v>
      </c>
      <c r="AZL13">
        <f>VLOOKUP(AZL12,'Conagra (NOI)'!$B:$Y,17,FALSE)</f>
        <v>0</v>
      </c>
      <c r="AZM13">
        <f>VLOOKUP(AZM12,'Conagra (NOI)'!$B:$Y,18,FALSE)</f>
        <v>0</v>
      </c>
      <c r="AZN13">
        <f>VLOOKUP(AZN12,'Conagra (NOI)'!$B:$Y,19,FALSE)</f>
        <v>0</v>
      </c>
      <c r="AZP13">
        <f>VLOOKUP(AZP12,'Conagra (NOI)'!$B:$Y,10,FALSE)</f>
        <v>0</v>
      </c>
      <c r="AZQ13">
        <f>VLOOKUP(AZQ12,'Conagra (NOI)'!$B:$Y,11,FALSE)</f>
        <v>0</v>
      </c>
      <c r="AZR13">
        <f>VLOOKUP(AZR12,'Conagra (NOI)'!$B:$Y,12,FALSE)</f>
        <v>0</v>
      </c>
      <c r="AZS13">
        <f>VLOOKUP(AZS12,'Conagra (NOI)'!$B:$Y,13,FALSE)</f>
        <v>0</v>
      </c>
      <c r="AZT13">
        <f>VLOOKUP(AZT12,'Conagra (NOI)'!$B:$Y,14,FALSE)</f>
        <v>0</v>
      </c>
      <c r="AZU13">
        <f>VLOOKUP(AZU12,'Conagra (NOI)'!$B:$Y,15,FALSE)</f>
        <v>0</v>
      </c>
      <c r="AZV13">
        <f>VLOOKUP(AZV12,'Conagra (NOI)'!$B:$Y,16,FALSE)</f>
        <v>0</v>
      </c>
      <c r="AZW13">
        <f>VLOOKUP(AZW12,'Conagra (NOI)'!$B:$Y,17,FALSE)</f>
        <v>0</v>
      </c>
      <c r="AZX13">
        <f>VLOOKUP(AZX12,'Conagra (NOI)'!$B:$Y,18,FALSE)</f>
        <v>0</v>
      </c>
      <c r="AZY13">
        <f>VLOOKUP(AZY12,'Conagra (NOI)'!$B:$Y,19,FALSE)</f>
        <v>0</v>
      </c>
      <c r="BAA13">
        <f>VLOOKUP(BAA12,'Conagra (NOI)'!$B:$Y,10,FALSE)</f>
        <v>0</v>
      </c>
      <c r="BAB13">
        <f>VLOOKUP(BAB12,'Conagra (NOI)'!$B:$Y,11,FALSE)</f>
        <v>0</v>
      </c>
      <c r="BAC13">
        <f>VLOOKUP(BAC12,'Conagra (NOI)'!$B:$Y,12,FALSE)</f>
        <v>0</v>
      </c>
      <c r="BAD13">
        <f>VLOOKUP(BAD12,'Conagra (NOI)'!$B:$Y,13,FALSE)</f>
        <v>0</v>
      </c>
      <c r="BAE13">
        <f>VLOOKUP(BAE12,'Conagra (NOI)'!$B:$Y,14,FALSE)</f>
        <v>0</v>
      </c>
      <c r="BAF13">
        <f>VLOOKUP(BAF12,'Conagra (NOI)'!$B:$Y,15,FALSE)</f>
        <v>0</v>
      </c>
      <c r="BAG13">
        <f>VLOOKUP(BAG12,'Conagra (NOI)'!$B:$Y,16,FALSE)</f>
        <v>0</v>
      </c>
      <c r="BAH13">
        <f>VLOOKUP(BAH12,'Conagra (NOI)'!$B:$Y,17,FALSE)</f>
        <v>0</v>
      </c>
      <c r="BAI13">
        <f>VLOOKUP(BAI12,'Conagra (NOI)'!$B:$Y,18,FALSE)</f>
        <v>0</v>
      </c>
      <c r="BAJ13">
        <f>VLOOKUP(BAJ12,'Conagra (NOI)'!$B:$Y,19,FALSE)</f>
        <v>0</v>
      </c>
      <c r="BAL13">
        <f>VLOOKUP(BAL12,'Conagra (NOI)'!$B:$Y,10,FALSE)</f>
        <v>0</v>
      </c>
      <c r="BAM13">
        <f>VLOOKUP(BAM12,'Conagra (NOI)'!$B:$Y,11,FALSE)</f>
        <v>0</v>
      </c>
      <c r="BAN13">
        <f>VLOOKUP(BAN12,'Conagra (NOI)'!$B:$Y,12,FALSE)</f>
        <v>0</v>
      </c>
      <c r="BAO13">
        <f>VLOOKUP(BAO12,'Conagra (NOI)'!$B:$Y,13,FALSE)</f>
        <v>0</v>
      </c>
      <c r="BAP13">
        <f>VLOOKUP(BAP12,'Conagra (NOI)'!$B:$Y,14,FALSE)</f>
        <v>0</v>
      </c>
      <c r="BAQ13">
        <f>VLOOKUP(BAQ12,'Conagra (NOI)'!$B:$Y,15,FALSE)</f>
        <v>0</v>
      </c>
      <c r="BAR13">
        <f>VLOOKUP(BAR12,'Conagra (NOI)'!$B:$Y,16,FALSE)</f>
        <v>0</v>
      </c>
      <c r="BAS13">
        <f>VLOOKUP(BAS12,'Conagra (NOI)'!$B:$Y,17,FALSE)</f>
        <v>0</v>
      </c>
      <c r="BAT13">
        <f>VLOOKUP(BAT12,'Conagra (NOI)'!$B:$Y,18,FALSE)</f>
        <v>0</v>
      </c>
      <c r="BAU13">
        <f>VLOOKUP(BAU12,'Conagra (NOI)'!$B:$Y,19,FALSE)</f>
        <v>0</v>
      </c>
      <c r="BAW13">
        <f>VLOOKUP(BAW12,'Conagra (NOI)'!$B:$Y,10,FALSE)</f>
        <v>0</v>
      </c>
      <c r="BAX13">
        <f>VLOOKUP(BAX12,'Conagra (NOI)'!$B:$Y,11,FALSE)</f>
        <v>0</v>
      </c>
      <c r="BAY13">
        <f>VLOOKUP(BAY12,'Conagra (NOI)'!$B:$Y,12,FALSE)</f>
        <v>0</v>
      </c>
      <c r="BAZ13">
        <f>VLOOKUP(BAZ12,'Conagra (NOI)'!$B:$Y,13,FALSE)</f>
        <v>0</v>
      </c>
      <c r="BBA13">
        <f>VLOOKUP(BBA12,'Conagra (NOI)'!$B:$Y,14,FALSE)</f>
        <v>0</v>
      </c>
      <c r="BBB13">
        <f>VLOOKUP(BBB12,'Conagra (NOI)'!$B:$Y,15,FALSE)</f>
        <v>0</v>
      </c>
      <c r="BBC13">
        <f>VLOOKUP(BBC12,'Conagra (NOI)'!$B:$Y,16,FALSE)</f>
        <v>0</v>
      </c>
      <c r="BBD13">
        <f>VLOOKUP(BBD12,'Conagra (NOI)'!$B:$Y,17,FALSE)</f>
        <v>0</v>
      </c>
      <c r="BBE13">
        <f>VLOOKUP(BBE12,'Conagra (NOI)'!$B:$Y,18,FALSE)</f>
        <v>0</v>
      </c>
      <c r="BBF13">
        <f>VLOOKUP(BBF12,'Conagra (NOI)'!$B:$Y,19,FALSE)</f>
        <v>0</v>
      </c>
      <c r="BBH13">
        <f>VLOOKUP(BBH12,'Conagra (NOI)'!$B:$Y,10,FALSE)</f>
        <v>0</v>
      </c>
      <c r="BBI13">
        <f>VLOOKUP(BBI12,'Conagra (NOI)'!$B:$Y,11,FALSE)</f>
        <v>0</v>
      </c>
      <c r="BBJ13">
        <f>VLOOKUP(BBJ12,'Conagra (NOI)'!$B:$Y,12,FALSE)</f>
        <v>0</v>
      </c>
      <c r="BBK13">
        <f>VLOOKUP(BBK12,'Conagra (NOI)'!$B:$Y,13,FALSE)</f>
        <v>0</v>
      </c>
      <c r="BBL13">
        <f>VLOOKUP(BBL12,'Conagra (NOI)'!$B:$Y,14,FALSE)</f>
        <v>0</v>
      </c>
      <c r="BBM13">
        <f>VLOOKUP(BBM12,'Conagra (NOI)'!$B:$Y,15,FALSE)</f>
        <v>0</v>
      </c>
      <c r="BBN13">
        <f>VLOOKUP(BBN12,'Conagra (NOI)'!$B:$Y,16,FALSE)</f>
        <v>0</v>
      </c>
      <c r="BBO13">
        <f>VLOOKUP(BBO12,'Conagra (NOI)'!$B:$Y,17,FALSE)</f>
        <v>0</v>
      </c>
      <c r="BBP13">
        <f>VLOOKUP(BBP12,'Conagra (NOI)'!$B:$Y,18,FALSE)</f>
        <v>0</v>
      </c>
      <c r="BBQ13">
        <f>VLOOKUP(BBQ12,'Conagra (NOI)'!$B:$Y,19,FALSE)</f>
        <v>0</v>
      </c>
      <c r="BBS13">
        <f>VLOOKUP(BBS12,'Conagra (NOI)'!$B:$Y,10,FALSE)</f>
        <v>0</v>
      </c>
      <c r="BBT13">
        <f>VLOOKUP(BBT12,'Conagra (NOI)'!$B:$Y,11,FALSE)</f>
        <v>0</v>
      </c>
      <c r="BBU13">
        <f>VLOOKUP(BBU12,'Conagra (NOI)'!$B:$Y,12,FALSE)</f>
        <v>0</v>
      </c>
      <c r="BBV13">
        <f>VLOOKUP(BBV12,'Conagra (NOI)'!$B:$Y,13,FALSE)</f>
        <v>0</v>
      </c>
      <c r="BBW13">
        <f>VLOOKUP(BBW12,'Conagra (NOI)'!$B:$Y,14,FALSE)</f>
        <v>0</v>
      </c>
      <c r="BBX13">
        <f>VLOOKUP(BBX12,'Conagra (NOI)'!$B:$Y,15,FALSE)</f>
        <v>0</v>
      </c>
      <c r="BBY13">
        <f>VLOOKUP(BBY12,'Conagra (NOI)'!$B:$Y,16,FALSE)</f>
        <v>0</v>
      </c>
      <c r="BBZ13">
        <f>VLOOKUP(BBZ12,'Conagra (NOI)'!$B:$Y,17,FALSE)</f>
        <v>0</v>
      </c>
      <c r="BCA13">
        <f>VLOOKUP(BCA12,'Conagra (NOI)'!$B:$Y,18,FALSE)</f>
        <v>0</v>
      </c>
      <c r="BCB13">
        <f>VLOOKUP(BCB12,'Conagra (NOI)'!$B:$Y,19,FALSE)</f>
        <v>0</v>
      </c>
      <c r="BCD13">
        <f>VLOOKUP(BCD12,'Conagra (NOI)'!$B:$Y,10,FALSE)</f>
        <v>0</v>
      </c>
      <c r="BCE13">
        <f>VLOOKUP(BCE12,'Conagra (NOI)'!$B:$Y,11,FALSE)</f>
        <v>0</v>
      </c>
      <c r="BCF13">
        <f>VLOOKUP(BCF12,'Conagra (NOI)'!$B:$Y,12,FALSE)</f>
        <v>0</v>
      </c>
      <c r="BCG13">
        <f>VLOOKUP(BCG12,'Conagra (NOI)'!$B:$Y,13,FALSE)</f>
        <v>0</v>
      </c>
      <c r="BCH13">
        <f>VLOOKUP(BCH12,'Conagra (NOI)'!$B:$Y,14,FALSE)</f>
        <v>0</v>
      </c>
      <c r="BCI13">
        <f>VLOOKUP(BCI12,'Conagra (NOI)'!$B:$Y,15,FALSE)</f>
        <v>0</v>
      </c>
      <c r="BCJ13">
        <f>VLOOKUP(BCJ12,'Conagra (NOI)'!$B:$Y,16,FALSE)</f>
        <v>0</v>
      </c>
      <c r="BCK13">
        <f>VLOOKUP(BCK12,'Conagra (NOI)'!$B:$Y,17,FALSE)</f>
        <v>0</v>
      </c>
      <c r="BCL13">
        <f>VLOOKUP(BCL12,'Conagra (NOI)'!$B:$Y,18,FALSE)</f>
        <v>0</v>
      </c>
      <c r="BCM13">
        <f>VLOOKUP(BCM12,'Conagra (NOI)'!$B:$Y,19,FALSE)</f>
        <v>0</v>
      </c>
      <c r="BCO13">
        <f>VLOOKUP(BCO12,'Conagra (NOI)'!$B:$Y,10,FALSE)</f>
        <v>0</v>
      </c>
      <c r="BCP13">
        <f>VLOOKUP(BCP12,'Conagra (NOI)'!$B:$Y,11,FALSE)</f>
        <v>0</v>
      </c>
      <c r="BCQ13">
        <f>VLOOKUP(BCQ12,'Conagra (NOI)'!$B:$Y,12,FALSE)</f>
        <v>0</v>
      </c>
      <c r="BCR13">
        <f>VLOOKUP(BCR12,'Conagra (NOI)'!$B:$Y,13,FALSE)</f>
        <v>0</v>
      </c>
      <c r="BCS13">
        <f>VLOOKUP(BCS12,'Conagra (NOI)'!$B:$Y,14,FALSE)</f>
        <v>0</v>
      </c>
      <c r="BCT13">
        <f>VLOOKUP(BCT12,'Conagra (NOI)'!$B:$Y,15,FALSE)</f>
        <v>0</v>
      </c>
      <c r="BCU13">
        <f>VLOOKUP(BCU12,'Conagra (NOI)'!$B:$Y,16,FALSE)</f>
        <v>0</v>
      </c>
      <c r="BCV13">
        <f>VLOOKUP(BCV12,'Conagra (NOI)'!$B:$Y,17,FALSE)</f>
        <v>0</v>
      </c>
      <c r="BCW13">
        <f>VLOOKUP(BCW12,'Conagra (NOI)'!$B:$Y,18,FALSE)</f>
        <v>0</v>
      </c>
      <c r="BCX13">
        <f>VLOOKUP(BCX12,'Conagra (NOI)'!$B:$Y,19,FALSE)</f>
        <v>0</v>
      </c>
      <c r="BCZ13">
        <f>VLOOKUP(BCZ12,'Conagra (NOI)'!$B:$Y,10,FALSE)</f>
        <v>0</v>
      </c>
      <c r="BDA13">
        <f>VLOOKUP(BDA12,'Conagra (NOI)'!$B:$Y,11,FALSE)</f>
        <v>0</v>
      </c>
      <c r="BDB13">
        <f>VLOOKUP(BDB12,'Conagra (NOI)'!$B:$Y,12,FALSE)</f>
        <v>0</v>
      </c>
      <c r="BDC13">
        <f>VLOOKUP(BDC12,'Conagra (NOI)'!$B:$Y,13,FALSE)</f>
        <v>0</v>
      </c>
      <c r="BDD13">
        <f>VLOOKUP(BDD12,'Conagra (NOI)'!$B:$Y,14,FALSE)</f>
        <v>0</v>
      </c>
      <c r="BDE13">
        <f>VLOOKUP(BDE12,'Conagra (NOI)'!$B:$Y,15,FALSE)</f>
        <v>0</v>
      </c>
      <c r="BDF13">
        <f>VLOOKUP(BDF12,'Conagra (NOI)'!$B:$Y,16,FALSE)</f>
        <v>0</v>
      </c>
      <c r="BDG13">
        <f>VLOOKUP(BDG12,'Conagra (NOI)'!$B:$Y,17,FALSE)</f>
        <v>0</v>
      </c>
      <c r="BDH13">
        <f>VLOOKUP(BDH12,'Conagra (NOI)'!$B:$Y,18,FALSE)</f>
        <v>0</v>
      </c>
      <c r="BDI13">
        <f>VLOOKUP(BDI12,'Conagra (NOI)'!$B:$Y,19,FALSE)</f>
        <v>0</v>
      </c>
      <c r="BDK13">
        <f>VLOOKUP(BDK12,'Conagra (NOI)'!$B:$Y,10,FALSE)</f>
        <v>0</v>
      </c>
      <c r="BDL13">
        <f>VLOOKUP(BDL12,'Conagra (NOI)'!$B:$Y,11,FALSE)</f>
        <v>0</v>
      </c>
      <c r="BDM13">
        <f>VLOOKUP(BDM12,'Conagra (NOI)'!$B:$Y,12,FALSE)</f>
        <v>0</v>
      </c>
      <c r="BDN13">
        <f>VLOOKUP(BDN12,'Conagra (NOI)'!$B:$Y,13,FALSE)</f>
        <v>0</v>
      </c>
      <c r="BDO13">
        <f>VLOOKUP(BDO12,'Conagra (NOI)'!$B:$Y,14,FALSE)</f>
        <v>0</v>
      </c>
      <c r="BDP13">
        <f>VLOOKUP(BDP12,'Conagra (NOI)'!$B:$Y,15,FALSE)</f>
        <v>0</v>
      </c>
      <c r="BDQ13">
        <f>VLOOKUP(BDQ12,'Conagra (NOI)'!$B:$Y,16,FALSE)</f>
        <v>0</v>
      </c>
      <c r="BDR13">
        <f>VLOOKUP(BDR12,'Conagra (NOI)'!$B:$Y,17,FALSE)</f>
        <v>0</v>
      </c>
      <c r="BDS13">
        <f>VLOOKUP(BDS12,'Conagra (NOI)'!$B:$Y,18,FALSE)</f>
        <v>0</v>
      </c>
      <c r="BDT13">
        <f>VLOOKUP(BDT12,'Conagra (NOI)'!$B:$Y,19,FALSE)</f>
        <v>0</v>
      </c>
      <c r="BDV13">
        <f>VLOOKUP(BDV12,'Conagra (NOI)'!$B:$Y,10,FALSE)</f>
        <v>0</v>
      </c>
      <c r="BDW13">
        <f>VLOOKUP(BDW12,'Conagra (NOI)'!$B:$Y,11,FALSE)</f>
        <v>0</v>
      </c>
      <c r="BDX13">
        <f>VLOOKUP(BDX12,'Conagra (NOI)'!$B:$Y,12,FALSE)</f>
        <v>0</v>
      </c>
      <c r="BDY13">
        <f>VLOOKUP(BDY12,'Conagra (NOI)'!$B:$Y,13,FALSE)</f>
        <v>0</v>
      </c>
      <c r="BDZ13">
        <f>VLOOKUP(BDZ12,'Conagra (NOI)'!$B:$Y,14,FALSE)</f>
        <v>0</v>
      </c>
      <c r="BEA13">
        <f>VLOOKUP(BEA12,'Conagra (NOI)'!$B:$Y,15,FALSE)</f>
        <v>0</v>
      </c>
      <c r="BEB13">
        <f>VLOOKUP(BEB12,'Conagra (NOI)'!$B:$Y,16,FALSE)</f>
        <v>0</v>
      </c>
      <c r="BEC13">
        <f>VLOOKUP(BEC12,'Conagra (NOI)'!$B:$Y,17,FALSE)</f>
        <v>0</v>
      </c>
      <c r="BED13">
        <f>VLOOKUP(BED12,'Conagra (NOI)'!$B:$Y,18,FALSE)</f>
        <v>0</v>
      </c>
      <c r="BEE13">
        <f>VLOOKUP(BEE12,'Conagra (NOI)'!$B:$Y,19,FALSE)</f>
        <v>0</v>
      </c>
      <c r="BEG13">
        <f>VLOOKUP(BEG12,'Conagra (NOI)'!$B:$Y,10,FALSE)</f>
        <v>0</v>
      </c>
      <c r="BEH13">
        <f>VLOOKUP(BEH12,'Conagra (NOI)'!$B:$Y,11,FALSE)</f>
        <v>0</v>
      </c>
      <c r="BEI13">
        <f>VLOOKUP(BEI12,'Conagra (NOI)'!$B:$Y,12,FALSE)</f>
        <v>0</v>
      </c>
      <c r="BEJ13">
        <f>VLOOKUP(BEJ12,'Conagra (NOI)'!$B:$Y,13,FALSE)</f>
        <v>0</v>
      </c>
      <c r="BEK13">
        <f>VLOOKUP(BEK12,'Conagra (NOI)'!$B:$Y,14,FALSE)</f>
        <v>0</v>
      </c>
      <c r="BEL13">
        <f>VLOOKUP(BEL12,'Conagra (NOI)'!$B:$Y,15,FALSE)</f>
        <v>0</v>
      </c>
      <c r="BEM13">
        <f>VLOOKUP(BEM12,'Conagra (NOI)'!$B:$Y,16,FALSE)</f>
        <v>0</v>
      </c>
      <c r="BEN13">
        <f>VLOOKUP(BEN12,'Conagra (NOI)'!$B:$Y,17,FALSE)</f>
        <v>0</v>
      </c>
      <c r="BEO13">
        <f>VLOOKUP(BEO12,'Conagra (NOI)'!$B:$Y,18,FALSE)</f>
        <v>0</v>
      </c>
      <c r="BEP13">
        <f>VLOOKUP(BEP12,'Conagra (NOI)'!$B:$Y,19,FALSE)</f>
        <v>0</v>
      </c>
      <c r="BER13">
        <f>VLOOKUP(BER12,'Conagra (NOI)'!$B:$Y,10,FALSE)</f>
        <v>0</v>
      </c>
      <c r="BES13">
        <f>VLOOKUP(BES12,'Conagra (NOI)'!$B:$Y,11,FALSE)</f>
        <v>0</v>
      </c>
      <c r="BET13">
        <f>VLOOKUP(BET12,'Conagra (NOI)'!$B:$Y,12,FALSE)</f>
        <v>0</v>
      </c>
      <c r="BEU13">
        <f>VLOOKUP(BEU12,'Conagra (NOI)'!$B:$Y,13,FALSE)</f>
        <v>0</v>
      </c>
      <c r="BEV13">
        <f>VLOOKUP(BEV12,'Conagra (NOI)'!$B:$Y,14,FALSE)</f>
        <v>0</v>
      </c>
      <c r="BEW13">
        <f>VLOOKUP(BEW12,'Conagra (NOI)'!$B:$Y,15,FALSE)</f>
        <v>0</v>
      </c>
      <c r="BEX13">
        <f>VLOOKUP(BEX12,'Conagra (NOI)'!$B:$Y,16,FALSE)</f>
        <v>0</v>
      </c>
      <c r="BEY13">
        <f>VLOOKUP(BEY12,'Conagra (NOI)'!$B:$Y,17,FALSE)</f>
        <v>0</v>
      </c>
      <c r="BEZ13">
        <f>VLOOKUP(BEZ12,'Conagra (NOI)'!$B:$Y,18,FALSE)</f>
        <v>0</v>
      </c>
      <c r="BFA13">
        <f>VLOOKUP(BFA12,'Conagra (NOI)'!$B:$Y,19,FALSE)</f>
        <v>0</v>
      </c>
      <c r="BFC13">
        <f>VLOOKUP(BFC12,'Conagra (NOI)'!$B:$Y,10,FALSE)</f>
        <v>0</v>
      </c>
      <c r="BFD13">
        <f>VLOOKUP(BFD12,'Conagra (NOI)'!$B:$Y,11,FALSE)</f>
        <v>0</v>
      </c>
      <c r="BFE13">
        <f>VLOOKUP(BFE12,'Conagra (NOI)'!$B:$Y,12,FALSE)</f>
        <v>0</v>
      </c>
      <c r="BFF13">
        <f>VLOOKUP(BFF12,'Conagra (NOI)'!$B:$Y,13,FALSE)</f>
        <v>0</v>
      </c>
      <c r="BFG13">
        <f>VLOOKUP(BFG12,'Conagra (NOI)'!$B:$Y,14,FALSE)</f>
        <v>0</v>
      </c>
      <c r="BFH13">
        <f>VLOOKUP(BFH12,'Conagra (NOI)'!$B:$Y,15,FALSE)</f>
        <v>0</v>
      </c>
      <c r="BFI13">
        <f>VLOOKUP(BFI12,'Conagra (NOI)'!$B:$Y,16,FALSE)</f>
        <v>0</v>
      </c>
      <c r="BFJ13">
        <f>VLOOKUP(BFJ12,'Conagra (NOI)'!$B:$Y,17,FALSE)</f>
        <v>0</v>
      </c>
      <c r="BFK13">
        <f>VLOOKUP(BFK12,'Conagra (NOI)'!$B:$Y,18,FALSE)</f>
        <v>0</v>
      </c>
      <c r="BFL13">
        <f>VLOOKUP(BFL12,'Conagra (NOI)'!$B:$Y,19,FALSE)</f>
        <v>0</v>
      </c>
      <c r="BFN13">
        <f>VLOOKUP(BFN12,'Conagra (NOI)'!$B:$Y,10,FALSE)</f>
        <v>0</v>
      </c>
      <c r="BFO13">
        <f>VLOOKUP(BFO12,'Conagra (NOI)'!$B:$Y,11,FALSE)</f>
        <v>0</v>
      </c>
      <c r="BFP13">
        <f>VLOOKUP(BFP12,'Conagra (NOI)'!$B:$Y,12,FALSE)</f>
        <v>0</v>
      </c>
      <c r="BFQ13">
        <f>VLOOKUP(BFQ12,'Conagra (NOI)'!$B:$Y,13,FALSE)</f>
        <v>0</v>
      </c>
      <c r="BFR13">
        <f>VLOOKUP(BFR12,'Conagra (NOI)'!$B:$Y,14,FALSE)</f>
        <v>0</v>
      </c>
      <c r="BFS13">
        <f>VLOOKUP(BFS12,'Conagra (NOI)'!$B:$Y,15,FALSE)</f>
        <v>0</v>
      </c>
      <c r="BFT13">
        <f>VLOOKUP(BFT12,'Conagra (NOI)'!$B:$Y,16,FALSE)</f>
        <v>0</v>
      </c>
      <c r="BFU13">
        <f>VLOOKUP(BFU12,'Conagra (NOI)'!$B:$Y,17,FALSE)</f>
        <v>0</v>
      </c>
      <c r="BFV13">
        <f>VLOOKUP(BFV12,'Conagra (NOI)'!$B:$Y,18,FALSE)</f>
        <v>0</v>
      </c>
      <c r="BFW13">
        <f>VLOOKUP(BFW12,'Conagra (NOI)'!$B:$Y,19,FALSE)</f>
        <v>0</v>
      </c>
      <c r="BFY13">
        <f>VLOOKUP(BFY12,'Conagra (NOI)'!$B:$Y,10,FALSE)</f>
        <v>0</v>
      </c>
      <c r="BFZ13">
        <f>VLOOKUP(BFZ12,'Conagra (NOI)'!$B:$Y,11,FALSE)</f>
        <v>0</v>
      </c>
      <c r="BGA13">
        <f>VLOOKUP(BGA12,'Conagra (NOI)'!$B:$Y,12,FALSE)</f>
        <v>0</v>
      </c>
      <c r="BGB13">
        <f>VLOOKUP(BGB12,'Conagra (NOI)'!$B:$Y,13,FALSE)</f>
        <v>0</v>
      </c>
      <c r="BGC13">
        <f>VLOOKUP(BGC12,'Conagra (NOI)'!$B:$Y,14,FALSE)</f>
        <v>0</v>
      </c>
      <c r="BGD13">
        <f>VLOOKUP(BGD12,'Conagra (NOI)'!$B:$Y,15,FALSE)</f>
        <v>0</v>
      </c>
      <c r="BGE13">
        <f>VLOOKUP(BGE12,'Conagra (NOI)'!$B:$Y,16,FALSE)</f>
        <v>0</v>
      </c>
      <c r="BGF13">
        <f>VLOOKUP(BGF12,'Conagra (NOI)'!$B:$Y,17,FALSE)</f>
        <v>0</v>
      </c>
      <c r="BGG13">
        <f>VLOOKUP(BGG12,'Conagra (NOI)'!$B:$Y,18,FALSE)</f>
        <v>0</v>
      </c>
      <c r="BGH13">
        <f>VLOOKUP(BGH12,'Conagra (NOI)'!$B:$Y,19,FALSE)</f>
        <v>0</v>
      </c>
      <c r="BGJ13">
        <f>VLOOKUP(BGJ12,'Conagra (NOI)'!$B:$Y,10,FALSE)</f>
        <v>0</v>
      </c>
      <c r="BGK13">
        <f>VLOOKUP(BGK12,'Conagra (NOI)'!$B:$Y,11,FALSE)</f>
        <v>0</v>
      </c>
      <c r="BGL13">
        <f>VLOOKUP(BGL12,'Conagra (NOI)'!$B:$Y,12,FALSE)</f>
        <v>0</v>
      </c>
      <c r="BGM13">
        <f>VLOOKUP(BGM12,'Conagra (NOI)'!$B:$Y,13,FALSE)</f>
        <v>0</v>
      </c>
      <c r="BGN13">
        <f>VLOOKUP(BGN12,'Conagra (NOI)'!$B:$Y,14,FALSE)</f>
        <v>0</v>
      </c>
      <c r="BGO13">
        <f>VLOOKUP(BGO12,'Conagra (NOI)'!$B:$Y,15,FALSE)</f>
        <v>0</v>
      </c>
      <c r="BGP13">
        <f>VLOOKUP(BGP12,'Conagra (NOI)'!$B:$Y,16,FALSE)</f>
        <v>0</v>
      </c>
      <c r="BGQ13">
        <f>VLOOKUP(BGQ12,'Conagra (NOI)'!$B:$Y,17,FALSE)</f>
        <v>0</v>
      </c>
      <c r="BGR13">
        <f>VLOOKUP(BGR12,'Conagra (NOI)'!$B:$Y,18,FALSE)</f>
        <v>0</v>
      </c>
      <c r="BGS13">
        <f>VLOOKUP(BGS12,'Conagra (NOI)'!$B:$Y,19,FALSE)</f>
        <v>0</v>
      </c>
      <c r="BGU13">
        <f>VLOOKUP(BGU12,'Conagra (NOI)'!$B:$Y,10,FALSE)</f>
        <v>0</v>
      </c>
      <c r="BGV13">
        <f>VLOOKUP(BGV12,'Conagra (NOI)'!$B:$Y,11,FALSE)</f>
        <v>0</v>
      </c>
      <c r="BGW13">
        <f>VLOOKUP(BGW12,'Conagra (NOI)'!$B:$Y,12,FALSE)</f>
        <v>0</v>
      </c>
      <c r="BGX13">
        <f>VLOOKUP(BGX12,'Conagra (NOI)'!$B:$Y,13,FALSE)</f>
        <v>0</v>
      </c>
      <c r="BGY13">
        <f>VLOOKUP(BGY12,'Conagra (NOI)'!$B:$Y,14,FALSE)</f>
        <v>0</v>
      </c>
      <c r="BGZ13">
        <f>VLOOKUP(BGZ12,'Conagra (NOI)'!$B:$Y,15,FALSE)</f>
        <v>0</v>
      </c>
      <c r="BHA13">
        <f>VLOOKUP(BHA12,'Conagra (NOI)'!$B:$Y,16,FALSE)</f>
        <v>0</v>
      </c>
      <c r="BHB13">
        <f>VLOOKUP(BHB12,'Conagra (NOI)'!$B:$Y,17,FALSE)</f>
        <v>0</v>
      </c>
      <c r="BHC13">
        <f>VLOOKUP(BHC12,'Conagra (NOI)'!$B:$Y,18,FALSE)</f>
        <v>0</v>
      </c>
      <c r="BHD13">
        <f>VLOOKUP(BHD12,'Conagra (NOI)'!$B:$Y,19,FALSE)</f>
        <v>0</v>
      </c>
      <c r="BHF13">
        <f>VLOOKUP(BHF12,'Conagra (NOI)'!$B:$Y,10,FALSE)</f>
        <v>0</v>
      </c>
      <c r="BHG13">
        <f>VLOOKUP(BHG12,'Conagra (NOI)'!$B:$Y,11,FALSE)</f>
        <v>0</v>
      </c>
      <c r="BHH13">
        <f>VLOOKUP(BHH12,'Conagra (NOI)'!$B:$Y,12,FALSE)</f>
        <v>0</v>
      </c>
      <c r="BHI13">
        <f>VLOOKUP(BHI12,'Conagra (NOI)'!$B:$Y,13,FALSE)</f>
        <v>0</v>
      </c>
      <c r="BHJ13">
        <f>VLOOKUP(BHJ12,'Conagra (NOI)'!$B:$Y,14,FALSE)</f>
        <v>0</v>
      </c>
      <c r="BHK13">
        <f>VLOOKUP(BHK12,'Conagra (NOI)'!$B:$Y,15,FALSE)</f>
        <v>0</v>
      </c>
      <c r="BHL13">
        <f>VLOOKUP(BHL12,'Conagra (NOI)'!$B:$Y,16,FALSE)</f>
        <v>0</v>
      </c>
      <c r="BHM13">
        <f>VLOOKUP(BHM12,'Conagra (NOI)'!$B:$Y,17,FALSE)</f>
        <v>0</v>
      </c>
      <c r="BHN13">
        <f>VLOOKUP(BHN12,'Conagra (NOI)'!$B:$Y,18,FALSE)</f>
        <v>0</v>
      </c>
      <c r="BHO13">
        <f>VLOOKUP(BHO12,'Conagra (NOI)'!$B:$Y,19,FALSE)</f>
        <v>0</v>
      </c>
      <c r="BHQ13">
        <f>VLOOKUP(BHQ12,'Conagra (NOI)'!$B:$Y,10,FALSE)</f>
        <v>0</v>
      </c>
      <c r="BHR13">
        <f>VLOOKUP(BHR12,'Conagra (NOI)'!$B:$Y,11,FALSE)</f>
        <v>0</v>
      </c>
      <c r="BHS13">
        <f>VLOOKUP(BHS12,'Conagra (NOI)'!$B:$Y,12,FALSE)</f>
        <v>0</v>
      </c>
      <c r="BHT13">
        <f>VLOOKUP(BHT12,'Conagra (NOI)'!$B:$Y,13,FALSE)</f>
        <v>0</v>
      </c>
      <c r="BHU13">
        <f>VLOOKUP(BHU12,'Conagra (NOI)'!$B:$Y,14,FALSE)</f>
        <v>0</v>
      </c>
      <c r="BHV13">
        <f>VLOOKUP(BHV12,'Conagra (NOI)'!$B:$Y,15,FALSE)</f>
        <v>0</v>
      </c>
      <c r="BHW13">
        <f>VLOOKUP(BHW12,'Conagra (NOI)'!$B:$Y,16,FALSE)</f>
        <v>0</v>
      </c>
      <c r="BHX13">
        <f>VLOOKUP(BHX12,'Conagra (NOI)'!$B:$Y,17,FALSE)</f>
        <v>0</v>
      </c>
      <c r="BHY13">
        <f>VLOOKUP(BHY12,'Conagra (NOI)'!$B:$Y,18,FALSE)</f>
        <v>0</v>
      </c>
      <c r="BHZ13">
        <f>VLOOKUP(BHZ12,'Conagra (NOI)'!$B:$Y,19,FALSE)</f>
        <v>0</v>
      </c>
      <c r="BIB13">
        <f>VLOOKUP(BIB12,'Conagra (NOI)'!$B:$Y,10,FALSE)</f>
        <v>0</v>
      </c>
      <c r="BIC13">
        <f>VLOOKUP(BIC12,'Conagra (NOI)'!$B:$Y,11,FALSE)</f>
        <v>0</v>
      </c>
      <c r="BID13">
        <f>VLOOKUP(BID12,'Conagra (NOI)'!$B:$Y,12,FALSE)</f>
        <v>0</v>
      </c>
      <c r="BIE13">
        <f>VLOOKUP(BIE12,'Conagra (NOI)'!$B:$Y,13,FALSE)</f>
        <v>0</v>
      </c>
      <c r="BIF13">
        <f>VLOOKUP(BIF12,'Conagra (NOI)'!$B:$Y,14,FALSE)</f>
        <v>0</v>
      </c>
      <c r="BIG13">
        <f>VLOOKUP(BIG12,'Conagra (NOI)'!$B:$Y,15,FALSE)</f>
        <v>0</v>
      </c>
      <c r="BIH13">
        <f>VLOOKUP(BIH12,'Conagra (NOI)'!$B:$Y,16,FALSE)</f>
        <v>0</v>
      </c>
      <c r="BII13">
        <f>VLOOKUP(BII12,'Conagra (NOI)'!$B:$Y,17,FALSE)</f>
        <v>0</v>
      </c>
      <c r="BIJ13">
        <f>VLOOKUP(BIJ12,'Conagra (NOI)'!$B:$Y,18,FALSE)</f>
        <v>0</v>
      </c>
      <c r="BIK13">
        <f>VLOOKUP(BIK12,'Conagra (NOI)'!$B:$Y,19,FALSE)</f>
        <v>0</v>
      </c>
      <c r="BIM13">
        <f>VLOOKUP(BIM12,'Conagra (NOI)'!$B:$Y,10,FALSE)</f>
        <v>0</v>
      </c>
      <c r="BIN13">
        <f>VLOOKUP(BIN12,'Conagra (NOI)'!$B:$Y,11,FALSE)</f>
        <v>0</v>
      </c>
      <c r="BIO13">
        <f>VLOOKUP(BIO12,'Conagra (NOI)'!$B:$Y,12,FALSE)</f>
        <v>0</v>
      </c>
      <c r="BIP13">
        <f>VLOOKUP(BIP12,'Conagra (NOI)'!$B:$Y,13,FALSE)</f>
        <v>0</v>
      </c>
      <c r="BIQ13">
        <f>VLOOKUP(BIQ12,'Conagra (NOI)'!$B:$Y,14,FALSE)</f>
        <v>0</v>
      </c>
      <c r="BIR13">
        <f>VLOOKUP(BIR12,'Conagra (NOI)'!$B:$Y,15,FALSE)</f>
        <v>0</v>
      </c>
      <c r="BIS13">
        <f>VLOOKUP(BIS12,'Conagra (NOI)'!$B:$Y,16,FALSE)</f>
        <v>0</v>
      </c>
      <c r="BIT13">
        <f>VLOOKUP(BIT12,'Conagra (NOI)'!$B:$Y,17,FALSE)</f>
        <v>0</v>
      </c>
      <c r="BIU13">
        <f>VLOOKUP(BIU12,'Conagra (NOI)'!$B:$Y,18,FALSE)</f>
        <v>0</v>
      </c>
      <c r="BIV13">
        <f>VLOOKUP(BIV12,'Conagra (NOI)'!$B:$Y,19,FALSE)</f>
        <v>0</v>
      </c>
      <c r="BIX13">
        <f>VLOOKUP(BIX12,'Conagra (NOI)'!$B:$Y,10,FALSE)</f>
        <v>0</v>
      </c>
      <c r="BIY13">
        <f>VLOOKUP(BIY12,'Conagra (NOI)'!$B:$Y,11,FALSE)</f>
        <v>0</v>
      </c>
      <c r="BIZ13">
        <f>VLOOKUP(BIZ12,'Conagra (NOI)'!$B:$Y,12,FALSE)</f>
        <v>0</v>
      </c>
      <c r="BJA13">
        <f>VLOOKUP(BJA12,'Conagra (NOI)'!$B:$Y,13,FALSE)</f>
        <v>0</v>
      </c>
      <c r="BJB13">
        <f>VLOOKUP(BJB12,'Conagra (NOI)'!$B:$Y,14,FALSE)</f>
        <v>0</v>
      </c>
      <c r="BJC13">
        <f>VLOOKUP(BJC12,'Conagra (NOI)'!$B:$Y,15,FALSE)</f>
        <v>0</v>
      </c>
      <c r="BJD13">
        <f>VLOOKUP(BJD12,'Conagra (NOI)'!$B:$Y,16,FALSE)</f>
        <v>0</v>
      </c>
      <c r="BJE13">
        <f>VLOOKUP(BJE12,'Conagra (NOI)'!$B:$Y,17,FALSE)</f>
        <v>0</v>
      </c>
      <c r="BJF13">
        <f>VLOOKUP(BJF12,'Conagra (NOI)'!$B:$Y,18,FALSE)</f>
        <v>0</v>
      </c>
      <c r="BJG13">
        <f>VLOOKUP(BJG12,'Conagra (NOI)'!$B:$Y,19,FALSE)</f>
        <v>0</v>
      </c>
      <c r="BJI13">
        <f>VLOOKUP(BJI12,'Conagra (NOI)'!$B:$Y,10,FALSE)</f>
        <v>0</v>
      </c>
      <c r="BJJ13">
        <f>VLOOKUP(BJJ12,'Conagra (NOI)'!$B:$Y,11,FALSE)</f>
        <v>0</v>
      </c>
      <c r="BJK13">
        <f>VLOOKUP(BJK12,'Conagra (NOI)'!$B:$Y,12,FALSE)</f>
        <v>0</v>
      </c>
      <c r="BJL13">
        <f>VLOOKUP(BJL12,'Conagra (NOI)'!$B:$Y,13,FALSE)</f>
        <v>0</v>
      </c>
      <c r="BJM13">
        <f>VLOOKUP(BJM12,'Conagra (NOI)'!$B:$Y,14,FALSE)</f>
        <v>0</v>
      </c>
      <c r="BJN13">
        <f>VLOOKUP(BJN12,'Conagra (NOI)'!$B:$Y,15,FALSE)</f>
        <v>0</v>
      </c>
      <c r="BJO13">
        <f>VLOOKUP(BJO12,'Conagra (NOI)'!$B:$Y,16,FALSE)</f>
        <v>0</v>
      </c>
      <c r="BJP13">
        <f>VLOOKUP(BJP12,'Conagra (NOI)'!$B:$Y,17,FALSE)</f>
        <v>0</v>
      </c>
      <c r="BJQ13">
        <f>VLOOKUP(BJQ12,'Conagra (NOI)'!$B:$Y,18,FALSE)</f>
        <v>0</v>
      </c>
      <c r="BJR13">
        <f>VLOOKUP(BJR12,'Conagra (NOI)'!$B:$Y,19,FALSE)</f>
        <v>0</v>
      </c>
      <c r="BJT13">
        <f>VLOOKUP(BJT12,'Conagra (NOI)'!$B:$Y,10,FALSE)</f>
        <v>0</v>
      </c>
      <c r="BJU13">
        <f>VLOOKUP(BJU12,'Conagra (NOI)'!$B:$Y,11,FALSE)</f>
        <v>0</v>
      </c>
      <c r="BJV13">
        <f>VLOOKUP(BJV12,'Conagra (NOI)'!$B:$Y,12,FALSE)</f>
        <v>0</v>
      </c>
      <c r="BJW13">
        <f>VLOOKUP(BJW12,'Conagra (NOI)'!$B:$Y,13,FALSE)</f>
        <v>0</v>
      </c>
      <c r="BJX13">
        <f>VLOOKUP(BJX12,'Conagra (NOI)'!$B:$Y,14,FALSE)</f>
        <v>0</v>
      </c>
      <c r="BJY13">
        <f>VLOOKUP(BJY12,'Conagra (NOI)'!$B:$Y,15,FALSE)</f>
        <v>0</v>
      </c>
      <c r="BJZ13">
        <f>VLOOKUP(BJZ12,'Conagra (NOI)'!$B:$Y,16,FALSE)</f>
        <v>0</v>
      </c>
      <c r="BKA13">
        <f>VLOOKUP(BKA12,'Conagra (NOI)'!$B:$Y,17,FALSE)</f>
        <v>0</v>
      </c>
      <c r="BKB13">
        <f>VLOOKUP(BKB12,'Conagra (NOI)'!$B:$Y,18,FALSE)</f>
        <v>0</v>
      </c>
      <c r="BKC13">
        <f>VLOOKUP(BKC12,'Conagra (NOI)'!$B:$Y,19,FALSE)</f>
        <v>0</v>
      </c>
      <c r="BKE13">
        <f>VLOOKUP(BKE12,'Conagra (NOI)'!$B:$Y,10,FALSE)</f>
        <v>0</v>
      </c>
      <c r="BKF13">
        <f>VLOOKUP(BKF12,'Conagra (NOI)'!$B:$Y,11,FALSE)</f>
        <v>0</v>
      </c>
      <c r="BKG13">
        <f>VLOOKUP(BKG12,'Conagra (NOI)'!$B:$Y,12,FALSE)</f>
        <v>0</v>
      </c>
      <c r="BKH13">
        <f>VLOOKUP(BKH12,'Conagra (NOI)'!$B:$Y,13,FALSE)</f>
        <v>0</v>
      </c>
      <c r="BKI13">
        <f>VLOOKUP(BKI12,'Conagra (NOI)'!$B:$Y,14,FALSE)</f>
        <v>0</v>
      </c>
      <c r="BKJ13">
        <f>VLOOKUP(BKJ12,'Conagra (NOI)'!$B:$Y,15,FALSE)</f>
        <v>0</v>
      </c>
      <c r="BKK13">
        <f>VLOOKUP(BKK12,'Conagra (NOI)'!$B:$Y,16,FALSE)</f>
        <v>0</v>
      </c>
      <c r="BKL13">
        <f>VLOOKUP(BKL12,'Conagra (NOI)'!$B:$Y,17,FALSE)</f>
        <v>0</v>
      </c>
      <c r="BKM13">
        <f>VLOOKUP(BKM12,'Conagra (NOI)'!$B:$Y,18,FALSE)</f>
        <v>0</v>
      </c>
      <c r="BKN13">
        <f>VLOOKUP(BKN12,'Conagra (NOI)'!$B:$Y,19,FALSE)</f>
        <v>0</v>
      </c>
      <c r="BKP13">
        <f>VLOOKUP(BKP12,'Conagra (NOI)'!$B:$Y,10,FALSE)</f>
        <v>0</v>
      </c>
      <c r="BKQ13">
        <f>VLOOKUP(BKQ12,'Conagra (NOI)'!$B:$Y,11,FALSE)</f>
        <v>0</v>
      </c>
      <c r="BKR13">
        <f>VLOOKUP(BKR12,'Conagra (NOI)'!$B:$Y,12,FALSE)</f>
        <v>0</v>
      </c>
      <c r="BKS13">
        <f>VLOOKUP(BKS12,'Conagra (NOI)'!$B:$Y,13,FALSE)</f>
        <v>0</v>
      </c>
      <c r="BKT13">
        <f>VLOOKUP(BKT12,'Conagra (NOI)'!$B:$Y,14,FALSE)</f>
        <v>0</v>
      </c>
      <c r="BKU13">
        <f>VLOOKUP(BKU12,'Conagra (NOI)'!$B:$Y,15,FALSE)</f>
        <v>0</v>
      </c>
      <c r="BKV13">
        <f>VLOOKUP(BKV12,'Conagra (NOI)'!$B:$Y,16,FALSE)</f>
        <v>0</v>
      </c>
      <c r="BKW13">
        <f>VLOOKUP(BKW12,'Conagra (NOI)'!$B:$Y,17,FALSE)</f>
        <v>0</v>
      </c>
      <c r="BKX13">
        <f>VLOOKUP(BKX12,'Conagra (NOI)'!$B:$Y,18,FALSE)</f>
        <v>0</v>
      </c>
      <c r="BKY13">
        <f>VLOOKUP(BKY12,'Conagra (NOI)'!$B:$Y,19,FALSE)</f>
        <v>0</v>
      </c>
      <c r="BLA13">
        <f>VLOOKUP(BLA12,'Conagra (NOI)'!$B:$Y,10,FALSE)</f>
        <v>0</v>
      </c>
      <c r="BLB13">
        <f>VLOOKUP(BLB12,'Conagra (NOI)'!$B:$Y,11,FALSE)</f>
        <v>0</v>
      </c>
      <c r="BLC13">
        <f>VLOOKUP(BLC12,'Conagra (NOI)'!$B:$Y,12,FALSE)</f>
        <v>0</v>
      </c>
      <c r="BLD13">
        <f>VLOOKUP(BLD12,'Conagra (NOI)'!$B:$Y,13,FALSE)</f>
        <v>0</v>
      </c>
      <c r="BLE13">
        <f>VLOOKUP(BLE12,'Conagra (NOI)'!$B:$Y,14,FALSE)</f>
        <v>0</v>
      </c>
      <c r="BLF13">
        <f>VLOOKUP(BLF12,'Conagra (NOI)'!$B:$Y,15,FALSE)</f>
        <v>0</v>
      </c>
      <c r="BLG13">
        <f>VLOOKUP(BLG12,'Conagra (NOI)'!$B:$Y,16,FALSE)</f>
        <v>0</v>
      </c>
      <c r="BLH13">
        <f>VLOOKUP(BLH12,'Conagra (NOI)'!$B:$Y,17,FALSE)</f>
        <v>0</v>
      </c>
      <c r="BLI13">
        <f>VLOOKUP(BLI12,'Conagra (NOI)'!$B:$Y,18,FALSE)</f>
        <v>0</v>
      </c>
      <c r="BLJ13">
        <f>VLOOKUP(BLJ12,'Conagra (NOI)'!$B:$Y,19,FALSE)</f>
        <v>0</v>
      </c>
      <c r="BLL13">
        <f>VLOOKUP(BLL12,'Foster Farms (NOI)'!$B:$Y,10,FALSE)</f>
        <v>0</v>
      </c>
      <c r="BLM13">
        <f>VLOOKUP(BLM12,'Foster Farms (NOI)'!$B:$Y,11,FALSE)</f>
        <v>0</v>
      </c>
      <c r="BLN13">
        <f>VLOOKUP(BLN12,'Foster Farms (NOI)'!$B:$Y,12,FALSE)</f>
        <v>0</v>
      </c>
      <c r="BLO13">
        <f>VLOOKUP(BLO12,'Foster Farms (NOI)'!$B:$Y,13,FALSE)</f>
        <v>0</v>
      </c>
      <c r="BLP13">
        <f>VLOOKUP(BLP12,'Foster Farms (NOI)'!$B:$Y,14,FALSE)</f>
        <v>0</v>
      </c>
      <c r="BLQ13">
        <f>VLOOKUP(BLQ12,'Foster Farms (NOI)'!$B:$Y,15,FALSE)</f>
        <v>0</v>
      </c>
      <c r="BLR13">
        <f>VLOOKUP(BLR12,'Foster Farms (NOI)'!$B:$Y,16,FALSE)</f>
        <v>0</v>
      </c>
      <c r="BLS13">
        <f>VLOOKUP(BLS12,'Foster Farms (NOI)'!$B:$Y,17,FALSE)</f>
        <v>0</v>
      </c>
      <c r="BLT13">
        <f>VLOOKUP(BLT12,'Foster Farms (NOI)'!$B:$Y,18,FALSE)</f>
        <v>0</v>
      </c>
      <c r="BLU13">
        <f>VLOOKUP(BLU12,'Foster Farms (NOI)'!$B:$Y,19,FALSE)</f>
        <v>0</v>
      </c>
      <c r="BLW13">
        <f>VLOOKUP(BLW12,'Foster Farms (NOI)'!$B:$Y,10,FALSE)</f>
        <v>0</v>
      </c>
      <c r="BLX13">
        <f>VLOOKUP(BLX12,'Foster Farms (NOI)'!$B:$Y,11,FALSE)</f>
        <v>0</v>
      </c>
      <c r="BLY13">
        <f>VLOOKUP(BLY12,'Foster Farms (NOI)'!$B:$Y,12,FALSE)</f>
        <v>0</v>
      </c>
      <c r="BLZ13">
        <f>VLOOKUP(BLZ12,'Foster Farms (NOI)'!$B:$Y,13,FALSE)</f>
        <v>0</v>
      </c>
      <c r="BMA13">
        <f>VLOOKUP(BMA12,'Foster Farms (NOI)'!$B:$Y,14,FALSE)</f>
        <v>0</v>
      </c>
      <c r="BMB13">
        <f>VLOOKUP(BMB12,'Foster Farms (NOI)'!$B:$Y,15,FALSE)</f>
        <v>0</v>
      </c>
      <c r="BMC13">
        <f>VLOOKUP(BMC12,'Foster Farms (NOI)'!$B:$Y,16,FALSE)</f>
        <v>0</v>
      </c>
      <c r="BMD13">
        <f>VLOOKUP(BMD12,'Foster Farms (NOI)'!$B:$Y,17,FALSE)</f>
        <v>0</v>
      </c>
      <c r="BME13">
        <f>VLOOKUP(BME12,'Foster Farms (NOI)'!$B:$Y,18,FALSE)</f>
        <v>0</v>
      </c>
      <c r="BMF13">
        <f>VLOOKUP(BMF12,'Foster Farms (NOI)'!$B:$Y,19,FALSE)</f>
        <v>0</v>
      </c>
      <c r="BMH13">
        <f>VLOOKUP(BMH12,'Foster Farms (NOI)'!$B:$Y,10,FALSE)</f>
        <v>0</v>
      </c>
      <c r="BMI13">
        <f>VLOOKUP(BMI12,'Foster Farms (NOI)'!$B:$Y,11,FALSE)</f>
        <v>0</v>
      </c>
      <c r="BMJ13">
        <f>VLOOKUP(BMJ12,'Foster Farms (NOI)'!$B:$Y,12,FALSE)</f>
        <v>0</v>
      </c>
      <c r="BMK13">
        <f>VLOOKUP(BMK12,'Foster Farms (NOI)'!$B:$Y,13,FALSE)</f>
        <v>0</v>
      </c>
      <c r="BML13">
        <f>VLOOKUP(BML12,'Foster Farms (NOI)'!$B:$Y,14,FALSE)</f>
        <v>0</v>
      </c>
      <c r="BMM13">
        <f>VLOOKUP(BMM12,'Foster Farms (NOI)'!$B:$Y,15,FALSE)</f>
        <v>0</v>
      </c>
      <c r="BMN13">
        <f>VLOOKUP(BMN12,'Foster Farms (NOI)'!$B:$Y,16,FALSE)</f>
        <v>0</v>
      </c>
      <c r="BMO13">
        <f>VLOOKUP(BMO12,'Foster Farms (NOI)'!$B:$Y,17,FALSE)</f>
        <v>0</v>
      </c>
      <c r="BMP13">
        <f>VLOOKUP(BMP12,'Foster Farms (NOI)'!$B:$Y,18,FALSE)</f>
        <v>0</v>
      </c>
      <c r="BMQ13">
        <f>VLOOKUP(BMQ12,'Foster Farms (NOI)'!$B:$Y,19,FALSE)</f>
        <v>0</v>
      </c>
      <c r="BMS13">
        <f>VLOOKUP(BMS12,'Foster Farms (NOI)'!$B:$Y,10,FALSE)</f>
        <v>0</v>
      </c>
      <c r="BMT13">
        <f>VLOOKUP(BMT12,'Foster Farms (NOI)'!$B:$Y,11,FALSE)</f>
        <v>0</v>
      </c>
      <c r="BMU13">
        <f>VLOOKUP(BMU12,'Foster Farms (NOI)'!$B:$Y,12,FALSE)</f>
        <v>0</v>
      </c>
      <c r="BMV13">
        <f>VLOOKUP(BMV12,'Foster Farms (NOI)'!$B:$Y,13,FALSE)</f>
        <v>0</v>
      </c>
      <c r="BMW13">
        <f>VLOOKUP(BMW12,'Foster Farms (NOI)'!$B:$Y,14,FALSE)</f>
        <v>0</v>
      </c>
      <c r="BMX13">
        <f>VLOOKUP(BMX12,'Foster Farms (NOI)'!$B:$Y,15,FALSE)</f>
        <v>0</v>
      </c>
      <c r="BMY13">
        <f>VLOOKUP(BMY12,'Foster Farms (NOI)'!$B:$Y,16,FALSE)</f>
        <v>0</v>
      </c>
      <c r="BMZ13">
        <f>VLOOKUP(BMZ12,'Foster Farms (NOI)'!$B:$Y,17,FALSE)</f>
        <v>0</v>
      </c>
      <c r="BNA13">
        <f>VLOOKUP(BNA12,'Foster Farms (NOI)'!$B:$Y,18,FALSE)</f>
        <v>0</v>
      </c>
      <c r="BNB13">
        <f>VLOOKUP(BNB12,'Foster Farms (NOI)'!$B:$Y,19,FALSE)</f>
        <v>0</v>
      </c>
      <c r="BND13">
        <f>VLOOKUP(BND12,'Foster Farms (NOI)'!$B:$Y,10,FALSE)</f>
        <v>0</v>
      </c>
      <c r="BNE13">
        <f>VLOOKUP(BNE12,'Foster Farms (NOI)'!$B:$Y,11,FALSE)</f>
        <v>0</v>
      </c>
      <c r="BNF13">
        <f>VLOOKUP(BNF12,'Foster Farms (NOI)'!$B:$Y,12,FALSE)</f>
        <v>0</v>
      </c>
      <c r="BNG13">
        <f>VLOOKUP(BNG12,'Foster Farms (NOI)'!$B:$Y,13,FALSE)</f>
        <v>0</v>
      </c>
      <c r="BNH13">
        <f>VLOOKUP(BNH12,'Foster Farms (NOI)'!$B:$Y,14,FALSE)</f>
        <v>0</v>
      </c>
      <c r="BNI13">
        <f>VLOOKUP(BNI12,'Foster Farms (NOI)'!$B:$Y,15,FALSE)</f>
        <v>0</v>
      </c>
      <c r="BNJ13">
        <f>VLOOKUP(BNJ12,'Foster Farms (NOI)'!$B:$Y,16,FALSE)</f>
        <v>0</v>
      </c>
      <c r="BNK13">
        <f>VLOOKUP(BNK12,'Foster Farms (NOI)'!$B:$Y,17,FALSE)</f>
        <v>0</v>
      </c>
      <c r="BNL13">
        <f>VLOOKUP(BNL12,'Foster Farms (NOI)'!$B:$Y,18,FALSE)</f>
        <v>0</v>
      </c>
      <c r="BNM13">
        <f>VLOOKUP(BNM12,'Foster Farms (NOI)'!$B:$Y,19,FALSE)</f>
        <v>0</v>
      </c>
      <c r="BNO13">
        <f>VLOOKUP(BNO12,'Foster Farms (NOI)'!$B:$Y,10,FALSE)</f>
        <v>0</v>
      </c>
      <c r="BNP13">
        <f>VLOOKUP(BNP12,'Foster Farms (NOI)'!$B:$Y,11,FALSE)</f>
        <v>0</v>
      </c>
      <c r="BNQ13">
        <f>VLOOKUP(BNQ12,'Foster Farms (NOI)'!$B:$Y,12,FALSE)</f>
        <v>0</v>
      </c>
      <c r="BNR13">
        <f>VLOOKUP(BNR12,'Foster Farms (NOI)'!$B:$Y,13,FALSE)</f>
        <v>0</v>
      </c>
      <c r="BNS13">
        <f>VLOOKUP(BNS12,'Foster Farms (NOI)'!$B:$Y,14,FALSE)</f>
        <v>0</v>
      </c>
      <c r="BNT13">
        <f>VLOOKUP(BNT12,'Foster Farms (NOI)'!$B:$Y,15,FALSE)</f>
        <v>0</v>
      </c>
      <c r="BNU13">
        <f>VLOOKUP(BNU12,'Foster Farms (NOI)'!$B:$Y,16,FALSE)</f>
        <v>0</v>
      </c>
      <c r="BNV13">
        <f>VLOOKUP(BNV12,'Foster Farms (NOI)'!$B:$Y,17,FALSE)</f>
        <v>0</v>
      </c>
      <c r="BNW13">
        <f>VLOOKUP(BNW12,'Foster Farms (NOI)'!$B:$Y,18,FALSE)</f>
        <v>0</v>
      </c>
      <c r="BNX13">
        <f>VLOOKUP(BNX12,'Foster Farms (NOI)'!$B:$Y,19,FALSE)</f>
        <v>0</v>
      </c>
      <c r="BNZ13">
        <f>VLOOKUP(BNZ12,'Foster Farms (NOI)'!$B:$Y,10,FALSE)</f>
        <v>0</v>
      </c>
      <c r="BOA13">
        <f>VLOOKUP(BOA12,'Foster Farms (NOI)'!$B:$Y,11,FALSE)</f>
        <v>0</v>
      </c>
      <c r="BOB13">
        <f>VLOOKUP(BOB12,'Foster Farms (NOI)'!$B:$Y,12,FALSE)</f>
        <v>0</v>
      </c>
      <c r="BOC13">
        <f>VLOOKUP(BOC12,'Foster Farms (NOI)'!$B:$Y,13,FALSE)</f>
        <v>0</v>
      </c>
      <c r="BOD13">
        <f>VLOOKUP(BOD12,'Foster Farms (NOI)'!$B:$Y,14,FALSE)</f>
        <v>0</v>
      </c>
      <c r="BOE13">
        <f>VLOOKUP(BOE12,'Foster Farms (NOI)'!$B:$Y,15,FALSE)</f>
        <v>0</v>
      </c>
      <c r="BOF13">
        <f>VLOOKUP(BOF12,'Foster Farms (NOI)'!$B:$Y,16,FALSE)</f>
        <v>0</v>
      </c>
      <c r="BOG13">
        <f>VLOOKUP(BOG12,'Foster Farms (NOI)'!$B:$Y,17,FALSE)</f>
        <v>0</v>
      </c>
      <c r="BOH13">
        <f>VLOOKUP(BOH12,'Foster Farms (NOI)'!$B:$Y,18,FALSE)</f>
        <v>0</v>
      </c>
      <c r="BOI13">
        <f>VLOOKUP(BOI12,'Foster Farms (NOI)'!$B:$Y,19,FALSE)</f>
        <v>0</v>
      </c>
      <c r="BOK13">
        <f>VLOOKUP(BOK12,'Foster Farms (NOI)'!$B:$Y,10,FALSE)</f>
        <v>0</v>
      </c>
      <c r="BOL13">
        <f>VLOOKUP(BOL12,'Foster Farms (NOI)'!$B:$Y,11,FALSE)</f>
        <v>0</v>
      </c>
      <c r="BOM13">
        <f>VLOOKUP(BOM12,'Foster Farms (NOI)'!$B:$Y,12,FALSE)</f>
        <v>0</v>
      </c>
      <c r="BON13">
        <f>VLOOKUP(BON12,'Foster Farms (NOI)'!$B:$Y,13,FALSE)</f>
        <v>0</v>
      </c>
      <c r="BOO13">
        <f>VLOOKUP(BOO12,'Foster Farms (NOI)'!$B:$Y,14,FALSE)</f>
        <v>0</v>
      </c>
      <c r="BOP13">
        <f>VLOOKUP(BOP12,'Foster Farms (NOI)'!$B:$Y,15,FALSE)</f>
        <v>0</v>
      </c>
      <c r="BOQ13">
        <f>VLOOKUP(BOQ12,'Foster Farms (NOI)'!$B:$Y,16,FALSE)</f>
        <v>0</v>
      </c>
      <c r="BOR13">
        <f>VLOOKUP(BOR12,'Foster Farms (NOI)'!$B:$Y,17,FALSE)</f>
        <v>0</v>
      </c>
      <c r="BOS13">
        <f>VLOOKUP(BOS12,'Foster Farms (NOI)'!$B:$Y,18,FALSE)</f>
        <v>0</v>
      </c>
      <c r="BOT13">
        <f>VLOOKUP(BOT12,'Foster Farms (NOI)'!$B:$Y,19,FALSE)</f>
        <v>0</v>
      </c>
      <c r="BOV13">
        <f>VLOOKUP(BOV12,'Foster Farms (NOI)'!$B:$Y,10,FALSE)</f>
        <v>0</v>
      </c>
      <c r="BOW13">
        <f>VLOOKUP(BOW12,'Foster Farms (NOI)'!$B:$Y,11,FALSE)</f>
        <v>0</v>
      </c>
      <c r="BOX13">
        <f>VLOOKUP(BOX12,'Foster Farms (NOI)'!$B:$Y,12,FALSE)</f>
        <v>0</v>
      </c>
      <c r="BOY13">
        <f>VLOOKUP(BOY12,'Foster Farms (NOI)'!$B:$Y,13,FALSE)</f>
        <v>0</v>
      </c>
      <c r="BOZ13">
        <f>VLOOKUP(BOZ12,'Foster Farms (NOI)'!$B:$Y,14,FALSE)</f>
        <v>0</v>
      </c>
      <c r="BPA13">
        <f>VLOOKUP(BPA12,'Foster Farms (NOI)'!$B:$Y,15,FALSE)</f>
        <v>0</v>
      </c>
      <c r="BPB13">
        <f>VLOOKUP(BPB12,'Foster Farms (NOI)'!$B:$Y,16,FALSE)</f>
        <v>0</v>
      </c>
      <c r="BPC13">
        <f>VLOOKUP(BPC12,'Foster Farms (NOI)'!$B:$Y,17,FALSE)</f>
        <v>0</v>
      </c>
      <c r="BPD13">
        <f>VLOOKUP(BPD12,'Foster Farms (NOI)'!$B:$Y,18,FALSE)</f>
        <v>0</v>
      </c>
      <c r="BPE13">
        <f>VLOOKUP(BPE12,'Foster Farms (NOI)'!$B:$Y,19,FALSE)</f>
        <v>0</v>
      </c>
      <c r="BPG13">
        <f>VLOOKUP(BPG12,'Foster Farms (NOI)'!$B:$Y,10,FALSE)</f>
        <v>0</v>
      </c>
      <c r="BPH13">
        <f>VLOOKUP(BPH12,'Foster Farms (NOI)'!$B:$Y,11,FALSE)</f>
        <v>0</v>
      </c>
      <c r="BPI13">
        <f>VLOOKUP(BPI12,'Foster Farms (NOI)'!$B:$Y,12,FALSE)</f>
        <v>0</v>
      </c>
      <c r="BPJ13">
        <f>VLOOKUP(BPJ12,'Foster Farms (NOI)'!$B:$Y,13,FALSE)</f>
        <v>0</v>
      </c>
      <c r="BPK13">
        <f>VLOOKUP(BPK12,'Foster Farms (NOI)'!$B:$Y,14,FALSE)</f>
        <v>0</v>
      </c>
      <c r="BPL13">
        <f>VLOOKUP(BPL12,'Foster Farms (NOI)'!$B:$Y,15,FALSE)</f>
        <v>0</v>
      </c>
      <c r="BPM13">
        <f>VLOOKUP(BPM12,'Foster Farms (NOI)'!$B:$Y,16,FALSE)</f>
        <v>0</v>
      </c>
      <c r="BPN13">
        <f>VLOOKUP(BPN12,'Foster Farms (NOI)'!$B:$Y,17,FALSE)</f>
        <v>0</v>
      </c>
      <c r="BPO13">
        <f>VLOOKUP(BPO12,'Foster Farms (NOI)'!$B:$Y,18,FALSE)</f>
        <v>0</v>
      </c>
      <c r="BPP13">
        <f>VLOOKUP(BPP12,'Foster Farms (NOI)'!$B:$Y,19,FALSE)</f>
        <v>0</v>
      </c>
      <c r="BPR13">
        <f>VLOOKUP(BPR12,'Gold Creek (NOI)'!$B:$Y,10,FALSE)</f>
        <v>0</v>
      </c>
      <c r="BPS13">
        <f>VLOOKUP(BPS12,'Gold Creek (NOI)'!$B:$Y,11,FALSE)</f>
        <v>0</v>
      </c>
      <c r="BPT13">
        <f>VLOOKUP(BPT12,'Gold Creek (NOI)'!$B:$Y,12,FALSE)</f>
        <v>0</v>
      </c>
      <c r="BPU13">
        <f>VLOOKUP(BPU12,'Gold Creek (NOI)'!$B:$Y,13,FALSE)</f>
        <v>0</v>
      </c>
      <c r="BPV13">
        <f>VLOOKUP(BPV12,'Gold Creek (NOI)'!$B:$Y,14,FALSE)</f>
        <v>0</v>
      </c>
      <c r="BPW13">
        <f>VLOOKUP(BPW12,'Gold Creek (NOI)'!$B:$Y,15,FALSE)</f>
        <v>0</v>
      </c>
      <c r="BPX13">
        <f>VLOOKUP(BPX12,'Gold Creek (NOI)'!$B:$Y,16,FALSE)</f>
        <v>0</v>
      </c>
      <c r="BPY13">
        <f>VLOOKUP(BPY12,'Gold Creek (NOI)'!$B:$Y,17,FALSE)</f>
        <v>0</v>
      </c>
      <c r="BPZ13">
        <f>VLOOKUP(BPZ12,'Gold Creek (NOI)'!$B:$Y,18,FALSE)</f>
        <v>0</v>
      </c>
      <c r="BQA13">
        <f>VLOOKUP(BQA12,'Gold Creek (NOI)'!$B:$Y,19,FALSE)</f>
        <v>0</v>
      </c>
      <c r="BQC13">
        <f>VLOOKUP(BQC12,'Gold Creek (NOI)'!$B:$Y,10,FALSE)</f>
        <v>0</v>
      </c>
      <c r="BQD13">
        <f>VLOOKUP(BQD12,'Gold Creek (NOI)'!$B:$Y,11,FALSE)</f>
        <v>0</v>
      </c>
      <c r="BQE13">
        <f>VLOOKUP(BQE12,'Gold Creek (NOI)'!$B:$Y,12,FALSE)</f>
        <v>0</v>
      </c>
      <c r="BQF13">
        <f>VLOOKUP(BQF12,'Gold Creek (NOI)'!$B:$Y,13,FALSE)</f>
        <v>0</v>
      </c>
      <c r="BQG13">
        <f>VLOOKUP(BQG12,'Gold Creek (NOI)'!$B:$Y,14,FALSE)</f>
        <v>0</v>
      </c>
      <c r="BQH13">
        <f>VLOOKUP(BQH12,'Gold Creek (NOI)'!$B:$Y,15,FALSE)</f>
        <v>0</v>
      </c>
      <c r="BQI13">
        <f>VLOOKUP(BQI12,'Gold Creek (NOI)'!$B:$Y,16,FALSE)</f>
        <v>0</v>
      </c>
      <c r="BQJ13">
        <f>VLOOKUP(BQJ12,'Gold Creek (NOI)'!$B:$Y,17,FALSE)</f>
        <v>0</v>
      </c>
      <c r="BQK13">
        <f>VLOOKUP(BQK12,'Gold Creek (NOI)'!$B:$Y,18,FALSE)</f>
        <v>0</v>
      </c>
      <c r="BQL13">
        <f>VLOOKUP(BQL12,'Gold Creek (NOI)'!$B:$Y,19,FALSE)</f>
        <v>0</v>
      </c>
      <c r="BQN13">
        <f>VLOOKUP(BQN12,'Gold Creek (NOI)'!$B:$Y,10,FALSE)</f>
        <v>0</v>
      </c>
      <c r="BQO13">
        <f>VLOOKUP(BQO12,'Gold Creek (NOI)'!$B:$Y,11,FALSE)</f>
        <v>0</v>
      </c>
      <c r="BQP13">
        <f>VLOOKUP(BQP12,'Gold Creek (NOI)'!$B:$Y,12,FALSE)</f>
        <v>0</v>
      </c>
      <c r="BQQ13">
        <f>VLOOKUP(BQQ12,'Gold Creek (NOI)'!$B:$Y,13,FALSE)</f>
        <v>0</v>
      </c>
      <c r="BQR13">
        <f>VLOOKUP(BQR12,'Gold Creek (NOI)'!$B:$Y,14,FALSE)</f>
        <v>0</v>
      </c>
      <c r="BQS13">
        <f>VLOOKUP(BQS12,'Gold Creek (NOI)'!$B:$Y,15,FALSE)</f>
        <v>0</v>
      </c>
      <c r="BQT13">
        <f>VLOOKUP(BQT12,'Gold Creek (NOI)'!$B:$Y,16,FALSE)</f>
        <v>0</v>
      </c>
      <c r="BQU13">
        <f>VLOOKUP(BQU12,'Gold Creek (NOI)'!$B:$Y,17,FALSE)</f>
        <v>0</v>
      </c>
      <c r="BQV13">
        <f>VLOOKUP(BQV12,'Gold Creek (NOI)'!$B:$Y,18,FALSE)</f>
        <v>0</v>
      </c>
      <c r="BQW13">
        <f>VLOOKUP(BQW12,'Gold Creek (NOI)'!$B:$Y,19,FALSE)</f>
        <v>0</v>
      </c>
      <c r="BQY13">
        <f>VLOOKUP(BQY12,'Gold Creek (NOI)'!$B:$Y,10,FALSE)</f>
        <v>0</v>
      </c>
      <c r="BQZ13">
        <f>VLOOKUP(BQZ12,'Gold Creek (NOI)'!$B:$Y,11,FALSE)</f>
        <v>0</v>
      </c>
      <c r="BRA13">
        <f>VLOOKUP(BRA12,'Gold Creek (NOI)'!$B:$Y,12,FALSE)</f>
        <v>0</v>
      </c>
      <c r="BRB13">
        <f>VLOOKUP(BRB12,'Gold Creek (NOI)'!$B:$Y,13,FALSE)</f>
        <v>0</v>
      </c>
      <c r="BRC13">
        <f>VLOOKUP(BRC12,'Gold Creek (NOI)'!$B:$Y,14,FALSE)</f>
        <v>0</v>
      </c>
      <c r="BRD13">
        <f>VLOOKUP(BRD12,'Gold Creek (NOI)'!$B:$Y,15,FALSE)</f>
        <v>0</v>
      </c>
      <c r="BRE13">
        <f>VLOOKUP(BRE12,'Gold Creek (NOI)'!$B:$Y,16,FALSE)</f>
        <v>0</v>
      </c>
      <c r="BRF13">
        <f>VLOOKUP(BRF12,'Gold Creek (NOI)'!$B:$Y,17,FALSE)</f>
        <v>0</v>
      </c>
      <c r="BRG13">
        <f>VLOOKUP(BRG12,'Gold Creek (NOI)'!$B:$Y,18,FALSE)</f>
        <v>0</v>
      </c>
      <c r="BRH13">
        <f>VLOOKUP(BRH12,'Gold Creek (NOI)'!$B:$Y,19,FALSE)</f>
        <v>0</v>
      </c>
      <c r="BRJ13">
        <f>VLOOKUP(BRJ12,'Gold Creek (NOI)'!$B:$Y,10,FALSE)</f>
        <v>0</v>
      </c>
      <c r="BRK13">
        <f>VLOOKUP(BRK12,'Gold Creek (NOI)'!$B:$Y,11,FALSE)</f>
        <v>0</v>
      </c>
      <c r="BRL13">
        <f>VLOOKUP(BRL12,'Gold Creek (NOI)'!$B:$Y,12,FALSE)</f>
        <v>0</v>
      </c>
      <c r="BRM13">
        <f>VLOOKUP(BRM12,'Gold Creek (NOI)'!$B:$Y,13,FALSE)</f>
        <v>0</v>
      </c>
      <c r="BRN13">
        <f>VLOOKUP(BRN12,'Gold Creek (NOI)'!$B:$Y,14,FALSE)</f>
        <v>0</v>
      </c>
      <c r="BRO13">
        <f>VLOOKUP(BRO12,'Gold Creek (NOI)'!$B:$Y,15,FALSE)</f>
        <v>0</v>
      </c>
      <c r="BRP13">
        <f>VLOOKUP(BRP12,'Gold Creek (NOI)'!$B:$Y,16,FALSE)</f>
        <v>0</v>
      </c>
      <c r="BRQ13">
        <f>VLOOKUP(BRQ12,'Gold Creek (NOI)'!$B:$Y,17,FALSE)</f>
        <v>0</v>
      </c>
      <c r="BRR13">
        <f>VLOOKUP(BRR12,'Gold Creek (NOI)'!$B:$Y,18,FALSE)</f>
        <v>0</v>
      </c>
      <c r="BRS13">
        <f>VLOOKUP(BRS12,'Gold Creek (NOI)'!$B:$Y,19,FALSE)</f>
        <v>0</v>
      </c>
      <c r="BRU13">
        <f>VLOOKUP(BRU12,'Gold Creek (NOI)'!$B:$Y,10,FALSE)</f>
        <v>0</v>
      </c>
      <c r="BRV13">
        <f>VLOOKUP(BRV12,'Gold Creek (NOI)'!$B:$Y,11,FALSE)</f>
        <v>0</v>
      </c>
      <c r="BRW13">
        <f>VLOOKUP(BRW12,'Gold Creek (NOI)'!$B:$Y,12,FALSE)</f>
        <v>0</v>
      </c>
      <c r="BRX13">
        <f>VLOOKUP(BRX12,'Gold Creek (NOI)'!$B:$Y,13,FALSE)</f>
        <v>0</v>
      </c>
      <c r="BRY13">
        <f>VLOOKUP(BRY12,'Gold Creek (NOI)'!$B:$Y,14,FALSE)</f>
        <v>0</v>
      </c>
      <c r="BRZ13">
        <f>VLOOKUP(BRZ12,'Gold Creek (NOI)'!$B:$Y,15,FALSE)</f>
        <v>0</v>
      </c>
      <c r="BSA13">
        <f>VLOOKUP(BSA12,'Gold Creek (NOI)'!$B:$Y,16,FALSE)</f>
        <v>0</v>
      </c>
      <c r="BSB13">
        <f>VLOOKUP(BSB12,'Gold Creek (NOI)'!$B:$Y,17,FALSE)</f>
        <v>0</v>
      </c>
      <c r="BSC13">
        <f>VLOOKUP(BSC12,'Gold Creek (NOI)'!$B:$Y,18,FALSE)</f>
        <v>0</v>
      </c>
      <c r="BSD13">
        <f>VLOOKUP(BSD12,'Gold Creek (NOI)'!$B:$Y,19,FALSE)</f>
        <v>0</v>
      </c>
      <c r="BSF13">
        <f>VLOOKUP(BSF12,'Gold Creek (NOI)'!$B:$Y,10,FALSE)</f>
        <v>0</v>
      </c>
      <c r="BSG13">
        <f>VLOOKUP(BSG12,'Gold Creek (NOI)'!$B:$Y,11,FALSE)</f>
        <v>0</v>
      </c>
      <c r="BSH13">
        <f>VLOOKUP(BSH12,'Gold Creek (NOI)'!$B:$Y,12,FALSE)</f>
        <v>0</v>
      </c>
      <c r="BSI13">
        <f>VLOOKUP(BSI12,'Gold Creek (NOI)'!$B:$Y,13,FALSE)</f>
        <v>0</v>
      </c>
      <c r="BSJ13">
        <f>VLOOKUP(BSJ12,'Gold Creek (NOI)'!$B:$Y,14,FALSE)</f>
        <v>0</v>
      </c>
      <c r="BSK13">
        <f>VLOOKUP(BSK12,'Gold Creek (NOI)'!$B:$Y,15,FALSE)</f>
        <v>0</v>
      </c>
      <c r="BSL13">
        <f>VLOOKUP(BSL12,'Gold Creek (NOI)'!$B:$Y,16,FALSE)</f>
        <v>0</v>
      </c>
      <c r="BSM13">
        <f>VLOOKUP(BSM12,'Gold Creek (NOI)'!$B:$Y,17,FALSE)</f>
        <v>0</v>
      </c>
      <c r="BSN13">
        <f>VLOOKUP(BSN12,'Gold Creek (NOI)'!$B:$Y,18,FALSE)</f>
        <v>0</v>
      </c>
      <c r="BSO13">
        <f>VLOOKUP(BSO12,'Gold Creek (NOI)'!$B:$Y,19,FALSE)</f>
        <v>0</v>
      </c>
      <c r="BSQ13">
        <f>VLOOKUP(BSQ12,'Gold Creek (NOI)'!$B:$Y,10,FALSE)</f>
        <v>0</v>
      </c>
      <c r="BSR13">
        <f>VLOOKUP(BSR12,'Gold Creek (NOI)'!$B:$Y,11,FALSE)</f>
        <v>0</v>
      </c>
      <c r="BSS13">
        <f>VLOOKUP(BSS12,'Gold Creek (NOI)'!$B:$Y,12,FALSE)</f>
        <v>0</v>
      </c>
      <c r="BST13">
        <f>VLOOKUP(BST12,'Gold Creek (NOI)'!$B:$Y,13,FALSE)</f>
        <v>0</v>
      </c>
      <c r="BSU13">
        <f>VLOOKUP(BSU12,'Gold Creek (NOI)'!$B:$Y,14,FALSE)</f>
        <v>0</v>
      </c>
      <c r="BSV13">
        <f>VLOOKUP(BSV12,'Gold Creek (NOI)'!$B:$Y,15,FALSE)</f>
        <v>0</v>
      </c>
      <c r="BSW13">
        <f>VLOOKUP(BSW12,'Gold Creek (NOI)'!$B:$Y,16,FALSE)</f>
        <v>0</v>
      </c>
      <c r="BSX13">
        <f>VLOOKUP(BSX12,'Gold Creek (NOI)'!$B:$Y,17,FALSE)</f>
        <v>0</v>
      </c>
      <c r="BSY13">
        <f>VLOOKUP(BSY12,'Gold Creek (NOI)'!$B:$Y,18,FALSE)</f>
        <v>0</v>
      </c>
      <c r="BSZ13">
        <f>VLOOKUP(BSZ12,'Gold Creek (NOI)'!$B:$Y,19,FALSE)</f>
        <v>0</v>
      </c>
      <c r="BTB13">
        <f>VLOOKUP(BTB12,'Gold Creek (NOI)'!$B:$Y,10,FALSE)</f>
        <v>0</v>
      </c>
      <c r="BTC13">
        <f>VLOOKUP(BTC12,'Gold Creek (NOI)'!$B:$Y,11,FALSE)</f>
        <v>0</v>
      </c>
      <c r="BTD13">
        <f>VLOOKUP(BTD12,'Gold Creek (NOI)'!$B:$Y,12,FALSE)</f>
        <v>0</v>
      </c>
      <c r="BTE13">
        <f>VLOOKUP(BTE12,'Gold Creek (NOI)'!$B:$Y,13,FALSE)</f>
        <v>0</v>
      </c>
      <c r="BTF13">
        <f>VLOOKUP(BTF12,'Gold Creek (NOI)'!$B:$Y,14,FALSE)</f>
        <v>0</v>
      </c>
      <c r="BTG13">
        <f>VLOOKUP(BTG12,'Gold Creek (NOI)'!$B:$Y,15,FALSE)</f>
        <v>0</v>
      </c>
      <c r="BTH13">
        <f>VLOOKUP(BTH12,'Gold Creek (NOI)'!$B:$Y,16,FALSE)</f>
        <v>0</v>
      </c>
      <c r="BTI13">
        <f>VLOOKUP(BTI12,'Gold Creek (NOI)'!$B:$Y,17,FALSE)</f>
        <v>0</v>
      </c>
      <c r="BTJ13">
        <f>VLOOKUP(BTJ12,'Gold Creek (NOI)'!$B:$Y,18,FALSE)</f>
        <v>0</v>
      </c>
      <c r="BTK13">
        <f>VLOOKUP(BTK12,'Gold Creek (NOI)'!$B:$Y,19,FALSE)</f>
        <v>0</v>
      </c>
      <c r="BTM13">
        <f>VLOOKUP(BTM12,'Gold Creek (NOI)'!$B:$Y,10,FALSE)</f>
        <v>0</v>
      </c>
      <c r="BTN13">
        <f>VLOOKUP(BTN12,'Gold Creek (NOI)'!$B:$Y,11,FALSE)</f>
        <v>0</v>
      </c>
      <c r="BTO13">
        <f>VLOOKUP(BTO12,'Gold Creek (NOI)'!$B:$Y,12,FALSE)</f>
        <v>0</v>
      </c>
      <c r="BTP13">
        <f>VLOOKUP(BTP12,'Gold Creek (NOI)'!$B:$Y,13,FALSE)</f>
        <v>0</v>
      </c>
      <c r="BTQ13">
        <f>VLOOKUP(BTQ12,'Gold Creek (NOI)'!$B:$Y,14,FALSE)</f>
        <v>0</v>
      </c>
      <c r="BTR13">
        <f>VLOOKUP(BTR12,'Gold Creek (NOI)'!$B:$Y,15,FALSE)</f>
        <v>0</v>
      </c>
      <c r="BTS13">
        <f>VLOOKUP(BTS12,'Gold Creek (NOI)'!$B:$Y,16,FALSE)</f>
        <v>0</v>
      </c>
      <c r="BTT13">
        <f>VLOOKUP(BTT12,'Gold Creek (NOI)'!$B:$Y,17,FALSE)</f>
        <v>0</v>
      </c>
      <c r="BTU13">
        <f>VLOOKUP(BTU12,'Gold Creek (NOI)'!$B:$Y,18,FALSE)</f>
        <v>0</v>
      </c>
      <c r="BTV13">
        <f>VLOOKUP(BTV12,'Gold Creek (NOI)'!$B:$Y,19,FALSE)</f>
        <v>0</v>
      </c>
      <c r="BTX13">
        <f>VLOOKUP(BTX12,'Gold Creek (NOI)'!$B:$Y,10,FALSE)</f>
        <v>0</v>
      </c>
      <c r="BTY13">
        <f>VLOOKUP(BTY12,'Gold Creek (NOI)'!$B:$Y,11,FALSE)</f>
        <v>0</v>
      </c>
      <c r="BTZ13">
        <f>VLOOKUP(BTZ12,'Gold Creek (NOI)'!$B:$Y,12,FALSE)</f>
        <v>0</v>
      </c>
      <c r="BUA13">
        <f>VLOOKUP(BUA12,'Gold Creek (NOI)'!$B:$Y,13,FALSE)</f>
        <v>0</v>
      </c>
      <c r="BUB13">
        <f>VLOOKUP(BUB12,'Gold Creek (NOI)'!$B:$Y,14,FALSE)</f>
        <v>0</v>
      </c>
      <c r="BUC13">
        <f>VLOOKUP(BUC12,'Gold Creek (NOI)'!$B:$Y,15,FALSE)</f>
        <v>0</v>
      </c>
      <c r="BUD13">
        <f>VLOOKUP(BUD12,'Gold Creek (NOI)'!$B:$Y,16,FALSE)</f>
        <v>0</v>
      </c>
      <c r="BUE13">
        <f>VLOOKUP(BUE12,'Gold Creek (NOI)'!$B:$Y,17,FALSE)</f>
        <v>0</v>
      </c>
      <c r="BUF13">
        <f>VLOOKUP(BUF12,'Gold Creek (NOI)'!$B:$Y,18,FALSE)</f>
        <v>0</v>
      </c>
      <c r="BUG13">
        <f>VLOOKUP(BUG12,'Gold Creek (NOI)'!$B:$Y,19,FALSE)</f>
        <v>0</v>
      </c>
      <c r="BUI13">
        <f>VLOOKUP(BUI12,'Gold Creek (NOI)'!$B:$Y,10,FALSE)</f>
        <v>0</v>
      </c>
      <c r="BUJ13">
        <f>VLOOKUP(BUJ12,'Gold Creek (NOI)'!$B:$Y,11,FALSE)</f>
        <v>0</v>
      </c>
      <c r="BUK13">
        <f>VLOOKUP(BUK12,'Gold Creek (NOI)'!$B:$Y,12,FALSE)</f>
        <v>0</v>
      </c>
      <c r="BUL13">
        <f>VLOOKUP(BUL12,'Gold Creek (NOI)'!$B:$Y,13,FALSE)</f>
        <v>0</v>
      </c>
      <c r="BUM13">
        <f>VLOOKUP(BUM12,'Gold Creek (NOI)'!$B:$Y,14,FALSE)</f>
        <v>0</v>
      </c>
      <c r="BUN13">
        <f>VLOOKUP(BUN12,'Gold Creek (NOI)'!$B:$Y,15,FALSE)</f>
        <v>0</v>
      </c>
      <c r="BUO13">
        <f>VLOOKUP(BUO12,'Gold Creek (NOI)'!$B:$Y,16,FALSE)</f>
        <v>0</v>
      </c>
      <c r="BUP13">
        <f>VLOOKUP(BUP12,'Gold Creek (NOI)'!$B:$Y,17,FALSE)</f>
        <v>0</v>
      </c>
      <c r="BUQ13">
        <f>VLOOKUP(BUQ12,'Gold Creek (NOI)'!$B:$Y,18,FALSE)</f>
        <v>0</v>
      </c>
      <c r="BUR13">
        <f>VLOOKUP(BUR12,'Gold Creek (NOI)'!$B:$Y,19,FALSE)</f>
        <v>0</v>
      </c>
      <c r="BUT13">
        <f>VLOOKUP(BUT12,'Gold Creek (NOI)'!$B:$Y,10,FALSE)</f>
        <v>0</v>
      </c>
      <c r="BUU13">
        <f>VLOOKUP(BUU12,'Gold Creek (NOI)'!$B:$Y,11,FALSE)</f>
        <v>0</v>
      </c>
      <c r="BUV13">
        <f>VLOOKUP(BUV12,'Gold Creek (NOI)'!$B:$Y,12,FALSE)</f>
        <v>0</v>
      </c>
      <c r="BUW13">
        <f>VLOOKUP(BUW12,'Gold Creek (NOI)'!$B:$Y,13,FALSE)</f>
        <v>0</v>
      </c>
      <c r="BUX13">
        <f>VLOOKUP(BUX12,'Gold Creek (NOI)'!$B:$Y,14,FALSE)</f>
        <v>0</v>
      </c>
      <c r="BUY13">
        <f>VLOOKUP(BUY12,'Gold Creek (NOI)'!$B:$Y,15,FALSE)</f>
        <v>0</v>
      </c>
      <c r="BUZ13">
        <f>VLOOKUP(BUZ12,'Gold Creek (NOI)'!$B:$Y,16,FALSE)</f>
        <v>0</v>
      </c>
      <c r="BVA13">
        <f>VLOOKUP(BVA12,'Gold Creek (NOI)'!$B:$Y,17,FALSE)</f>
        <v>0</v>
      </c>
      <c r="BVB13">
        <f>VLOOKUP(BVB12,'Gold Creek (NOI)'!$B:$Y,18,FALSE)</f>
        <v>0</v>
      </c>
      <c r="BVC13">
        <f>VLOOKUP(BVC12,'Gold Creek (NOI)'!$B:$Y,19,FALSE)</f>
        <v>0</v>
      </c>
      <c r="BVE13">
        <f>VLOOKUP(BVE12,'Gold Creek (NOI)'!$B:$Y,10,FALSE)</f>
        <v>0</v>
      </c>
      <c r="BVF13">
        <f>VLOOKUP(BVF12,'Gold Creek (NOI)'!$B:$Y,11,FALSE)</f>
        <v>0</v>
      </c>
      <c r="BVG13">
        <f>VLOOKUP(BVG12,'Gold Creek (NOI)'!$B:$Y,12,FALSE)</f>
        <v>0</v>
      </c>
      <c r="BVH13">
        <f>VLOOKUP(BVH12,'Gold Creek (NOI)'!$B:$Y,13,FALSE)</f>
        <v>0</v>
      </c>
      <c r="BVI13">
        <f>VLOOKUP(BVI12,'Gold Creek (NOI)'!$B:$Y,14,FALSE)</f>
        <v>0</v>
      </c>
      <c r="BVJ13">
        <f>VLOOKUP(BVJ12,'Gold Creek (NOI)'!$B:$Y,15,FALSE)</f>
        <v>0</v>
      </c>
      <c r="BVK13">
        <f>VLOOKUP(BVK12,'Gold Creek (NOI)'!$B:$Y,16,FALSE)</f>
        <v>0</v>
      </c>
      <c r="BVL13">
        <f>VLOOKUP(BVL12,'Gold Creek (NOI)'!$B:$Y,17,FALSE)</f>
        <v>0</v>
      </c>
      <c r="BVM13">
        <f>VLOOKUP(BVM12,'Gold Creek (NOI)'!$B:$Y,18,FALSE)</f>
        <v>0</v>
      </c>
      <c r="BVN13">
        <f>VLOOKUP(BVN12,'Gold Creek (NOI)'!$B:$Y,19,FALSE)</f>
        <v>0</v>
      </c>
      <c r="BVP13">
        <f>VLOOKUP(BVP12,'Gold Creek (NOI)'!$B:$Y,10,FALSE)</f>
        <v>0</v>
      </c>
      <c r="BVQ13">
        <f>VLOOKUP(BVQ12,'Gold Creek (NOI)'!$B:$Y,11,FALSE)</f>
        <v>0</v>
      </c>
      <c r="BVR13">
        <f>VLOOKUP(BVR12,'Gold Creek (NOI)'!$B:$Y,12,FALSE)</f>
        <v>0</v>
      </c>
      <c r="BVS13">
        <f>VLOOKUP(BVS12,'Gold Creek (NOI)'!$B:$Y,13,FALSE)</f>
        <v>0</v>
      </c>
      <c r="BVT13">
        <f>VLOOKUP(BVT12,'Gold Creek (NOI)'!$B:$Y,14,FALSE)</f>
        <v>0</v>
      </c>
      <c r="BVU13">
        <f>VLOOKUP(BVU12,'Gold Creek (NOI)'!$B:$Y,15,FALSE)</f>
        <v>0</v>
      </c>
      <c r="BVV13">
        <f>VLOOKUP(BVV12,'Gold Creek (NOI)'!$B:$Y,16,FALSE)</f>
        <v>0</v>
      </c>
      <c r="BVW13">
        <f>VLOOKUP(BVW12,'Gold Creek (NOI)'!$B:$Y,17,FALSE)</f>
        <v>0</v>
      </c>
      <c r="BVX13">
        <f>VLOOKUP(BVX12,'Gold Creek (NOI)'!$B:$Y,18,FALSE)</f>
        <v>0</v>
      </c>
      <c r="BVY13">
        <f>VLOOKUP(BVY12,'Gold Creek (NOI)'!$B:$Y,19,FALSE)</f>
        <v>0</v>
      </c>
      <c r="BWA13">
        <f>VLOOKUP(BWA12,'Gold Creek (NOI)'!$B:$Y,10,FALSE)</f>
        <v>0</v>
      </c>
      <c r="BWB13">
        <f>VLOOKUP(BWB12,'Gold Creek (NOI)'!$B:$Y,11,FALSE)</f>
        <v>0</v>
      </c>
      <c r="BWC13">
        <f>VLOOKUP(BWC12,'Gold Creek (NOI)'!$B:$Y,12,FALSE)</f>
        <v>0</v>
      </c>
      <c r="BWD13">
        <f>VLOOKUP(BWD12,'Gold Creek (NOI)'!$B:$Y,13,FALSE)</f>
        <v>0</v>
      </c>
      <c r="BWE13">
        <f>VLOOKUP(BWE12,'Gold Creek (NOI)'!$B:$Y,14,FALSE)</f>
        <v>0</v>
      </c>
      <c r="BWF13">
        <f>VLOOKUP(BWF12,'Gold Creek (NOI)'!$B:$Y,15,FALSE)</f>
        <v>0</v>
      </c>
      <c r="BWG13">
        <f>VLOOKUP(BWG12,'Gold Creek (NOI)'!$B:$Y,16,FALSE)</f>
        <v>0</v>
      </c>
      <c r="BWH13">
        <f>VLOOKUP(BWH12,'Gold Creek (NOI)'!$B:$Y,17,FALSE)</f>
        <v>0</v>
      </c>
      <c r="BWI13">
        <f>VLOOKUP(BWI12,'Gold Creek (NOI)'!$B:$Y,18,FALSE)</f>
        <v>0</v>
      </c>
      <c r="BWJ13">
        <f>VLOOKUP(BWJ12,'Gold Creek (NOI)'!$B:$Y,19,FALSE)</f>
        <v>0</v>
      </c>
      <c r="BWL13">
        <f>VLOOKUP(BWL12,'Gold Creek (NOI)'!$B:$Y,10,FALSE)</f>
        <v>0</v>
      </c>
      <c r="BWM13">
        <f>VLOOKUP(BWM12,'Gold Creek (NOI)'!$B:$Y,11,FALSE)</f>
        <v>0</v>
      </c>
      <c r="BWN13">
        <f>VLOOKUP(BWN12,'Gold Creek (NOI)'!$B:$Y,12,FALSE)</f>
        <v>0</v>
      </c>
      <c r="BWO13">
        <f>VLOOKUP(BWO12,'Gold Creek (NOI)'!$B:$Y,13,FALSE)</f>
        <v>0</v>
      </c>
      <c r="BWP13">
        <f>VLOOKUP(BWP12,'Gold Creek (NOI)'!$B:$Y,14,FALSE)</f>
        <v>0</v>
      </c>
      <c r="BWQ13">
        <f>VLOOKUP(BWQ12,'Gold Creek (NOI)'!$B:$Y,15,FALSE)</f>
        <v>0</v>
      </c>
      <c r="BWR13">
        <f>VLOOKUP(BWR12,'Gold Creek (NOI)'!$B:$Y,16,FALSE)</f>
        <v>0</v>
      </c>
      <c r="BWS13">
        <f>VLOOKUP(BWS12,'Gold Creek (NOI)'!$B:$Y,17,FALSE)</f>
        <v>0</v>
      </c>
      <c r="BWT13">
        <f>VLOOKUP(BWT12,'Gold Creek (NOI)'!$B:$Y,18,FALSE)</f>
        <v>0</v>
      </c>
      <c r="BWU13">
        <f>VLOOKUP(BWU12,'Gold Creek (NOI)'!$B:$Y,19,FALSE)</f>
        <v>0</v>
      </c>
      <c r="BWW13">
        <f>VLOOKUP(BWW12,'Gold Creek (NOI)'!$B:$Y,10,FALSE)</f>
        <v>0</v>
      </c>
      <c r="BWX13">
        <f>VLOOKUP(BWX12,'Gold Creek (NOI)'!$B:$Y,11,FALSE)</f>
        <v>0</v>
      </c>
      <c r="BWY13">
        <f>VLOOKUP(BWY12,'Gold Creek (NOI)'!$B:$Y,12,FALSE)</f>
        <v>0</v>
      </c>
      <c r="BWZ13">
        <f>VLOOKUP(BWZ12,'Gold Creek (NOI)'!$B:$Y,13,FALSE)</f>
        <v>0</v>
      </c>
      <c r="BXA13">
        <f>VLOOKUP(BXA12,'Gold Creek (NOI)'!$B:$Y,14,FALSE)</f>
        <v>0</v>
      </c>
      <c r="BXB13">
        <f>VLOOKUP(BXB12,'Gold Creek (NOI)'!$B:$Y,15,FALSE)</f>
        <v>0</v>
      </c>
      <c r="BXC13">
        <f>VLOOKUP(BXC12,'Gold Creek (NOI)'!$B:$Y,16,FALSE)</f>
        <v>0</v>
      </c>
      <c r="BXD13">
        <f>VLOOKUP(BXD12,'Gold Creek (NOI)'!$B:$Y,17,FALSE)</f>
        <v>0</v>
      </c>
      <c r="BXE13">
        <f>VLOOKUP(BXE12,'Gold Creek (NOI)'!$B:$Y,18,FALSE)</f>
        <v>0</v>
      </c>
      <c r="BXF13">
        <f>VLOOKUP(BXF12,'Gold Creek (NOI)'!$B:$Y,19,FALSE)</f>
        <v>0</v>
      </c>
      <c r="BXH13">
        <f>VLOOKUP(BXH12,'Gold Creek (NOI)'!$B:$Y,10,FALSE)</f>
        <v>0</v>
      </c>
      <c r="BXI13">
        <f>VLOOKUP(BXI12,'Gold Creek (NOI)'!$B:$Y,11,FALSE)</f>
        <v>0</v>
      </c>
      <c r="BXJ13">
        <f>VLOOKUP(BXJ12,'Gold Creek (NOI)'!$B:$Y,12,FALSE)</f>
        <v>0</v>
      </c>
      <c r="BXK13">
        <f>VLOOKUP(BXK12,'Gold Creek (NOI)'!$B:$Y,13,FALSE)</f>
        <v>0</v>
      </c>
      <c r="BXL13">
        <f>VLOOKUP(BXL12,'Gold Creek (NOI)'!$B:$Y,14,FALSE)</f>
        <v>0</v>
      </c>
      <c r="BXM13">
        <f>VLOOKUP(BXM12,'Gold Creek (NOI)'!$B:$Y,15,FALSE)</f>
        <v>0</v>
      </c>
      <c r="BXN13">
        <f>VLOOKUP(BXN12,'Gold Creek (NOI)'!$B:$Y,16,FALSE)</f>
        <v>0</v>
      </c>
      <c r="BXO13">
        <f>VLOOKUP(BXO12,'Gold Creek (NOI)'!$B:$Y,17,FALSE)</f>
        <v>0</v>
      </c>
      <c r="BXP13">
        <f>VLOOKUP(BXP12,'Gold Creek (NOI)'!$B:$Y,18,FALSE)</f>
        <v>0</v>
      </c>
      <c r="BXQ13">
        <f>VLOOKUP(BXQ12,'Gold Creek (NOI)'!$B:$Y,19,FALSE)</f>
        <v>0</v>
      </c>
      <c r="BXS13">
        <f>VLOOKUP(BXS12,'Gold Creek (NOI)'!$B:$Y,10,FALSE)</f>
        <v>0</v>
      </c>
      <c r="BXT13">
        <f>VLOOKUP(BXT12,'Gold Creek (NOI)'!$B:$Y,11,FALSE)</f>
        <v>0</v>
      </c>
      <c r="BXU13">
        <f>VLOOKUP(BXU12,'Gold Creek (NOI)'!$B:$Y,12,FALSE)</f>
        <v>0</v>
      </c>
      <c r="BXV13">
        <f>VLOOKUP(BXV12,'Gold Creek (NOI)'!$B:$Y,13,FALSE)</f>
        <v>0</v>
      </c>
      <c r="BXW13">
        <f>VLOOKUP(BXW12,'Gold Creek (NOI)'!$B:$Y,14,FALSE)</f>
        <v>0</v>
      </c>
      <c r="BXX13">
        <f>VLOOKUP(BXX12,'Gold Creek (NOI)'!$B:$Y,15,FALSE)</f>
        <v>0</v>
      </c>
      <c r="BXY13">
        <f>VLOOKUP(BXY12,'Gold Creek (NOI)'!$B:$Y,16,FALSE)</f>
        <v>0</v>
      </c>
      <c r="BXZ13">
        <f>VLOOKUP(BXZ12,'Gold Creek (NOI)'!$B:$Y,17,FALSE)</f>
        <v>0</v>
      </c>
      <c r="BYA13">
        <f>VLOOKUP(BYA12,'Gold Creek (NOI)'!$B:$Y,18,FALSE)</f>
        <v>0</v>
      </c>
      <c r="BYB13">
        <f>VLOOKUP(BYB12,'Gold Creek (NOI)'!$B:$Y,19,FALSE)</f>
        <v>0</v>
      </c>
      <c r="BYD13">
        <f>VLOOKUP(BYD12,'Gold Creek (NOI)'!$B:$Y,10,FALSE)</f>
        <v>0</v>
      </c>
      <c r="BYE13">
        <f>VLOOKUP(BYE12,'Gold Creek (NOI)'!$B:$Y,11,FALSE)</f>
        <v>0</v>
      </c>
      <c r="BYF13">
        <f>VLOOKUP(BYF12,'Gold Creek (NOI)'!$B:$Y,12,FALSE)</f>
        <v>0</v>
      </c>
      <c r="BYG13">
        <f>VLOOKUP(BYG12,'Gold Creek (NOI)'!$B:$Y,13,FALSE)</f>
        <v>0</v>
      </c>
      <c r="BYH13">
        <f>VLOOKUP(BYH12,'Gold Creek (NOI)'!$B:$Y,14,FALSE)</f>
        <v>0</v>
      </c>
      <c r="BYI13">
        <f>VLOOKUP(BYI12,'Gold Creek (NOI)'!$B:$Y,15,FALSE)</f>
        <v>0</v>
      </c>
      <c r="BYJ13">
        <f>VLOOKUP(BYJ12,'Gold Creek (NOI)'!$B:$Y,16,FALSE)</f>
        <v>0</v>
      </c>
      <c r="BYK13">
        <f>VLOOKUP(BYK12,'Gold Creek (NOI)'!$B:$Y,17,FALSE)</f>
        <v>0</v>
      </c>
      <c r="BYL13">
        <f>VLOOKUP(BYL12,'Gold Creek (NOI)'!$B:$Y,18,FALSE)</f>
        <v>0</v>
      </c>
      <c r="BYM13">
        <f>VLOOKUP(BYM12,'Gold Creek (NOI)'!$B:$Y,19,FALSE)</f>
        <v>0</v>
      </c>
      <c r="BYO13">
        <f>VLOOKUP(BYO12,'Gold Creek (NOI)'!$B:$Y,10,FALSE)</f>
        <v>0</v>
      </c>
      <c r="BYP13">
        <f>VLOOKUP(BYP12,'Gold Creek (NOI)'!$B:$Y,11,FALSE)</f>
        <v>0</v>
      </c>
      <c r="BYQ13">
        <f>VLOOKUP(BYQ12,'Gold Creek (NOI)'!$B:$Y,12,FALSE)</f>
        <v>0</v>
      </c>
      <c r="BYR13">
        <f>VLOOKUP(BYR12,'Gold Creek (NOI)'!$B:$Y,13,FALSE)</f>
        <v>0</v>
      </c>
      <c r="BYS13">
        <f>VLOOKUP(BYS12,'Gold Creek (NOI)'!$B:$Y,14,FALSE)</f>
        <v>0</v>
      </c>
      <c r="BYT13">
        <f>VLOOKUP(BYT12,'Gold Creek (NOI)'!$B:$Y,15,FALSE)</f>
        <v>0</v>
      </c>
      <c r="BYU13">
        <f>VLOOKUP(BYU12,'Gold Creek (NOI)'!$B:$Y,16,FALSE)</f>
        <v>0</v>
      </c>
      <c r="BYV13">
        <f>VLOOKUP(BYV12,'Gold Creek (NOI)'!$B:$Y,17,FALSE)</f>
        <v>0</v>
      </c>
      <c r="BYW13">
        <f>VLOOKUP(BYW12,'Gold Creek (NOI)'!$B:$Y,18,FALSE)</f>
        <v>0</v>
      </c>
      <c r="BYX13">
        <f>VLOOKUP(BYX12,'Gold Creek (NOI)'!$B:$Y,19,FALSE)</f>
        <v>0</v>
      </c>
      <c r="BYZ13">
        <f>VLOOKUP(BYZ12,'Gold Creek (NOI)'!$B:$Y,10,FALSE)</f>
        <v>0</v>
      </c>
      <c r="BZA13">
        <f>VLOOKUP(BZA12,'Gold Creek (NOI)'!$B:$Y,11,FALSE)</f>
        <v>0</v>
      </c>
      <c r="BZB13">
        <f>VLOOKUP(BZB12,'Gold Creek (NOI)'!$B:$Y,12,FALSE)</f>
        <v>0</v>
      </c>
      <c r="BZC13">
        <f>VLOOKUP(BZC12,'Gold Creek (NOI)'!$B:$Y,13,FALSE)</f>
        <v>0</v>
      </c>
      <c r="BZD13">
        <f>VLOOKUP(BZD12,'Gold Creek (NOI)'!$B:$Y,14,FALSE)</f>
        <v>0</v>
      </c>
      <c r="BZE13">
        <f>VLOOKUP(BZE12,'Gold Creek (NOI)'!$B:$Y,15,FALSE)</f>
        <v>0</v>
      </c>
      <c r="BZF13">
        <f>VLOOKUP(BZF12,'Gold Creek (NOI)'!$B:$Y,16,FALSE)</f>
        <v>0</v>
      </c>
      <c r="BZG13">
        <f>VLOOKUP(BZG12,'Gold Creek (NOI)'!$B:$Y,17,FALSE)</f>
        <v>0</v>
      </c>
      <c r="BZH13">
        <f>VLOOKUP(BZH12,'Gold Creek (NOI)'!$B:$Y,18,FALSE)</f>
        <v>0</v>
      </c>
      <c r="BZI13">
        <f>VLOOKUP(BZI12,'Gold Creek (NOI)'!$B:$Y,19,FALSE)</f>
        <v>0</v>
      </c>
      <c r="BZK13">
        <f>VLOOKUP(BZK12,'Gold Creek (NOI)'!$B:$Y,10,FALSE)</f>
        <v>0</v>
      </c>
      <c r="BZL13">
        <f>VLOOKUP(BZL12,'Gold Creek (NOI)'!$B:$Y,11,FALSE)</f>
        <v>0</v>
      </c>
      <c r="BZM13">
        <f>VLOOKUP(BZM12,'Gold Creek (NOI)'!$B:$Y,12,FALSE)</f>
        <v>0</v>
      </c>
      <c r="BZN13">
        <f>VLOOKUP(BZN12,'Gold Creek (NOI)'!$B:$Y,13,FALSE)</f>
        <v>0</v>
      </c>
      <c r="BZO13">
        <f>VLOOKUP(BZO12,'Gold Creek (NOI)'!$B:$Y,14,FALSE)</f>
        <v>0</v>
      </c>
      <c r="BZP13">
        <f>VLOOKUP(BZP12,'Gold Creek (NOI)'!$B:$Y,15,FALSE)</f>
        <v>0</v>
      </c>
      <c r="BZQ13">
        <f>VLOOKUP(BZQ12,'Gold Creek (NOI)'!$B:$Y,16,FALSE)</f>
        <v>0</v>
      </c>
      <c r="BZR13">
        <f>VLOOKUP(BZR12,'Gold Creek (NOI)'!$B:$Y,17,FALSE)</f>
        <v>0</v>
      </c>
      <c r="BZS13">
        <f>VLOOKUP(BZS12,'Gold Creek (NOI)'!$B:$Y,18,FALSE)</f>
        <v>0</v>
      </c>
      <c r="BZT13">
        <f>VLOOKUP(BZT12,'Gold Creek (NOI)'!$B:$Y,19,FALSE)</f>
        <v>0</v>
      </c>
      <c r="BZV13">
        <f>VLOOKUP(BZV12,'Gold Creek (NOI)'!$B:$Y,10,FALSE)</f>
        <v>0</v>
      </c>
      <c r="BZW13">
        <f>VLOOKUP(BZW12,'Gold Creek (NOI)'!$B:$Y,11,FALSE)</f>
        <v>0</v>
      </c>
      <c r="BZX13">
        <f>VLOOKUP(BZX12,'Gold Creek (NOI)'!$B:$Y,12,FALSE)</f>
        <v>0</v>
      </c>
      <c r="BZY13">
        <f>VLOOKUP(BZY12,'Gold Creek (NOI)'!$B:$Y,13,FALSE)</f>
        <v>0</v>
      </c>
      <c r="BZZ13">
        <f>VLOOKUP(BZZ12,'Gold Creek (NOI)'!$B:$Y,14,FALSE)</f>
        <v>0</v>
      </c>
      <c r="CAA13">
        <f>VLOOKUP(CAA12,'Gold Creek (NOI)'!$B:$Y,15,FALSE)</f>
        <v>0</v>
      </c>
      <c r="CAB13">
        <f>VLOOKUP(CAB12,'Gold Creek (NOI)'!$B:$Y,16,FALSE)</f>
        <v>0</v>
      </c>
      <c r="CAC13">
        <f>VLOOKUP(CAC12,'Gold Creek (NOI)'!$B:$Y,17,FALSE)</f>
        <v>0</v>
      </c>
      <c r="CAD13">
        <f>VLOOKUP(CAD12,'Gold Creek (NOI)'!$B:$Y,18,FALSE)</f>
        <v>0</v>
      </c>
      <c r="CAE13">
        <f>VLOOKUP(CAE12,'Gold Creek (NOI)'!$B:$Y,19,FALSE)</f>
        <v>0</v>
      </c>
      <c r="CAG13">
        <f>VLOOKUP(CAG12,'High Liner (NOI)'!$B:$Y,10,FALSE)</f>
        <v>0</v>
      </c>
      <c r="CAH13">
        <f>VLOOKUP(CAH12,'High Liner (NOI)'!$B:$Y,11,FALSE)</f>
        <v>0</v>
      </c>
      <c r="CAI13">
        <f>VLOOKUP(CAI12,'High Liner (NOI)'!$B:$Y,12,FALSE)</f>
        <v>0</v>
      </c>
      <c r="CAJ13">
        <f>VLOOKUP(CAJ12,'High Liner (NOI)'!$B:$Y,13,FALSE)</f>
        <v>0</v>
      </c>
      <c r="CAK13">
        <f>VLOOKUP(CAK12,'High Liner (NOI)'!$B:$Y,14,FALSE)</f>
        <v>0</v>
      </c>
      <c r="CAL13">
        <f>VLOOKUP(CAL12,'High Liner (NOI)'!$B:$Y,15,FALSE)</f>
        <v>0</v>
      </c>
      <c r="CAM13">
        <f>VLOOKUP(CAM12,'High Liner (NOI)'!$B:$Y,16,FALSE)</f>
        <v>0</v>
      </c>
      <c r="CAN13">
        <f>VLOOKUP(CAN12,'High Liner (NOI)'!$B:$Y,17,FALSE)</f>
        <v>0</v>
      </c>
      <c r="CAO13">
        <f>VLOOKUP(CAO12,'High Liner (NOI)'!$B:$Y,18,FALSE)</f>
        <v>0</v>
      </c>
      <c r="CAP13">
        <f>VLOOKUP(CAP12,'High Liner (NOI)'!$B:$Y,19,FALSE)</f>
        <v>0</v>
      </c>
      <c r="CAR13">
        <f>VLOOKUP(CAR12,'High Liner (NOI)'!$B:$Y,10,FALSE)</f>
        <v>0</v>
      </c>
      <c r="CAS13">
        <f>VLOOKUP(CAS12,'High Liner (NOI)'!$B:$Y,11,FALSE)</f>
        <v>0</v>
      </c>
      <c r="CAT13">
        <f>VLOOKUP(CAT12,'High Liner (NOI)'!$B:$Y,12,FALSE)</f>
        <v>0</v>
      </c>
      <c r="CAU13">
        <f>VLOOKUP(CAU12,'High Liner (NOI)'!$B:$Y,13,FALSE)</f>
        <v>0</v>
      </c>
      <c r="CAV13">
        <f>VLOOKUP(CAV12,'High Liner (NOI)'!$B:$Y,14,FALSE)</f>
        <v>0</v>
      </c>
      <c r="CAW13">
        <f>VLOOKUP(CAW12,'High Liner (NOI)'!$B:$Y,15,FALSE)</f>
        <v>0</v>
      </c>
      <c r="CAX13">
        <f>VLOOKUP(CAX12,'High Liner (NOI)'!$B:$Y,16,FALSE)</f>
        <v>0</v>
      </c>
      <c r="CAY13">
        <f>VLOOKUP(CAY12,'High Liner (NOI)'!$B:$Y,17,FALSE)</f>
        <v>0</v>
      </c>
      <c r="CAZ13">
        <f>VLOOKUP(CAZ12,'High Liner (NOI)'!$B:$Y,18,FALSE)</f>
        <v>0</v>
      </c>
      <c r="CBA13">
        <f>VLOOKUP(CBA12,'High Liner (NOI)'!$B:$Y,19,FALSE)</f>
        <v>0</v>
      </c>
      <c r="CBC13">
        <f>VLOOKUP(CBC12,'High Liner (NOI)'!$B:$Y,10,FALSE)</f>
        <v>0</v>
      </c>
      <c r="CBD13">
        <f>VLOOKUP(CBD12,'High Liner (NOI)'!$B:$Y,11,FALSE)</f>
        <v>0</v>
      </c>
      <c r="CBE13">
        <f>VLOOKUP(CBE12,'High Liner (NOI)'!$B:$Y,12,FALSE)</f>
        <v>0</v>
      </c>
      <c r="CBF13">
        <f>VLOOKUP(CBF12,'High Liner (NOI)'!$B:$Y,13,FALSE)</f>
        <v>0</v>
      </c>
      <c r="CBG13">
        <f>VLOOKUP(CBG12,'High Liner (NOI)'!$B:$Y,14,FALSE)</f>
        <v>0</v>
      </c>
      <c r="CBH13">
        <f>VLOOKUP(CBH12,'High Liner (NOI)'!$B:$Y,15,FALSE)</f>
        <v>0</v>
      </c>
      <c r="CBI13">
        <f>VLOOKUP(CBI12,'High Liner (NOI)'!$B:$Y,16,FALSE)</f>
        <v>0</v>
      </c>
      <c r="CBJ13">
        <f>VLOOKUP(CBJ12,'High Liner (NOI)'!$B:$Y,17,FALSE)</f>
        <v>0</v>
      </c>
      <c r="CBK13">
        <f>VLOOKUP(CBK12,'High Liner (NOI)'!$B:$Y,18,FALSE)</f>
        <v>0</v>
      </c>
      <c r="CBL13">
        <f>VLOOKUP(CBL12,'High Liner (NOI)'!$B:$Y,19,FALSE)</f>
        <v>0</v>
      </c>
      <c r="CBN13">
        <f>VLOOKUP(CBN12,'High Liner (NOI)'!$B:$Y,10,FALSE)</f>
        <v>0</v>
      </c>
      <c r="CBO13">
        <f>VLOOKUP(CBO12,'High Liner (NOI)'!$B:$Y,11,FALSE)</f>
        <v>0</v>
      </c>
      <c r="CBP13">
        <f>VLOOKUP(CBP12,'High Liner (NOI)'!$B:$Y,12,FALSE)</f>
        <v>0</v>
      </c>
      <c r="CBQ13">
        <f>VLOOKUP(CBQ12,'High Liner (NOI)'!$B:$Y,13,FALSE)</f>
        <v>0</v>
      </c>
      <c r="CBR13">
        <f>VLOOKUP(CBR12,'High Liner (NOI)'!$B:$Y,14,FALSE)</f>
        <v>0</v>
      </c>
      <c r="CBS13">
        <f>VLOOKUP(CBS12,'High Liner (NOI)'!$B:$Y,15,FALSE)</f>
        <v>0</v>
      </c>
      <c r="CBT13">
        <f>VLOOKUP(CBT12,'High Liner (NOI)'!$B:$Y,16,FALSE)</f>
        <v>0</v>
      </c>
      <c r="CBU13">
        <f>VLOOKUP(CBU12,'High Liner (NOI)'!$B:$Y,17,FALSE)</f>
        <v>0</v>
      </c>
      <c r="CBV13">
        <f>VLOOKUP(CBV12,'High Liner (NOI)'!$B:$Y,18,FALSE)</f>
        <v>0</v>
      </c>
      <c r="CBW13">
        <f>VLOOKUP(CBW12,'High Liner (NOI)'!$B:$Y,19,FALSE)</f>
        <v>0</v>
      </c>
      <c r="CBY13">
        <f>VLOOKUP(CBY12,'High Liner (NOI)'!$B:$Y,10,FALSE)</f>
        <v>0</v>
      </c>
      <c r="CBZ13">
        <f>VLOOKUP(CBZ12,'High Liner (NOI)'!$B:$Y,11,FALSE)</f>
        <v>0</v>
      </c>
      <c r="CCA13">
        <f>VLOOKUP(CCA12,'High Liner (NOI)'!$B:$Y,12,FALSE)</f>
        <v>0</v>
      </c>
      <c r="CCB13">
        <f>VLOOKUP(CCB12,'High Liner (NOI)'!$B:$Y,13,FALSE)</f>
        <v>0</v>
      </c>
      <c r="CCC13">
        <f>VLOOKUP(CCC12,'High Liner (NOI)'!$B:$Y,14,FALSE)</f>
        <v>0</v>
      </c>
      <c r="CCD13">
        <f>VLOOKUP(CCD12,'High Liner (NOI)'!$B:$Y,15,FALSE)</f>
        <v>0</v>
      </c>
      <c r="CCE13">
        <f>VLOOKUP(CCE12,'High Liner (NOI)'!$B:$Y,16,FALSE)</f>
        <v>0</v>
      </c>
      <c r="CCF13">
        <f>VLOOKUP(CCF12,'High Liner (NOI)'!$B:$Y,17,FALSE)</f>
        <v>0</v>
      </c>
      <c r="CCG13">
        <f>VLOOKUP(CCG12,'High Liner (NOI)'!$B:$Y,18,FALSE)</f>
        <v>0</v>
      </c>
      <c r="CCH13">
        <f>VLOOKUP(CCH12,'High Liner (NOI)'!$B:$Y,19,FALSE)</f>
        <v>0</v>
      </c>
      <c r="CCJ13">
        <f>VLOOKUP(CCJ12,'High Liner (NOI)'!$B:$Y,10,FALSE)</f>
        <v>0</v>
      </c>
      <c r="CCK13">
        <f>VLOOKUP(CCK12,'High Liner (NOI)'!$B:$Y,11,FALSE)</f>
        <v>0</v>
      </c>
      <c r="CCL13">
        <f>VLOOKUP(CCL12,'High Liner (NOI)'!$B:$Y,12,FALSE)</f>
        <v>0</v>
      </c>
      <c r="CCM13">
        <f>VLOOKUP(CCM12,'High Liner (NOI)'!$B:$Y,13,FALSE)</f>
        <v>0</v>
      </c>
      <c r="CCN13">
        <f>VLOOKUP(CCN12,'High Liner (NOI)'!$B:$Y,14,FALSE)</f>
        <v>0</v>
      </c>
      <c r="CCO13">
        <f>VLOOKUP(CCO12,'High Liner (NOI)'!$B:$Y,15,FALSE)</f>
        <v>0</v>
      </c>
      <c r="CCP13">
        <f>VLOOKUP(CCP12,'High Liner (NOI)'!$B:$Y,16,FALSE)</f>
        <v>0</v>
      </c>
      <c r="CCQ13">
        <f>VLOOKUP(CCQ12,'High Liner (NOI)'!$B:$Y,17,FALSE)</f>
        <v>0</v>
      </c>
      <c r="CCR13">
        <f>VLOOKUP(CCR12,'High Liner (NOI)'!$B:$Y,18,FALSE)</f>
        <v>0</v>
      </c>
      <c r="CCS13">
        <f>VLOOKUP(CCS12,'High Liner (NOI)'!$B:$Y,19,FALSE)</f>
        <v>0</v>
      </c>
      <c r="CCU13">
        <f>VLOOKUP(CCU12,'High Liner (NOI)'!$B:$Y,10,FALSE)</f>
        <v>0</v>
      </c>
      <c r="CCV13">
        <f>VLOOKUP(CCV12,'High Liner (NOI)'!$B:$Y,11,FALSE)</f>
        <v>0</v>
      </c>
      <c r="CCW13">
        <f>VLOOKUP(CCW12,'High Liner (NOI)'!$B:$Y,12,FALSE)</f>
        <v>0</v>
      </c>
      <c r="CCX13">
        <f>VLOOKUP(CCX12,'High Liner (NOI)'!$B:$Y,13,FALSE)</f>
        <v>0</v>
      </c>
      <c r="CCY13">
        <f>VLOOKUP(CCY12,'High Liner (NOI)'!$B:$Y,14,FALSE)</f>
        <v>0</v>
      </c>
      <c r="CCZ13">
        <f>VLOOKUP(CCZ12,'High Liner (NOI)'!$B:$Y,15,FALSE)</f>
        <v>0</v>
      </c>
      <c r="CDA13">
        <f>VLOOKUP(CDA12,'High Liner (NOI)'!$B:$Y,16,FALSE)</f>
        <v>0</v>
      </c>
      <c r="CDB13">
        <f>VLOOKUP(CDB12,'High Liner (NOI)'!$B:$Y,17,FALSE)</f>
        <v>0</v>
      </c>
      <c r="CDC13">
        <f>VLOOKUP(CDC12,'High Liner (NOI)'!$B:$Y,18,FALSE)</f>
        <v>0</v>
      </c>
      <c r="CDD13">
        <f>VLOOKUP(CDD12,'High Liner (NOI)'!$B:$Y,19,FALSE)</f>
        <v>0</v>
      </c>
      <c r="CDF13">
        <f>VLOOKUP(CDF12,'High Liner (NOI)'!$B:$Y,10,FALSE)</f>
        <v>0</v>
      </c>
      <c r="CDG13">
        <f>VLOOKUP(CDG12,'High Liner (NOI)'!$B:$Y,11,FALSE)</f>
        <v>0</v>
      </c>
      <c r="CDH13">
        <f>VLOOKUP(CDH12,'High Liner (NOI)'!$B:$Y,12,FALSE)</f>
        <v>0</v>
      </c>
      <c r="CDI13">
        <f>VLOOKUP(CDI12,'High Liner (NOI)'!$B:$Y,13,FALSE)</f>
        <v>0</v>
      </c>
      <c r="CDJ13">
        <f>VLOOKUP(CDJ12,'High Liner (NOI)'!$B:$Y,14,FALSE)</f>
        <v>0</v>
      </c>
      <c r="CDK13">
        <f>VLOOKUP(CDK12,'High Liner (NOI)'!$B:$Y,15,FALSE)</f>
        <v>0</v>
      </c>
      <c r="CDL13">
        <f>VLOOKUP(CDL12,'High Liner (NOI)'!$B:$Y,16,FALSE)</f>
        <v>0</v>
      </c>
      <c r="CDM13">
        <f>VLOOKUP(CDM12,'High Liner (NOI)'!$B:$Y,17,FALSE)</f>
        <v>0</v>
      </c>
      <c r="CDN13">
        <f>VLOOKUP(CDN12,'High Liner (NOI)'!$B:$Y,18,FALSE)</f>
        <v>0</v>
      </c>
      <c r="CDO13">
        <f>VLOOKUP(CDO12,'High Liner (NOI)'!$B:$Y,19,FALSE)</f>
        <v>0</v>
      </c>
      <c r="CDQ13">
        <f>VLOOKUP(CDQ12,'High Liner (NOI)'!$B:$Y,10,FALSE)</f>
        <v>0</v>
      </c>
      <c r="CDR13">
        <f>VLOOKUP(CDR12,'High Liner (NOI)'!$B:$Y,11,FALSE)</f>
        <v>0</v>
      </c>
      <c r="CDS13">
        <f>VLOOKUP(CDS12,'High Liner (NOI)'!$B:$Y,12,FALSE)</f>
        <v>0</v>
      </c>
      <c r="CDT13">
        <f>VLOOKUP(CDT12,'High Liner (NOI)'!$B:$Y,13,FALSE)</f>
        <v>0</v>
      </c>
      <c r="CDU13">
        <f>VLOOKUP(CDU12,'High Liner (NOI)'!$B:$Y,14,FALSE)</f>
        <v>0</v>
      </c>
      <c r="CDV13">
        <f>VLOOKUP(CDV12,'High Liner (NOI)'!$B:$Y,15,FALSE)</f>
        <v>0</v>
      </c>
      <c r="CDW13">
        <f>VLOOKUP(CDW12,'High Liner (NOI)'!$B:$Y,16,FALSE)</f>
        <v>0</v>
      </c>
      <c r="CDX13">
        <f>VLOOKUP(CDX12,'High Liner (NOI)'!$B:$Y,17,FALSE)</f>
        <v>0</v>
      </c>
      <c r="CDY13">
        <f>VLOOKUP(CDY12,'High Liner (NOI)'!$B:$Y,18,FALSE)</f>
        <v>0</v>
      </c>
      <c r="CDZ13">
        <f>VLOOKUP(CDZ12,'High Liner (NOI)'!$B:$Y,19,FALSE)</f>
        <v>0</v>
      </c>
      <c r="CEB13">
        <f>VLOOKUP(CEB12,'Hormel-Jennie-O (NOI)'!$B:$Y,10,FALSE)</f>
        <v>0</v>
      </c>
      <c r="CEC13">
        <f>VLOOKUP(CEC12,'Hormel-Jennie-O (NOI)'!$B:$Y,11,FALSE)</f>
        <v>0</v>
      </c>
      <c r="CED13">
        <f>VLOOKUP(CED12,'Hormel-Jennie-O (NOI)'!$B:$Y,12,FALSE)</f>
        <v>0</v>
      </c>
      <c r="CEE13">
        <f>VLOOKUP(CEE12,'Hormel-Jennie-O (NOI)'!$B:$Y,13,FALSE)</f>
        <v>0</v>
      </c>
      <c r="CEF13">
        <f>VLOOKUP(CEF12,'Hormel-Jennie-O (NOI)'!$B:$Y,14,FALSE)</f>
        <v>0</v>
      </c>
      <c r="CEG13">
        <f>VLOOKUP(CEG12,'Hormel-Jennie-O (NOI)'!$B:$Y,15,FALSE)</f>
        <v>0</v>
      </c>
      <c r="CEH13">
        <f>VLOOKUP(CEH12,'Hormel-Jennie-O (NOI)'!$B:$Y,16,FALSE)</f>
        <v>0</v>
      </c>
      <c r="CEI13">
        <f>VLOOKUP(CEI12,'Hormel-Jennie-O (NOI)'!$B:$Y,17,FALSE)</f>
        <v>0</v>
      </c>
      <c r="CEJ13">
        <f>VLOOKUP(CEJ12,'Hormel-Jennie-O (NOI)'!$B:$Y,18,FALSE)</f>
        <v>0</v>
      </c>
      <c r="CEK13">
        <f>VLOOKUP(CEK12,'Hormel-Jennie-O (NOI)'!$B:$Y,19,FALSE)</f>
        <v>0</v>
      </c>
      <c r="CEM13">
        <f>VLOOKUP(CEM12,'Hormel-Jennie-O (NOI)'!$B:$Y,10,FALSE)</f>
        <v>0</v>
      </c>
      <c r="CEN13">
        <f>VLOOKUP(CEN12,'Hormel-Jennie-O (NOI)'!$B:$Y,11,FALSE)</f>
        <v>0</v>
      </c>
      <c r="CEO13">
        <f>VLOOKUP(CEO12,'Hormel-Jennie-O (NOI)'!$B:$Y,12,FALSE)</f>
        <v>0</v>
      </c>
      <c r="CEP13">
        <f>VLOOKUP(CEP12,'Hormel-Jennie-O (NOI)'!$B:$Y,13,FALSE)</f>
        <v>0</v>
      </c>
      <c r="CEQ13">
        <f>VLOOKUP(CEQ12,'Hormel-Jennie-O (NOI)'!$B:$Y,14,FALSE)</f>
        <v>0</v>
      </c>
      <c r="CER13">
        <f>VLOOKUP(CER12,'Hormel-Jennie-O (NOI)'!$B:$Y,15,FALSE)</f>
        <v>0</v>
      </c>
      <c r="CES13">
        <f>VLOOKUP(CES12,'Hormel-Jennie-O (NOI)'!$B:$Y,16,FALSE)</f>
        <v>0</v>
      </c>
      <c r="CET13">
        <f>VLOOKUP(CET12,'Hormel-Jennie-O (NOI)'!$B:$Y,17,FALSE)</f>
        <v>0</v>
      </c>
      <c r="CEU13">
        <f>VLOOKUP(CEU12,'Hormel-Jennie-O (NOI)'!$B:$Y,18,FALSE)</f>
        <v>0</v>
      </c>
      <c r="CEV13">
        <f>VLOOKUP(CEV12,'Hormel-Jennie-O (NOI)'!$B:$Y,19,FALSE)</f>
        <v>0</v>
      </c>
      <c r="CEX13">
        <f>VLOOKUP(CEX12,'Hormel-Jennie-O (NOI)'!$B:$Y,10,FALSE)</f>
        <v>0</v>
      </c>
      <c r="CEY13">
        <f>VLOOKUP(CEY12,'Hormel-Jennie-O (NOI)'!$B:$Y,11,FALSE)</f>
        <v>0</v>
      </c>
      <c r="CEZ13">
        <f>VLOOKUP(CEZ12,'Hormel-Jennie-O (NOI)'!$B:$Y,12,FALSE)</f>
        <v>0</v>
      </c>
      <c r="CFA13">
        <f>VLOOKUP(CFA12,'Hormel-Jennie-O (NOI)'!$B:$Y,13,FALSE)</f>
        <v>0</v>
      </c>
      <c r="CFB13">
        <f>VLOOKUP(CFB12,'Hormel-Jennie-O (NOI)'!$B:$Y,14,FALSE)</f>
        <v>0</v>
      </c>
      <c r="CFC13">
        <f>VLOOKUP(CFC12,'Hormel-Jennie-O (NOI)'!$B:$Y,15,FALSE)</f>
        <v>0</v>
      </c>
      <c r="CFD13">
        <f>VLOOKUP(CFD12,'Hormel-Jennie-O (NOI)'!$B:$Y,16,FALSE)</f>
        <v>0</v>
      </c>
      <c r="CFE13">
        <f>VLOOKUP(CFE12,'Hormel-Jennie-O (NOI)'!$B:$Y,17,FALSE)</f>
        <v>0</v>
      </c>
      <c r="CFF13">
        <f>VLOOKUP(CFF12,'Hormel-Jennie-O (NOI)'!$B:$Y,18,FALSE)</f>
        <v>0</v>
      </c>
      <c r="CFG13">
        <f>VLOOKUP(CFG12,'Hormel-Jennie-O (NOI)'!$B:$Y,19,FALSE)</f>
        <v>0</v>
      </c>
      <c r="CFI13">
        <f>VLOOKUP(CFI12,'Hormel-Jennie-O (NOI)'!$B:$Y,10,FALSE)</f>
        <v>0</v>
      </c>
      <c r="CFJ13">
        <f>VLOOKUP(CFJ12,'Hormel-Jennie-O (NOI)'!$B:$Y,11,FALSE)</f>
        <v>0</v>
      </c>
      <c r="CFK13">
        <f>VLOOKUP(CFK12,'Hormel-Jennie-O (NOI)'!$B:$Y,12,FALSE)</f>
        <v>0</v>
      </c>
      <c r="CFL13">
        <f>VLOOKUP(CFL12,'Hormel-Jennie-O (NOI)'!$B:$Y,13,FALSE)</f>
        <v>0</v>
      </c>
      <c r="CFM13">
        <f>VLOOKUP(CFM12,'Hormel-Jennie-O (NOI)'!$B:$Y,14,FALSE)</f>
        <v>0</v>
      </c>
      <c r="CFN13">
        <f>VLOOKUP(CFN12,'Hormel-Jennie-O (NOI)'!$B:$Y,15,FALSE)</f>
        <v>0</v>
      </c>
      <c r="CFO13">
        <f>VLOOKUP(CFO12,'Hormel-Jennie-O (NOI)'!$B:$Y,16,FALSE)</f>
        <v>0</v>
      </c>
      <c r="CFP13">
        <f>VLOOKUP(CFP12,'Hormel-Jennie-O (NOI)'!$B:$Y,17,FALSE)</f>
        <v>0</v>
      </c>
      <c r="CFQ13">
        <f>VLOOKUP(CFQ12,'Hormel-Jennie-O (NOI)'!$B:$Y,18,FALSE)</f>
        <v>0</v>
      </c>
      <c r="CFR13">
        <f>VLOOKUP(CFR12,'Hormel-Jennie-O (NOI)'!$B:$Y,19,FALSE)</f>
        <v>0</v>
      </c>
      <c r="CFT13">
        <f>VLOOKUP(CFT12,'Hormel-Jennie-O (NOI)'!$B:$Y,10,FALSE)</f>
        <v>0</v>
      </c>
      <c r="CFU13">
        <f>VLOOKUP(CFU12,'Hormel-Jennie-O (NOI)'!$B:$Y,11,FALSE)</f>
        <v>0</v>
      </c>
      <c r="CFV13">
        <f>VLOOKUP(CFV12,'Hormel-Jennie-O (NOI)'!$B:$Y,12,FALSE)</f>
        <v>0</v>
      </c>
      <c r="CFW13">
        <f>VLOOKUP(CFW12,'Hormel-Jennie-O (NOI)'!$B:$Y,13,FALSE)</f>
        <v>0</v>
      </c>
      <c r="CFX13">
        <f>VLOOKUP(CFX12,'Hormel-Jennie-O (NOI)'!$B:$Y,14,FALSE)</f>
        <v>0</v>
      </c>
      <c r="CFY13">
        <f>VLOOKUP(CFY12,'Hormel-Jennie-O (NOI)'!$B:$Y,15,FALSE)</f>
        <v>0</v>
      </c>
      <c r="CFZ13">
        <f>VLOOKUP(CFZ12,'Hormel-Jennie-O (NOI)'!$B:$Y,16,FALSE)</f>
        <v>0</v>
      </c>
      <c r="CGA13">
        <f>VLOOKUP(CGA12,'Hormel-Jennie-O (NOI)'!$B:$Y,17,FALSE)</f>
        <v>0</v>
      </c>
      <c r="CGB13">
        <f>VLOOKUP(CGB12,'Hormel-Jennie-O (NOI)'!$B:$Y,18,FALSE)</f>
        <v>0</v>
      </c>
      <c r="CGC13">
        <f>VLOOKUP(CGC12,'Hormel-Jennie-O (NOI)'!$B:$Y,19,FALSE)</f>
        <v>0</v>
      </c>
      <c r="CGE13">
        <f>VLOOKUP(CGE12,'Hormel-Jennie-O (NOI)'!$B:$Y,10,FALSE)</f>
        <v>0</v>
      </c>
      <c r="CGF13">
        <f>VLOOKUP(CGF12,'Hormel-Jennie-O (NOI)'!$B:$Y,11,FALSE)</f>
        <v>0</v>
      </c>
      <c r="CGG13">
        <f>VLOOKUP(CGG12,'Hormel-Jennie-O (NOI)'!$B:$Y,12,FALSE)</f>
        <v>0</v>
      </c>
      <c r="CGH13">
        <f>VLOOKUP(CGH12,'Hormel-Jennie-O (NOI)'!$B:$Y,13,FALSE)</f>
        <v>0</v>
      </c>
      <c r="CGI13">
        <f>VLOOKUP(CGI12,'Hormel-Jennie-O (NOI)'!$B:$Y,14,FALSE)</f>
        <v>0</v>
      </c>
      <c r="CGJ13">
        <f>VLOOKUP(CGJ12,'Hormel-Jennie-O (NOI)'!$B:$Y,15,FALSE)</f>
        <v>0</v>
      </c>
      <c r="CGK13">
        <f>VLOOKUP(CGK12,'Hormel-Jennie-O (NOI)'!$B:$Y,16,FALSE)</f>
        <v>0</v>
      </c>
      <c r="CGL13">
        <f>VLOOKUP(CGL12,'Hormel-Jennie-O (NOI)'!$B:$Y,17,FALSE)</f>
        <v>0</v>
      </c>
      <c r="CGM13">
        <f>VLOOKUP(CGM12,'Hormel-Jennie-O (NOI)'!$B:$Y,18,FALSE)</f>
        <v>0</v>
      </c>
      <c r="CGN13">
        <f>VLOOKUP(CGN12,'Hormel-Jennie-O (NOI)'!$B:$Y,19,FALSE)</f>
        <v>0</v>
      </c>
      <c r="CGP13">
        <f>VLOOKUP(CGP12,'Hormel-Jennie-O (NOI)'!$B:$Y,10,FALSE)</f>
        <v>0</v>
      </c>
      <c r="CGQ13">
        <f>VLOOKUP(CGQ12,'Hormel-Jennie-O (NOI)'!$B:$Y,11,FALSE)</f>
        <v>0</v>
      </c>
      <c r="CGR13">
        <f>VLOOKUP(CGR12,'Hormel-Jennie-O (NOI)'!$B:$Y,12,FALSE)</f>
        <v>0</v>
      </c>
      <c r="CGS13">
        <f>VLOOKUP(CGS12,'Hormel-Jennie-O (NOI)'!$B:$Y,13,FALSE)</f>
        <v>0</v>
      </c>
      <c r="CGT13">
        <f>VLOOKUP(CGT12,'Hormel-Jennie-O (NOI)'!$B:$Y,14,FALSE)</f>
        <v>0</v>
      </c>
      <c r="CGU13">
        <f>VLOOKUP(CGU12,'Hormel-Jennie-O (NOI)'!$B:$Y,15,FALSE)</f>
        <v>0</v>
      </c>
      <c r="CGV13">
        <f>VLOOKUP(CGV12,'Hormel-Jennie-O (NOI)'!$B:$Y,16,FALSE)</f>
        <v>0</v>
      </c>
      <c r="CGW13">
        <f>VLOOKUP(CGW12,'Hormel-Jennie-O (NOI)'!$B:$Y,17,FALSE)</f>
        <v>0</v>
      </c>
      <c r="CGX13">
        <f>VLOOKUP(CGX12,'Hormel-Jennie-O (NOI)'!$B:$Y,18,FALSE)</f>
        <v>0</v>
      </c>
      <c r="CGY13">
        <f>VLOOKUP(CGY12,'Hormel-Jennie-O (NOI)'!$B:$Y,19,FALSE)</f>
        <v>0</v>
      </c>
      <c r="CHA13">
        <f>VLOOKUP(CHA12,'Hormel-Jennie-O (NOI)'!$B:$Y,10,FALSE)</f>
        <v>0</v>
      </c>
      <c r="CHB13">
        <f>VLOOKUP(CHB12,'Hormel-Jennie-O (NOI)'!$B:$Y,11,FALSE)</f>
        <v>0</v>
      </c>
      <c r="CHC13">
        <f>VLOOKUP(CHC12,'Hormel-Jennie-O (NOI)'!$B:$Y,12,FALSE)</f>
        <v>0</v>
      </c>
      <c r="CHD13">
        <f>VLOOKUP(CHD12,'Hormel-Jennie-O (NOI)'!$B:$Y,13,FALSE)</f>
        <v>0</v>
      </c>
      <c r="CHE13">
        <f>VLOOKUP(CHE12,'Hormel-Jennie-O (NOI)'!$B:$Y,14,FALSE)</f>
        <v>0</v>
      </c>
      <c r="CHF13">
        <f>VLOOKUP(CHF12,'Hormel-Jennie-O (NOI)'!$B:$Y,15,FALSE)</f>
        <v>0</v>
      </c>
      <c r="CHG13">
        <f>VLOOKUP(CHG12,'Hormel-Jennie-O (NOI)'!$B:$Y,16,FALSE)</f>
        <v>0</v>
      </c>
      <c r="CHH13">
        <f>VLOOKUP(CHH12,'Hormel-Jennie-O (NOI)'!$B:$Y,17,FALSE)</f>
        <v>0</v>
      </c>
      <c r="CHI13">
        <f>VLOOKUP(CHI12,'Hormel-Jennie-O (NOI)'!$B:$Y,18,FALSE)</f>
        <v>0</v>
      </c>
      <c r="CHJ13">
        <f>VLOOKUP(CHJ12,'Hormel-Jennie-O (NOI)'!$B:$Y,19,FALSE)</f>
        <v>0</v>
      </c>
      <c r="CHL13">
        <f>VLOOKUP(CHL12,'Hormel-Jennie-O (NOI)'!$B:$Y,10,FALSE)</f>
        <v>0</v>
      </c>
      <c r="CHM13">
        <f>VLOOKUP(CHM12,'Hormel-Jennie-O (NOI)'!$B:$Y,11,FALSE)</f>
        <v>0</v>
      </c>
      <c r="CHN13">
        <f>VLOOKUP(CHN12,'Hormel-Jennie-O (NOI)'!$B:$Y,12,FALSE)</f>
        <v>0</v>
      </c>
      <c r="CHO13">
        <f>VLOOKUP(CHO12,'Hormel-Jennie-O (NOI)'!$B:$Y,13,FALSE)</f>
        <v>0</v>
      </c>
      <c r="CHP13">
        <f>VLOOKUP(CHP12,'Hormel-Jennie-O (NOI)'!$B:$Y,14,FALSE)</f>
        <v>0</v>
      </c>
      <c r="CHQ13">
        <f>VLOOKUP(CHQ12,'Hormel-Jennie-O (NOI)'!$B:$Y,15,FALSE)</f>
        <v>0</v>
      </c>
      <c r="CHR13">
        <f>VLOOKUP(CHR12,'Hormel-Jennie-O (NOI)'!$B:$Y,16,FALSE)</f>
        <v>0</v>
      </c>
      <c r="CHS13">
        <f>VLOOKUP(CHS12,'Hormel-Jennie-O (NOI)'!$B:$Y,17,FALSE)</f>
        <v>0</v>
      </c>
      <c r="CHT13">
        <f>VLOOKUP(CHT12,'Hormel-Jennie-O (NOI)'!$B:$Y,18,FALSE)</f>
        <v>0</v>
      </c>
      <c r="CHU13">
        <f>VLOOKUP(CHU12,'Hormel-Jennie-O (NOI)'!$B:$Y,19,FALSE)</f>
        <v>0</v>
      </c>
      <c r="CHW13">
        <f>VLOOKUP(CHW12,'Hormel-Jennie-O (NOI)'!$B:$Y,10,FALSE)</f>
        <v>0</v>
      </c>
      <c r="CHX13">
        <f>VLOOKUP(CHX12,'Hormel-Jennie-O (NOI)'!$B:$Y,11,FALSE)</f>
        <v>0</v>
      </c>
      <c r="CHY13">
        <f>VLOOKUP(CHY12,'Hormel-Jennie-O (NOI)'!$B:$Y,12,FALSE)</f>
        <v>0</v>
      </c>
      <c r="CHZ13">
        <f>VLOOKUP(CHZ12,'Hormel-Jennie-O (NOI)'!$B:$Y,13,FALSE)</f>
        <v>0</v>
      </c>
      <c r="CIA13">
        <f>VLOOKUP(CIA12,'Hormel-Jennie-O (NOI)'!$B:$Y,14,FALSE)</f>
        <v>0</v>
      </c>
      <c r="CIB13">
        <f>VLOOKUP(CIB12,'Hormel-Jennie-O (NOI)'!$B:$Y,15,FALSE)</f>
        <v>0</v>
      </c>
      <c r="CIC13">
        <f>VLOOKUP(CIC12,'Hormel-Jennie-O (NOI)'!$B:$Y,16,FALSE)</f>
        <v>0</v>
      </c>
      <c r="CID13">
        <f>VLOOKUP(CID12,'Hormel-Jennie-O (NOI)'!$B:$Y,17,FALSE)</f>
        <v>0</v>
      </c>
      <c r="CIE13">
        <f>VLOOKUP(CIE12,'Hormel-Jennie-O (NOI)'!$B:$Y,18,FALSE)</f>
        <v>0</v>
      </c>
      <c r="CIF13">
        <f>VLOOKUP(CIF12,'Hormel-Jennie-O (NOI)'!$B:$Y,19,FALSE)</f>
        <v>0</v>
      </c>
      <c r="CIH13">
        <f>VLOOKUP(CIH12,'Hormel-Jennie-O (NOI)'!$B:$Y,10,FALSE)</f>
        <v>0</v>
      </c>
      <c r="CII13">
        <f>VLOOKUP(CII12,'Hormel-Jennie-O (NOI)'!$B:$Y,11,FALSE)</f>
        <v>0</v>
      </c>
      <c r="CIJ13">
        <f>VLOOKUP(CIJ12,'Hormel-Jennie-O (NOI)'!$B:$Y,12,FALSE)</f>
        <v>0</v>
      </c>
      <c r="CIK13">
        <f>VLOOKUP(CIK12,'Hormel-Jennie-O (NOI)'!$B:$Y,13,FALSE)</f>
        <v>0</v>
      </c>
      <c r="CIL13">
        <f>VLOOKUP(CIL12,'Hormel-Jennie-O (NOI)'!$B:$Y,14,FALSE)</f>
        <v>0</v>
      </c>
      <c r="CIM13">
        <f>VLOOKUP(CIM12,'Hormel-Jennie-O (NOI)'!$B:$Y,15,FALSE)</f>
        <v>0</v>
      </c>
      <c r="CIN13">
        <f>VLOOKUP(CIN12,'Hormel-Jennie-O (NOI)'!$B:$Y,16,FALSE)</f>
        <v>0</v>
      </c>
      <c r="CIO13">
        <f>VLOOKUP(CIO12,'Hormel-Jennie-O (NOI)'!$B:$Y,17,FALSE)</f>
        <v>0</v>
      </c>
      <c r="CIP13">
        <f>VLOOKUP(CIP12,'Hormel-Jennie-O (NOI)'!$B:$Y,18,FALSE)</f>
        <v>0</v>
      </c>
      <c r="CIQ13">
        <f>VLOOKUP(CIQ12,'Hormel-Jennie-O (NOI)'!$B:$Y,19,FALSE)</f>
        <v>0</v>
      </c>
      <c r="CIS13">
        <f>VLOOKUP(CIS12,'Hormel-Jennie-O (NOI)'!$B:$Y,10,FALSE)</f>
        <v>0</v>
      </c>
      <c r="CIT13">
        <f>VLOOKUP(CIT12,'Hormel-Jennie-O (NOI)'!$B:$Y,11,FALSE)</f>
        <v>0</v>
      </c>
      <c r="CIU13">
        <f>VLOOKUP(CIU12,'Hormel-Jennie-O (NOI)'!$B:$Y,12,FALSE)</f>
        <v>0</v>
      </c>
      <c r="CIV13">
        <f>VLOOKUP(CIV12,'Hormel-Jennie-O (NOI)'!$B:$Y,13,FALSE)</f>
        <v>0</v>
      </c>
      <c r="CIW13">
        <f>VLOOKUP(CIW12,'Hormel-Jennie-O (NOI)'!$B:$Y,14,FALSE)</f>
        <v>0</v>
      </c>
      <c r="CIX13">
        <f>VLOOKUP(CIX12,'Hormel-Jennie-O (NOI)'!$B:$Y,15,FALSE)</f>
        <v>0</v>
      </c>
      <c r="CIY13">
        <f>VLOOKUP(CIY12,'Hormel-Jennie-O (NOI)'!$B:$Y,16,FALSE)</f>
        <v>0</v>
      </c>
      <c r="CIZ13">
        <f>VLOOKUP(CIZ12,'Hormel-Jennie-O (NOI)'!$B:$Y,17,FALSE)</f>
        <v>0</v>
      </c>
      <c r="CJA13">
        <f>VLOOKUP(CJA12,'Hormel-Jennie-O (NOI)'!$B:$Y,18,FALSE)</f>
        <v>0</v>
      </c>
      <c r="CJB13">
        <f>VLOOKUP(CJB12,'Hormel-Jennie-O (NOI)'!$B:$Y,19,FALSE)</f>
        <v>0</v>
      </c>
      <c r="CJD13">
        <f>VLOOKUP(CJD12,'Hormel-Jennie-O (NOI)'!$B:$Y,10,FALSE)</f>
        <v>0</v>
      </c>
      <c r="CJE13">
        <f>VLOOKUP(CJE12,'Hormel-Jennie-O (NOI)'!$B:$Y,11,FALSE)</f>
        <v>0</v>
      </c>
      <c r="CJF13">
        <f>VLOOKUP(CJF12,'Hormel-Jennie-O (NOI)'!$B:$Y,12,FALSE)</f>
        <v>0</v>
      </c>
      <c r="CJG13">
        <f>VLOOKUP(CJG12,'Hormel-Jennie-O (NOI)'!$B:$Y,13,FALSE)</f>
        <v>0</v>
      </c>
      <c r="CJH13">
        <f>VLOOKUP(CJH12,'Hormel-Jennie-O (NOI)'!$B:$Y,14,FALSE)</f>
        <v>0</v>
      </c>
      <c r="CJI13">
        <f>VLOOKUP(CJI12,'Hormel-Jennie-O (NOI)'!$B:$Y,15,FALSE)</f>
        <v>0</v>
      </c>
      <c r="CJJ13">
        <f>VLOOKUP(CJJ12,'Hormel-Jennie-O (NOI)'!$B:$Y,16,FALSE)</f>
        <v>0</v>
      </c>
      <c r="CJK13">
        <f>VLOOKUP(CJK12,'Hormel-Jennie-O (NOI)'!$B:$Y,17,FALSE)</f>
        <v>0</v>
      </c>
      <c r="CJL13">
        <f>VLOOKUP(CJL12,'Hormel-Jennie-O (NOI)'!$B:$Y,18,FALSE)</f>
        <v>0</v>
      </c>
      <c r="CJM13">
        <f>VLOOKUP(CJM12,'Hormel-Jennie-O (NOI)'!$B:$Y,19,FALSE)</f>
        <v>0</v>
      </c>
      <c r="CJO13">
        <f>VLOOKUP(CJO12,'Hormel-Jennie-O (NOI)'!$B:$Y,10,FALSE)</f>
        <v>0</v>
      </c>
      <c r="CJP13">
        <f>VLOOKUP(CJP12,'Hormel-Jennie-O (NOI)'!$B:$Y,11,FALSE)</f>
        <v>0</v>
      </c>
      <c r="CJQ13">
        <f>VLOOKUP(CJQ12,'Hormel-Jennie-O (NOI)'!$B:$Y,12,FALSE)</f>
        <v>0</v>
      </c>
      <c r="CJR13">
        <f>VLOOKUP(CJR12,'Hormel-Jennie-O (NOI)'!$B:$Y,13,FALSE)</f>
        <v>0</v>
      </c>
      <c r="CJS13">
        <f>VLOOKUP(CJS12,'Hormel-Jennie-O (NOI)'!$B:$Y,14,FALSE)</f>
        <v>0</v>
      </c>
      <c r="CJT13">
        <f>VLOOKUP(CJT12,'Hormel-Jennie-O (NOI)'!$B:$Y,15,FALSE)</f>
        <v>0</v>
      </c>
      <c r="CJU13">
        <f>VLOOKUP(CJU12,'Hormel-Jennie-O (NOI)'!$B:$Y,16,FALSE)</f>
        <v>0</v>
      </c>
      <c r="CJV13">
        <f>VLOOKUP(CJV12,'Hormel-Jennie-O (NOI)'!$B:$Y,17,FALSE)</f>
        <v>0</v>
      </c>
      <c r="CJW13">
        <f>VLOOKUP(CJW12,'Hormel-Jennie-O (NOI)'!$B:$Y,18,FALSE)</f>
        <v>0</v>
      </c>
      <c r="CJX13">
        <f>VLOOKUP(CJX12,'Hormel-Jennie-O (NOI)'!$B:$Y,19,FALSE)</f>
        <v>0</v>
      </c>
      <c r="CJZ13">
        <f>VLOOKUP(CJZ12,'Hormel-Jennie-O (NOI)'!$B:$Y,10,FALSE)</f>
        <v>0</v>
      </c>
      <c r="CKA13">
        <f>VLOOKUP(CKA12,'Hormel-Jennie-O (NOI)'!$B:$Y,11,FALSE)</f>
        <v>0</v>
      </c>
      <c r="CKB13">
        <f>VLOOKUP(CKB12,'Hormel-Jennie-O (NOI)'!$B:$Y,12,FALSE)</f>
        <v>0</v>
      </c>
      <c r="CKC13">
        <f>VLOOKUP(CKC12,'Hormel-Jennie-O (NOI)'!$B:$Y,13,FALSE)</f>
        <v>0</v>
      </c>
      <c r="CKD13">
        <f>VLOOKUP(CKD12,'Hormel-Jennie-O (NOI)'!$B:$Y,14,FALSE)</f>
        <v>0</v>
      </c>
      <c r="CKE13">
        <f>VLOOKUP(CKE12,'Hormel-Jennie-O (NOI)'!$B:$Y,15,FALSE)</f>
        <v>0</v>
      </c>
      <c r="CKF13">
        <f>VLOOKUP(CKF12,'Hormel-Jennie-O (NOI)'!$B:$Y,16,FALSE)</f>
        <v>0</v>
      </c>
      <c r="CKG13">
        <f>VLOOKUP(CKG12,'Hormel-Jennie-O (NOI)'!$B:$Y,17,FALSE)</f>
        <v>0</v>
      </c>
      <c r="CKH13">
        <f>VLOOKUP(CKH12,'Hormel-Jennie-O (NOI)'!$B:$Y,18,FALSE)</f>
        <v>0</v>
      </c>
      <c r="CKI13">
        <f>VLOOKUP(CKI12,'Hormel-Jennie-O (NOI)'!$B:$Y,19,FALSE)</f>
        <v>0</v>
      </c>
      <c r="CKK13">
        <f>VLOOKUP(CKK12,'Hormel-Jennie-O (NOI)'!$B:$Y,10,FALSE)</f>
        <v>0</v>
      </c>
      <c r="CKL13">
        <f>VLOOKUP(CKL12,'Hormel-Jennie-O (NOI)'!$B:$Y,11,FALSE)</f>
        <v>0</v>
      </c>
      <c r="CKM13">
        <f>VLOOKUP(CKM12,'Hormel-Jennie-O (NOI)'!$B:$Y,12,FALSE)</f>
        <v>0</v>
      </c>
      <c r="CKN13">
        <f>VLOOKUP(CKN12,'Hormel-Jennie-O (NOI)'!$B:$Y,13,FALSE)</f>
        <v>0</v>
      </c>
      <c r="CKO13">
        <f>VLOOKUP(CKO12,'Hormel-Jennie-O (NOI)'!$B:$Y,14,FALSE)</f>
        <v>0</v>
      </c>
      <c r="CKP13">
        <f>VLOOKUP(CKP12,'Hormel-Jennie-O (NOI)'!$B:$Y,15,FALSE)</f>
        <v>0</v>
      </c>
      <c r="CKQ13">
        <f>VLOOKUP(CKQ12,'Hormel-Jennie-O (NOI)'!$B:$Y,16,FALSE)</f>
        <v>0</v>
      </c>
      <c r="CKR13">
        <f>VLOOKUP(CKR12,'Hormel-Jennie-O (NOI)'!$B:$Y,17,FALSE)</f>
        <v>0</v>
      </c>
      <c r="CKS13">
        <f>VLOOKUP(CKS12,'Hormel-Jennie-O (NOI)'!$B:$Y,18,FALSE)</f>
        <v>0</v>
      </c>
      <c r="CKT13">
        <f>VLOOKUP(CKT12,'Hormel-Jennie-O (NOI)'!$B:$Y,19,FALSE)</f>
        <v>0</v>
      </c>
      <c r="CKV13">
        <f>VLOOKUP(CKV12,'Hormel-Jennie-O (NOI)'!$B:$Y,10,FALSE)</f>
        <v>0</v>
      </c>
      <c r="CKW13">
        <f>VLOOKUP(CKW12,'Hormel-Jennie-O (NOI)'!$B:$Y,11,FALSE)</f>
        <v>0</v>
      </c>
      <c r="CKX13">
        <f>VLOOKUP(CKX12,'Hormel-Jennie-O (NOI)'!$B:$Y,12,FALSE)</f>
        <v>0</v>
      </c>
      <c r="CKY13">
        <f>VLOOKUP(CKY12,'Hormel-Jennie-O (NOI)'!$B:$Y,13,FALSE)</f>
        <v>0</v>
      </c>
      <c r="CKZ13">
        <f>VLOOKUP(CKZ12,'Hormel-Jennie-O (NOI)'!$B:$Y,14,FALSE)</f>
        <v>0</v>
      </c>
      <c r="CLA13">
        <f>VLOOKUP(CLA12,'Hormel-Jennie-O (NOI)'!$B:$Y,15,FALSE)</f>
        <v>0</v>
      </c>
      <c r="CLB13">
        <f>VLOOKUP(CLB12,'Hormel-Jennie-O (NOI)'!$B:$Y,16,FALSE)</f>
        <v>0</v>
      </c>
      <c r="CLC13">
        <f>VLOOKUP(CLC12,'Hormel-Jennie-O (NOI)'!$B:$Y,17,FALSE)</f>
        <v>0</v>
      </c>
      <c r="CLD13">
        <f>VLOOKUP(CLD12,'Hormel-Jennie-O (NOI)'!$B:$Y,18,FALSE)</f>
        <v>0</v>
      </c>
      <c r="CLE13">
        <f>VLOOKUP(CLE12,'Hormel-Jennie-O (NOI)'!$B:$Y,19,FALSE)</f>
        <v>0</v>
      </c>
      <c r="CLG13">
        <f>VLOOKUP(CLG12,'Hormel-Jennie-O (NOI)'!$B:$Y,10,FALSE)</f>
        <v>0</v>
      </c>
      <c r="CLH13">
        <f>VLOOKUP(CLH12,'Hormel-Jennie-O (NOI)'!$B:$Y,11,FALSE)</f>
        <v>0</v>
      </c>
      <c r="CLI13">
        <f>VLOOKUP(CLI12,'Hormel-Jennie-O (NOI)'!$B:$Y,12,FALSE)</f>
        <v>0</v>
      </c>
      <c r="CLJ13">
        <f>VLOOKUP(CLJ12,'Hormel-Jennie-O (NOI)'!$B:$Y,13,FALSE)</f>
        <v>0</v>
      </c>
      <c r="CLK13">
        <f>VLOOKUP(CLK12,'Hormel-Jennie-O (NOI)'!$B:$Y,14,FALSE)</f>
        <v>0</v>
      </c>
      <c r="CLL13">
        <f>VLOOKUP(CLL12,'Hormel-Jennie-O (NOI)'!$B:$Y,15,FALSE)</f>
        <v>0</v>
      </c>
      <c r="CLM13">
        <f>VLOOKUP(CLM12,'Hormel-Jennie-O (NOI)'!$B:$Y,16,FALSE)</f>
        <v>0</v>
      </c>
      <c r="CLN13">
        <f>VLOOKUP(CLN12,'Hormel-Jennie-O (NOI)'!$B:$Y,17,FALSE)</f>
        <v>0</v>
      </c>
      <c r="CLO13">
        <f>VLOOKUP(CLO12,'Hormel-Jennie-O (NOI)'!$B:$Y,18,FALSE)</f>
        <v>0</v>
      </c>
      <c r="CLP13">
        <f>VLOOKUP(CLP12,'Hormel-Jennie-O (NOI)'!$B:$Y,19,FALSE)</f>
        <v>0</v>
      </c>
      <c r="CLR13">
        <f>VLOOKUP(CLR12,'Hormel-Jennie-O (NOI)'!$B:$Y,10,FALSE)</f>
        <v>0</v>
      </c>
      <c r="CLS13">
        <f>VLOOKUP(CLS12,'Hormel-Jennie-O (NOI)'!$B:$Y,11,FALSE)</f>
        <v>0</v>
      </c>
      <c r="CLT13">
        <f>VLOOKUP(CLT12,'Hormel-Jennie-O (NOI)'!$B:$Y,12,FALSE)</f>
        <v>0</v>
      </c>
      <c r="CLU13">
        <f>VLOOKUP(CLU12,'Hormel-Jennie-O (NOI)'!$B:$Y,13,FALSE)</f>
        <v>0</v>
      </c>
      <c r="CLV13">
        <f>VLOOKUP(CLV12,'Hormel-Jennie-O (NOI)'!$B:$Y,14,FALSE)</f>
        <v>0</v>
      </c>
      <c r="CLW13">
        <f>VLOOKUP(CLW12,'Hormel-Jennie-O (NOI)'!$B:$Y,15,FALSE)</f>
        <v>0</v>
      </c>
      <c r="CLX13">
        <f>VLOOKUP(CLX12,'Hormel-Jennie-O (NOI)'!$B:$Y,16,FALSE)</f>
        <v>0</v>
      </c>
      <c r="CLY13">
        <f>VLOOKUP(CLY12,'Hormel-Jennie-O (NOI)'!$B:$Y,17,FALSE)</f>
        <v>0</v>
      </c>
      <c r="CLZ13">
        <f>VLOOKUP(CLZ12,'Hormel-Jennie-O (NOI)'!$B:$Y,18,FALSE)</f>
        <v>0</v>
      </c>
      <c r="CMA13">
        <f>VLOOKUP(CMA12,'Hormel-Jennie-O (NOI)'!$B:$Y,19,FALSE)</f>
        <v>0</v>
      </c>
      <c r="CMC13">
        <f>VLOOKUP(CMC12,'Hormel-Jennie-O (NOI)'!$B:$Y,10,FALSE)</f>
        <v>0</v>
      </c>
      <c r="CMD13">
        <f>VLOOKUP(CMD12,'Hormel-Jennie-O (NOI)'!$B:$Y,11,FALSE)</f>
        <v>0</v>
      </c>
      <c r="CME13">
        <f>VLOOKUP(CME12,'Hormel-Jennie-O (NOI)'!$B:$Y,12,FALSE)</f>
        <v>0</v>
      </c>
      <c r="CMF13">
        <f>VLOOKUP(CMF12,'Hormel-Jennie-O (NOI)'!$B:$Y,13,FALSE)</f>
        <v>0</v>
      </c>
      <c r="CMG13">
        <f>VLOOKUP(CMG12,'Hormel-Jennie-O (NOI)'!$B:$Y,14,FALSE)</f>
        <v>0</v>
      </c>
      <c r="CMH13">
        <f>VLOOKUP(CMH12,'Hormel-Jennie-O (NOI)'!$B:$Y,15,FALSE)</f>
        <v>0</v>
      </c>
      <c r="CMI13">
        <f>VLOOKUP(CMI12,'Hormel-Jennie-O (NOI)'!$B:$Y,16,FALSE)</f>
        <v>0</v>
      </c>
      <c r="CMJ13">
        <f>VLOOKUP(CMJ12,'Hormel-Jennie-O (NOI)'!$B:$Y,17,FALSE)</f>
        <v>0</v>
      </c>
      <c r="CMK13">
        <f>VLOOKUP(CMK12,'Hormel-Jennie-O (NOI)'!$B:$Y,18,FALSE)</f>
        <v>0</v>
      </c>
      <c r="CML13">
        <f>VLOOKUP(CML12,'Hormel-Jennie-O (NOI)'!$B:$Y,19,FALSE)</f>
        <v>0</v>
      </c>
      <c r="CMN13">
        <f>VLOOKUP(CMN12,'Hormel-Jennie-O (NOI)'!$B:$Y,10,FALSE)</f>
        <v>0</v>
      </c>
      <c r="CMO13">
        <f>VLOOKUP(CMO12,'Hormel-Jennie-O (NOI)'!$B:$Y,11,FALSE)</f>
        <v>0</v>
      </c>
      <c r="CMP13">
        <f>VLOOKUP(CMP12,'Hormel-Jennie-O (NOI)'!$B:$Y,12,FALSE)</f>
        <v>0</v>
      </c>
      <c r="CMQ13">
        <f>VLOOKUP(CMQ12,'Hormel-Jennie-O (NOI)'!$B:$Y,13,FALSE)</f>
        <v>0</v>
      </c>
      <c r="CMR13">
        <f>VLOOKUP(CMR12,'Hormel-Jennie-O (NOI)'!$B:$Y,14,FALSE)</f>
        <v>0</v>
      </c>
      <c r="CMS13">
        <f>VLOOKUP(CMS12,'Hormel-Jennie-O (NOI)'!$B:$Y,15,FALSE)</f>
        <v>0</v>
      </c>
      <c r="CMT13">
        <f>VLOOKUP(CMT12,'Hormel-Jennie-O (NOI)'!$B:$Y,16,FALSE)</f>
        <v>0</v>
      </c>
      <c r="CMU13">
        <f>VLOOKUP(CMU12,'Hormel-Jennie-O (NOI)'!$B:$Y,17,FALSE)</f>
        <v>0</v>
      </c>
      <c r="CMV13">
        <f>VLOOKUP(CMV12,'Hormel-Jennie-O (NOI)'!$B:$Y,18,FALSE)</f>
        <v>0</v>
      </c>
      <c r="CMW13">
        <f>VLOOKUP(CMW12,'Hormel-Jennie-O (NOI)'!$B:$Y,19,FALSE)</f>
        <v>0</v>
      </c>
      <c r="CMY13">
        <f>VLOOKUP(CMY12,'Hormel-Jennie-O (NOI)'!$B:$Y,10,FALSE)</f>
        <v>0</v>
      </c>
      <c r="CMZ13">
        <f>VLOOKUP(CMZ12,'Hormel-Jennie-O (NOI)'!$B:$Y,11,FALSE)</f>
        <v>0</v>
      </c>
      <c r="CNA13">
        <f>VLOOKUP(CNA12,'Hormel-Jennie-O (NOI)'!$B:$Y,12,FALSE)</f>
        <v>0</v>
      </c>
      <c r="CNB13">
        <f>VLOOKUP(CNB12,'Hormel-Jennie-O (NOI)'!$B:$Y,13,FALSE)</f>
        <v>0</v>
      </c>
      <c r="CNC13">
        <f>VLOOKUP(CNC12,'Hormel-Jennie-O (NOI)'!$B:$Y,14,FALSE)</f>
        <v>0</v>
      </c>
      <c r="CND13">
        <f>VLOOKUP(CND12,'Hormel-Jennie-O (NOI)'!$B:$Y,15,FALSE)</f>
        <v>0</v>
      </c>
      <c r="CNE13">
        <f>VLOOKUP(CNE12,'Hormel-Jennie-O (NOI)'!$B:$Y,16,FALSE)</f>
        <v>0</v>
      </c>
      <c r="CNF13">
        <f>VLOOKUP(CNF12,'Hormel-Jennie-O (NOI)'!$B:$Y,17,FALSE)</f>
        <v>0</v>
      </c>
      <c r="CNG13">
        <f>VLOOKUP(CNG12,'Hormel-Jennie-O (NOI)'!$B:$Y,18,FALSE)</f>
        <v>0</v>
      </c>
      <c r="CNH13">
        <f>VLOOKUP(CNH12,'Hormel-Jennie-O (NOI)'!$B:$Y,19,FALSE)</f>
        <v>0</v>
      </c>
      <c r="CNJ13">
        <f>VLOOKUP(CNJ12,'Hormel-Jennie-O (NOI)'!$B:$Y,10,FALSE)</f>
        <v>0</v>
      </c>
      <c r="CNK13">
        <f>VLOOKUP(CNK12,'Hormel-Jennie-O (NOI)'!$B:$Y,11,FALSE)</f>
        <v>0</v>
      </c>
      <c r="CNL13">
        <f>VLOOKUP(CNL12,'Hormel-Jennie-O (NOI)'!$B:$Y,12,FALSE)</f>
        <v>0</v>
      </c>
      <c r="CNM13">
        <f>VLOOKUP(CNM12,'Hormel-Jennie-O (NOI)'!$B:$Y,13,FALSE)</f>
        <v>0</v>
      </c>
      <c r="CNN13">
        <f>VLOOKUP(CNN12,'Hormel-Jennie-O (NOI)'!$B:$Y,14,FALSE)</f>
        <v>0</v>
      </c>
      <c r="CNO13">
        <f>VLOOKUP(CNO12,'Hormel-Jennie-O (NOI)'!$B:$Y,15,FALSE)</f>
        <v>0</v>
      </c>
      <c r="CNP13">
        <f>VLOOKUP(CNP12,'Hormel-Jennie-O (NOI)'!$B:$Y,16,FALSE)</f>
        <v>0</v>
      </c>
      <c r="CNQ13">
        <f>VLOOKUP(CNQ12,'Hormel-Jennie-O (NOI)'!$B:$Y,17,FALSE)</f>
        <v>0</v>
      </c>
      <c r="CNR13">
        <f>VLOOKUP(CNR12,'Hormel-Jennie-O (NOI)'!$B:$Y,18,FALSE)</f>
        <v>0</v>
      </c>
      <c r="CNS13">
        <f>VLOOKUP(CNS12,'Hormel-Jennie-O (NOI)'!$B:$Y,19,FALSE)</f>
        <v>0</v>
      </c>
      <c r="CNU13">
        <f>VLOOKUP(CNU12,'Hormel-Jennie-O (NOI)'!$B:$Y,10,FALSE)</f>
        <v>0</v>
      </c>
      <c r="CNV13">
        <f>VLOOKUP(CNV12,'Hormel-Jennie-O (NOI)'!$B:$Y,11,FALSE)</f>
        <v>0</v>
      </c>
      <c r="CNW13">
        <f>VLOOKUP(CNW12,'Hormel-Jennie-O (NOI)'!$B:$Y,12,FALSE)</f>
        <v>0</v>
      </c>
      <c r="CNX13">
        <f>VLOOKUP(CNX12,'Hormel-Jennie-O (NOI)'!$B:$Y,13,FALSE)</f>
        <v>0</v>
      </c>
      <c r="CNY13">
        <f>VLOOKUP(CNY12,'Hormel-Jennie-O (NOI)'!$B:$Y,14,FALSE)</f>
        <v>0</v>
      </c>
      <c r="CNZ13">
        <f>VLOOKUP(CNZ12,'Hormel-Jennie-O (NOI)'!$B:$Y,15,FALSE)</f>
        <v>0</v>
      </c>
      <c r="COA13">
        <f>VLOOKUP(COA12,'Hormel-Jennie-O (NOI)'!$B:$Y,16,FALSE)</f>
        <v>0</v>
      </c>
      <c r="COB13">
        <f>VLOOKUP(COB12,'Hormel-Jennie-O (NOI)'!$B:$Y,17,FALSE)</f>
        <v>0</v>
      </c>
      <c r="COC13">
        <f>VLOOKUP(COC12,'Hormel-Jennie-O (NOI)'!$B:$Y,18,FALSE)</f>
        <v>0</v>
      </c>
      <c r="COD13">
        <f>VLOOKUP(COD12,'Hormel-Jennie-O (NOI)'!$B:$Y,19,FALSE)</f>
        <v>0</v>
      </c>
      <c r="COF13">
        <f>VLOOKUP(COF12,'IFS - 100103 Chicken (NOI)'!$B:$Y,10,FALSE)</f>
        <v>0</v>
      </c>
      <c r="COG13">
        <f>VLOOKUP(COG12,'IFS - 100103 Chicken (NOI)'!$B:$Y,11,FALSE)</f>
        <v>0</v>
      </c>
      <c r="COH13">
        <f>VLOOKUP(COH12,'IFS - 100103 Chicken (NOI)'!$B:$Y,12,FALSE)</f>
        <v>0</v>
      </c>
      <c r="COI13">
        <f>VLOOKUP(COI12,'IFS - 100103 Chicken (NOI)'!$B:$Y,13,FALSE)</f>
        <v>0</v>
      </c>
      <c r="COJ13">
        <f>VLOOKUP(COJ12,'IFS - 100103 Chicken (NOI)'!$B:$Y,14,FALSE)</f>
        <v>0</v>
      </c>
      <c r="COK13">
        <f>VLOOKUP(COK12,'IFS - 100103 Chicken (NOI)'!$B:$Y,15,FALSE)</f>
        <v>0</v>
      </c>
      <c r="COL13">
        <f>VLOOKUP(COL12,'IFS - 100103 Chicken (NOI)'!$B:$Y,16,FALSE)</f>
        <v>0</v>
      </c>
      <c r="COM13">
        <f>VLOOKUP(COM12,'IFS - 100103 Chicken (NOI)'!$B:$Y,17,FALSE)</f>
        <v>0</v>
      </c>
      <c r="CON13">
        <f>VLOOKUP(CON12,'IFS - 100103 Chicken (NOI)'!$B:$Y,18,FALSE)</f>
        <v>0</v>
      </c>
      <c r="COO13">
        <f>VLOOKUP(COO12,'IFS - 100103 Chicken (NOI)'!$B:$Y,19,FALSE)</f>
        <v>0</v>
      </c>
      <c r="COQ13">
        <f>VLOOKUP(COQ12,'IFS - 100103 Chicken (NOI)'!$B:$Y,10,FALSE)</f>
        <v>0</v>
      </c>
      <c r="COR13">
        <f>VLOOKUP(COR12,'IFS - 100103 Chicken (NOI)'!$B:$Y,11,FALSE)</f>
        <v>0</v>
      </c>
      <c r="COS13">
        <f>VLOOKUP(COS12,'IFS - 100103 Chicken (NOI)'!$B:$Y,12,FALSE)</f>
        <v>0</v>
      </c>
      <c r="COT13">
        <f>VLOOKUP(COT12,'IFS - 100103 Chicken (NOI)'!$B:$Y,13,FALSE)</f>
        <v>0</v>
      </c>
      <c r="COU13">
        <f>VLOOKUP(COU12,'IFS - 100103 Chicken (NOI)'!$B:$Y,14,FALSE)</f>
        <v>0</v>
      </c>
      <c r="COV13">
        <f>VLOOKUP(COV12,'IFS - 100103 Chicken (NOI)'!$B:$Y,15,FALSE)</f>
        <v>0</v>
      </c>
      <c r="COW13">
        <f>VLOOKUP(COW12,'IFS - 100103 Chicken (NOI)'!$B:$Y,16,FALSE)</f>
        <v>0</v>
      </c>
      <c r="COX13">
        <f>VLOOKUP(COX12,'IFS - 100103 Chicken (NOI)'!$B:$Y,17,FALSE)</f>
        <v>0</v>
      </c>
      <c r="COY13">
        <f>VLOOKUP(COY12,'IFS - 100103 Chicken (NOI)'!$B:$Y,18,FALSE)</f>
        <v>0</v>
      </c>
      <c r="COZ13">
        <f>VLOOKUP(COZ12,'IFS - 100103 Chicken (NOI)'!$B:$Y,19,FALSE)</f>
        <v>0</v>
      </c>
      <c r="CPB13">
        <f>VLOOKUP(CPB12,'IFS - 100103 Chicken (NOI)'!$B:$Y,10,FALSE)</f>
        <v>0</v>
      </c>
      <c r="CPC13">
        <f>VLOOKUP(CPC12,'IFS - 100103 Chicken (NOI)'!$B:$Y,11,FALSE)</f>
        <v>0</v>
      </c>
      <c r="CPD13">
        <f>VLOOKUP(CPD12,'IFS - 100103 Chicken (NOI)'!$B:$Y,12,FALSE)</f>
        <v>0</v>
      </c>
      <c r="CPE13">
        <f>VLOOKUP(CPE12,'IFS - 100103 Chicken (NOI)'!$B:$Y,13,FALSE)</f>
        <v>0</v>
      </c>
      <c r="CPF13">
        <f>VLOOKUP(CPF12,'IFS - 100103 Chicken (NOI)'!$B:$Y,14,FALSE)</f>
        <v>0</v>
      </c>
      <c r="CPG13">
        <f>VLOOKUP(CPG12,'IFS - 100103 Chicken (NOI)'!$B:$Y,15,FALSE)</f>
        <v>0</v>
      </c>
      <c r="CPH13">
        <f>VLOOKUP(CPH12,'IFS - 100103 Chicken (NOI)'!$B:$Y,16,FALSE)</f>
        <v>0</v>
      </c>
      <c r="CPI13">
        <f>VLOOKUP(CPI12,'IFS - 100103 Chicken (NOI)'!$B:$Y,17,FALSE)</f>
        <v>0</v>
      </c>
      <c r="CPJ13">
        <f>VLOOKUP(CPJ12,'IFS - 100103 Chicken (NOI)'!$B:$Y,18,FALSE)</f>
        <v>0</v>
      </c>
      <c r="CPK13">
        <f>VLOOKUP(CPK12,'IFS - 100103 Chicken (NOI)'!$B:$Y,19,FALSE)</f>
        <v>0</v>
      </c>
      <c r="CPM13">
        <f>VLOOKUP(CPM12,'IFS - 100103 Chicken (NOI)'!$B:$Y,10,FALSE)</f>
        <v>0</v>
      </c>
      <c r="CPN13">
        <f>VLOOKUP(CPN12,'IFS - 100103 Chicken (NOI)'!$B:$Y,11,FALSE)</f>
        <v>0</v>
      </c>
      <c r="CPO13">
        <f>VLOOKUP(CPO12,'IFS - 100103 Chicken (NOI)'!$B:$Y,12,FALSE)</f>
        <v>0</v>
      </c>
      <c r="CPP13">
        <f>VLOOKUP(CPP12,'IFS - 100103 Chicken (NOI)'!$B:$Y,13,FALSE)</f>
        <v>0</v>
      </c>
      <c r="CPQ13">
        <f>VLOOKUP(CPQ12,'IFS - 100103 Chicken (NOI)'!$B:$Y,14,FALSE)</f>
        <v>0</v>
      </c>
      <c r="CPR13">
        <f>VLOOKUP(CPR12,'IFS - 100103 Chicken (NOI)'!$B:$Y,15,FALSE)</f>
        <v>0</v>
      </c>
      <c r="CPS13">
        <f>VLOOKUP(CPS12,'IFS - 100103 Chicken (NOI)'!$B:$Y,16,FALSE)</f>
        <v>0</v>
      </c>
      <c r="CPT13">
        <f>VLOOKUP(CPT12,'IFS - 100103 Chicken (NOI)'!$B:$Y,17,FALSE)</f>
        <v>0</v>
      </c>
      <c r="CPU13">
        <f>VLOOKUP(CPU12,'IFS - 100103 Chicken (NOI)'!$B:$Y,18,FALSE)</f>
        <v>0</v>
      </c>
      <c r="CPV13">
        <f>VLOOKUP(CPV12,'IFS - 100103 Chicken (NOI)'!$B:$Y,19,FALSE)</f>
        <v>0</v>
      </c>
      <c r="CPX13">
        <f>VLOOKUP(CPX12,'IFS - 100113 Chicken (NOI)'!$B:$Y,10,FALSE)</f>
        <v>0</v>
      </c>
      <c r="CPY13">
        <f>VLOOKUP(CPY12,'IFS - 100113 Chicken (NOI)'!$B:$Y,11,FALSE)</f>
        <v>0</v>
      </c>
      <c r="CPZ13">
        <f>VLOOKUP(CPZ12,'IFS - 100113 Chicken (NOI)'!$B:$Y,12,FALSE)</f>
        <v>0</v>
      </c>
      <c r="CQA13">
        <f>VLOOKUP(CQA12,'IFS - 100113 Chicken (NOI)'!$B:$Y,13,FALSE)</f>
        <v>0</v>
      </c>
      <c r="CQB13">
        <f>VLOOKUP(CQB12,'IFS - 100113 Chicken (NOI)'!$B:$Y,14,FALSE)</f>
        <v>0</v>
      </c>
      <c r="CQC13">
        <f>VLOOKUP(CQC12,'IFS - 100113 Chicken (NOI)'!$B:$Y,15,FALSE)</f>
        <v>0</v>
      </c>
      <c r="CQD13">
        <f>VLOOKUP(CQD12,'IFS - 100113 Chicken (NOI)'!$B:$Y,16,FALSE)</f>
        <v>0</v>
      </c>
      <c r="CQE13">
        <f>VLOOKUP(CQE12,'IFS - 100113 Chicken (NOI)'!$B:$Y,17,FALSE)</f>
        <v>0</v>
      </c>
      <c r="CQF13">
        <f>VLOOKUP(CQF12,'IFS - 100113 Chicken (NOI)'!$B:$Y,18,FALSE)</f>
        <v>0</v>
      </c>
      <c r="CQG13">
        <f>VLOOKUP(CQG12,'IFS - 100113 Chicken (NOI)'!$B:$Y,19,FALSE)</f>
        <v>0</v>
      </c>
      <c r="CQI13">
        <f>VLOOKUP(CQI12,'IFS - 100113 Chicken (NOI)'!$B:$Y,10,FALSE)</f>
        <v>0</v>
      </c>
      <c r="CQJ13">
        <f>VLOOKUP(CQJ12,'IFS - 100113 Chicken (NOI)'!$B:$Y,11,FALSE)</f>
        <v>0</v>
      </c>
      <c r="CQK13">
        <f>VLOOKUP(CQK12,'IFS - 100113 Chicken (NOI)'!$B:$Y,12,FALSE)</f>
        <v>0</v>
      </c>
      <c r="CQL13">
        <f>VLOOKUP(CQL12,'IFS - 100113 Chicken (NOI)'!$B:$Y,13,FALSE)</f>
        <v>0</v>
      </c>
      <c r="CQM13">
        <f>VLOOKUP(CQM12,'IFS - 100113 Chicken (NOI)'!$B:$Y,14,FALSE)</f>
        <v>0</v>
      </c>
      <c r="CQN13">
        <f>VLOOKUP(CQN12,'IFS - 100113 Chicken (NOI)'!$B:$Y,15,FALSE)</f>
        <v>0</v>
      </c>
      <c r="CQO13">
        <f>VLOOKUP(CQO12,'IFS - 100113 Chicken (NOI)'!$B:$Y,16,FALSE)</f>
        <v>0</v>
      </c>
      <c r="CQP13">
        <f>VLOOKUP(CQP12,'IFS - 100113 Chicken (NOI)'!$B:$Y,17,FALSE)</f>
        <v>0</v>
      </c>
      <c r="CQQ13">
        <f>VLOOKUP(CQQ12,'IFS - 100113 Chicken (NOI)'!$B:$Y,18,FALSE)</f>
        <v>0</v>
      </c>
      <c r="CQR13">
        <f>VLOOKUP(CQR12,'IFS - 100113 Chicken (NOI)'!$B:$Y,19,FALSE)</f>
        <v>0</v>
      </c>
      <c r="CQT13">
        <f>VLOOKUP(CQT12,'IFS - 100113 Chicken (NOI)'!$B:$Y,10,FALSE)</f>
        <v>0</v>
      </c>
      <c r="CQU13">
        <f>VLOOKUP(CQU12,'IFS - 100113 Chicken (NOI)'!$B:$Y,11,FALSE)</f>
        <v>0</v>
      </c>
      <c r="CQV13">
        <f>VLOOKUP(CQV12,'IFS - 100113 Chicken (NOI)'!$B:$Y,12,FALSE)</f>
        <v>0</v>
      </c>
      <c r="CQW13">
        <f>VLOOKUP(CQW12,'IFS - 100113 Chicken (NOI)'!$B:$Y,13,FALSE)</f>
        <v>0</v>
      </c>
      <c r="CQX13">
        <f>VLOOKUP(CQX12,'IFS - 100113 Chicken (NOI)'!$B:$Y,14,FALSE)</f>
        <v>0</v>
      </c>
      <c r="CQY13">
        <f>VLOOKUP(CQY12,'IFS - 100113 Chicken (NOI)'!$B:$Y,15,FALSE)</f>
        <v>0</v>
      </c>
      <c r="CQZ13">
        <f>VLOOKUP(CQZ12,'IFS - 100113 Chicken (NOI)'!$B:$Y,16,FALSE)</f>
        <v>0</v>
      </c>
      <c r="CRA13">
        <f>VLOOKUP(CRA12,'IFS - 100113 Chicken (NOI)'!$B:$Y,17,FALSE)</f>
        <v>0</v>
      </c>
      <c r="CRB13">
        <f>VLOOKUP(CRB12,'IFS - 100113 Chicken (NOI)'!$B:$Y,18,FALSE)</f>
        <v>0</v>
      </c>
      <c r="CRC13">
        <f>VLOOKUP(CRC12,'IFS - 100113 Chicken (NOI)'!$B:$Y,19,FALSE)</f>
        <v>0</v>
      </c>
      <c r="CRE13">
        <f>VLOOKUP(CRE12,'IFS - 100113 Chicken (NOI)'!$B:$Y,10,FALSE)</f>
        <v>0</v>
      </c>
      <c r="CRF13">
        <f>VLOOKUP(CRF12,'IFS - 100113 Chicken (NOI)'!$B:$Y,11,FALSE)</f>
        <v>0</v>
      </c>
      <c r="CRG13">
        <f>VLOOKUP(CRG12,'IFS - 100113 Chicken (NOI)'!$B:$Y,12,FALSE)</f>
        <v>0</v>
      </c>
      <c r="CRH13">
        <f>VLOOKUP(CRH12,'IFS - 100113 Chicken (NOI)'!$B:$Y,13,FALSE)</f>
        <v>0</v>
      </c>
      <c r="CRI13">
        <f>VLOOKUP(CRI12,'IFS - 100113 Chicken (NOI)'!$B:$Y,14,FALSE)</f>
        <v>0</v>
      </c>
      <c r="CRJ13">
        <f>VLOOKUP(CRJ12,'IFS - 100113 Chicken (NOI)'!$B:$Y,15,FALSE)</f>
        <v>0</v>
      </c>
      <c r="CRK13">
        <f>VLOOKUP(CRK12,'IFS - 100113 Chicken (NOI)'!$B:$Y,16,FALSE)</f>
        <v>0</v>
      </c>
      <c r="CRL13">
        <f>VLOOKUP(CRL12,'IFS - 100113 Chicken (NOI)'!$B:$Y,17,FALSE)</f>
        <v>0</v>
      </c>
      <c r="CRM13">
        <f>VLOOKUP(CRM12,'IFS - 100113 Chicken (NOI)'!$B:$Y,18,FALSE)</f>
        <v>0</v>
      </c>
      <c r="CRN13">
        <f>VLOOKUP(CRN12,'IFS - 100113 Chicken (NOI)'!$B:$Y,19,FALSE)</f>
        <v>0</v>
      </c>
      <c r="CRP13">
        <f>VLOOKUP(CRP12,'IFS - 100113 Chicken (NOI)'!$B:$Y,10,FALSE)</f>
        <v>0</v>
      </c>
      <c r="CRQ13">
        <f>VLOOKUP(CRQ12,'IFS - 100113 Chicken (NOI)'!$B:$Y,11,FALSE)</f>
        <v>0</v>
      </c>
      <c r="CRR13">
        <f>VLOOKUP(CRR12,'IFS - 100113 Chicken (NOI)'!$B:$Y,12,FALSE)</f>
        <v>0</v>
      </c>
      <c r="CRS13">
        <f>VLOOKUP(CRS12,'IFS - 100113 Chicken (NOI)'!$B:$Y,13,FALSE)</f>
        <v>0</v>
      </c>
      <c r="CRT13">
        <f>VLOOKUP(CRT12,'IFS - 100113 Chicken (NOI)'!$B:$Y,14,FALSE)</f>
        <v>0</v>
      </c>
      <c r="CRU13">
        <f>VLOOKUP(CRU12,'IFS - 100113 Chicken (NOI)'!$B:$Y,15,FALSE)</f>
        <v>0</v>
      </c>
      <c r="CRV13">
        <f>VLOOKUP(CRV12,'IFS - 100113 Chicken (NOI)'!$B:$Y,16,FALSE)</f>
        <v>0</v>
      </c>
      <c r="CRW13">
        <f>VLOOKUP(CRW12,'IFS - 100113 Chicken (NOI)'!$B:$Y,17,FALSE)</f>
        <v>0</v>
      </c>
      <c r="CRX13">
        <f>VLOOKUP(CRX12,'IFS - 100113 Chicken (NOI)'!$B:$Y,18,FALSE)</f>
        <v>0</v>
      </c>
      <c r="CRY13">
        <f>VLOOKUP(CRY12,'IFS - 100113 Chicken (NOI)'!$B:$Y,19,FALSE)</f>
        <v>0</v>
      </c>
      <c r="CSA13">
        <f>VLOOKUP(CSA12,'IFS - 100113 Chicken (NOI)'!$B:$Y,10,FALSE)</f>
        <v>0</v>
      </c>
      <c r="CSB13">
        <f>VLOOKUP(CSB12,'IFS - 100113 Chicken (NOI)'!$B:$Y,11,FALSE)</f>
        <v>0</v>
      </c>
      <c r="CSC13">
        <f>VLOOKUP(CSC12,'IFS - 100113 Chicken (NOI)'!$B:$Y,12,FALSE)</f>
        <v>0</v>
      </c>
      <c r="CSD13">
        <f>VLOOKUP(CSD12,'IFS - 100113 Chicken (NOI)'!$B:$Y,13,FALSE)</f>
        <v>0</v>
      </c>
      <c r="CSE13">
        <f>VLOOKUP(CSE12,'IFS - 100113 Chicken (NOI)'!$B:$Y,14,FALSE)</f>
        <v>0</v>
      </c>
      <c r="CSF13">
        <f>VLOOKUP(CSF12,'IFS - 100113 Chicken (NOI)'!$B:$Y,15,FALSE)</f>
        <v>0</v>
      </c>
      <c r="CSG13">
        <f>VLOOKUP(CSG12,'IFS - 100113 Chicken (NOI)'!$B:$Y,16,FALSE)</f>
        <v>0</v>
      </c>
      <c r="CSH13">
        <f>VLOOKUP(CSH12,'IFS - 100113 Chicken (NOI)'!$B:$Y,17,FALSE)</f>
        <v>0</v>
      </c>
      <c r="CSI13">
        <f>VLOOKUP(CSI12,'IFS - 100113 Chicken (NOI)'!$B:$Y,18,FALSE)</f>
        <v>0</v>
      </c>
      <c r="CSJ13">
        <f>VLOOKUP(CSJ12,'IFS - 100113 Chicken (NOI)'!$B:$Y,19,FALSE)</f>
        <v>0</v>
      </c>
      <c r="CSL13">
        <f>VLOOKUP(CSL12,'IFS - Beef (NOI)'!$B:$Y,10,FALSE)</f>
        <v>0</v>
      </c>
      <c r="CSM13">
        <f>VLOOKUP(CSM12,'IFS - Beef (NOI)'!$B:$Y,11,FALSE)</f>
        <v>0</v>
      </c>
      <c r="CSN13">
        <f>VLOOKUP(CSN12,'IFS - Beef (NOI)'!$B:$Y,12,FALSE)</f>
        <v>0</v>
      </c>
      <c r="CSO13">
        <f>VLOOKUP(CSO12,'IFS - Beef (NOI)'!$B:$Y,13,FALSE)</f>
        <v>0</v>
      </c>
      <c r="CSP13">
        <f>VLOOKUP(CSP12,'IFS - Beef (NOI)'!$B:$Y,14,FALSE)</f>
        <v>0</v>
      </c>
      <c r="CSQ13">
        <f>VLOOKUP(CSQ12,'IFS - Beef (NOI)'!$B:$Y,15,FALSE)</f>
        <v>0</v>
      </c>
      <c r="CSR13">
        <f>VLOOKUP(CSR12,'IFS - Beef (NOI)'!$B:$Y,16,FALSE)</f>
        <v>0</v>
      </c>
      <c r="CSS13">
        <f>VLOOKUP(CSS12,'IFS - Beef (NOI)'!$B:$Y,17,FALSE)</f>
        <v>0</v>
      </c>
      <c r="CST13">
        <f>VLOOKUP(CST12,'IFS - Beef (NOI)'!$B:$Y,18,FALSE)</f>
        <v>0</v>
      </c>
      <c r="CSU13">
        <f>VLOOKUP(CSU12,'IFS - Beef (NOI)'!$B:$Y,19,FALSE)</f>
        <v>0</v>
      </c>
      <c r="CSW13">
        <f>VLOOKUP(CSW12,'IFS - Beef (NOI)'!$B:$Y,10,FALSE)</f>
        <v>0</v>
      </c>
      <c r="CSX13">
        <f>VLOOKUP(CSX12,'IFS - Beef (NOI)'!$B:$Y,11,FALSE)</f>
        <v>0</v>
      </c>
      <c r="CSY13">
        <f>VLOOKUP(CSY12,'IFS - Beef (NOI)'!$B:$Y,12,FALSE)</f>
        <v>0</v>
      </c>
      <c r="CSZ13">
        <f>VLOOKUP(CSZ12,'IFS - Beef (NOI)'!$B:$Y,13,FALSE)</f>
        <v>0</v>
      </c>
      <c r="CTA13">
        <f>VLOOKUP(CTA12,'IFS - Beef (NOI)'!$B:$Y,14,FALSE)</f>
        <v>0</v>
      </c>
      <c r="CTB13">
        <f>VLOOKUP(CTB12,'IFS - Beef (NOI)'!$B:$Y,15,FALSE)</f>
        <v>0</v>
      </c>
      <c r="CTC13">
        <f>VLOOKUP(CTC12,'IFS - Beef (NOI)'!$B:$Y,16,FALSE)</f>
        <v>0</v>
      </c>
      <c r="CTD13">
        <f>VLOOKUP(CTD12,'IFS - Beef (NOI)'!$B:$Y,17,FALSE)</f>
        <v>0</v>
      </c>
      <c r="CTE13">
        <f>VLOOKUP(CTE12,'IFS - Beef (NOI)'!$B:$Y,18,FALSE)</f>
        <v>0</v>
      </c>
      <c r="CTF13">
        <f>VLOOKUP(CTF12,'IFS - Beef (NOI)'!$B:$Y,19,FALSE)</f>
        <v>0</v>
      </c>
      <c r="CTH13">
        <f>VLOOKUP(CTH12,'IFS - Beef (NOI)'!$B:$Y,10,FALSE)</f>
        <v>0</v>
      </c>
      <c r="CTI13">
        <f>VLOOKUP(CTI12,'IFS - Beef (NOI)'!$B:$Y,11,FALSE)</f>
        <v>0</v>
      </c>
      <c r="CTJ13">
        <f>VLOOKUP(CTJ12,'IFS - Beef (NOI)'!$B:$Y,12,FALSE)</f>
        <v>0</v>
      </c>
      <c r="CTK13">
        <f>VLOOKUP(CTK12,'IFS - Beef (NOI)'!$B:$Y,13,FALSE)</f>
        <v>0</v>
      </c>
      <c r="CTL13">
        <f>VLOOKUP(CTL12,'IFS - Beef (NOI)'!$B:$Y,14,FALSE)</f>
        <v>0</v>
      </c>
      <c r="CTM13">
        <f>VLOOKUP(CTM12,'IFS - Beef (NOI)'!$B:$Y,15,FALSE)</f>
        <v>0</v>
      </c>
      <c r="CTN13">
        <f>VLOOKUP(CTN12,'IFS - Beef (NOI)'!$B:$Y,16,FALSE)</f>
        <v>0</v>
      </c>
      <c r="CTO13">
        <f>VLOOKUP(CTO12,'IFS - Beef (NOI)'!$B:$Y,17,FALSE)</f>
        <v>0</v>
      </c>
      <c r="CTP13">
        <f>VLOOKUP(CTP12,'IFS - Beef (NOI)'!$B:$Y,18,FALSE)</f>
        <v>0</v>
      </c>
      <c r="CTQ13">
        <f>VLOOKUP(CTQ12,'IFS - Beef (NOI)'!$B:$Y,19,FALSE)</f>
        <v>0</v>
      </c>
      <c r="CTS13">
        <f>VLOOKUP(CTS12,'IFS - Beef (NOI)'!$B:$Y,10,FALSE)</f>
        <v>0</v>
      </c>
      <c r="CTT13">
        <f>VLOOKUP(CTT12,'IFS - Beef (NOI)'!$B:$Y,11,FALSE)</f>
        <v>0</v>
      </c>
      <c r="CTU13">
        <f>VLOOKUP(CTU12,'IFS - Beef (NOI)'!$B:$Y,12,FALSE)</f>
        <v>0</v>
      </c>
      <c r="CTV13">
        <f>VLOOKUP(CTV12,'IFS - Beef (NOI)'!$B:$Y,13,FALSE)</f>
        <v>0</v>
      </c>
      <c r="CTW13">
        <f>VLOOKUP(CTW12,'IFS - Beef (NOI)'!$B:$Y,14,FALSE)</f>
        <v>0</v>
      </c>
      <c r="CTX13">
        <f>VLOOKUP(CTX12,'IFS - Beef (NOI)'!$B:$Y,15,FALSE)</f>
        <v>0</v>
      </c>
      <c r="CTY13">
        <f>VLOOKUP(CTY12,'IFS - Beef (NOI)'!$B:$Y,16,FALSE)</f>
        <v>0</v>
      </c>
      <c r="CTZ13">
        <f>VLOOKUP(CTZ12,'IFS - Beef (NOI)'!$B:$Y,17,FALSE)</f>
        <v>0</v>
      </c>
      <c r="CUA13">
        <f>VLOOKUP(CUA12,'IFS - Beef (NOI)'!$B:$Y,18,FALSE)</f>
        <v>0</v>
      </c>
      <c r="CUB13">
        <f>VLOOKUP(CUB12,'IFS - Beef (NOI)'!$B:$Y,19,FALSE)</f>
        <v>0</v>
      </c>
      <c r="CUD13">
        <f>VLOOKUP(CUD12,'J.T.M - Beef (NOI)'!$B:$Y,10,FALSE)</f>
        <v>0</v>
      </c>
      <c r="CUE13">
        <f>VLOOKUP(CUE12,'J.T.M - Beef (NOI)'!$B:$Y,11,FALSE)</f>
        <v>0</v>
      </c>
      <c r="CUF13">
        <f>VLOOKUP(CUF12,'J.T.M - Beef (NOI)'!$B:$Y,12,FALSE)</f>
        <v>0</v>
      </c>
      <c r="CUG13">
        <f>VLOOKUP(CUG12,'J.T.M - Beef (NOI)'!$B:$Y,13,FALSE)</f>
        <v>0</v>
      </c>
      <c r="CUH13">
        <f>VLOOKUP(CUH12,'J.T.M - Beef (NOI)'!$B:$Y,14,FALSE)</f>
        <v>0</v>
      </c>
      <c r="CUI13">
        <f>VLOOKUP(CUI12,'J.T.M - Beef (NOI)'!$B:$Y,15,FALSE)</f>
        <v>0</v>
      </c>
      <c r="CUJ13">
        <f>VLOOKUP(CUJ12,'J.T.M - Beef (NOI)'!$B:$Y,16,FALSE)</f>
        <v>0</v>
      </c>
      <c r="CUK13">
        <f>VLOOKUP(CUK12,'J.T.M - Beef (NOI)'!$B:$Y,17,FALSE)</f>
        <v>0</v>
      </c>
      <c r="CUL13">
        <f>VLOOKUP(CUL12,'J.T.M - Beef (NOI)'!$B:$Y,18,FALSE)</f>
        <v>0</v>
      </c>
      <c r="CUM13">
        <f>VLOOKUP(CUM12,'J.T.M - Beef (NOI)'!$B:$Y,19,FALSE)</f>
        <v>0</v>
      </c>
      <c r="CUO13">
        <f>VLOOKUP(CUO12,'J.T.M - Beef (NOI)'!$B:$Y,10,FALSE)</f>
        <v>0</v>
      </c>
      <c r="CUP13">
        <f>VLOOKUP(CUP12,'J.T.M - Beef (NOI)'!$B:$Y,11,FALSE)</f>
        <v>0</v>
      </c>
      <c r="CUQ13">
        <f>VLOOKUP(CUQ12,'J.T.M - Beef (NOI)'!$B:$Y,12,FALSE)</f>
        <v>0</v>
      </c>
      <c r="CUR13">
        <f>VLOOKUP(CUR12,'J.T.M - Beef (NOI)'!$B:$Y,13,FALSE)</f>
        <v>0</v>
      </c>
      <c r="CUS13">
        <f>VLOOKUP(CUS12,'J.T.M - Beef (NOI)'!$B:$Y,14,FALSE)</f>
        <v>0</v>
      </c>
      <c r="CUT13">
        <f>VLOOKUP(CUT12,'J.T.M - Beef (NOI)'!$B:$Y,15,FALSE)</f>
        <v>0</v>
      </c>
      <c r="CUU13">
        <f>VLOOKUP(CUU12,'J.T.M - Beef (NOI)'!$B:$Y,16,FALSE)</f>
        <v>0</v>
      </c>
      <c r="CUV13">
        <f>VLOOKUP(CUV12,'J.T.M - Beef (NOI)'!$B:$Y,17,FALSE)</f>
        <v>0</v>
      </c>
      <c r="CUW13">
        <f>VLOOKUP(CUW12,'J.T.M - Beef (NOI)'!$B:$Y,18,FALSE)</f>
        <v>0</v>
      </c>
      <c r="CUX13">
        <f>VLOOKUP(CUX12,'J.T.M - Beef (NOI)'!$B:$Y,19,FALSE)</f>
        <v>0</v>
      </c>
      <c r="CUZ13">
        <f>VLOOKUP(CUZ12,'J.T.M - Beef (NOI)'!$B:$Y,10,FALSE)</f>
        <v>0</v>
      </c>
      <c r="CVA13">
        <f>VLOOKUP(CVA12,'J.T.M - Beef (NOI)'!$B:$Y,11,FALSE)</f>
        <v>0</v>
      </c>
      <c r="CVB13">
        <f>VLOOKUP(CVB12,'J.T.M - Beef (NOI)'!$B:$Y,12,FALSE)</f>
        <v>0</v>
      </c>
      <c r="CVC13">
        <f>VLOOKUP(CVC12,'J.T.M - Beef (NOI)'!$B:$Y,13,FALSE)</f>
        <v>0</v>
      </c>
      <c r="CVD13">
        <f>VLOOKUP(CVD12,'J.T.M - Beef (NOI)'!$B:$Y,14,FALSE)</f>
        <v>0</v>
      </c>
      <c r="CVE13">
        <f>VLOOKUP(CVE12,'J.T.M - Beef (NOI)'!$B:$Y,15,FALSE)</f>
        <v>0</v>
      </c>
      <c r="CVF13">
        <f>VLOOKUP(CVF12,'J.T.M - Beef (NOI)'!$B:$Y,16,FALSE)</f>
        <v>0</v>
      </c>
      <c r="CVG13">
        <f>VLOOKUP(CVG12,'J.T.M - Beef (NOI)'!$B:$Y,17,FALSE)</f>
        <v>0</v>
      </c>
      <c r="CVH13">
        <f>VLOOKUP(CVH12,'J.T.M - Beef (NOI)'!$B:$Y,18,FALSE)</f>
        <v>0</v>
      </c>
      <c r="CVI13">
        <f>VLOOKUP(CVI12,'J.T.M - Beef (NOI)'!$B:$Y,19,FALSE)</f>
        <v>0</v>
      </c>
      <c r="CVK13">
        <f>VLOOKUP(CVK12,'J.T.M - Beef (NOI)'!$B:$Y,10,FALSE)</f>
        <v>0</v>
      </c>
      <c r="CVL13">
        <f>VLOOKUP(CVL12,'J.T.M - Beef (NOI)'!$B:$Y,11,FALSE)</f>
        <v>0</v>
      </c>
      <c r="CVM13">
        <f>VLOOKUP(CVM12,'J.T.M - Beef (NOI)'!$B:$Y,12,FALSE)</f>
        <v>0</v>
      </c>
      <c r="CVN13">
        <f>VLOOKUP(CVN12,'J.T.M - Beef (NOI)'!$B:$Y,13,FALSE)</f>
        <v>0</v>
      </c>
      <c r="CVO13">
        <f>VLOOKUP(CVO12,'J.T.M - Beef (NOI)'!$B:$Y,14,FALSE)</f>
        <v>0</v>
      </c>
      <c r="CVP13">
        <f>VLOOKUP(CVP12,'J.T.M - Beef (NOI)'!$B:$Y,15,FALSE)</f>
        <v>0</v>
      </c>
      <c r="CVQ13">
        <f>VLOOKUP(CVQ12,'J.T.M - Beef (NOI)'!$B:$Y,16,FALSE)</f>
        <v>0</v>
      </c>
      <c r="CVR13">
        <f>VLOOKUP(CVR12,'J.T.M - Beef (NOI)'!$B:$Y,17,FALSE)</f>
        <v>0</v>
      </c>
      <c r="CVS13">
        <f>VLOOKUP(CVS12,'J.T.M - Beef (NOI)'!$B:$Y,18,FALSE)</f>
        <v>0</v>
      </c>
      <c r="CVT13">
        <f>VLOOKUP(CVT12,'J.T.M - Beef (NOI)'!$B:$Y,19,FALSE)</f>
        <v>0</v>
      </c>
      <c r="CVV13">
        <f>VLOOKUP(CVV12,'J.T.M - Beef (NOI)'!$B:$Y,10,FALSE)</f>
        <v>0</v>
      </c>
      <c r="CVW13">
        <f>VLOOKUP(CVW12,'J.T.M - Beef (NOI)'!$B:$Y,11,FALSE)</f>
        <v>0</v>
      </c>
      <c r="CVX13">
        <f>VLOOKUP(CVX12,'J.T.M - Beef (NOI)'!$B:$Y,12,FALSE)</f>
        <v>0</v>
      </c>
      <c r="CVY13">
        <f>VLOOKUP(CVY12,'J.T.M - Beef (NOI)'!$B:$Y,13,FALSE)</f>
        <v>0</v>
      </c>
      <c r="CVZ13">
        <f>VLOOKUP(CVZ12,'J.T.M - Beef (NOI)'!$B:$Y,14,FALSE)</f>
        <v>0</v>
      </c>
      <c r="CWA13">
        <f>VLOOKUP(CWA12,'J.T.M - Beef (NOI)'!$B:$Y,15,FALSE)</f>
        <v>0</v>
      </c>
      <c r="CWB13">
        <f>VLOOKUP(CWB12,'J.T.M - Beef (NOI)'!$B:$Y,16,FALSE)</f>
        <v>0</v>
      </c>
      <c r="CWC13">
        <f>VLOOKUP(CWC12,'J.T.M - Beef (NOI)'!$B:$Y,17,FALSE)</f>
        <v>0</v>
      </c>
      <c r="CWD13">
        <f>VLOOKUP(CWD12,'J.T.M - Beef (NOI)'!$B:$Y,18,FALSE)</f>
        <v>0</v>
      </c>
      <c r="CWE13">
        <f>VLOOKUP(CWE12,'J.T.M - Beef (NOI)'!$B:$Y,19,FALSE)</f>
        <v>0</v>
      </c>
      <c r="CWG13">
        <f>VLOOKUP(CWG12,'J.T.M - Beef (NOI)'!$B:$Y,10,FALSE)</f>
        <v>0</v>
      </c>
      <c r="CWH13">
        <f>VLOOKUP(CWH12,'J.T.M - Beef (NOI)'!$B:$Y,11,FALSE)</f>
        <v>0</v>
      </c>
      <c r="CWI13">
        <f>VLOOKUP(CWI12,'J.T.M - Beef (NOI)'!$B:$Y,12,FALSE)</f>
        <v>0</v>
      </c>
      <c r="CWJ13">
        <f>VLOOKUP(CWJ12,'J.T.M - Beef (NOI)'!$B:$Y,13,FALSE)</f>
        <v>0</v>
      </c>
      <c r="CWK13">
        <f>VLOOKUP(CWK12,'J.T.M - Beef (NOI)'!$B:$Y,14,FALSE)</f>
        <v>0</v>
      </c>
      <c r="CWL13">
        <f>VLOOKUP(CWL12,'J.T.M - Beef (NOI)'!$B:$Y,15,FALSE)</f>
        <v>0</v>
      </c>
      <c r="CWM13">
        <f>VLOOKUP(CWM12,'J.T.M - Beef (NOI)'!$B:$Y,16,FALSE)</f>
        <v>0</v>
      </c>
      <c r="CWN13">
        <f>VLOOKUP(CWN12,'J.T.M - Beef (NOI)'!$B:$Y,17,FALSE)</f>
        <v>0</v>
      </c>
      <c r="CWO13">
        <f>VLOOKUP(CWO12,'J.T.M - Beef (NOI)'!$B:$Y,18,FALSE)</f>
        <v>0</v>
      </c>
      <c r="CWP13">
        <f>VLOOKUP(CWP12,'J.T.M - Beef (NOI)'!$B:$Y,19,FALSE)</f>
        <v>0</v>
      </c>
      <c r="CWR13">
        <f>VLOOKUP(CWR12,'J.T.M - Beef (NOI)'!$B:$Y,10,FALSE)</f>
        <v>0</v>
      </c>
      <c r="CWS13">
        <f>VLOOKUP(CWS12,'J.T.M - Beef (NOI)'!$B:$Y,11,FALSE)</f>
        <v>0</v>
      </c>
      <c r="CWT13">
        <f>VLOOKUP(CWT12,'J.T.M - Beef (NOI)'!$B:$Y,12,FALSE)</f>
        <v>0</v>
      </c>
      <c r="CWU13">
        <f>VLOOKUP(CWU12,'J.T.M - Beef (NOI)'!$B:$Y,13,FALSE)</f>
        <v>0</v>
      </c>
      <c r="CWV13">
        <f>VLOOKUP(CWV12,'J.T.M - Beef (NOI)'!$B:$Y,14,FALSE)</f>
        <v>0</v>
      </c>
      <c r="CWW13">
        <f>VLOOKUP(CWW12,'J.T.M - Beef (NOI)'!$B:$Y,15,FALSE)</f>
        <v>0</v>
      </c>
      <c r="CWX13">
        <f>VLOOKUP(CWX12,'J.T.M - Beef (NOI)'!$B:$Y,16,FALSE)</f>
        <v>0</v>
      </c>
      <c r="CWY13">
        <f>VLOOKUP(CWY12,'J.T.M - Beef (NOI)'!$B:$Y,17,FALSE)</f>
        <v>0</v>
      </c>
      <c r="CWZ13">
        <f>VLOOKUP(CWZ12,'J.T.M - Beef (NOI)'!$B:$Y,18,FALSE)</f>
        <v>0</v>
      </c>
      <c r="CXA13">
        <f>VLOOKUP(CXA12,'J.T.M - Beef (NOI)'!$B:$Y,19,FALSE)</f>
        <v>0</v>
      </c>
      <c r="CXC13">
        <f>VLOOKUP(CXC12,'J.T.M - Beef (NOI)'!$B:$Y,10,FALSE)</f>
        <v>0</v>
      </c>
      <c r="CXD13">
        <f>VLOOKUP(CXD12,'J.T.M - Beef (NOI)'!$B:$Y,11,FALSE)</f>
        <v>0</v>
      </c>
      <c r="CXE13">
        <f>VLOOKUP(CXE12,'J.T.M - Beef (NOI)'!$B:$Y,12,FALSE)</f>
        <v>0</v>
      </c>
      <c r="CXF13">
        <f>VLOOKUP(CXF12,'J.T.M - Beef (NOI)'!$B:$Y,13,FALSE)</f>
        <v>0</v>
      </c>
      <c r="CXG13">
        <f>VLOOKUP(CXG12,'J.T.M - Beef (NOI)'!$B:$Y,14,FALSE)</f>
        <v>0</v>
      </c>
      <c r="CXH13">
        <f>VLOOKUP(CXH12,'J.T.M - Beef (NOI)'!$B:$Y,15,FALSE)</f>
        <v>0</v>
      </c>
      <c r="CXI13">
        <f>VLOOKUP(CXI12,'J.T.M - Beef (NOI)'!$B:$Y,16,FALSE)</f>
        <v>0</v>
      </c>
      <c r="CXJ13">
        <f>VLOOKUP(CXJ12,'J.T.M - Beef (NOI)'!$B:$Y,17,FALSE)</f>
        <v>0</v>
      </c>
      <c r="CXK13">
        <f>VLOOKUP(CXK12,'J.T.M - Beef (NOI)'!$B:$Y,18,FALSE)</f>
        <v>0</v>
      </c>
      <c r="CXL13">
        <f>VLOOKUP(CXL12,'J.T.M - Beef (NOI)'!$B:$Y,19,FALSE)</f>
        <v>0</v>
      </c>
      <c r="CXN13">
        <f>VLOOKUP(CXN12,'J.T.M - Beef (NOI)'!$B:$Y,10,FALSE)</f>
        <v>0</v>
      </c>
      <c r="CXO13">
        <f>VLOOKUP(CXO12,'J.T.M - Beef (NOI)'!$B:$Y,11,FALSE)</f>
        <v>0</v>
      </c>
      <c r="CXP13">
        <f>VLOOKUP(CXP12,'J.T.M - Beef (NOI)'!$B:$Y,12,FALSE)</f>
        <v>0</v>
      </c>
      <c r="CXQ13">
        <f>VLOOKUP(CXQ12,'J.T.M - Beef (NOI)'!$B:$Y,13,FALSE)</f>
        <v>0</v>
      </c>
      <c r="CXR13">
        <f>VLOOKUP(CXR12,'J.T.M - Beef (NOI)'!$B:$Y,14,FALSE)</f>
        <v>0</v>
      </c>
      <c r="CXS13">
        <f>VLOOKUP(CXS12,'J.T.M - Beef (NOI)'!$B:$Y,15,FALSE)</f>
        <v>0</v>
      </c>
      <c r="CXT13">
        <f>VLOOKUP(CXT12,'J.T.M - Beef (NOI)'!$B:$Y,16,FALSE)</f>
        <v>0</v>
      </c>
      <c r="CXU13">
        <f>VLOOKUP(CXU12,'J.T.M - Beef (NOI)'!$B:$Y,17,FALSE)</f>
        <v>0</v>
      </c>
      <c r="CXV13">
        <f>VLOOKUP(CXV12,'J.T.M - Beef (NOI)'!$B:$Y,18,FALSE)</f>
        <v>0</v>
      </c>
      <c r="CXW13">
        <f>VLOOKUP(CXW12,'J.T.M - Beef (NOI)'!$B:$Y,19,FALSE)</f>
        <v>0</v>
      </c>
      <c r="CXY13">
        <f>VLOOKUP(CXY12,'J.T.M - Beef (NOI)'!$B:$Y,10,FALSE)</f>
        <v>0</v>
      </c>
      <c r="CXZ13">
        <f>VLOOKUP(CXZ12,'J.T.M - Beef (NOI)'!$B:$Y,11,FALSE)</f>
        <v>0</v>
      </c>
      <c r="CYA13">
        <f>VLOOKUP(CYA12,'J.T.M - Beef (NOI)'!$B:$Y,12,FALSE)</f>
        <v>0</v>
      </c>
      <c r="CYB13">
        <f>VLOOKUP(CYB12,'J.T.M - Beef (NOI)'!$B:$Y,13,FALSE)</f>
        <v>0</v>
      </c>
      <c r="CYC13">
        <f>VLOOKUP(CYC12,'J.T.M - Beef (NOI)'!$B:$Y,14,FALSE)</f>
        <v>0</v>
      </c>
      <c r="CYD13">
        <f>VLOOKUP(CYD12,'J.T.M - Beef (NOI)'!$B:$Y,15,FALSE)</f>
        <v>0</v>
      </c>
      <c r="CYE13">
        <f>VLOOKUP(CYE12,'J.T.M - Beef (NOI)'!$B:$Y,16,FALSE)</f>
        <v>0</v>
      </c>
      <c r="CYF13">
        <f>VLOOKUP(CYF12,'J.T.M - Beef (NOI)'!$B:$Y,17,FALSE)</f>
        <v>0</v>
      </c>
      <c r="CYG13">
        <f>VLOOKUP(CYG12,'J.T.M - Beef (NOI)'!$B:$Y,18,FALSE)</f>
        <v>0</v>
      </c>
      <c r="CYH13">
        <f>VLOOKUP(CYH12,'J.T.M - Beef (NOI)'!$B:$Y,19,FALSE)</f>
        <v>0</v>
      </c>
      <c r="CYJ13">
        <f>VLOOKUP(CYJ12,'J.T.M - Beef (NOI)'!$B:$Y,10,FALSE)</f>
        <v>0</v>
      </c>
      <c r="CYK13">
        <f>VLOOKUP(CYK12,'J.T.M - Beef (NOI)'!$B:$Y,11,FALSE)</f>
        <v>0</v>
      </c>
      <c r="CYL13">
        <f>VLOOKUP(CYL12,'J.T.M - Beef (NOI)'!$B:$Y,12,FALSE)</f>
        <v>0</v>
      </c>
      <c r="CYM13">
        <f>VLOOKUP(CYM12,'J.T.M - Beef (NOI)'!$B:$Y,13,FALSE)</f>
        <v>0</v>
      </c>
      <c r="CYN13">
        <f>VLOOKUP(CYN12,'J.T.M - Beef (NOI)'!$B:$Y,14,FALSE)</f>
        <v>0</v>
      </c>
      <c r="CYO13">
        <f>VLOOKUP(CYO12,'J.T.M - Beef (NOI)'!$B:$Y,15,FALSE)</f>
        <v>0</v>
      </c>
      <c r="CYP13">
        <f>VLOOKUP(CYP12,'J.T.M - Beef (NOI)'!$B:$Y,16,FALSE)</f>
        <v>0</v>
      </c>
      <c r="CYQ13">
        <f>VLOOKUP(CYQ12,'J.T.M - Beef (NOI)'!$B:$Y,17,FALSE)</f>
        <v>0</v>
      </c>
      <c r="CYR13">
        <f>VLOOKUP(CYR12,'J.T.M - Beef (NOI)'!$B:$Y,18,FALSE)</f>
        <v>0</v>
      </c>
      <c r="CYS13">
        <f>VLOOKUP(CYS12,'J.T.M - Beef (NOI)'!$B:$Y,19,FALSE)</f>
        <v>0</v>
      </c>
      <c r="CYU13">
        <f>VLOOKUP(CYU12,'J.T.M - Beef (NOI)'!$B:$Y,10,FALSE)</f>
        <v>0</v>
      </c>
      <c r="CYV13">
        <f>VLOOKUP(CYV12,'J.T.M - Beef (NOI)'!$B:$Y,11,FALSE)</f>
        <v>0</v>
      </c>
      <c r="CYW13">
        <f>VLOOKUP(CYW12,'J.T.M - Beef (NOI)'!$B:$Y,12,FALSE)</f>
        <v>0</v>
      </c>
      <c r="CYX13">
        <f>VLOOKUP(CYX12,'J.T.M - Beef (NOI)'!$B:$Y,13,FALSE)</f>
        <v>0</v>
      </c>
      <c r="CYY13">
        <f>VLOOKUP(CYY12,'J.T.M - Beef (NOI)'!$B:$Y,14,FALSE)</f>
        <v>0</v>
      </c>
      <c r="CYZ13">
        <f>VLOOKUP(CYZ12,'J.T.M - Beef (NOI)'!$B:$Y,15,FALSE)</f>
        <v>0</v>
      </c>
      <c r="CZA13">
        <f>VLOOKUP(CZA12,'J.T.M - Beef (NOI)'!$B:$Y,16,FALSE)</f>
        <v>0</v>
      </c>
      <c r="CZB13">
        <f>VLOOKUP(CZB12,'J.T.M - Beef (NOI)'!$B:$Y,17,FALSE)</f>
        <v>0</v>
      </c>
      <c r="CZC13">
        <f>VLOOKUP(CZC12,'J.T.M - Beef (NOI)'!$B:$Y,18,FALSE)</f>
        <v>0</v>
      </c>
      <c r="CZD13">
        <f>VLOOKUP(CZD12,'J.T.M - Beef (NOI)'!$B:$Y,19,FALSE)</f>
        <v>0</v>
      </c>
      <c r="CZF13">
        <f>VLOOKUP(CZF12,'J.T.M - Beef (NOI)'!$B:$Y,10,FALSE)</f>
        <v>0</v>
      </c>
      <c r="CZG13">
        <f>VLOOKUP(CZG12,'J.T.M - Beef (NOI)'!$B:$Y,11,FALSE)</f>
        <v>0</v>
      </c>
      <c r="CZH13">
        <f>VLOOKUP(CZH12,'J.T.M - Beef (NOI)'!$B:$Y,12,FALSE)</f>
        <v>0</v>
      </c>
      <c r="CZI13">
        <f>VLOOKUP(CZI12,'J.T.M - Beef (NOI)'!$B:$Y,13,FALSE)</f>
        <v>0</v>
      </c>
      <c r="CZJ13">
        <f>VLOOKUP(CZJ12,'J.T.M - Beef (NOI)'!$B:$Y,14,FALSE)</f>
        <v>0</v>
      </c>
      <c r="CZK13">
        <f>VLOOKUP(CZK12,'J.T.M - Beef (NOI)'!$B:$Y,15,FALSE)</f>
        <v>0</v>
      </c>
      <c r="CZL13">
        <f>VLOOKUP(CZL12,'J.T.M - Beef (NOI)'!$B:$Y,16,FALSE)</f>
        <v>0</v>
      </c>
      <c r="CZM13">
        <f>VLOOKUP(CZM12,'J.T.M - Beef (NOI)'!$B:$Y,17,FALSE)</f>
        <v>0</v>
      </c>
      <c r="CZN13">
        <f>VLOOKUP(CZN12,'J.T.M - Beef (NOI)'!$B:$Y,18,FALSE)</f>
        <v>0</v>
      </c>
      <c r="CZO13">
        <f>VLOOKUP(CZO12,'J.T.M - Beef (NOI)'!$B:$Y,19,FALSE)</f>
        <v>0</v>
      </c>
      <c r="CZQ13">
        <f>VLOOKUP(CZQ12,'J.T.M - Beef (NOI)'!$B:$Y,10,FALSE)</f>
        <v>0</v>
      </c>
      <c r="CZR13">
        <f>VLOOKUP(CZR12,'J.T.M - Beef (NOI)'!$B:$Y,11,FALSE)</f>
        <v>0</v>
      </c>
      <c r="CZS13">
        <f>VLOOKUP(CZS12,'J.T.M - Beef (NOI)'!$B:$Y,12,FALSE)</f>
        <v>0</v>
      </c>
      <c r="CZT13">
        <f>VLOOKUP(CZT12,'J.T.M - Beef (NOI)'!$B:$Y,13,FALSE)</f>
        <v>0</v>
      </c>
      <c r="CZU13">
        <f>VLOOKUP(CZU12,'J.T.M - Beef (NOI)'!$B:$Y,14,FALSE)</f>
        <v>0</v>
      </c>
      <c r="CZV13">
        <f>VLOOKUP(CZV12,'J.T.M - Beef (NOI)'!$B:$Y,15,FALSE)</f>
        <v>0</v>
      </c>
      <c r="CZW13">
        <f>VLOOKUP(CZW12,'J.T.M - Beef (NOI)'!$B:$Y,16,FALSE)</f>
        <v>0</v>
      </c>
      <c r="CZX13">
        <f>VLOOKUP(CZX12,'J.T.M - Beef (NOI)'!$B:$Y,17,FALSE)</f>
        <v>0</v>
      </c>
      <c r="CZY13">
        <f>VLOOKUP(CZY12,'J.T.M - Beef (NOI)'!$B:$Y,18,FALSE)</f>
        <v>0</v>
      </c>
      <c r="CZZ13">
        <f>VLOOKUP(CZZ12,'J.T.M - Beef (NOI)'!$B:$Y,19,FALSE)</f>
        <v>0</v>
      </c>
      <c r="DAB13">
        <f>VLOOKUP(DAB12,'J.T.M - Beef (NOI)'!$B:$Y,10,FALSE)</f>
        <v>0</v>
      </c>
      <c r="DAC13">
        <f>VLOOKUP(DAC12,'J.T.M - Beef (NOI)'!$B:$Y,11,FALSE)</f>
        <v>0</v>
      </c>
      <c r="DAD13">
        <f>VLOOKUP(DAD12,'J.T.M - Beef (NOI)'!$B:$Y,12,FALSE)</f>
        <v>0</v>
      </c>
      <c r="DAE13">
        <f>VLOOKUP(DAE12,'J.T.M - Beef (NOI)'!$B:$Y,13,FALSE)</f>
        <v>0</v>
      </c>
      <c r="DAF13">
        <f>VLOOKUP(DAF12,'J.T.M - Beef (NOI)'!$B:$Y,14,FALSE)</f>
        <v>0</v>
      </c>
      <c r="DAG13">
        <f>VLOOKUP(DAG12,'J.T.M - Beef (NOI)'!$B:$Y,15,FALSE)</f>
        <v>0</v>
      </c>
      <c r="DAH13">
        <f>VLOOKUP(DAH12,'J.T.M - Beef (NOI)'!$B:$Y,16,FALSE)</f>
        <v>0</v>
      </c>
      <c r="DAI13">
        <f>VLOOKUP(DAI12,'J.T.M - Beef (NOI)'!$B:$Y,17,FALSE)</f>
        <v>0</v>
      </c>
      <c r="DAJ13">
        <f>VLOOKUP(DAJ12,'J.T.M - Beef (NOI)'!$B:$Y,18,FALSE)</f>
        <v>0</v>
      </c>
      <c r="DAK13">
        <f>VLOOKUP(DAK12,'J.T.M - Beef (NOI)'!$B:$Y,19,FALSE)</f>
        <v>0</v>
      </c>
      <c r="DAM13">
        <f>VLOOKUP(DAM12,'J.T.M - Beef (NOI)'!$B:$Y,10,FALSE)</f>
        <v>0</v>
      </c>
      <c r="DAN13">
        <f>VLOOKUP(DAN12,'J.T.M - Beef (NOI)'!$B:$Y,11,FALSE)</f>
        <v>0</v>
      </c>
      <c r="DAO13">
        <f>VLOOKUP(DAO12,'J.T.M - Beef (NOI)'!$B:$Y,12,FALSE)</f>
        <v>0</v>
      </c>
      <c r="DAP13">
        <f>VLOOKUP(DAP12,'J.T.M - Beef (NOI)'!$B:$Y,13,FALSE)</f>
        <v>0</v>
      </c>
      <c r="DAQ13">
        <f>VLOOKUP(DAQ12,'J.T.M - Beef (NOI)'!$B:$Y,14,FALSE)</f>
        <v>0</v>
      </c>
      <c r="DAR13">
        <f>VLOOKUP(DAR12,'J.T.M - Beef (NOI)'!$B:$Y,15,FALSE)</f>
        <v>0</v>
      </c>
      <c r="DAS13">
        <f>VLOOKUP(DAS12,'J.T.M - Beef (NOI)'!$B:$Y,16,FALSE)</f>
        <v>0</v>
      </c>
      <c r="DAT13">
        <f>VLOOKUP(DAT12,'J.T.M - Beef (NOI)'!$B:$Y,17,FALSE)</f>
        <v>0</v>
      </c>
      <c r="DAU13">
        <f>VLOOKUP(DAU12,'J.T.M - Beef (NOI)'!$B:$Y,18,FALSE)</f>
        <v>0</v>
      </c>
      <c r="DAV13">
        <f>VLOOKUP(DAV12,'J.T.M - Beef (NOI)'!$B:$Y,19,FALSE)</f>
        <v>0</v>
      </c>
      <c r="DAX13">
        <f>VLOOKUP(DAX12,'J.T.M - Beef (NOI)'!$B:$Y,10,FALSE)</f>
        <v>0</v>
      </c>
      <c r="DAY13">
        <f>VLOOKUP(DAY12,'J.T.M - Beef (NOI)'!$B:$Y,11,FALSE)</f>
        <v>0</v>
      </c>
      <c r="DAZ13">
        <f>VLOOKUP(DAZ12,'J.T.M - Beef (NOI)'!$B:$Y,12,FALSE)</f>
        <v>0</v>
      </c>
      <c r="DBA13">
        <f>VLOOKUP(DBA12,'J.T.M - Beef (NOI)'!$B:$Y,13,FALSE)</f>
        <v>0</v>
      </c>
      <c r="DBB13">
        <f>VLOOKUP(DBB12,'J.T.M - Beef (NOI)'!$B:$Y,14,FALSE)</f>
        <v>0</v>
      </c>
      <c r="DBC13">
        <f>VLOOKUP(DBC12,'J.T.M - Beef (NOI)'!$B:$Y,15,FALSE)</f>
        <v>0</v>
      </c>
      <c r="DBD13">
        <f>VLOOKUP(DBD12,'J.T.M - Beef (NOI)'!$B:$Y,16,FALSE)</f>
        <v>0</v>
      </c>
      <c r="DBE13">
        <f>VLOOKUP(DBE12,'J.T.M - Beef (NOI)'!$B:$Y,17,FALSE)</f>
        <v>0</v>
      </c>
      <c r="DBF13">
        <f>VLOOKUP(DBF12,'J.T.M - Beef (NOI)'!$B:$Y,18,FALSE)</f>
        <v>0</v>
      </c>
      <c r="DBG13">
        <f>VLOOKUP(DBG12,'J.T.M - Beef (NOI)'!$B:$Y,19,FALSE)</f>
        <v>0</v>
      </c>
      <c r="DBI13">
        <f>VLOOKUP(DBI12,'J.T.M - Beef (NOI)'!$B:$Y,10,FALSE)</f>
        <v>0</v>
      </c>
      <c r="DBJ13">
        <f>VLOOKUP(DBJ12,'J.T.M - Beef (NOI)'!$B:$Y,11,FALSE)</f>
        <v>0</v>
      </c>
      <c r="DBK13">
        <f>VLOOKUP(DBK12,'J.T.M - Beef (NOI)'!$B:$Y,12,FALSE)</f>
        <v>0</v>
      </c>
      <c r="DBL13">
        <f>VLOOKUP(DBL12,'J.T.M - Beef (NOI)'!$B:$Y,13,FALSE)</f>
        <v>0</v>
      </c>
      <c r="DBM13">
        <f>VLOOKUP(DBM12,'J.T.M - Beef (NOI)'!$B:$Y,14,FALSE)</f>
        <v>0</v>
      </c>
      <c r="DBN13">
        <f>VLOOKUP(DBN12,'J.T.M - Beef (NOI)'!$B:$Y,15,FALSE)</f>
        <v>0</v>
      </c>
      <c r="DBO13">
        <f>VLOOKUP(DBO12,'J.T.M - Beef (NOI)'!$B:$Y,16,FALSE)</f>
        <v>0</v>
      </c>
      <c r="DBP13">
        <f>VLOOKUP(DBP12,'J.T.M - Beef (NOI)'!$B:$Y,17,FALSE)</f>
        <v>0</v>
      </c>
      <c r="DBQ13">
        <f>VLOOKUP(DBQ12,'J.T.M - Beef (NOI)'!$B:$Y,18,FALSE)</f>
        <v>0</v>
      </c>
      <c r="DBR13">
        <f>VLOOKUP(DBR12,'J.T.M - Beef (NOI)'!$B:$Y,19,FALSE)</f>
        <v>0</v>
      </c>
      <c r="DBT13">
        <f>VLOOKUP(DBT12,'J.T.M. - Cheese (NOI)'!$B:$Y,10,FALSE)</f>
        <v>0</v>
      </c>
      <c r="DBU13">
        <f>VLOOKUP(DBU12,'J.T.M. - Cheese (NOI)'!$B:$Y,11,FALSE)</f>
        <v>0</v>
      </c>
      <c r="DBV13">
        <f>VLOOKUP(DBV12,'J.T.M. - Cheese (NOI)'!$B:$Y,12,FALSE)</f>
        <v>0</v>
      </c>
      <c r="DBW13">
        <f>VLOOKUP(DBW12,'J.T.M. - Cheese (NOI)'!$B:$Y,13,FALSE)</f>
        <v>0</v>
      </c>
      <c r="DBX13">
        <f>VLOOKUP(DBX12,'J.T.M. - Cheese (NOI)'!$B:$Y,14,FALSE)</f>
        <v>0</v>
      </c>
      <c r="DBY13">
        <f>VLOOKUP(DBY12,'J.T.M. - Cheese (NOI)'!$B:$Y,15,FALSE)</f>
        <v>0</v>
      </c>
      <c r="DBZ13">
        <f>VLOOKUP(DBZ12,'J.T.M. - Cheese (NOI)'!$B:$Y,16,FALSE)</f>
        <v>0</v>
      </c>
      <c r="DCA13">
        <f>VLOOKUP(DCA12,'J.T.M. - Cheese (NOI)'!$B:$Y,17,FALSE)</f>
        <v>0</v>
      </c>
      <c r="DCB13">
        <f>VLOOKUP(DCB12,'J.T.M. - Cheese (NOI)'!$B:$Y,18,FALSE)</f>
        <v>0</v>
      </c>
      <c r="DCC13">
        <f>VLOOKUP(DCC12,'J.T.M. - Cheese (NOI)'!$B:$Y,19,FALSE)</f>
        <v>0</v>
      </c>
      <c r="DCE13">
        <f>VLOOKUP(DCE12,'J.T.M. - Cheese (NOI)'!$B:$Y,10,FALSE)</f>
        <v>0</v>
      </c>
      <c r="DCF13">
        <f>VLOOKUP(DCF12,'J.T.M. - Cheese (NOI)'!$B:$Y,11,FALSE)</f>
        <v>0</v>
      </c>
      <c r="DCG13">
        <f>VLOOKUP(DCG12,'J.T.M. - Cheese (NOI)'!$B:$Y,12,FALSE)</f>
        <v>0</v>
      </c>
      <c r="DCH13">
        <f>VLOOKUP(DCH12,'J.T.M. - Cheese (NOI)'!$B:$Y,13,FALSE)</f>
        <v>0</v>
      </c>
      <c r="DCI13">
        <f>VLOOKUP(DCI12,'J.T.M. - Cheese (NOI)'!$B:$Y,14,FALSE)</f>
        <v>0</v>
      </c>
      <c r="DCJ13">
        <f>VLOOKUP(DCJ12,'J.T.M. - Cheese (NOI)'!$B:$Y,15,FALSE)</f>
        <v>0</v>
      </c>
      <c r="DCK13">
        <f>VLOOKUP(DCK12,'J.T.M. - Cheese (NOI)'!$B:$Y,16,FALSE)</f>
        <v>0</v>
      </c>
      <c r="DCL13">
        <f>VLOOKUP(DCL12,'J.T.M. - Cheese (NOI)'!$B:$Y,17,FALSE)</f>
        <v>0</v>
      </c>
      <c r="DCM13">
        <f>VLOOKUP(DCM12,'J.T.M. - Cheese (NOI)'!$B:$Y,18,FALSE)</f>
        <v>0</v>
      </c>
      <c r="DCN13">
        <f>VLOOKUP(DCN12,'J.T.M. - Cheese (NOI)'!$B:$Y,19,FALSE)</f>
        <v>0</v>
      </c>
      <c r="DCP13">
        <f>VLOOKUP(DCP12,'J.T.M. - Cheese (NOI)'!$B:$Y,10,FALSE)</f>
        <v>0</v>
      </c>
      <c r="DCQ13">
        <f>VLOOKUP(DCQ12,'J.T.M. - Cheese (NOI)'!$B:$Y,11,FALSE)</f>
        <v>0</v>
      </c>
      <c r="DCR13">
        <f>VLOOKUP(DCR12,'J.T.M. - Cheese (NOI)'!$B:$Y,12,FALSE)</f>
        <v>0</v>
      </c>
      <c r="DCS13">
        <f>VLOOKUP(DCS12,'J.T.M. - Cheese (NOI)'!$B:$Y,13,FALSE)</f>
        <v>0</v>
      </c>
      <c r="DCT13">
        <f>VLOOKUP(DCT12,'J.T.M. - Cheese (NOI)'!$B:$Y,14,FALSE)</f>
        <v>0</v>
      </c>
      <c r="DCU13">
        <f>VLOOKUP(DCU12,'J.T.M. - Cheese (NOI)'!$B:$Y,15,FALSE)</f>
        <v>0</v>
      </c>
      <c r="DCV13">
        <f>VLOOKUP(DCV12,'J.T.M. - Cheese (NOI)'!$B:$Y,16,FALSE)</f>
        <v>0</v>
      </c>
      <c r="DCW13">
        <f>VLOOKUP(DCW12,'J.T.M. - Cheese (NOI)'!$B:$Y,17,FALSE)</f>
        <v>0</v>
      </c>
      <c r="DCX13">
        <f>VLOOKUP(DCX12,'J.T.M. - Cheese (NOI)'!$B:$Y,18,FALSE)</f>
        <v>0</v>
      </c>
      <c r="DCY13">
        <f>VLOOKUP(DCY12,'J.T.M. - Cheese (NOI)'!$B:$Y,19,FALSE)</f>
        <v>0</v>
      </c>
      <c r="DDA13">
        <f>VLOOKUP(DDA12,'J.T.M. - Cheese (NOI)'!$B:$Y,10,FALSE)</f>
        <v>0</v>
      </c>
      <c r="DDB13">
        <f>VLOOKUP(DDB12,'J.T.M. - Cheese (NOI)'!$B:$Y,11,FALSE)</f>
        <v>0</v>
      </c>
      <c r="DDC13">
        <f>VLOOKUP(DDC12,'J.T.M. - Cheese (NOI)'!$B:$Y,12,FALSE)</f>
        <v>0</v>
      </c>
      <c r="DDD13">
        <f>VLOOKUP(DDD12,'J.T.M. - Cheese (NOI)'!$B:$Y,13,FALSE)</f>
        <v>0</v>
      </c>
      <c r="DDE13">
        <f>VLOOKUP(DDE12,'J.T.M. - Cheese (NOI)'!$B:$Y,14,FALSE)</f>
        <v>0</v>
      </c>
      <c r="DDF13">
        <f>VLOOKUP(DDF12,'J.T.M. - Cheese (NOI)'!$B:$Y,15,FALSE)</f>
        <v>0</v>
      </c>
      <c r="DDG13">
        <f>VLOOKUP(DDG12,'J.T.M. - Cheese (NOI)'!$B:$Y,16,FALSE)</f>
        <v>0</v>
      </c>
      <c r="DDH13">
        <f>VLOOKUP(DDH12,'J.T.M. - Cheese (NOI)'!$B:$Y,17,FALSE)</f>
        <v>0</v>
      </c>
      <c r="DDI13">
        <f>VLOOKUP(DDI12,'J.T.M. - Cheese (NOI)'!$B:$Y,18,FALSE)</f>
        <v>0</v>
      </c>
      <c r="DDJ13">
        <f>VLOOKUP(DDJ12,'J.T.M. - Cheese (NOI)'!$B:$Y,19,FALSE)</f>
        <v>0</v>
      </c>
      <c r="DDL13">
        <f>VLOOKUP(DDL12,'J.T.M. - Cheese (NOI)'!$B:$Y,10,FALSE)</f>
        <v>0</v>
      </c>
      <c r="DDM13">
        <f>VLOOKUP(DDM12,'J.T.M. - Cheese (NOI)'!$B:$Y,11,FALSE)</f>
        <v>0</v>
      </c>
      <c r="DDN13">
        <f>VLOOKUP(DDN12,'J.T.M. - Cheese (NOI)'!$B:$Y,12,FALSE)</f>
        <v>0</v>
      </c>
      <c r="DDO13">
        <f>VLOOKUP(DDO12,'J.T.M. - Cheese (NOI)'!$B:$Y,13,FALSE)</f>
        <v>0</v>
      </c>
      <c r="DDP13">
        <f>VLOOKUP(DDP12,'J.T.M. - Cheese (NOI)'!$B:$Y,14,FALSE)</f>
        <v>0</v>
      </c>
      <c r="DDQ13">
        <f>VLOOKUP(DDQ12,'J.T.M. - Cheese (NOI)'!$B:$Y,15,FALSE)</f>
        <v>0</v>
      </c>
      <c r="DDR13">
        <f>VLOOKUP(DDR12,'J.T.M. - Cheese (NOI)'!$B:$Y,16,FALSE)</f>
        <v>0</v>
      </c>
      <c r="DDS13">
        <f>VLOOKUP(DDS12,'J.T.M. - Cheese (NOI)'!$B:$Y,17,FALSE)</f>
        <v>0</v>
      </c>
      <c r="DDT13">
        <f>VLOOKUP(DDT12,'J.T.M. - Cheese (NOI)'!$B:$Y,18,FALSE)</f>
        <v>0</v>
      </c>
      <c r="DDU13">
        <f>VLOOKUP(DDU12,'J.T.M. - Cheese (NOI)'!$B:$Y,19,FALSE)</f>
        <v>0</v>
      </c>
      <c r="DDW13">
        <f>VLOOKUP(DDW12,'J.T.M. - Cheese (NOI)'!$B:$Y,10,FALSE)</f>
        <v>0</v>
      </c>
      <c r="DDX13">
        <f>VLOOKUP(DDX12,'J.T.M. - Cheese (NOI)'!$B:$Y,11,FALSE)</f>
        <v>0</v>
      </c>
      <c r="DDY13">
        <f>VLOOKUP(DDY12,'J.T.M. - Cheese (NOI)'!$B:$Y,12,FALSE)</f>
        <v>0</v>
      </c>
      <c r="DDZ13">
        <f>VLOOKUP(DDZ12,'J.T.M. - Cheese (NOI)'!$B:$Y,13,FALSE)</f>
        <v>0</v>
      </c>
      <c r="DEA13">
        <f>VLOOKUP(DEA12,'J.T.M. - Cheese (NOI)'!$B:$Y,14,FALSE)</f>
        <v>0</v>
      </c>
      <c r="DEB13">
        <f>VLOOKUP(DEB12,'J.T.M. - Cheese (NOI)'!$B:$Y,15,FALSE)</f>
        <v>0</v>
      </c>
      <c r="DEC13">
        <f>VLOOKUP(DEC12,'J.T.M. - Cheese (NOI)'!$B:$Y,16,FALSE)</f>
        <v>0</v>
      </c>
      <c r="DED13">
        <f>VLOOKUP(DED12,'J.T.M. - Cheese (NOI)'!$B:$Y,17,FALSE)</f>
        <v>0</v>
      </c>
      <c r="DEE13">
        <f>VLOOKUP(DEE12,'J.T.M. - Cheese (NOI)'!$B:$Y,18,FALSE)</f>
        <v>0</v>
      </c>
      <c r="DEF13">
        <f>VLOOKUP(DEF12,'J.T.M. - Cheese (NOI)'!$B:$Y,19,FALSE)</f>
        <v>0</v>
      </c>
      <c r="DEH13">
        <f>VLOOKUP(DEH12,'J.T.M. - Cheese (NOI)'!$B:$Y,10,FALSE)</f>
        <v>0</v>
      </c>
      <c r="DEI13">
        <f>VLOOKUP(DEI12,'J.T.M. - Cheese (NOI)'!$B:$Y,11,FALSE)</f>
        <v>0</v>
      </c>
      <c r="DEJ13">
        <f>VLOOKUP(DEJ12,'J.T.M. - Cheese (NOI)'!$B:$Y,12,FALSE)</f>
        <v>0</v>
      </c>
      <c r="DEK13">
        <f>VLOOKUP(DEK12,'J.T.M. - Cheese (NOI)'!$B:$Y,13,FALSE)</f>
        <v>0</v>
      </c>
      <c r="DEL13">
        <f>VLOOKUP(DEL12,'J.T.M. - Cheese (NOI)'!$B:$Y,14,FALSE)</f>
        <v>0</v>
      </c>
      <c r="DEM13">
        <f>VLOOKUP(DEM12,'J.T.M. - Cheese (NOI)'!$B:$Y,15,FALSE)</f>
        <v>0</v>
      </c>
      <c r="DEN13">
        <f>VLOOKUP(DEN12,'J.T.M. - Cheese (NOI)'!$B:$Y,16,FALSE)</f>
        <v>0</v>
      </c>
      <c r="DEO13">
        <f>VLOOKUP(DEO12,'J.T.M. - Cheese (NOI)'!$B:$Y,17,FALSE)</f>
        <v>0</v>
      </c>
      <c r="DEP13">
        <f>VLOOKUP(DEP12,'J.T.M. - Cheese (NOI)'!$B:$Y,18,FALSE)</f>
        <v>0</v>
      </c>
      <c r="DEQ13">
        <f>VLOOKUP(DEQ12,'J.T.M. - Cheese (NOI)'!$B:$Y,19,FALSE)</f>
        <v>0</v>
      </c>
      <c r="DES13">
        <f>VLOOKUP(DES12,'J.T.M. - Cheese (NOI)'!$B:$Y,10,FALSE)</f>
        <v>0</v>
      </c>
      <c r="DET13">
        <f>VLOOKUP(DET12,'J.T.M. - Cheese (NOI)'!$B:$Y,11,FALSE)</f>
        <v>0</v>
      </c>
      <c r="DEU13">
        <f>VLOOKUP(DEU12,'J.T.M. - Cheese (NOI)'!$B:$Y,12,FALSE)</f>
        <v>0</v>
      </c>
      <c r="DEV13">
        <f>VLOOKUP(DEV12,'J.T.M. - Cheese (NOI)'!$B:$Y,13,FALSE)</f>
        <v>0</v>
      </c>
      <c r="DEW13">
        <f>VLOOKUP(DEW12,'J.T.M. - Cheese (NOI)'!$B:$Y,14,FALSE)</f>
        <v>0</v>
      </c>
      <c r="DEX13">
        <f>VLOOKUP(DEX12,'J.T.M. - Cheese (NOI)'!$B:$Y,15,FALSE)</f>
        <v>0</v>
      </c>
      <c r="DEY13">
        <f>VLOOKUP(DEY12,'J.T.M. - Cheese (NOI)'!$B:$Y,16,FALSE)</f>
        <v>0</v>
      </c>
      <c r="DEZ13">
        <f>VLOOKUP(DEZ12,'J.T.M. - Cheese (NOI)'!$B:$Y,17,FALSE)</f>
        <v>0</v>
      </c>
      <c r="DFA13">
        <f>VLOOKUP(DFA12,'J.T.M. - Cheese (NOI)'!$B:$Y,18,FALSE)</f>
        <v>0</v>
      </c>
      <c r="DFB13">
        <f>VLOOKUP(DFB12,'J.T.M. - Cheese (NOI)'!$B:$Y,19,FALSE)</f>
        <v>0</v>
      </c>
      <c r="DFD13">
        <f>VLOOKUP(DFD12,'J.T.M. - Cheese (NOI)'!$B:$Y,10,FALSE)</f>
        <v>0</v>
      </c>
      <c r="DFE13">
        <f>VLOOKUP(DFE12,'J.T.M. - Cheese (NOI)'!$B:$Y,11,FALSE)</f>
        <v>0</v>
      </c>
      <c r="DFF13">
        <f>VLOOKUP(DFF12,'J.T.M. - Cheese (NOI)'!$B:$Y,12,FALSE)</f>
        <v>0</v>
      </c>
      <c r="DFG13">
        <f>VLOOKUP(DFG12,'J.T.M. - Cheese (NOI)'!$B:$Y,13,FALSE)</f>
        <v>0</v>
      </c>
      <c r="DFH13">
        <f>VLOOKUP(DFH12,'J.T.M. - Cheese (NOI)'!$B:$Y,14,FALSE)</f>
        <v>0</v>
      </c>
      <c r="DFI13">
        <f>VLOOKUP(DFI12,'J.T.M. - Cheese (NOI)'!$B:$Y,15,FALSE)</f>
        <v>0</v>
      </c>
      <c r="DFJ13">
        <f>VLOOKUP(DFJ12,'J.T.M. - Cheese (NOI)'!$B:$Y,16,FALSE)</f>
        <v>0</v>
      </c>
      <c r="DFK13">
        <f>VLOOKUP(DFK12,'J.T.M. - Cheese (NOI)'!$B:$Y,17,FALSE)</f>
        <v>0</v>
      </c>
      <c r="DFL13">
        <f>VLOOKUP(DFL12,'J.T.M. - Cheese (NOI)'!$B:$Y,18,FALSE)</f>
        <v>0</v>
      </c>
      <c r="DFM13">
        <f>VLOOKUP(DFM12,'J.T.M. - Cheese (NOI)'!$B:$Y,19,FALSE)</f>
        <v>0</v>
      </c>
      <c r="DFO13">
        <f>VLOOKUP(DFO12,'J.T.M. - Cheese (NOI)'!$B:$Y,10,FALSE)</f>
        <v>0</v>
      </c>
      <c r="DFP13">
        <f>VLOOKUP(DFP12,'J.T.M. - Cheese (NOI)'!$B:$Y,11,FALSE)</f>
        <v>0</v>
      </c>
      <c r="DFQ13">
        <f>VLOOKUP(DFQ12,'J.T.M. - Cheese (NOI)'!$B:$Y,12,FALSE)</f>
        <v>0</v>
      </c>
      <c r="DFR13">
        <f>VLOOKUP(DFR12,'J.T.M. - Cheese (NOI)'!$B:$Y,13,FALSE)</f>
        <v>0</v>
      </c>
      <c r="DFS13">
        <f>VLOOKUP(DFS12,'J.T.M. - Cheese (NOI)'!$B:$Y,14,FALSE)</f>
        <v>0</v>
      </c>
      <c r="DFT13">
        <f>VLOOKUP(DFT12,'J.T.M. - Cheese (NOI)'!$B:$Y,15,FALSE)</f>
        <v>0</v>
      </c>
      <c r="DFU13">
        <f>VLOOKUP(DFU12,'J.T.M. - Cheese (NOI)'!$B:$Y,16,FALSE)</f>
        <v>0</v>
      </c>
      <c r="DFV13">
        <f>VLOOKUP(DFV12,'J.T.M. - Cheese (NOI)'!$B:$Y,17,FALSE)</f>
        <v>0</v>
      </c>
      <c r="DFW13">
        <f>VLOOKUP(DFW12,'J.T.M. - Cheese (NOI)'!$B:$Y,18,FALSE)</f>
        <v>0</v>
      </c>
      <c r="DFX13">
        <f>VLOOKUP(DFX12,'J.T.M. - Cheese (NOI)'!$B:$Y,19,FALSE)</f>
        <v>0</v>
      </c>
      <c r="DFZ13">
        <f>VLOOKUP(DFZ12,'J.T.M. - Cheese (NOI)'!$B:$Y,10,FALSE)</f>
        <v>0</v>
      </c>
      <c r="DGA13">
        <f>VLOOKUP(DGA12,'J.T.M. - Cheese (NOI)'!$B:$Y,11,FALSE)</f>
        <v>0</v>
      </c>
      <c r="DGB13">
        <f>VLOOKUP(DGB12,'J.T.M. - Cheese (NOI)'!$B:$Y,12,FALSE)</f>
        <v>0</v>
      </c>
      <c r="DGC13">
        <f>VLOOKUP(DGC12,'J.T.M. - Cheese (NOI)'!$B:$Y,13,FALSE)</f>
        <v>0</v>
      </c>
      <c r="DGD13">
        <f>VLOOKUP(DGD12,'J.T.M. - Cheese (NOI)'!$B:$Y,14,FALSE)</f>
        <v>0</v>
      </c>
      <c r="DGE13">
        <f>VLOOKUP(DGE12,'J.T.M. - Cheese (NOI)'!$B:$Y,15,FALSE)</f>
        <v>0</v>
      </c>
      <c r="DGF13">
        <f>VLOOKUP(DGF12,'J.T.M. - Cheese (NOI)'!$B:$Y,16,FALSE)</f>
        <v>0</v>
      </c>
      <c r="DGG13">
        <f>VLOOKUP(DGG12,'J.T.M. - Cheese (NOI)'!$B:$Y,17,FALSE)</f>
        <v>0</v>
      </c>
      <c r="DGH13">
        <f>VLOOKUP(DGH12,'J.T.M. - Cheese (NOI)'!$B:$Y,18,FALSE)</f>
        <v>0</v>
      </c>
      <c r="DGI13">
        <f>VLOOKUP(DGI12,'J.T.M. - Cheese (NOI)'!$B:$Y,19,FALSE)</f>
        <v>0</v>
      </c>
      <c r="DGK13">
        <f>VLOOKUP(DGK12,'J.T.M. - Cheese (NOI)'!$B:$Y,10,FALSE)</f>
        <v>0</v>
      </c>
      <c r="DGL13">
        <f>VLOOKUP(DGL12,'J.T.M. - Cheese (NOI)'!$B:$Y,11,FALSE)</f>
        <v>0</v>
      </c>
      <c r="DGM13">
        <f>VLOOKUP(DGM12,'J.T.M. - Cheese (NOI)'!$B:$Y,12,FALSE)</f>
        <v>0</v>
      </c>
      <c r="DGN13">
        <f>VLOOKUP(DGN12,'J.T.M. - Cheese (NOI)'!$B:$Y,13,FALSE)</f>
        <v>0</v>
      </c>
      <c r="DGO13">
        <f>VLOOKUP(DGO12,'J.T.M. - Cheese (NOI)'!$B:$Y,14,FALSE)</f>
        <v>0</v>
      </c>
      <c r="DGP13">
        <f>VLOOKUP(DGP12,'J.T.M. - Cheese (NOI)'!$B:$Y,15,FALSE)</f>
        <v>0</v>
      </c>
      <c r="DGQ13">
        <f>VLOOKUP(DGQ12,'J.T.M. - Cheese (NOI)'!$B:$Y,16,FALSE)</f>
        <v>0</v>
      </c>
      <c r="DGR13">
        <f>VLOOKUP(DGR12,'J.T.M. - Cheese (NOI)'!$B:$Y,17,FALSE)</f>
        <v>0</v>
      </c>
      <c r="DGS13">
        <f>VLOOKUP(DGS12,'J.T.M. - Cheese (NOI)'!$B:$Y,18,FALSE)</f>
        <v>0</v>
      </c>
      <c r="DGT13">
        <f>VLOOKUP(DGT12,'J.T.M. - Cheese (NOI)'!$B:$Y,19,FALSE)</f>
        <v>0</v>
      </c>
      <c r="DGV13">
        <f>VLOOKUP(DGV12,'J.T.M. - Cheese (NOI)'!$B:$Y,10,FALSE)</f>
        <v>0</v>
      </c>
      <c r="DGW13">
        <f>VLOOKUP(DGW12,'J.T.M. - Cheese (NOI)'!$B:$Y,11,FALSE)</f>
        <v>0</v>
      </c>
      <c r="DGX13">
        <f>VLOOKUP(DGX12,'J.T.M. - Cheese (NOI)'!$B:$Y,12,FALSE)</f>
        <v>0</v>
      </c>
      <c r="DGY13">
        <f>VLOOKUP(DGY12,'J.T.M. - Cheese (NOI)'!$B:$Y,13,FALSE)</f>
        <v>0</v>
      </c>
      <c r="DGZ13">
        <f>VLOOKUP(DGZ12,'J.T.M. - Cheese (NOI)'!$B:$Y,14,FALSE)</f>
        <v>0</v>
      </c>
      <c r="DHA13">
        <f>VLOOKUP(DHA12,'J.T.M. - Cheese (NOI)'!$B:$Y,15,FALSE)</f>
        <v>0</v>
      </c>
      <c r="DHB13">
        <f>VLOOKUP(DHB12,'J.T.M. - Cheese (NOI)'!$B:$Y,16,FALSE)</f>
        <v>0</v>
      </c>
      <c r="DHC13">
        <f>VLOOKUP(DHC12,'J.T.M. - Cheese (NOI)'!$B:$Y,17,FALSE)</f>
        <v>0</v>
      </c>
      <c r="DHD13">
        <f>VLOOKUP(DHD12,'J.T.M. - Cheese (NOI)'!$B:$Y,18,FALSE)</f>
        <v>0</v>
      </c>
      <c r="DHE13">
        <f>VLOOKUP(DHE12,'J.T.M. - Cheese (NOI)'!$B:$Y,19,FALSE)</f>
        <v>0</v>
      </c>
      <c r="DHG13">
        <f>VLOOKUP(DHG12,'J.T.M. - Cheese (NOI)'!$B:$Y,10,FALSE)</f>
        <v>0</v>
      </c>
      <c r="DHH13">
        <f>VLOOKUP(DHH12,'J.T.M. - Cheese (NOI)'!$B:$Y,11,FALSE)</f>
        <v>0</v>
      </c>
      <c r="DHI13">
        <f>VLOOKUP(DHI12,'J.T.M. - Cheese (NOI)'!$B:$Y,12,FALSE)</f>
        <v>0</v>
      </c>
      <c r="DHJ13">
        <f>VLOOKUP(DHJ12,'J.T.M. - Cheese (NOI)'!$B:$Y,13,FALSE)</f>
        <v>0</v>
      </c>
      <c r="DHK13">
        <f>VLOOKUP(DHK12,'J.T.M. - Cheese (NOI)'!$B:$Y,14,FALSE)</f>
        <v>0</v>
      </c>
      <c r="DHL13">
        <f>VLOOKUP(DHL12,'J.T.M. - Cheese (NOI)'!$B:$Y,15,FALSE)</f>
        <v>0</v>
      </c>
      <c r="DHM13">
        <f>VLOOKUP(DHM12,'J.T.M. - Cheese (NOI)'!$B:$Y,16,FALSE)</f>
        <v>0</v>
      </c>
      <c r="DHN13">
        <f>VLOOKUP(DHN12,'J.T.M. - Cheese (NOI)'!$B:$Y,17,FALSE)</f>
        <v>0</v>
      </c>
      <c r="DHO13">
        <f>VLOOKUP(DHO12,'J.T.M. - Cheese (NOI)'!$B:$Y,18,FALSE)</f>
        <v>0</v>
      </c>
      <c r="DHP13">
        <f>VLOOKUP(DHP12,'J.T.M. - Cheese (NOI)'!$B:$Y,19,FALSE)</f>
        <v>0</v>
      </c>
      <c r="DHR13">
        <f>VLOOKUP(DHR12,'J.T.M. - Cheese (NOI)'!$B:$Y,10,FALSE)</f>
        <v>0</v>
      </c>
      <c r="DHS13">
        <f>VLOOKUP(DHS12,'J.T.M. - Cheese (NOI)'!$B:$Y,11,FALSE)</f>
        <v>0</v>
      </c>
      <c r="DHT13">
        <f>VLOOKUP(DHT12,'J.T.M. - Cheese (NOI)'!$B:$Y,12,FALSE)</f>
        <v>0</v>
      </c>
      <c r="DHU13">
        <f>VLOOKUP(DHU12,'J.T.M. - Cheese (NOI)'!$B:$Y,13,FALSE)</f>
        <v>0</v>
      </c>
      <c r="DHV13">
        <f>VLOOKUP(DHV12,'J.T.M. - Cheese (NOI)'!$B:$Y,14,FALSE)</f>
        <v>0</v>
      </c>
      <c r="DHW13">
        <f>VLOOKUP(DHW12,'J.T.M. - Cheese (NOI)'!$B:$Y,15,FALSE)</f>
        <v>0</v>
      </c>
      <c r="DHX13">
        <f>VLOOKUP(DHX12,'J.T.M. - Cheese (NOI)'!$B:$Y,16,FALSE)</f>
        <v>0</v>
      </c>
      <c r="DHY13">
        <f>VLOOKUP(DHY12,'J.T.M. - Cheese (NOI)'!$B:$Y,17,FALSE)</f>
        <v>0</v>
      </c>
      <c r="DHZ13">
        <f>VLOOKUP(DHZ12,'J.T.M. - Cheese (NOI)'!$B:$Y,18,FALSE)</f>
        <v>0</v>
      </c>
      <c r="DIA13">
        <f>VLOOKUP(DIA12,'J.T.M. - Cheese (NOI)'!$B:$Y,19,FALSE)</f>
        <v>0</v>
      </c>
      <c r="DIC13">
        <f>VLOOKUP(DIC12,'J.T.M. - Pork (NOI)'!$B:$Y,10,FALSE)</f>
        <v>0</v>
      </c>
      <c r="DID13">
        <f>VLOOKUP(DID12,'J.T.M. - Pork (NOI)'!$B:$Y,11,FALSE)</f>
        <v>0</v>
      </c>
      <c r="DIE13">
        <f>VLOOKUP(DIE12,'J.T.M. - Pork (NOI)'!$B:$Y,12,FALSE)</f>
        <v>0</v>
      </c>
      <c r="DIF13">
        <f>VLOOKUP(DIF12,'J.T.M. - Pork (NOI)'!$B:$Y,13,FALSE)</f>
        <v>0</v>
      </c>
      <c r="DIG13">
        <f>VLOOKUP(DIG12,'J.T.M. - Pork (NOI)'!$B:$Y,14,FALSE)</f>
        <v>0</v>
      </c>
      <c r="DIH13">
        <f>VLOOKUP(DIH12,'J.T.M. - Pork (NOI)'!$B:$Y,15,FALSE)</f>
        <v>0</v>
      </c>
      <c r="DII13">
        <f>VLOOKUP(DII12,'J.T.M. - Pork (NOI)'!$B:$Y,16,FALSE)</f>
        <v>0</v>
      </c>
      <c r="DIJ13">
        <f>VLOOKUP(DIJ12,'J.T.M. - Pork (NOI)'!$B:$Y,17,FALSE)</f>
        <v>0</v>
      </c>
      <c r="DIK13">
        <f>VLOOKUP(DIK12,'J.T.M. - Pork (NOI)'!$B:$Y,18,FALSE)</f>
        <v>0</v>
      </c>
      <c r="DIL13">
        <f>VLOOKUP(DIL12,'J.T.M. - Pork (NOI)'!$B:$Y,19,FALSE)</f>
        <v>0</v>
      </c>
      <c r="DIN13">
        <f>VLOOKUP(DIN12,'J.T.M. - Pork (NOI)'!$B:$Y,10,FALSE)</f>
        <v>0</v>
      </c>
      <c r="DIO13">
        <f>VLOOKUP(DIO12,'J.T.M. - Pork (NOI)'!$B:$Y,11,FALSE)</f>
        <v>0</v>
      </c>
      <c r="DIP13">
        <f>VLOOKUP(DIP12,'J.T.M. - Pork (NOI)'!$B:$Y,12,FALSE)</f>
        <v>0</v>
      </c>
      <c r="DIQ13">
        <f>VLOOKUP(DIQ12,'J.T.M. - Pork (NOI)'!$B:$Y,13,FALSE)</f>
        <v>0</v>
      </c>
      <c r="DIR13">
        <f>VLOOKUP(DIR12,'J.T.M. - Pork (NOI)'!$B:$Y,14,FALSE)</f>
        <v>0</v>
      </c>
      <c r="DIS13">
        <f>VLOOKUP(DIS12,'J.T.M. - Pork (NOI)'!$B:$Y,15,FALSE)</f>
        <v>0</v>
      </c>
      <c r="DIT13">
        <f>VLOOKUP(DIT12,'J.T.M. - Pork (NOI)'!$B:$Y,16,FALSE)</f>
        <v>0</v>
      </c>
      <c r="DIU13">
        <f>VLOOKUP(DIU12,'J.T.M. - Pork (NOI)'!$B:$Y,17,FALSE)</f>
        <v>0</v>
      </c>
      <c r="DIV13">
        <f>VLOOKUP(DIV12,'J.T.M. - Pork (NOI)'!$B:$Y,18,FALSE)</f>
        <v>0</v>
      </c>
      <c r="DIW13">
        <f>VLOOKUP(DIW12,'J.T.M. - Pork (NOI)'!$B:$Y,19,FALSE)</f>
        <v>0</v>
      </c>
      <c r="DIY13">
        <f>VLOOKUP(DIY12,'J.T.M. - Pork (NOI)'!$B:$Y,10,FALSE)</f>
        <v>0</v>
      </c>
      <c r="DIZ13">
        <f>VLOOKUP(DIZ12,'J.T.M. - Pork (NOI)'!$B:$Y,11,FALSE)</f>
        <v>0</v>
      </c>
      <c r="DJA13">
        <f>VLOOKUP(DJA12,'J.T.M. - Pork (NOI)'!$B:$Y,12,FALSE)</f>
        <v>0</v>
      </c>
      <c r="DJB13">
        <f>VLOOKUP(DJB12,'J.T.M. - Pork (NOI)'!$B:$Y,13,FALSE)</f>
        <v>0</v>
      </c>
      <c r="DJC13">
        <f>VLOOKUP(DJC12,'J.T.M. - Pork (NOI)'!$B:$Y,14,FALSE)</f>
        <v>0</v>
      </c>
      <c r="DJD13">
        <f>VLOOKUP(DJD12,'J.T.M. - Pork (NOI)'!$B:$Y,15,FALSE)</f>
        <v>0</v>
      </c>
      <c r="DJE13">
        <f>VLOOKUP(DJE12,'J.T.M. - Pork (NOI)'!$B:$Y,16,FALSE)</f>
        <v>0</v>
      </c>
      <c r="DJF13">
        <f>VLOOKUP(DJF12,'J.T.M. - Pork (NOI)'!$B:$Y,17,FALSE)</f>
        <v>0</v>
      </c>
      <c r="DJG13">
        <f>VLOOKUP(DJG12,'J.T.M. - Pork (NOI)'!$B:$Y,18,FALSE)</f>
        <v>0</v>
      </c>
      <c r="DJH13">
        <f>VLOOKUP(DJH12,'J.T.M. - Pork (NOI)'!$B:$Y,19,FALSE)</f>
        <v>0</v>
      </c>
      <c r="DJJ13">
        <f>VLOOKUP(DJJ12,'J.T.M. - Pork (NOI)'!$B:$Y,10,FALSE)</f>
        <v>0</v>
      </c>
      <c r="DJK13">
        <f>VLOOKUP(DJK12,'J.T.M. - Pork (NOI)'!$B:$Y,11,FALSE)</f>
        <v>0</v>
      </c>
      <c r="DJL13">
        <f>VLOOKUP(DJL12,'J.T.M. - Pork (NOI)'!$B:$Y,12,FALSE)</f>
        <v>0</v>
      </c>
      <c r="DJM13">
        <f>VLOOKUP(DJM12,'J.T.M. - Pork (NOI)'!$B:$Y,13,FALSE)</f>
        <v>0</v>
      </c>
      <c r="DJN13">
        <f>VLOOKUP(DJN12,'J.T.M. - Pork (NOI)'!$B:$Y,14,FALSE)</f>
        <v>0</v>
      </c>
      <c r="DJO13">
        <f>VLOOKUP(DJO12,'J.T.M. - Pork (NOI)'!$B:$Y,15,FALSE)</f>
        <v>0</v>
      </c>
      <c r="DJP13">
        <f>VLOOKUP(DJP12,'J.T.M. - Pork (NOI)'!$B:$Y,16,FALSE)</f>
        <v>0</v>
      </c>
      <c r="DJQ13">
        <f>VLOOKUP(DJQ12,'J.T.M. - Pork (NOI)'!$B:$Y,17,FALSE)</f>
        <v>0</v>
      </c>
      <c r="DJR13">
        <f>VLOOKUP(DJR12,'J.T.M. - Pork (NOI)'!$B:$Y,18,FALSE)</f>
        <v>0</v>
      </c>
      <c r="DJS13">
        <f>VLOOKUP(DJS12,'J.T.M. - Pork (NOI)'!$B:$Y,19,FALSE)</f>
        <v>0</v>
      </c>
      <c r="DJU13">
        <f>VLOOKUP(DJU12,'J.T.M. - Pork (NOI)'!$B:$Y,10,FALSE)</f>
        <v>0</v>
      </c>
      <c r="DJV13">
        <f>VLOOKUP(DJV12,'J.T.M. - Pork (NOI)'!$B:$Y,11,FALSE)</f>
        <v>0</v>
      </c>
      <c r="DJW13">
        <f>VLOOKUP(DJW12,'J.T.M. - Pork (NOI)'!$B:$Y,12,FALSE)</f>
        <v>0</v>
      </c>
      <c r="DJX13">
        <f>VLOOKUP(DJX12,'J.T.M. - Pork (NOI)'!$B:$Y,13,FALSE)</f>
        <v>0</v>
      </c>
      <c r="DJY13">
        <f>VLOOKUP(DJY12,'J.T.M. - Pork (NOI)'!$B:$Y,14,FALSE)</f>
        <v>0</v>
      </c>
      <c r="DJZ13">
        <f>VLOOKUP(DJZ12,'J.T.M. - Pork (NOI)'!$B:$Y,15,FALSE)</f>
        <v>0</v>
      </c>
      <c r="DKA13">
        <f>VLOOKUP(DKA12,'J.T.M. - Pork (NOI)'!$B:$Y,16,FALSE)</f>
        <v>0</v>
      </c>
      <c r="DKB13">
        <f>VLOOKUP(DKB12,'J.T.M. - Pork (NOI)'!$B:$Y,17,FALSE)</f>
        <v>0</v>
      </c>
      <c r="DKC13">
        <f>VLOOKUP(DKC12,'J.T.M. - Pork (NOI)'!$B:$Y,18,FALSE)</f>
        <v>0</v>
      </c>
      <c r="DKD13">
        <f>VLOOKUP(DKD12,'J.T.M. - Pork (NOI)'!$B:$Y,19,FALSE)</f>
        <v>0</v>
      </c>
      <c r="DKF13">
        <f>VLOOKUP(DKF12,'J.T.M. - Pork (NOI)'!$B:$Y,10,FALSE)</f>
        <v>0</v>
      </c>
      <c r="DKG13">
        <f>VLOOKUP(DKG12,'J.T.M. - Pork (NOI)'!$B:$Y,11,FALSE)</f>
        <v>0</v>
      </c>
      <c r="DKH13">
        <f>VLOOKUP(DKH12,'J.T.M. - Pork (NOI)'!$B:$Y,12,FALSE)</f>
        <v>0</v>
      </c>
      <c r="DKI13">
        <f>VLOOKUP(DKI12,'J.T.M. - Pork (NOI)'!$B:$Y,13,FALSE)</f>
        <v>0</v>
      </c>
      <c r="DKJ13">
        <f>VLOOKUP(DKJ12,'J.T.M. - Pork (NOI)'!$B:$Y,14,FALSE)</f>
        <v>0</v>
      </c>
      <c r="DKK13">
        <f>VLOOKUP(DKK12,'J.T.M. - Pork (NOI)'!$B:$Y,15,FALSE)</f>
        <v>0</v>
      </c>
      <c r="DKL13">
        <f>VLOOKUP(DKL12,'J.T.M. - Pork (NOI)'!$B:$Y,16,FALSE)</f>
        <v>0</v>
      </c>
      <c r="DKM13">
        <f>VLOOKUP(DKM12,'J.T.M. - Pork (NOI)'!$B:$Y,17,FALSE)</f>
        <v>0</v>
      </c>
      <c r="DKN13">
        <f>VLOOKUP(DKN12,'J.T.M. - Pork (NOI)'!$B:$Y,18,FALSE)</f>
        <v>0</v>
      </c>
      <c r="DKO13">
        <f>VLOOKUP(DKO12,'J.T.M. - Pork (NOI)'!$B:$Y,19,FALSE)</f>
        <v>0</v>
      </c>
      <c r="DKQ13">
        <f>VLOOKUP(DKQ12,'J.T.M. - Pork (NOI)'!$B:$Y,10,FALSE)</f>
        <v>0</v>
      </c>
      <c r="DKR13">
        <f>VLOOKUP(DKR12,'J.T.M. - Pork (NOI)'!$B:$Y,11,FALSE)</f>
        <v>0</v>
      </c>
      <c r="DKS13">
        <f>VLOOKUP(DKS12,'J.T.M. - Pork (NOI)'!$B:$Y,12,FALSE)</f>
        <v>0</v>
      </c>
      <c r="DKT13">
        <f>VLOOKUP(DKT12,'J.T.M. - Pork (NOI)'!$B:$Y,13,FALSE)</f>
        <v>0</v>
      </c>
      <c r="DKU13">
        <f>VLOOKUP(DKU12,'J.T.M. - Pork (NOI)'!$B:$Y,14,FALSE)</f>
        <v>0</v>
      </c>
      <c r="DKV13">
        <f>VLOOKUP(DKV12,'J.T.M. - Pork (NOI)'!$B:$Y,15,FALSE)</f>
        <v>0</v>
      </c>
      <c r="DKW13">
        <f>VLOOKUP(DKW12,'J.T.M. - Pork (NOI)'!$B:$Y,16,FALSE)</f>
        <v>0</v>
      </c>
      <c r="DKX13">
        <f>VLOOKUP(DKX12,'J.T.M. - Pork (NOI)'!$B:$Y,17,FALSE)</f>
        <v>0</v>
      </c>
      <c r="DKY13">
        <f>VLOOKUP(DKY12,'J.T.M. - Pork (NOI)'!$B:$Y,18,FALSE)</f>
        <v>0</v>
      </c>
      <c r="DKZ13">
        <f>VLOOKUP(DKZ12,'J.T.M. - Pork (NOI)'!$B:$Y,19,FALSE)</f>
        <v>0</v>
      </c>
      <c r="DLB13">
        <f>VLOOKUP(DLB12,'J.T.M. - Pork (NOI)'!$B:$Y,10,FALSE)</f>
        <v>0</v>
      </c>
      <c r="DLC13">
        <f>VLOOKUP(DLC12,'J.T.M. - Pork (NOI)'!$B:$Y,11,FALSE)</f>
        <v>0</v>
      </c>
      <c r="DLD13">
        <f>VLOOKUP(DLD12,'J.T.M. - Pork (NOI)'!$B:$Y,12,FALSE)</f>
        <v>0</v>
      </c>
      <c r="DLE13">
        <f>VLOOKUP(DLE12,'J.T.M. - Pork (NOI)'!$B:$Y,13,FALSE)</f>
        <v>0</v>
      </c>
      <c r="DLF13">
        <f>VLOOKUP(DLF12,'J.T.M. - Pork (NOI)'!$B:$Y,14,FALSE)</f>
        <v>0</v>
      </c>
      <c r="DLG13">
        <f>VLOOKUP(DLG12,'J.T.M. - Pork (NOI)'!$B:$Y,15,FALSE)</f>
        <v>0</v>
      </c>
      <c r="DLH13">
        <f>VLOOKUP(DLH12,'J.T.M. - Pork (NOI)'!$B:$Y,16,FALSE)</f>
        <v>0</v>
      </c>
      <c r="DLI13">
        <f>VLOOKUP(DLI12,'J.T.M. - Pork (NOI)'!$B:$Y,17,FALSE)</f>
        <v>0</v>
      </c>
      <c r="DLJ13">
        <f>VLOOKUP(DLJ12,'J.T.M. - Pork (NOI)'!$B:$Y,18,FALSE)</f>
        <v>0</v>
      </c>
      <c r="DLK13">
        <f>VLOOKUP(DLK12,'J.T.M. - Pork (NOI)'!$B:$Y,19,FALSE)</f>
        <v>0</v>
      </c>
      <c r="DLM13">
        <f>VLOOKUP(DLM12,'J.T.M. - Turkey (NOI)'!$B:$Y,10,FALSE)</f>
        <v>0</v>
      </c>
      <c r="DLN13">
        <f>VLOOKUP(DLN12,'J.T.M. - Turkey (NOI)'!$B:$Y,11,FALSE)</f>
        <v>0</v>
      </c>
      <c r="DLO13">
        <f>VLOOKUP(DLO12,'J.T.M. - Turkey (NOI)'!$B:$Y,12,FALSE)</f>
        <v>0</v>
      </c>
      <c r="DLP13">
        <f>VLOOKUP(DLP12,'J.T.M. - Turkey (NOI)'!$B:$Y,13,FALSE)</f>
        <v>0</v>
      </c>
      <c r="DLQ13">
        <f>VLOOKUP(DLQ12,'J.T.M. - Turkey (NOI)'!$B:$Y,14,FALSE)</f>
        <v>0</v>
      </c>
      <c r="DLR13">
        <f>VLOOKUP(DLR12,'J.T.M. - Turkey (NOI)'!$B:$Y,15,FALSE)</f>
        <v>0</v>
      </c>
      <c r="DLS13">
        <f>VLOOKUP(DLS12,'J.T.M. - Turkey (NOI)'!$B:$Y,16,FALSE)</f>
        <v>0</v>
      </c>
      <c r="DLT13">
        <f>VLOOKUP(DLT12,'J.T.M. - Turkey (NOI)'!$B:$Y,17,FALSE)</f>
        <v>0</v>
      </c>
      <c r="DLU13">
        <f>VLOOKUP(DLU12,'J.T.M. - Turkey (NOI)'!$B:$Y,18,FALSE)</f>
        <v>0</v>
      </c>
      <c r="DLV13">
        <f>VLOOKUP(DLV12,'J.T.M. - Turkey (NOI)'!$B:$Y,19,FALSE)</f>
        <v>0</v>
      </c>
      <c r="DLX13">
        <f>VLOOKUP(DLX12,'J.T.M. - Turkey (NOI)'!$B:$Y,10,FALSE)</f>
        <v>0</v>
      </c>
      <c r="DLY13">
        <f>VLOOKUP(DLY12,'J.T.M. - Turkey (NOI)'!$B:$Y,11,FALSE)</f>
        <v>0</v>
      </c>
      <c r="DLZ13">
        <f>VLOOKUP(DLZ12,'J.T.M. - Turkey (NOI)'!$B:$Y,12,FALSE)</f>
        <v>0</v>
      </c>
      <c r="DMA13">
        <f>VLOOKUP(DMA12,'J.T.M. - Turkey (NOI)'!$B:$Y,13,FALSE)</f>
        <v>0</v>
      </c>
      <c r="DMB13">
        <f>VLOOKUP(DMB12,'J.T.M. - Turkey (NOI)'!$B:$Y,14,FALSE)</f>
        <v>0</v>
      </c>
      <c r="DMC13">
        <f>VLOOKUP(DMC12,'J.T.M. - Turkey (NOI)'!$B:$Y,15,FALSE)</f>
        <v>0</v>
      </c>
      <c r="DMD13">
        <f>VLOOKUP(DMD12,'J.T.M. - Turkey (NOI)'!$B:$Y,16,FALSE)</f>
        <v>0</v>
      </c>
      <c r="DME13">
        <f>VLOOKUP(DME12,'J.T.M. - Turkey (NOI)'!$B:$Y,17,FALSE)</f>
        <v>0</v>
      </c>
      <c r="DMF13">
        <f>VLOOKUP(DMF12,'J.T.M. - Turkey (NOI)'!$B:$Y,18,FALSE)</f>
        <v>0</v>
      </c>
      <c r="DMG13">
        <f>VLOOKUP(DMG12,'J.T.M. - Turkey (NOI)'!$B:$Y,19,FALSE)</f>
        <v>0</v>
      </c>
      <c r="DMI13">
        <f>VLOOKUP(DMI12,'J.T.M. - Turkey (NOI)'!$B:$Y,10,FALSE)</f>
        <v>0</v>
      </c>
      <c r="DMJ13">
        <f>VLOOKUP(DMJ12,'J.T.M. - Turkey (NOI)'!$B:$Y,11,FALSE)</f>
        <v>0</v>
      </c>
      <c r="DMK13">
        <f>VLOOKUP(DMK12,'J.T.M. - Turkey (NOI)'!$B:$Y,12,FALSE)</f>
        <v>0</v>
      </c>
      <c r="DML13">
        <f>VLOOKUP(DML12,'J.T.M. - Turkey (NOI)'!$B:$Y,13,FALSE)</f>
        <v>0</v>
      </c>
      <c r="DMM13">
        <f>VLOOKUP(DMM12,'J.T.M. - Turkey (NOI)'!$B:$Y,14,FALSE)</f>
        <v>0</v>
      </c>
      <c r="DMN13">
        <f>VLOOKUP(DMN12,'J.T.M. - Turkey (NOI)'!$B:$Y,15,FALSE)</f>
        <v>0</v>
      </c>
      <c r="DMO13">
        <f>VLOOKUP(DMO12,'J.T.M. - Turkey (NOI)'!$B:$Y,16,FALSE)</f>
        <v>0</v>
      </c>
      <c r="DMP13">
        <f>VLOOKUP(DMP12,'J.T.M. - Turkey (NOI)'!$B:$Y,17,FALSE)</f>
        <v>0</v>
      </c>
      <c r="DMQ13">
        <f>VLOOKUP(DMQ12,'J.T.M. - Turkey (NOI)'!$B:$Y,18,FALSE)</f>
        <v>0</v>
      </c>
      <c r="DMR13">
        <f>VLOOKUP(DMR12,'J.T.M. - Turkey (NOI)'!$B:$Y,19,FALSE)</f>
        <v>0</v>
      </c>
      <c r="DMT13">
        <f>VLOOKUP(DMT12,'J.T.M. - Turkey (NOI)'!$B:$Y,10,FALSE)</f>
        <v>0</v>
      </c>
      <c r="DMU13">
        <f>VLOOKUP(DMU12,'J.T.M. - Turkey (NOI)'!$B:$Y,11,FALSE)</f>
        <v>0</v>
      </c>
      <c r="DMV13">
        <f>VLOOKUP(DMV12,'J.T.M. - Turkey (NOI)'!$B:$Y,12,FALSE)</f>
        <v>0</v>
      </c>
      <c r="DMW13">
        <f>VLOOKUP(DMW12,'J.T.M. - Turkey (NOI)'!$B:$Y,13,FALSE)</f>
        <v>0</v>
      </c>
      <c r="DMX13">
        <f>VLOOKUP(DMX12,'J.T.M. - Turkey (NOI)'!$B:$Y,14,FALSE)</f>
        <v>0</v>
      </c>
      <c r="DMY13">
        <f>VLOOKUP(DMY12,'J.T.M. - Turkey (NOI)'!$B:$Y,15,FALSE)</f>
        <v>0</v>
      </c>
      <c r="DMZ13">
        <f>VLOOKUP(DMZ12,'J.T.M. - Turkey (NOI)'!$B:$Y,16,FALSE)</f>
        <v>0</v>
      </c>
      <c r="DNA13">
        <f>VLOOKUP(DNA12,'J.T.M. - Turkey (NOI)'!$B:$Y,17,FALSE)</f>
        <v>0</v>
      </c>
      <c r="DNB13">
        <f>VLOOKUP(DNB12,'J.T.M. - Turkey (NOI)'!$B:$Y,18,FALSE)</f>
        <v>0</v>
      </c>
      <c r="DNC13">
        <f>VLOOKUP(DNC12,'J.T.M. - Turkey (NOI)'!$B:$Y,19,FALSE)</f>
        <v>0</v>
      </c>
      <c r="DNE13">
        <f>VLOOKUP(DNE12,'Land O Lakes (NOI)'!$B:$Y,10,FALSE)</f>
        <v>0</v>
      </c>
      <c r="DNF13">
        <f>VLOOKUP(DNF12,'Land O Lakes (NOI)'!$B:$Y,11,FALSE)</f>
        <v>0</v>
      </c>
      <c r="DNG13">
        <f>VLOOKUP(DNG12,'Land O Lakes (NOI)'!$B:$Y,12,FALSE)</f>
        <v>0</v>
      </c>
      <c r="DNH13">
        <f>VLOOKUP(DNH12,'Land O Lakes (NOI)'!$B:$Y,13,FALSE)</f>
        <v>0</v>
      </c>
      <c r="DNI13">
        <f>VLOOKUP(DNI12,'Land O Lakes (NOI)'!$B:$Y,14,FALSE)</f>
        <v>0</v>
      </c>
      <c r="DNJ13">
        <f>VLOOKUP(DNJ12,'Land O Lakes (NOI)'!$B:$Y,15,FALSE)</f>
        <v>0</v>
      </c>
      <c r="DNK13">
        <f>VLOOKUP(DNK12,'Land O Lakes (NOI)'!$B:$Y,16,FALSE)</f>
        <v>0</v>
      </c>
      <c r="DNL13">
        <f>VLOOKUP(DNL12,'Land O Lakes (NOI)'!$B:$Y,17,FALSE)</f>
        <v>0</v>
      </c>
      <c r="DNM13">
        <f>VLOOKUP(DNM12,'Land O Lakes (NOI)'!$B:$Y,18,FALSE)</f>
        <v>0</v>
      </c>
      <c r="DNN13">
        <f>VLOOKUP(DNN12,'Land O Lakes (NOI)'!$B:$Y,19,FALSE)</f>
        <v>0</v>
      </c>
      <c r="DNP13">
        <f>VLOOKUP(DNP12,'Land O Lakes (NOI)'!$B:$Y,10,FALSE)</f>
        <v>0</v>
      </c>
      <c r="DNQ13">
        <f>VLOOKUP(DNQ12,'Land O Lakes (NOI)'!$B:$Y,11,FALSE)</f>
        <v>0</v>
      </c>
      <c r="DNR13">
        <f>VLOOKUP(DNR12,'Land O Lakes (NOI)'!$B:$Y,12,FALSE)</f>
        <v>0</v>
      </c>
      <c r="DNS13">
        <f>VLOOKUP(DNS12,'Land O Lakes (NOI)'!$B:$Y,13,FALSE)</f>
        <v>0</v>
      </c>
      <c r="DNT13">
        <f>VLOOKUP(DNT12,'Land O Lakes (NOI)'!$B:$Y,14,FALSE)</f>
        <v>0</v>
      </c>
      <c r="DNU13">
        <f>VLOOKUP(DNU12,'Land O Lakes (NOI)'!$B:$Y,15,FALSE)</f>
        <v>0</v>
      </c>
      <c r="DNV13">
        <f>VLOOKUP(DNV12,'Land O Lakes (NOI)'!$B:$Y,16,FALSE)</f>
        <v>0</v>
      </c>
      <c r="DNW13">
        <f>VLOOKUP(DNW12,'Land O Lakes (NOI)'!$B:$Y,17,FALSE)</f>
        <v>0</v>
      </c>
      <c r="DNX13">
        <f>VLOOKUP(DNX12,'Land O Lakes (NOI)'!$B:$Y,18,FALSE)</f>
        <v>0</v>
      </c>
      <c r="DNY13">
        <f>VLOOKUP(DNY12,'Land O Lakes (NOI)'!$B:$Y,19,FALSE)</f>
        <v>0</v>
      </c>
      <c r="DOA13">
        <f>VLOOKUP(DOA12,'Land O Lakes (NOI)'!$B:$Y,10,FALSE)</f>
        <v>0</v>
      </c>
      <c r="DOB13">
        <f>VLOOKUP(DOB12,'Land O Lakes (NOI)'!$B:$Y,11,FALSE)</f>
        <v>0</v>
      </c>
      <c r="DOC13">
        <f>VLOOKUP(DOC12,'Land O Lakes (NOI)'!$B:$Y,12,FALSE)</f>
        <v>0</v>
      </c>
      <c r="DOD13">
        <f>VLOOKUP(DOD12,'Land O Lakes (NOI)'!$B:$Y,13,FALSE)</f>
        <v>0</v>
      </c>
      <c r="DOE13">
        <f>VLOOKUP(DOE12,'Land O Lakes (NOI)'!$B:$Y,14,FALSE)</f>
        <v>0</v>
      </c>
      <c r="DOF13">
        <f>VLOOKUP(DOF12,'Land O Lakes (NOI)'!$B:$Y,15,FALSE)</f>
        <v>0</v>
      </c>
      <c r="DOG13">
        <f>VLOOKUP(DOG12,'Land O Lakes (NOI)'!$B:$Y,16,FALSE)</f>
        <v>0</v>
      </c>
      <c r="DOH13">
        <f>VLOOKUP(DOH12,'Land O Lakes (NOI)'!$B:$Y,17,FALSE)</f>
        <v>0</v>
      </c>
      <c r="DOI13">
        <f>VLOOKUP(DOI12,'Land O Lakes (NOI)'!$B:$Y,18,FALSE)</f>
        <v>0</v>
      </c>
      <c r="DOJ13">
        <f>VLOOKUP(DOJ12,'Land O Lakes (NOI)'!$B:$Y,19,FALSE)</f>
        <v>0</v>
      </c>
      <c r="DOL13">
        <f>VLOOKUP(DOL12,'Land O Lakes (NOI)'!$B:$Y,10,FALSE)</f>
        <v>0</v>
      </c>
      <c r="DOM13">
        <f>VLOOKUP(DOM12,'Land O Lakes (NOI)'!$B:$Y,11,FALSE)</f>
        <v>0</v>
      </c>
      <c r="DON13">
        <f>VLOOKUP(DON12,'Land O Lakes (NOI)'!$B:$Y,12,FALSE)</f>
        <v>0</v>
      </c>
      <c r="DOO13">
        <f>VLOOKUP(DOO12,'Land O Lakes (NOI)'!$B:$Y,13,FALSE)</f>
        <v>0</v>
      </c>
      <c r="DOP13">
        <f>VLOOKUP(DOP12,'Land O Lakes (NOI)'!$B:$Y,14,FALSE)</f>
        <v>0</v>
      </c>
      <c r="DOQ13">
        <f>VLOOKUP(DOQ12,'Land O Lakes (NOI)'!$B:$Y,15,FALSE)</f>
        <v>0</v>
      </c>
      <c r="DOR13">
        <f>VLOOKUP(DOR12,'Land O Lakes (NOI)'!$B:$Y,16,FALSE)</f>
        <v>0</v>
      </c>
      <c r="DOS13">
        <f>VLOOKUP(DOS12,'Land O Lakes (NOI)'!$B:$Y,17,FALSE)</f>
        <v>0</v>
      </c>
      <c r="DOT13">
        <f>VLOOKUP(DOT12,'Land O Lakes (NOI)'!$B:$Y,18,FALSE)</f>
        <v>0</v>
      </c>
      <c r="DOU13">
        <f>VLOOKUP(DOU12,'Land O Lakes (NOI)'!$B:$Y,19,FALSE)</f>
        <v>0</v>
      </c>
      <c r="DOW13">
        <f>VLOOKUP(DOW12,'Land O Lakes (NOI)'!$B:$Y,10,FALSE)</f>
        <v>0</v>
      </c>
      <c r="DOX13">
        <f>VLOOKUP(DOX12,'Land O Lakes (NOI)'!$B:$Y,11,FALSE)</f>
        <v>0</v>
      </c>
      <c r="DOY13">
        <f>VLOOKUP(DOY12,'Land O Lakes (NOI)'!$B:$Y,12,FALSE)</f>
        <v>0</v>
      </c>
      <c r="DOZ13">
        <f>VLOOKUP(DOZ12,'Land O Lakes (NOI)'!$B:$Y,13,FALSE)</f>
        <v>0</v>
      </c>
      <c r="DPA13">
        <f>VLOOKUP(DPA12,'Land O Lakes (NOI)'!$B:$Y,14,FALSE)</f>
        <v>0</v>
      </c>
      <c r="DPB13">
        <f>VLOOKUP(DPB12,'Land O Lakes (NOI)'!$B:$Y,15,FALSE)</f>
        <v>0</v>
      </c>
      <c r="DPC13">
        <f>VLOOKUP(DPC12,'Land O Lakes (NOI)'!$B:$Y,16,FALSE)</f>
        <v>0</v>
      </c>
      <c r="DPD13">
        <f>VLOOKUP(DPD12,'Land O Lakes (NOI)'!$B:$Y,17,FALSE)</f>
        <v>0</v>
      </c>
      <c r="DPE13">
        <f>VLOOKUP(DPE12,'Land O Lakes (NOI)'!$B:$Y,18,FALSE)</f>
        <v>0</v>
      </c>
      <c r="DPF13">
        <f>VLOOKUP(DPF12,'Land O Lakes (NOI)'!$B:$Y,19,FALSE)</f>
        <v>0</v>
      </c>
      <c r="DPH13">
        <f>VLOOKUP(DPH12,'Land O Lakes (NOI)'!$B:$Y,10,FALSE)</f>
        <v>0</v>
      </c>
      <c r="DPI13">
        <f>VLOOKUP(DPI12,'Land O Lakes (NOI)'!$B:$Y,11,FALSE)</f>
        <v>0</v>
      </c>
      <c r="DPJ13">
        <f>VLOOKUP(DPJ12,'Land O Lakes (NOI)'!$B:$Y,12,FALSE)</f>
        <v>0</v>
      </c>
      <c r="DPK13">
        <f>VLOOKUP(DPK12,'Land O Lakes (NOI)'!$B:$Y,13,FALSE)</f>
        <v>0</v>
      </c>
      <c r="DPL13">
        <f>VLOOKUP(DPL12,'Land O Lakes (NOI)'!$B:$Y,14,FALSE)</f>
        <v>0</v>
      </c>
      <c r="DPM13">
        <f>VLOOKUP(DPM12,'Land O Lakes (NOI)'!$B:$Y,15,FALSE)</f>
        <v>0</v>
      </c>
      <c r="DPN13">
        <f>VLOOKUP(DPN12,'Land O Lakes (NOI)'!$B:$Y,16,FALSE)</f>
        <v>0</v>
      </c>
      <c r="DPO13">
        <f>VLOOKUP(DPO12,'Land O Lakes (NOI)'!$B:$Y,17,FALSE)</f>
        <v>0</v>
      </c>
      <c r="DPP13">
        <f>VLOOKUP(DPP12,'Land O Lakes (NOI)'!$B:$Y,18,FALSE)</f>
        <v>0</v>
      </c>
      <c r="DPQ13">
        <f>VLOOKUP(DPQ12,'Land O Lakes (NOI)'!$B:$Y,19,FALSE)</f>
        <v>0</v>
      </c>
      <c r="DPS13">
        <f>VLOOKUP(DPS12,'Land O Lakes (NOI)'!$B:$Y,10,FALSE)</f>
        <v>0</v>
      </c>
      <c r="DPT13">
        <f>VLOOKUP(DPT12,'Land O Lakes (NOI)'!$B:$Y,11,FALSE)</f>
        <v>0</v>
      </c>
      <c r="DPU13">
        <f>VLOOKUP(DPU12,'Land O Lakes (NOI)'!$B:$Y,12,FALSE)</f>
        <v>0</v>
      </c>
      <c r="DPV13">
        <f>VLOOKUP(DPV12,'Land O Lakes (NOI)'!$B:$Y,13,FALSE)</f>
        <v>0</v>
      </c>
      <c r="DPW13">
        <f>VLOOKUP(DPW12,'Land O Lakes (NOI)'!$B:$Y,14,FALSE)</f>
        <v>0</v>
      </c>
      <c r="DPX13">
        <f>VLOOKUP(DPX12,'Land O Lakes (NOI)'!$B:$Y,15,FALSE)</f>
        <v>0</v>
      </c>
      <c r="DPY13">
        <f>VLOOKUP(DPY12,'Land O Lakes (NOI)'!$B:$Y,16,FALSE)</f>
        <v>0</v>
      </c>
      <c r="DPZ13">
        <f>VLOOKUP(DPZ12,'Land O Lakes (NOI)'!$B:$Y,17,FALSE)</f>
        <v>0</v>
      </c>
      <c r="DQA13">
        <f>VLOOKUP(DQA12,'Land O Lakes (NOI)'!$B:$Y,18,FALSE)</f>
        <v>0</v>
      </c>
      <c r="DQB13">
        <f>VLOOKUP(DQB12,'Land O Lakes (NOI)'!$B:$Y,19,FALSE)</f>
        <v>0</v>
      </c>
      <c r="DQD13">
        <f>VLOOKUP(DQD12,'Land O Lakes (NOI)'!$B:$Y,10,FALSE)</f>
        <v>0</v>
      </c>
      <c r="DQE13">
        <f>VLOOKUP(DQE12,'Land O Lakes (NOI)'!$B:$Y,11,FALSE)</f>
        <v>0</v>
      </c>
      <c r="DQF13">
        <f>VLOOKUP(DQF12,'Land O Lakes (NOI)'!$B:$Y,12,FALSE)</f>
        <v>0</v>
      </c>
      <c r="DQG13">
        <f>VLOOKUP(DQG12,'Land O Lakes (NOI)'!$B:$Y,13,FALSE)</f>
        <v>0</v>
      </c>
      <c r="DQH13">
        <f>VLOOKUP(DQH12,'Land O Lakes (NOI)'!$B:$Y,14,FALSE)</f>
        <v>0</v>
      </c>
      <c r="DQI13">
        <f>VLOOKUP(DQI12,'Land O Lakes (NOI)'!$B:$Y,15,FALSE)</f>
        <v>0</v>
      </c>
      <c r="DQJ13">
        <f>VLOOKUP(DQJ12,'Land O Lakes (NOI)'!$B:$Y,16,FALSE)</f>
        <v>0</v>
      </c>
      <c r="DQK13">
        <f>VLOOKUP(DQK12,'Land O Lakes (NOI)'!$B:$Y,17,FALSE)</f>
        <v>0</v>
      </c>
      <c r="DQL13">
        <f>VLOOKUP(DQL12,'Land O Lakes (NOI)'!$B:$Y,18,FALSE)</f>
        <v>0</v>
      </c>
      <c r="DQM13">
        <f>VLOOKUP(DQM12,'Land O Lakes (NOI)'!$B:$Y,19,FALSE)</f>
        <v>0</v>
      </c>
      <c r="DQO13">
        <f>VLOOKUP(DQO12,'Land O Lakes (NOI)'!$B:$Y,10,FALSE)</f>
        <v>0</v>
      </c>
      <c r="DQP13">
        <f>VLOOKUP(DQP12,'Land O Lakes (NOI)'!$B:$Y,11,FALSE)</f>
        <v>0</v>
      </c>
      <c r="DQQ13">
        <f>VLOOKUP(DQQ12,'Land O Lakes (NOI)'!$B:$Y,12,FALSE)</f>
        <v>0</v>
      </c>
      <c r="DQR13">
        <f>VLOOKUP(DQR12,'Land O Lakes (NOI)'!$B:$Y,13,FALSE)</f>
        <v>0</v>
      </c>
      <c r="DQS13">
        <f>VLOOKUP(DQS12,'Land O Lakes (NOI)'!$B:$Y,14,FALSE)</f>
        <v>0</v>
      </c>
      <c r="DQT13">
        <f>VLOOKUP(DQT12,'Land O Lakes (NOI)'!$B:$Y,15,FALSE)</f>
        <v>0</v>
      </c>
      <c r="DQU13">
        <f>VLOOKUP(DQU12,'Land O Lakes (NOI)'!$B:$Y,16,FALSE)</f>
        <v>0</v>
      </c>
      <c r="DQV13">
        <f>VLOOKUP(DQV12,'Land O Lakes (NOI)'!$B:$Y,17,FALSE)</f>
        <v>0</v>
      </c>
      <c r="DQW13">
        <f>VLOOKUP(DQW12,'Land O Lakes (NOI)'!$B:$Y,18,FALSE)</f>
        <v>0</v>
      </c>
      <c r="DQX13">
        <f>VLOOKUP(DQX12,'Land O Lakes (NOI)'!$B:$Y,19,FALSE)</f>
        <v>0</v>
      </c>
      <c r="DQZ13">
        <f>VLOOKUP(DQZ12,'Land O Lakes (NOI)'!$B:$Y,10,FALSE)</f>
        <v>0</v>
      </c>
      <c r="DRA13">
        <f>VLOOKUP(DRA12,'Land O Lakes (NOI)'!$B:$Y,11,FALSE)</f>
        <v>0</v>
      </c>
      <c r="DRB13">
        <f>VLOOKUP(DRB12,'Land O Lakes (NOI)'!$B:$Y,12,FALSE)</f>
        <v>0</v>
      </c>
      <c r="DRC13">
        <f>VLOOKUP(DRC12,'Land O Lakes (NOI)'!$B:$Y,13,FALSE)</f>
        <v>0</v>
      </c>
      <c r="DRD13">
        <f>VLOOKUP(DRD12,'Land O Lakes (NOI)'!$B:$Y,14,FALSE)</f>
        <v>0</v>
      </c>
      <c r="DRE13">
        <f>VLOOKUP(DRE12,'Land O Lakes (NOI)'!$B:$Y,15,FALSE)</f>
        <v>0</v>
      </c>
      <c r="DRF13">
        <f>VLOOKUP(DRF12,'Land O Lakes (NOI)'!$B:$Y,16,FALSE)</f>
        <v>0</v>
      </c>
      <c r="DRG13">
        <f>VLOOKUP(DRG12,'Land O Lakes (NOI)'!$B:$Y,17,FALSE)</f>
        <v>0</v>
      </c>
      <c r="DRH13">
        <f>VLOOKUP(DRH12,'Land O Lakes (NOI)'!$B:$Y,18,FALSE)</f>
        <v>0</v>
      </c>
      <c r="DRI13">
        <f>VLOOKUP(DRI12,'Land O Lakes (NOI)'!$B:$Y,19,FALSE)</f>
        <v>0</v>
      </c>
      <c r="DRK13">
        <f>VLOOKUP(DRK12,'Land O Lakes (NOI)'!$B:$Y,10,FALSE)</f>
        <v>0</v>
      </c>
      <c r="DRL13">
        <f>VLOOKUP(DRL12,'Land O Lakes (NOI)'!$B:$Y,11,FALSE)</f>
        <v>0</v>
      </c>
      <c r="DRM13">
        <f>VLOOKUP(DRM12,'Land O Lakes (NOI)'!$B:$Y,12,FALSE)</f>
        <v>0</v>
      </c>
      <c r="DRN13">
        <f>VLOOKUP(DRN12,'Land O Lakes (NOI)'!$B:$Y,13,FALSE)</f>
        <v>0</v>
      </c>
      <c r="DRO13">
        <f>VLOOKUP(DRO12,'Land O Lakes (NOI)'!$B:$Y,14,FALSE)</f>
        <v>0</v>
      </c>
      <c r="DRP13">
        <f>VLOOKUP(DRP12,'Land O Lakes (NOI)'!$B:$Y,15,FALSE)</f>
        <v>0</v>
      </c>
      <c r="DRQ13">
        <f>VLOOKUP(DRQ12,'Land O Lakes (NOI)'!$B:$Y,16,FALSE)</f>
        <v>0</v>
      </c>
      <c r="DRR13">
        <f>VLOOKUP(DRR12,'Land O Lakes (NOI)'!$B:$Y,17,FALSE)</f>
        <v>0</v>
      </c>
      <c r="DRS13">
        <f>VLOOKUP(DRS12,'Land O Lakes (NOI)'!$B:$Y,18,FALSE)</f>
        <v>0</v>
      </c>
      <c r="DRT13">
        <f>VLOOKUP(DRT12,'Land O Lakes (NOI)'!$B:$Y,19,FALSE)</f>
        <v>0</v>
      </c>
      <c r="DRV13">
        <f>VLOOKUP(DRV12,'Land O Lakes (NOI)'!$B:$Y,10,FALSE)</f>
        <v>0</v>
      </c>
      <c r="DRW13">
        <f>VLOOKUP(DRW12,'Land O Lakes (NOI)'!$B:$Y,11,FALSE)</f>
        <v>0</v>
      </c>
      <c r="DRX13">
        <f>VLOOKUP(DRX12,'Land O Lakes (NOI)'!$B:$Y,12,FALSE)</f>
        <v>0</v>
      </c>
      <c r="DRY13">
        <f>VLOOKUP(DRY12,'Land O Lakes (NOI)'!$B:$Y,13,FALSE)</f>
        <v>0</v>
      </c>
      <c r="DRZ13">
        <f>VLOOKUP(DRZ12,'Land O Lakes (NOI)'!$B:$Y,14,FALSE)</f>
        <v>0</v>
      </c>
      <c r="DSA13">
        <f>VLOOKUP(DSA12,'Land O Lakes (NOI)'!$B:$Y,15,FALSE)</f>
        <v>0</v>
      </c>
      <c r="DSB13">
        <f>VLOOKUP(DSB12,'Land O Lakes (NOI)'!$B:$Y,16,FALSE)</f>
        <v>0</v>
      </c>
      <c r="DSC13">
        <f>VLOOKUP(DSC12,'Land O Lakes (NOI)'!$B:$Y,17,FALSE)</f>
        <v>0</v>
      </c>
      <c r="DSD13">
        <f>VLOOKUP(DSD12,'Land O Lakes (NOI)'!$B:$Y,18,FALSE)</f>
        <v>0</v>
      </c>
      <c r="DSE13">
        <f>VLOOKUP(DSE12,'Land O Lakes (NOI)'!$B:$Y,19,FALSE)</f>
        <v>0</v>
      </c>
      <c r="DSG13">
        <f>VLOOKUP(DSG12,'Land O Lakes (NOI)'!$B:$Y,10,FALSE)</f>
        <v>0</v>
      </c>
      <c r="DSH13">
        <f>VLOOKUP(DSH12,'Land O Lakes (NOI)'!$B:$Y,11,FALSE)</f>
        <v>0</v>
      </c>
      <c r="DSI13">
        <f>VLOOKUP(DSI12,'Land O Lakes (NOI)'!$B:$Y,12,FALSE)</f>
        <v>0</v>
      </c>
      <c r="DSJ13">
        <f>VLOOKUP(DSJ12,'Land O Lakes (NOI)'!$B:$Y,13,FALSE)</f>
        <v>0</v>
      </c>
      <c r="DSK13">
        <f>VLOOKUP(DSK12,'Land O Lakes (NOI)'!$B:$Y,14,FALSE)</f>
        <v>0</v>
      </c>
      <c r="DSL13">
        <f>VLOOKUP(DSL12,'Land O Lakes (NOI)'!$B:$Y,15,FALSE)</f>
        <v>0</v>
      </c>
      <c r="DSM13">
        <f>VLOOKUP(DSM12,'Land O Lakes (NOI)'!$B:$Y,16,FALSE)</f>
        <v>0</v>
      </c>
      <c r="DSN13">
        <f>VLOOKUP(DSN12,'Land O Lakes (NOI)'!$B:$Y,17,FALSE)</f>
        <v>0</v>
      </c>
      <c r="DSO13">
        <f>VLOOKUP(DSO12,'Land O Lakes (NOI)'!$B:$Y,18,FALSE)</f>
        <v>0</v>
      </c>
      <c r="DSP13">
        <f>VLOOKUP(DSP12,'Land O Lakes (NOI)'!$B:$Y,19,FALSE)</f>
        <v>0</v>
      </c>
      <c r="DSR13">
        <f>VLOOKUP(DSR12,'Land O Lakes (NOI)'!$B:$Y,10,FALSE)</f>
        <v>0</v>
      </c>
      <c r="DSS13">
        <f>VLOOKUP(DSS12,'Land O Lakes (NOI)'!$B:$Y,11,FALSE)</f>
        <v>0</v>
      </c>
      <c r="DST13">
        <f>VLOOKUP(DST12,'Land O Lakes (NOI)'!$B:$Y,12,FALSE)</f>
        <v>0</v>
      </c>
      <c r="DSU13">
        <f>VLOOKUP(DSU12,'Land O Lakes (NOI)'!$B:$Y,13,FALSE)</f>
        <v>0</v>
      </c>
      <c r="DSV13">
        <f>VLOOKUP(DSV12,'Land O Lakes (NOI)'!$B:$Y,14,FALSE)</f>
        <v>0</v>
      </c>
      <c r="DSW13">
        <f>VLOOKUP(DSW12,'Land O Lakes (NOI)'!$B:$Y,15,FALSE)</f>
        <v>0</v>
      </c>
      <c r="DSX13">
        <f>VLOOKUP(DSX12,'Land O Lakes (NOI)'!$B:$Y,16,FALSE)</f>
        <v>0</v>
      </c>
      <c r="DSY13">
        <f>VLOOKUP(DSY12,'Land O Lakes (NOI)'!$B:$Y,17,FALSE)</f>
        <v>0</v>
      </c>
      <c r="DSZ13">
        <f>VLOOKUP(DSZ12,'Land O Lakes (NOI)'!$B:$Y,18,FALSE)</f>
        <v>0</v>
      </c>
      <c r="DTA13">
        <f>VLOOKUP(DTA12,'Land O Lakes (NOI)'!$B:$Y,19,FALSE)</f>
        <v>0</v>
      </c>
      <c r="DTC13">
        <f>VLOOKUP(DTC12,'Land O Lakes (NOI)'!$B:$Y,10,FALSE)</f>
        <v>0</v>
      </c>
      <c r="DTD13">
        <f>VLOOKUP(DTD12,'Land O Lakes (NOI)'!$B:$Y,11,FALSE)</f>
        <v>0</v>
      </c>
      <c r="DTE13">
        <f>VLOOKUP(DTE12,'Land O Lakes (NOI)'!$B:$Y,12,FALSE)</f>
        <v>0</v>
      </c>
      <c r="DTF13">
        <f>VLOOKUP(DTF12,'Land O Lakes (NOI)'!$B:$Y,13,FALSE)</f>
        <v>0</v>
      </c>
      <c r="DTG13">
        <f>VLOOKUP(DTG12,'Land O Lakes (NOI)'!$B:$Y,14,FALSE)</f>
        <v>0</v>
      </c>
      <c r="DTH13">
        <f>VLOOKUP(DTH12,'Land O Lakes (NOI)'!$B:$Y,15,FALSE)</f>
        <v>0</v>
      </c>
      <c r="DTI13">
        <f>VLOOKUP(DTI12,'Land O Lakes (NOI)'!$B:$Y,16,FALSE)</f>
        <v>0</v>
      </c>
      <c r="DTJ13">
        <f>VLOOKUP(DTJ12,'Land O Lakes (NOI)'!$B:$Y,17,FALSE)</f>
        <v>0</v>
      </c>
      <c r="DTK13">
        <f>VLOOKUP(DTK12,'Land O Lakes (NOI)'!$B:$Y,18,FALSE)</f>
        <v>0</v>
      </c>
      <c r="DTL13">
        <f>VLOOKUP(DTL12,'Land O Lakes (NOI)'!$B:$Y,19,FALSE)</f>
        <v>0</v>
      </c>
      <c r="DTN13">
        <f>VLOOKUP(DTN12,'Land O Lakes (NOI)'!$B:$Y,10,FALSE)</f>
        <v>0</v>
      </c>
      <c r="DTO13">
        <f>VLOOKUP(DTO12,'Land O Lakes (NOI)'!$B:$Y,11,FALSE)</f>
        <v>0</v>
      </c>
      <c r="DTP13">
        <f>VLOOKUP(DTP12,'Land O Lakes (NOI)'!$B:$Y,12,FALSE)</f>
        <v>0</v>
      </c>
      <c r="DTQ13">
        <f>VLOOKUP(DTQ12,'Land O Lakes (NOI)'!$B:$Y,13,FALSE)</f>
        <v>0</v>
      </c>
      <c r="DTR13">
        <f>VLOOKUP(DTR12,'Land O Lakes (NOI)'!$B:$Y,14,FALSE)</f>
        <v>0</v>
      </c>
      <c r="DTS13">
        <f>VLOOKUP(DTS12,'Land O Lakes (NOI)'!$B:$Y,15,FALSE)</f>
        <v>0</v>
      </c>
      <c r="DTT13">
        <f>VLOOKUP(DTT12,'Land O Lakes (NOI)'!$B:$Y,16,FALSE)</f>
        <v>0</v>
      </c>
      <c r="DTU13">
        <f>VLOOKUP(DTU12,'Land O Lakes (NOI)'!$B:$Y,17,FALSE)</f>
        <v>0</v>
      </c>
      <c r="DTV13">
        <f>VLOOKUP(DTV12,'Land O Lakes (NOI)'!$B:$Y,18,FALSE)</f>
        <v>0</v>
      </c>
      <c r="DTW13">
        <f>VLOOKUP(DTW12,'Land O Lakes (NOI)'!$B:$Y,19,FALSE)</f>
        <v>0</v>
      </c>
      <c r="DTY13">
        <f>VLOOKUP(DTY12,'Land O Lakes (NOI)'!$B:$Y,10,FALSE)</f>
        <v>0</v>
      </c>
      <c r="DTZ13">
        <f>VLOOKUP(DTZ12,'Land O Lakes (NOI)'!$B:$Y,11,FALSE)</f>
        <v>0</v>
      </c>
      <c r="DUA13">
        <f>VLOOKUP(DUA12,'Land O Lakes (NOI)'!$B:$Y,12,FALSE)</f>
        <v>0</v>
      </c>
      <c r="DUB13">
        <f>VLOOKUP(DUB12,'Land O Lakes (NOI)'!$B:$Y,13,FALSE)</f>
        <v>0</v>
      </c>
      <c r="DUC13">
        <f>VLOOKUP(DUC12,'Land O Lakes (NOI)'!$B:$Y,14,FALSE)</f>
        <v>0</v>
      </c>
      <c r="DUD13">
        <f>VLOOKUP(DUD12,'Land O Lakes (NOI)'!$B:$Y,15,FALSE)</f>
        <v>0</v>
      </c>
      <c r="DUE13">
        <f>VLOOKUP(DUE12,'Land O Lakes (NOI)'!$B:$Y,16,FALSE)</f>
        <v>0</v>
      </c>
      <c r="DUF13">
        <f>VLOOKUP(DUF12,'Land O Lakes (NOI)'!$B:$Y,17,FALSE)</f>
        <v>0</v>
      </c>
      <c r="DUG13">
        <f>VLOOKUP(DUG12,'Land O Lakes (NOI)'!$B:$Y,18,FALSE)</f>
        <v>0</v>
      </c>
      <c r="DUH13">
        <f>VLOOKUP(DUH12,'Land O Lakes (NOI)'!$B:$Y,19,FALSE)</f>
        <v>0</v>
      </c>
      <c r="DUJ13">
        <f>VLOOKUP(DUJ12,'Land O Lakes (NOI)'!$B:$Y,10,FALSE)</f>
        <v>0</v>
      </c>
      <c r="DUK13">
        <f>VLOOKUP(DUK12,'Land O Lakes (NOI)'!$B:$Y,11,FALSE)</f>
        <v>0</v>
      </c>
      <c r="DUL13">
        <f>VLOOKUP(DUL12,'Land O Lakes (NOI)'!$B:$Y,12,FALSE)</f>
        <v>0</v>
      </c>
      <c r="DUM13">
        <f>VLOOKUP(DUM12,'Land O Lakes (NOI)'!$B:$Y,13,FALSE)</f>
        <v>0</v>
      </c>
      <c r="DUN13">
        <f>VLOOKUP(DUN12,'Land O Lakes (NOI)'!$B:$Y,14,FALSE)</f>
        <v>0</v>
      </c>
      <c r="DUO13">
        <f>VLOOKUP(DUO12,'Land O Lakes (NOI)'!$B:$Y,15,FALSE)</f>
        <v>0</v>
      </c>
      <c r="DUP13">
        <f>VLOOKUP(DUP12,'Land O Lakes (NOI)'!$B:$Y,16,FALSE)</f>
        <v>0</v>
      </c>
      <c r="DUQ13">
        <f>VLOOKUP(DUQ12,'Land O Lakes (NOI)'!$B:$Y,17,FALSE)</f>
        <v>0</v>
      </c>
      <c r="DUR13">
        <f>VLOOKUP(DUR12,'Land O Lakes (NOI)'!$B:$Y,18,FALSE)</f>
        <v>0</v>
      </c>
      <c r="DUS13">
        <f>VLOOKUP(DUS12,'Land O Lakes (NOI)'!$B:$Y,19,FALSE)</f>
        <v>0</v>
      </c>
      <c r="DUU13">
        <f>VLOOKUP(DUU12,'Land O Lakes (NOI)'!$B:$Y,10,FALSE)</f>
        <v>0</v>
      </c>
      <c r="DUV13">
        <f>VLOOKUP(DUV12,'Land O Lakes (NOI)'!$B:$Y,11,FALSE)</f>
        <v>0</v>
      </c>
      <c r="DUW13">
        <f>VLOOKUP(DUW12,'Land O Lakes (NOI)'!$B:$Y,12,FALSE)</f>
        <v>0</v>
      </c>
      <c r="DUX13">
        <f>VLOOKUP(DUX12,'Land O Lakes (NOI)'!$B:$Y,13,FALSE)</f>
        <v>0</v>
      </c>
      <c r="DUY13">
        <f>VLOOKUP(DUY12,'Land O Lakes (NOI)'!$B:$Y,14,FALSE)</f>
        <v>0</v>
      </c>
      <c r="DUZ13">
        <f>VLOOKUP(DUZ12,'Land O Lakes (NOI)'!$B:$Y,15,FALSE)</f>
        <v>0</v>
      </c>
      <c r="DVA13">
        <f>VLOOKUP(DVA12,'Land O Lakes (NOI)'!$B:$Y,16,FALSE)</f>
        <v>0</v>
      </c>
      <c r="DVB13">
        <f>VLOOKUP(DVB12,'Land O Lakes (NOI)'!$B:$Y,17,FALSE)</f>
        <v>0</v>
      </c>
      <c r="DVC13">
        <f>VLOOKUP(DVC12,'Land O Lakes (NOI)'!$B:$Y,18,FALSE)</f>
        <v>0</v>
      </c>
      <c r="DVD13">
        <f>VLOOKUP(DVD12,'Land O Lakes (NOI)'!$B:$Y,19,FALSE)</f>
        <v>0</v>
      </c>
      <c r="DVF13">
        <f>VLOOKUP(DVF12,'Land O Lakes (NOI)'!$B:$Y,10,FALSE)</f>
        <v>0</v>
      </c>
      <c r="DVG13">
        <f>VLOOKUP(DVG12,'Land O Lakes (NOI)'!$B:$Y,11,FALSE)</f>
        <v>0</v>
      </c>
      <c r="DVH13">
        <f>VLOOKUP(DVH12,'Land O Lakes (NOI)'!$B:$Y,12,FALSE)</f>
        <v>0</v>
      </c>
      <c r="DVI13">
        <f>VLOOKUP(DVI12,'Land O Lakes (NOI)'!$B:$Y,13,FALSE)</f>
        <v>0</v>
      </c>
      <c r="DVJ13">
        <f>VLOOKUP(DVJ12,'Land O Lakes (NOI)'!$B:$Y,14,FALSE)</f>
        <v>0</v>
      </c>
      <c r="DVK13">
        <f>VLOOKUP(DVK12,'Land O Lakes (NOI)'!$B:$Y,15,FALSE)</f>
        <v>0</v>
      </c>
      <c r="DVL13">
        <f>VLOOKUP(DVL12,'Land O Lakes (NOI)'!$B:$Y,16,FALSE)</f>
        <v>0</v>
      </c>
      <c r="DVM13">
        <f>VLOOKUP(DVM12,'Land O Lakes (NOI)'!$B:$Y,17,FALSE)</f>
        <v>0</v>
      </c>
      <c r="DVN13">
        <f>VLOOKUP(DVN12,'Land O Lakes (NOI)'!$B:$Y,18,FALSE)</f>
        <v>0</v>
      </c>
      <c r="DVO13">
        <f>VLOOKUP(DVO12,'Land O Lakes (NOI)'!$B:$Y,19,FALSE)</f>
        <v>0</v>
      </c>
      <c r="DVQ13">
        <f>VLOOKUP(DVQ12,'Land O Lakes (NOI)'!$B:$Y,10,FALSE)</f>
        <v>0</v>
      </c>
      <c r="DVR13">
        <f>VLOOKUP(DVR12,'Land O Lakes (NOI)'!$B:$Y,11,FALSE)</f>
        <v>0</v>
      </c>
      <c r="DVS13">
        <f>VLOOKUP(DVS12,'Land O Lakes (NOI)'!$B:$Y,12,FALSE)</f>
        <v>0</v>
      </c>
      <c r="DVT13">
        <f>VLOOKUP(DVT12,'Land O Lakes (NOI)'!$B:$Y,13,FALSE)</f>
        <v>0</v>
      </c>
      <c r="DVU13">
        <f>VLOOKUP(DVU12,'Land O Lakes (NOI)'!$B:$Y,14,FALSE)</f>
        <v>0</v>
      </c>
      <c r="DVV13">
        <f>VLOOKUP(DVV12,'Land O Lakes (NOI)'!$B:$Y,15,FALSE)</f>
        <v>0</v>
      </c>
      <c r="DVW13">
        <f>VLOOKUP(DVW12,'Land O Lakes (NOI)'!$B:$Y,16,FALSE)</f>
        <v>0</v>
      </c>
      <c r="DVX13">
        <f>VLOOKUP(DVX12,'Land O Lakes (NOI)'!$B:$Y,17,FALSE)</f>
        <v>0</v>
      </c>
      <c r="DVY13">
        <f>VLOOKUP(DVY12,'Land O Lakes (NOI)'!$B:$Y,18,FALSE)</f>
        <v>0</v>
      </c>
      <c r="DVZ13">
        <f>VLOOKUP(DVZ12,'Land O Lakes (NOI)'!$B:$Y,19,FALSE)</f>
        <v>0</v>
      </c>
      <c r="DWB13">
        <f>VLOOKUP(DWB12,'Land O Lakes (NOI)'!$B:$Y,10,FALSE)</f>
        <v>0</v>
      </c>
      <c r="DWC13">
        <f>VLOOKUP(DWC12,'Land O Lakes (NOI)'!$B:$Y,11,FALSE)</f>
        <v>0</v>
      </c>
      <c r="DWD13">
        <f>VLOOKUP(DWD12,'Land O Lakes (NOI)'!$B:$Y,12,FALSE)</f>
        <v>0</v>
      </c>
      <c r="DWE13">
        <f>VLOOKUP(DWE12,'Land O Lakes (NOI)'!$B:$Y,13,FALSE)</f>
        <v>0</v>
      </c>
      <c r="DWF13">
        <f>VLOOKUP(DWF12,'Land O Lakes (NOI)'!$B:$Y,14,FALSE)</f>
        <v>0</v>
      </c>
      <c r="DWG13">
        <f>VLOOKUP(DWG12,'Land O Lakes (NOI)'!$B:$Y,15,FALSE)</f>
        <v>0</v>
      </c>
      <c r="DWH13">
        <f>VLOOKUP(DWH12,'Land O Lakes (NOI)'!$B:$Y,16,FALSE)</f>
        <v>0</v>
      </c>
      <c r="DWI13">
        <f>VLOOKUP(DWI12,'Land O Lakes (NOI)'!$B:$Y,17,FALSE)</f>
        <v>0</v>
      </c>
      <c r="DWJ13">
        <f>VLOOKUP(DWJ12,'Land O Lakes (NOI)'!$B:$Y,18,FALSE)</f>
        <v>0</v>
      </c>
      <c r="DWK13">
        <f>VLOOKUP(DWK12,'Land O Lakes (NOI)'!$B:$Y,19,FALSE)</f>
        <v>0</v>
      </c>
      <c r="DWM13">
        <f>VLOOKUP(DWM12,'Land O Lakes (NOI)'!$B:$Y,10,FALSE)</f>
        <v>0</v>
      </c>
      <c r="DWN13">
        <f>VLOOKUP(DWN12,'Land O Lakes (NOI)'!$B:$Y,11,FALSE)</f>
        <v>0</v>
      </c>
      <c r="DWO13">
        <f>VLOOKUP(DWO12,'Land O Lakes (NOI)'!$B:$Y,12,FALSE)</f>
        <v>0</v>
      </c>
      <c r="DWP13">
        <f>VLOOKUP(DWP12,'Land O Lakes (NOI)'!$B:$Y,13,FALSE)</f>
        <v>0</v>
      </c>
      <c r="DWQ13">
        <f>VLOOKUP(DWQ12,'Land O Lakes (NOI)'!$B:$Y,14,FALSE)</f>
        <v>0</v>
      </c>
      <c r="DWR13">
        <f>VLOOKUP(DWR12,'Land O Lakes (NOI)'!$B:$Y,15,FALSE)</f>
        <v>0</v>
      </c>
      <c r="DWS13">
        <f>VLOOKUP(DWS12,'Land O Lakes (NOI)'!$B:$Y,16,FALSE)</f>
        <v>0</v>
      </c>
      <c r="DWT13">
        <f>VLOOKUP(DWT12,'Land O Lakes (NOI)'!$B:$Y,17,FALSE)</f>
        <v>0</v>
      </c>
      <c r="DWU13">
        <f>VLOOKUP(DWU12,'Land O Lakes (NOI)'!$B:$Y,18,FALSE)</f>
        <v>0</v>
      </c>
      <c r="DWV13">
        <f>VLOOKUP(DWV12,'Land O Lakes (NOI)'!$B:$Y,19,FALSE)</f>
        <v>0</v>
      </c>
      <c r="DWX13">
        <f>VLOOKUP(DWX12,'Land O Lakes (NOI)'!$B:$Y,10,FALSE)</f>
        <v>0</v>
      </c>
      <c r="DWY13">
        <f>VLOOKUP(DWY12,'Land O Lakes (NOI)'!$B:$Y,11,FALSE)</f>
        <v>0</v>
      </c>
      <c r="DWZ13">
        <f>VLOOKUP(DWZ12,'Land O Lakes (NOI)'!$B:$Y,12,FALSE)</f>
        <v>0</v>
      </c>
      <c r="DXA13">
        <f>VLOOKUP(DXA12,'Land O Lakes (NOI)'!$B:$Y,13,FALSE)</f>
        <v>0</v>
      </c>
      <c r="DXB13">
        <f>VLOOKUP(DXB12,'Land O Lakes (NOI)'!$B:$Y,14,FALSE)</f>
        <v>0</v>
      </c>
      <c r="DXC13">
        <f>VLOOKUP(DXC12,'Land O Lakes (NOI)'!$B:$Y,15,FALSE)</f>
        <v>0</v>
      </c>
      <c r="DXD13">
        <f>VLOOKUP(DXD12,'Land O Lakes (NOI)'!$B:$Y,16,FALSE)</f>
        <v>0</v>
      </c>
      <c r="DXE13">
        <f>VLOOKUP(DXE12,'Land O Lakes (NOI)'!$B:$Y,17,FALSE)</f>
        <v>0</v>
      </c>
      <c r="DXF13">
        <f>VLOOKUP(DXF12,'Land O Lakes (NOI)'!$B:$Y,18,FALSE)</f>
        <v>0</v>
      </c>
      <c r="DXG13">
        <f>VLOOKUP(DXG12,'Land O Lakes (NOI)'!$B:$Y,19,FALSE)</f>
        <v>0</v>
      </c>
      <c r="DXI13">
        <f>VLOOKUP(DXI12,'Land O Lakes (NOI)'!$B:$Y,10,FALSE)</f>
        <v>0</v>
      </c>
      <c r="DXJ13">
        <f>VLOOKUP(DXJ12,'Land O Lakes (NOI)'!$B:$Y,11,FALSE)</f>
        <v>0</v>
      </c>
      <c r="DXK13">
        <f>VLOOKUP(DXK12,'Land O Lakes (NOI)'!$B:$Y,12,FALSE)</f>
        <v>0</v>
      </c>
      <c r="DXL13">
        <f>VLOOKUP(DXL12,'Land O Lakes (NOI)'!$B:$Y,13,FALSE)</f>
        <v>0</v>
      </c>
      <c r="DXM13">
        <f>VLOOKUP(DXM12,'Land O Lakes (NOI)'!$B:$Y,14,FALSE)</f>
        <v>0</v>
      </c>
      <c r="DXN13">
        <f>VLOOKUP(DXN12,'Land O Lakes (NOI)'!$B:$Y,15,FALSE)</f>
        <v>0</v>
      </c>
      <c r="DXO13">
        <f>VLOOKUP(DXO12,'Land O Lakes (NOI)'!$B:$Y,16,FALSE)</f>
        <v>0</v>
      </c>
      <c r="DXP13">
        <f>VLOOKUP(DXP12,'Land O Lakes (NOI)'!$B:$Y,17,FALSE)</f>
        <v>0</v>
      </c>
      <c r="DXQ13">
        <f>VLOOKUP(DXQ12,'Land O Lakes (NOI)'!$B:$Y,18,FALSE)</f>
        <v>0</v>
      </c>
      <c r="DXR13">
        <f>VLOOKUP(DXR12,'Land O Lakes (NOI)'!$B:$Y,19,FALSE)</f>
        <v>0</v>
      </c>
      <c r="DXT13">
        <f>VLOOKUP(DXT12,'Land O Lakes (NOI)'!$B:$Y,10,FALSE)</f>
        <v>0</v>
      </c>
      <c r="DXU13">
        <f>VLOOKUP(DXU12,'Land O Lakes (NOI)'!$B:$Y,11,FALSE)</f>
        <v>0</v>
      </c>
      <c r="DXV13">
        <f>VLOOKUP(DXV12,'Land O Lakes (NOI)'!$B:$Y,12,FALSE)</f>
        <v>0</v>
      </c>
      <c r="DXW13">
        <f>VLOOKUP(DXW12,'Land O Lakes (NOI)'!$B:$Y,13,FALSE)</f>
        <v>0</v>
      </c>
      <c r="DXX13">
        <f>VLOOKUP(DXX12,'Land O Lakes (NOI)'!$B:$Y,14,FALSE)</f>
        <v>0</v>
      </c>
      <c r="DXY13">
        <f>VLOOKUP(DXY12,'Land O Lakes (NOI)'!$B:$Y,15,FALSE)</f>
        <v>0</v>
      </c>
      <c r="DXZ13">
        <f>VLOOKUP(DXZ12,'Land O Lakes (NOI)'!$B:$Y,16,FALSE)</f>
        <v>0</v>
      </c>
      <c r="DYA13">
        <f>VLOOKUP(DYA12,'Land O Lakes (NOI)'!$B:$Y,17,FALSE)</f>
        <v>0</v>
      </c>
      <c r="DYB13">
        <f>VLOOKUP(DYB12,'Land O Lakes (NOI)'!$B:$Y,18,FALSE)</f>
        <v>0</v>
      </c>
      <c r="DYC13">
        <f>VLOOKUP(DYC12,'Land O Lakes (NOI)'!$B:$Y,19,FALSE)</f>
        <v>0</v>
      </c>
      <c r="DYE13">
        <f>VLOOKUP(DYE12,'Land O Lakes (NOI)'!$B:$Y,10,FALSE)</f>
        <v>0</v>
      </c>
      <c r="DYF13">
        <f>VLOOKUP(DYF12,'Land O Lakes (NOI)'!$B:$Y,11,FALSE)</f>
        <v>0</v>
      </c>
      <c r="DYG13">
        <f>VLOOKUP(DYG12,'Land O Lakes (NOI)'!$B:$Y,12,FALSE)</f>
        <v>0</v>
      </c>
      <c r="DYH13">
        <f>VLOOKUP(DYH12,'Land O Lakes (NOI)'!$B:$Y,13,FALSE)</f>
        <v>0</v>
      </c>
      <c r="DYI13">
        <f>VLOOKUP(DYI12,'Land O Lakes (NOI)'!$B:$Y,14,FALSE)</f>
        <v>0</v>
      </c>
      <c r="DYJ13">
        <f>VLOOKUP(DYJ12,'Land O Lakes (NOI)'!$B:$Y,15,FALSE)</f>
        <v>0</v>
      </c>
      <c r="DYK13">
        <f>VLOOKUP(DYK12,'Land O Lakes (NOI)'!$B:$Y,16,FALSE)</f>
        <v>0</v>
      </c>
      <c r="DYL13">
        <f>VLOOKUP(DYL12,'Land O Lakes (NOI)'!$B:$Y,17,FALSE)</f>
        <v>0</v>
      </c>
      <c r="DYM13">
        <f>VLOOKUP(DYM12,'Land O Lakes (NOI)'!$B:$Y,18,FALSE)</f>
        <v>0</v>
      </c>
      <c r="DYN13">
        <f>VLOOKUP(DYN12,'Land O Lakes (NOI)'!$B:$Y,19,FALSE)</f>
        <v>0</v>
      </c>
      <c r="DYP13">
        <f>VLOOKUP(DYP12,'Land O Lakes (NOI)'!$B:$Y,10,FALSE)</f>
        <v>0</v>
      </c>
      <c r="DYQ13">
        <f>VLOOKUP(DYQ12,'Land O Lakes (NOI)'!$B:$Y,11,FALSE)</f>
        <v>0</v>
      </c>
      <c r="DYR13">
        <f>VLOOKUP(DYR12,'Land O Lakes (NOI)'!$B:$Y,12,FALSE)</f>
        <v>0</v>
      </c>
      <c r="DYS13">
        <f>VLOOKUP(DYS12,'Land O Lakes (NOI)'!$B:$Y,13,FALSE)</f>
        <v>0</v>
      </c>
      <c r="DYT13">
        <f>VLOOKUP(DYT12,'Land O Lakes (NOI)'!$B:$Y,14,FALSE)</f>
        <v>0</v>
      </c>
      <c r="DYU13">
        <f>VLOOKUP(DYU12,'Land O Lakes (NOI)'!$B:$Y,15,FALSE)</f>
        <v>0</v>
      </c>
      <c r="DYV13">
        <f>VLOOKUP(DYV12,'Land O Lakes (NOI)'!$B:$Y,16,FALSE)</f>
        <v>0</v>
      </c>
      <c r="DYW13">
        <f>VLOOKUP(DYW12,'Land O Lakes (NOI)'!$B:$Y,17,FALSE)</f>
        <v>0</v>
      </c>
      <c r="DYX13">
        <f>VLOOKUP(DYX12,'Land O Lakes (NOI)'!$B:$Y,18,FALSE)</f>
        <v>0</v>
      </c>
      <c r="DYY13">
        <f>VLOOKUP(DYY12,'Land O Lakes (NOI)'!$B:$Y,19,FALSE)</f>
        <v>0</v>
      </c>
      <c r="DZA13">
        <f>VLOOKUP(DZA12,'Land O Lakes (NOI)'!$B:$Y,10,FALSE)</f>
        <v>0</v>
      </c>
      <c r="DZB13">
        <f>VLOOKUP(DZB12,'Land O Lakes (NOI)'!$B:$Y,11,FALSE)</f>
        <v>0</v>
      </c>
      <c r="DZC13">
        <f>VLOOKUP(DZC12,'Land O Lakes (NOI)'!$B:$Y,12,FALSE)</f>
        <v>0</v>
      </c>
      <c r="DZD13">
        <f>VLOOKUP(DZD12,'Land O Lakes (NOI)'!$B:$Y,13,FALSE)</f>
        <v>0</v>
      </c>
      <c r="DZE13">
        <f>VLOOKUP(DZE12,'Land O Lakes (NOI)'!$B:$Y,14,FALSE)</f>
        <v>0</v>
      </c>
      <c r="DZF13">
        <f>VLOOKUP(DZF12,'Land O Lakes (NOI)'!$B:$Y,15,FALSE)</f>
        <v>0</v>
      </c>
      <c r="DZG13">
        <f>VLOOKUP(DZG12,'Land O Lakes (NOI)'!$B:$Y,16,FALSE)</f>
        <v>0</v>
      </c>
      <c r="DZH13">
        <f>VLOOKUP(DZH12,'Land O Lakes (NOI)'!$B:$Y,17,FALSE)</f>
        <v>0</v>
      </c>
      <c r="DZI13">
        <f>VLOOKUP(DZI12,'Land O Lakes (NOI)'!$B:$Y,18,FALSE)</f>
        <v>0</v>
      </c>
      <c r="DZJ13">
        <f>VLOOKUP(DZJ12,'Land O Lakes (NOI)'!$B:$Y,19,FALSE)</f>
        <v>0</v>
      </c>
      <c r="DZL13">
        <f>VLOOKUP(DZL12,'Land O Lakes (NOI)'!$B:$Y,10,FALSE)</f>
        <v>0</v>
      </c>
      <c r="DZM13">
        <f>VLOOKUP(DZM12,'Land O Lakes (NOI)'!$B:$Y,11,FALSE)</f>
        <v>0</v>
      </c>
      <c r="DZN13">
        <f>VLOOKUP(DZN12,'Land O Lakes (NOI)'!$B:$Y,12,FALSE)</f>
        <v>0</v>
      </c>
      <c r="DZO13">
        <f>VLOOKUP(DZO12,'Land O Lakes (NOI)'!$B:$Y,13,FALSE)</f>
        <v>0</v>
      </c>
      <c r="DZP13">
        <f>VLOOKUP(DZP12,'Land O Lakes (NOI)'!$B:$Y,14,FALSE)</f>
        <v>0</v>
      </c>
      <c r="DZQ13">
        <f>VLOOKUP(DZQ12,'Land O Lakes (NOI)'!$B:$Y,15,FALSE)</f>
        <v>0</v>
      </c>
      <c r="DZR13">
        <f>VLOOKUP(DZR12,'Land O Lakes (NOI)'!$B:$Y,16,FALSE)</f>
        <v>0</v>
      </c>
      <c r="DZS13">
        <f>VLOOKUP(DZS12,'Land O Lakes (NOI)'!$B:$Y,17,FALSE)</f>
        <v>0</v>
      </c>
      <c r="DZT13">
        <f>VLOOKUP(DZT12,'Land O Lakes (NOI)'!$B:$Y,18,FALSE)</f>
        <v>0</v>
      </c>
      <c r="DZU13">
        <f>VLOOKUP(DZU12,'Land O Lakes (NOI)'!$B:$Y,19,FALSE)</f>
        <v>0</v>
      </c>
      <c r="DZW13">
        <f>VLOOKUP(DZW12,'Los Cabos (NOI)'!$B:$Y,10,FALSE)</f>
        <v>0</v>
      </c>
      <c r="DZX13">
        <f>VLOOKUP(DZX12,'Los Cabos (NOI)'!$B:$Y,11,FALSE)</f>
        <v>0</v>
      </c>
      <c r="DZY13">
        <f>VLOOKUP(DZY12,'Los Cabos (NOI)'!$B:$Y,12,FALSE)</f>
        <v>0</v>
      </c>
      <c r="DZZ13">
        <f>VLOOKUP(DZZ12,'Los Cabos (NOI)'!$B:$Y,13,FALSE)</f>
        <v>0</v>
      </c>
      <c r="EAA13">
        <f>VLOOKUP(EAA12,'Los Cabos (NOI)'!$B:$Y,14,FALSE)</f>
        <v>0</v>
      </c>
      <c r="EAB13">
        <f>VLOOKUP(EAB12,'Los Cabos (NOI)'!$B:$Y,15,FALSE)</f>
        <v>0</v>
      </c>
      <c r="EAC13">
        <f>VLOOKUP(EAC12,'Los Cabos (NOI)'!$B:$Y,16,FALSE)</f>
        <v>0</v>
      </c>
      <c r="EAD13">
        <f>VLOOKUP(EAD12,'Los Cabos (NOI)'!$B:$Y,17,FALSE)</f>
        <v>0</v>
      </c>
      <c r="EAE13">
        <f>VLOOKUP(EAE12,'Los Cabos (NOI)'!$B:$Y,18,FALSE)</f>
        <v>0</v>
      </c>
      <c r="EAF13">
        <f>VLOOKUP(EAF12,'Los Cabos (NOI)'!$B:$Y,19,FALSE)</f>
        <v>0</v>
      </c>
      <c r="EAH13">
        <f>VLOOKUP(EAH12,'Los Cabos (NOI)'!$B:$Y,10,FALSE)</f>
        <v>0</v>
      </c>
      <c r="EAI13">
        <f>VLOOKUP(EAI12,'Los Cabos (NOI)'!$B:$Y,11,FALSE)</f>
        <v>0</v>
      </c>
      <c r="EAJ13">
        <f>VLOOKUP(EAJ12,'Los Cabos (NOI)'!$B:$Y,12,FALSE)</f>
        <v>0</v>
      </c>
      <c r="EAK13">
        <f>VLOOKUP(EAK12,'Los Cabos (NOI)'!$B:$Y,13,FALSE)</f>
        <v>0</v>
      </c>
      <c r="EAL13">
        <f>VLOOKUP(EAL12,'Los Cabos (NOI)'!$B:$Y,14,FALSE)</f>
        <v>0</v>
      </c>
      <c r="EAM13">
        <f>VLOOKUP(EAM12,'Los Cabos (NOI)'!$B:$Y,15,FALSE)</f>
        <v>0</v>
      </c>
      <c r="EAN13">
        <f>VLOOKUP(EAN12,'Los Cabos (NOI)'!$B:$Y,16,FALSE)</f>
        <v>0</v>
      </c>
      <c r="EAO13">
        <f>VLOOKUP(EAO12,'Los Cabos (NOI)'!$B:$Y,17,FALSE)</f>
        <v>0</v>
      </c>
      <c r="EAP13">
        <f>VLOOKUP(EAP12,'Los Cabos (NOI)'!$B:$Y,18,FALSE)</f>
        <v>0</v>
      </c>
      <c r="EAQ13">
        <f>VLOOKUP(EAQ12,'Los Cabos (NOI)'!$B:$Y,19,FALSE)</f>
        <v>0</v>
      </c>
      <c r="EAS13">
        <f>VLOOKUP(EAS12,'Los Cabos (NOI)'!$B:$Y,10,FALSE)</f>
        <v>0</v>
      </c>
      <c r="EAT13">
        <f>VLOOKUP(EAT12,'Los Cabos (NOI)'!$B:$Y,11,FALSE)</f>
        <v>0</v>
      </c>
      <c r="EAU13">
        <f>VLOOKUP(EAU12,'Los Cabos (NOI)'!$B:$Y,12,FALSE)</f>
        <v>0</v>
      </c>
      <c r="EAV13">
        <f>VLOOKUP(EAV12,'Los Cabos (NOI)'!$B:$Y,13,FALSE)</f>
        <v>0</v>
      </c>
      <c r="EAW13">
        <f>VLOOKUP(EAW12,'Los Cabos (NOI)'!$B:$Y,14,FALSE)</f>
        <v>0</v>
      </c>
      <c r="EAX13">
        <f>VLOOKUP(EAX12,'Los Cabos (NOI)'!$B:$Y,15,FALSE)</f>
        <v>0</v>
      </c>
      <c r="EAY13">
        <f>VLOOKUP(EAY12,'Los Cabos (NOI)'!$B:$Y,16,FALSE)</f>
        <v>0</v>
      </c>
      <c r="EAZ13">
        <f>VLOOKUP(EAZ12,'Los Cabos (NOI)'!$B:$Y,17,FALSE)</f>
        <v>0</v>
      </c>
      <c r="EBA13">
        <f>VLOOKUP(EBA12,'Los Cabos (NOI)'!$B:$Y,18,FALSE)</f>
        <v>0</v>
      </c>
      <c r="EBB13">
        <f>VLOOKUP(EBB12,'Los Cabos (NOI)'!$B:$Y,19,FALSE)</f>
        <v>0</v>
      </c>
      <c r="EBD13">
        <f>VLOOKUP(EBD12,'Los Cabos (NOI)'!$B:$Y,10,FALSE)</f>
        <v>0</v>
      </c>
      <c r="EBE13">
        <f>VLOOKUP(EBE12,'Los Cabos (NOI)'!$B:$Y,11,FALSE)</f>
        <v>0</v>
      </c>
      <c r="EBF13">
        <f>VLOOKUP(EBF12,'Los Cabos (NOI)'!$B:$Y,12,FALSE)</f>
        <v>0</v>
      </c>
      <c r="EBG13">
        <f>VLOOKUP(EBG12,'Los Cabos (NOI)'!$B:$Y,13,FALSE)</f>
        <v>0</v>
      </c>
      <c r="EBH13">
        <f>VLOOKUP(EBH12,'Los Cabos (NOI)'!$B:$Y,14,FALSE)</f>
        <v>0</v>
      </c>
      <c r="EBI13">
        <f>VLOOKUP(EBI12,'Los Cabos (NOI)'!$B:$Y,15,FALSE)</f>
        <v>0</v>
      </c>
      <c r="EBJ13">
        <f>VLOOKUP(EBJ12,'Los Cabos (NOI)'!$B:$Y,16,FALSE)</f>
        <v>0</v>
      </c>
      <c r="EBK13">
        <f>VLOOKUP(EBK12,'Los Cabos (NOI)'!$B:$Y,17,FALSE)</f>
        <v>0</v>
      </c>
      <c r="EBL13">
        <f>VLOOKUP(EBL12,'Los Cabos (NOI)'!$B:$Y,18,FALSE)</f>
        <v>0</v>
      </c>
      <c r="EBM13">
        <f>VLOOKUP(EBM12,'Los Cabos (NOI)'!$B:$Y,19,FALSE)</f>
        <v>0</v>
      </c>
      <c r="EBO13">
        <f>VLOOKUP(EBO12,'Los Cabos (NOI)'!$B:$Y,10,FALSE)</f>
        <v>0</v>
      </c>
      <c r="EBP13">
        <f>VLOOKUP(EBP12,'Los Cabos (NOI)'!$B:$Y,11,FALSE)</f>
        <v>0</v>
      </c>
      <c r="EBQ13">
        <f>VLOOKUP(EBQ12,'Los Cabos (NOI)'!$B:$Y,12,FALSE)</f>
        <v>0</v>
      </c>
      <c r="EBR13">
        <f>VLOOKUP(EBR12,'Los Cabos (NOI)'!$B:$Y,13,FALSE)</f>
        <v>0</v>
      </c>
      <c r="EBS13">
        <f>VLOOKUP(EBS12,'Los Cabos (NOI)'!$B:$Y,14,FALSE)</f>
        <v>0</v>
      </c>
      <c r="EBT13">
        <f>VLOOKUP(EBT12,'Los Cabos (NOI)'!$B:$Y,15,FALSE)</f>
        <v>0</v>
      </c>
      <c r="EBU13">
        <f>VLOOKUP(EBU12,'Los Cabos (NOI)'!$B:$Y,16,FALSE)</f>
        <v>0</v>
      </c>
      <c r="EBV13">
        <f>VLOOKUP(EBV12,'Los Cabos (NOI)'!$B:$Y,17,FALSE)</f>
        <v>0</v>
      </c>
      <c r="EBW13">
        <f>VLOOKUP(EBW12,'Los Cabos (NOI)'!$B:$Y,18,FALSE)</f>
        <v>0</v>
      </c>
      <c r="EBX13">
        <f>VLOOKUP(EBX12,'Los Cabos (NOI)'!$B:$Y,19,FALSE)</f>
        <v>0</v>
      </c>
      <c r="EBZ13">
        <f>VLOOKUP(EBZ12,'Los Cabos (NOI)'!$B:$Y,10,FALSE)</f>
        <v>0</v>
      </c>
      <c r="ECA13">
        <f>VLOOKUP(ECA12,'Los Cabos (NOI)'!$B:$Y,11,FALSE)</f>
        <v>0</v>
      </c>
      <c r="ECB13">
        <f>VLOOKUP(ECB12,'Los Cabos (NOI)'!$B:$Y,12,FALSE)</f>
        <v>0</v>
      </c>
      <c r="ECC13">
        <f>VLOOKUP(ECC12,'Los Cabos (NOI)'!$B:$Y,13,FALSE)</f>
        <v>0</v>
      </c>
      <c r="ECD13">
        <f>VLOOKUP(ECD12,'Los Cabos (NOI)'!$B:$Y,14,FALSE)</f>
        <v>0</v>
      </c>
      <c r="ECE13">
        <f>VLOOKUP(ECE12,'Los Cabos (NOI)'!$B:$Y,15,FALSE)</f>
        <v>0</v>
      </c>
      <c r="ECF13">
        <f>VLOOKUP(ECF12,'Los Cabos (NOI)'!$B:$Y,16,FALSE)</f>
        <v>0</v>
      </c>
      <c r="ECG13">
        <f>VLOOKUP(ECG12,'Los Cabos (NOI)'!$B:$Y,17,FALSE)</f>
        <v>0</v>
      </c>
      <c r="ECH13">
        <f>VLOOKUP(ECH12,'Los Cabos (NOI)'!$B:$Y,18,FALSE)</f>
        <v>0</v>
      </c>
      <c r="ECI13">
        <f>VLOOKUP(ECI12,'Los Cabos (NOI)'!$B:$Y,19,FALSE)</f>
        <v>0</v>
      </c>
      <c r="ECK13">
        <f>VLOOKUP(ECK12,'Los Cabos (NOI)'!$B:$Y,10,FALSE)</f>
        <v>0</v>
      </c>
      <c r="ECL13">
        <f>VLOOKUP(ECL12,'Los Cabos (NOI)'!$B:$Y,11,FALSE)</f>
        <v>0</v>
      </c>
      <c r="ECM13">
        <f>VLOOKUP(ECM12,'Los Cabos (NOI)'!$B:$Y,12,FALSE)</f>
        <v>0</v>
      </c>
      <c r="ECN13">
        <f>VLOOKUP(ECN12,'Los Cabos (NOI)'!$B:$Y,13,FALSE)</f>
        <v>0</v>
      </c>
      <c r="ECO13">
        <f>VLOOKUP(ECO12,'Los Cabos (NOI)'!$B:$Y,14,FALSE)</f>
        <v>0</v>
      </c>
      <c r="ECP13">
        <f>VLOOKUP(ECP12,'Los Cabos (NOI)'!$B:$Y,15,FALSE)</f>
        <v>0</v>
      </c>
      <c r="ECQ13">
        <f>VLOOKUP(ECQ12,'Los Cabos (NOI)'!$B:$Y,16,FALSE)</f>
        <v>0</v>
      </c>
      <c r="ECR13">
        <f>VLOOKUP(ECR12,'Los Cabos (NOI)'!$B:$Y,17,FALSE)</f>
        <v>0</v>
      </c>
      <c r="ECS13">
        <f>VLOOKUP(ECS12,'Los Cabos (NOI)'!$B:$Y,18,FALSE)</f>
        <v>0</v>
      </c>
      <c r="ECT13">
        <f>VLOOKUP(ECT12,'Los Cabos (NOI)'!$B:$Y,19,FALSE)</f>
        <v>0</v>
      </c>
      <c r="ECV13">
        <f>VLOOKUP(ECV12,'Los Cabos (NOI)'!$B:$Y,10,FALSE)</f>
        <v>0</v>
      </c>
      <c r="ECW13">
        <f>VLOOKUP(ECW12,'Los Cabos (NOI)'!$B:$Y,11,FALSE)</f>
        <v>0</v>
      </c>
      <c r="ECX13">
        <f>VLOOKUP(ECX12,'Los Cabos (NOI)'!$B:$Y,12,FALSE)</f>
        <v>0</v>
      </c>
      <c r="ECY13">
        <f>VLOOKUP(ECY12,'Los Cabos (NOI)'!$B:$Y,13,FALSE)</f>
        <v>0</v>
      </c>
      <c r="ECZ13">
        <f>VLOOKUP(ECZ12,'Los Cabos (NOI)'!$B:$Y,14,FALSE)</f>
        <v>0</v>
      </c>
      <c r="EDA13">
        <f>VLOOKUP(EDA12,'Los Cabos (NOI)'!$B:$Y,15,FALSE)</f>
        <v>0</v>
      </c>
      <c r="EDB13">
        <f>VLOOKUP(EDB12,'Los Cabos (NOI)'!$B:$Y,16,FALSE)</f>
        <v>0</v>
      </c>
      <c r="EDC13">
        <f>VLOOKUP(EDC12,'Los Cabos (NOI)'!$B:$Y,17,FALSE)</f>
        <v>0</v>
      </c>
      <c r="EDD13">
        <f>VLOOKUP(EDD12,'Los Cabos (NOI)'!$B:$Y,18,FALSE)</f>
        <v>0</v>
      </c>
      <c r="EDE13">
        <f>VLOOKUP(EDE12,'Los Cabos (NOI)'!$B:$Y,19,FALSE)</f>
        <v>0</v>
      </c>
      <c r="EDG13">
        <f>VLOOKUP(EDG12,'Los Cabos (NOI)'!$B:$Y,10,FALSE)</f>
        <v>0</v>
      </c>
      <c r="EDH13">
        <f>VLOOKUP(EDH12,'Los Cabos (NOI)'!$B:$Y,11,FALSE)</f>
        <v>0</v>
      </c>
      <c r="EDI13">
        <f>VLOOKUP(EDI12,'Los Cabos (NOI)'!$B:$Y,12,FALSE)</f>
        <v>0</v>
      </c>
      <c r="EDJ13">
        <f>VLOOKUP(EDJ12,'Los Cabos (NOI)'!$B:$Y,13,FALSE)</f>
        <v>0</v>
      </c>
      <c r="EDK13">
        <f>VLOOKUP(EDK12,'Los Cabos (NOI)'!$B:$Y,14,FALSE)</f>
        <v>0</v>
      </c>
      <c r="EDL13">
        <f>VLOOKUP(EDL12,'Los Cabos (NOI)'!$B:$Y,15,FALSE)</f>
        <v>0</v>
      </c>
      <c r="EDM13">
        <f>VLOOKUP(EDM12,'Los Cabos (NOI)'!$B:$Y,16,FALSE)</f>
        <v>0</v>
      </c>
      <c r="EDN13">
        <f>VLOOKUP(EDN12,'Los Cabos (NOI)'!$B:$Y,17,FALSE)</f>
        <v>0</v>
      </c>
      <c r="EDO13">
        <f>VLOOKUP(EDO12,'Los Cabos (NOI)'!$B:$Y,18,FALSE)</f>
        <v>0</v>
      </c>
      <c r="EDP13">
        <f>VLOOKUP(EDP12,'Los Cabos (NOI)'!$B:$Y,19,FALSE)</f>
        <v>0</v>
      </c>
      <c r="EDR13">
        <f>VLOOKUP(EDR12,'Los Cabos (NOI)'!$B:$Y,10,FALSE)</f>
        <v>0</v>
      </c>
      <c r="EDS13">
        <f>VLOOKUP(EDS12,'Los Cabos (NOI)'!$B:$Y,11,FALSE)</f>
        <v>0</v>
      </c>
      <c r="EDT13">
        <f>VLOOKUP(EDT12,'Los Cabos (NOI)'!$B:$Y,12,FALSE)</f>
        <v>0</v>
      </c>
      <c r="EDU13">
        <f>VLOOKUP(EDU12,'Los Cabos (NOI)'!$B:$Y,13,FALSE)</f>
        <v>0</v>
      </c>
      <c r="EDV13">
        <f>VLOOKUP(EDV12,'Los Cabos (NOI)'!$B:$Y,14,FALSE)</f>
        <v>0</v>
      </c>
      <c r="EDW13">
        <f>VLOOKUP(EDW12,'Los Cabos (NOI)'!$B:$Y,15,FALSE)</f>
        <v>0</v>
      </c>
      <c r="EDX13">
        <f>VLOOKUP(EDX12,'Los Cabos (NOI)'!$B:$Y,16,FALSE)</f>
        <v>0</v>
      </c>
      <c r="EDY13">
        <f>VLOOKUP(EDY12,'Los Cabos (NOI)'!$B:$Y,17,FALSE)</f>
        <v>0</v>
      </c>
      <c r="EDZ13">
        <f>VLOOKUP(EDZ12,'Los Cabos (NOI)'!$B:$Y,18,FALSE)</f>
        <v>0</v>
      </c>
      <c r="EEA13">
        <f>VLOOKUP(EEA12,'Los Cabos (NOI)'!$B:$Y,19,FALSE)</f>
        <v>0</v>
      </c>
      <c r="EEC13">
        <f>VLOOKUP(EEC12,'Los Cabos (NOI)'!$B:$Y,10,FALSE)</f>
        <v>0</v>
      </c>
      <c r="EED13">
        <f>VLOOKUP(EED12,'Los Cabos (NOI)'!$B:$Y,11,FALSE)</f>
        <v>0</v>
      </c>
      <c r="EEE13">
        <f>VLOOKUP(EEE12,'Los Cabos (NOI)'!$B:$Y,12,FALSE)</f>
        <v>0</v>
      </c>
      <c r="EEF13">
        <f>VLOOKUP(EEF12,'Los Cabos (NOI)'!$B:$Y,13,FALSE)</f>
        <v>0</v>
      </c>
      <c r="EEG13">
        <f>VLOOKUP(EEG12,'Los Cabos (NOI)'!$B:$Y,14,FALSE)</f>
        <v>0</v>
      </c>
      <c r="EEH13">
        <f>VLOOKUP(EEH12,'Los Cabos (NOI)'!$B:$Y,15,FALSE)</f>
        <v>0</v>
      </c>
      <c r="EEI13">
        <f>VLOOKUP(EEI12,'Los Cabos (NOI)'!$B:$Y,16,FALSE)</f>
        <v>0</v>
      </c>
      <c r="EEJ13">
        <f>VLOOKUP(EEJ12,'Los Cabos (NOI)'!$B:$Y,17,FALSE)</f>
        <v>0</v>
      </c>
      <c r="EEK13">
        <f>VLOOKUP(EEK12,'Los Cabos (NOI)'!$B:$Y,18,FALSE)</f>
        <v>0</v>
      </c>
      <c r="EEL13">
        <f>VLOOKUP(EEL12,'Los Cabos (NOI)'!$B:$Y,19,FALSE)</f>
        <v>0</v>
      </c>
      <c r="EEN13">
        <f>VLOOKUP(EEN12,'Los Cabos (NOI)'!$B:$Y,10,FALSE)</f>
        <v>0</v>
      </c>
      <c r="EEO13">
        <f>VLOOKUP(EEO12,'Los Cabos (NOI)'!$B:$Y,11,FALSE)</f>
        <v>0</v>
      </c>
      <c r="EEP13">
        <f>VLOOKUP(EEP12,'Los Cabos (NOI)'!$B:$Y,12,FALSE)</f>
        <v>0</v>
      </c>
      <c r="EEQ13">
        <f>VLOOKUP(EEQ12,'Los Cabos (NOI)'!$B:$Y,13,FALSE)</f>
        <v>0</v>
      </c>
      <c r="EER13">
        <f>VLOOKUP(EER12,'Los Cabos (NOI)'!$B:$Y,14,FALSE)</f>
        <v>0</v>
      </c>
      <c r="EES13">
        <f>VLOOKUP(EES12,'Los Cabos (NOI)'!$B:$Y,15,FALSE)</f>
        <v>0</v>
      </c>
      <c r="EET13">
        <f>VLOOKUP(EET12,'Los Cabos (NOI)'!$B:$Y,16,FALSE)</f>
        <v>0</v>
      </c>
      <c r="EEU13">
        <f>VLOOKUP(EEU12,'Los Cabos (NOI)'!$B:$Y,17,FALSE)</f>
        <v>0</v>
      </c>
      <c r="EEV13">
        <f>VLOOKUP(EEV12,'Los Cabos (NOI)'!$B:$Y,18,FALSE)</f>
        <v>0</v>
      </c>
      <c r="EEW13">
        <f>VLOOKUP(EEW12,'Los Cabos (NOI)'!$B:$Y,19,FALSE)</f>
        <v>0</v>
      </c>
      <c r="EEY13">
        <f>VLOOKUP(EEY12,'Los Cabos (NOI)'!$B:$Y,10,FALSE)</f>
        <v>0</v>
      </c>
      <c r="EEZ13">
        <f>VLOOKUP(EEZ12,'Los Cabos (NOI)'!$B:$Y,11,FALSE)</f>
        <v>0</v>
      </c>
      <c r="EFA13">
        <f>VLOOKUP(EFA12,'Los Cabos (NOI)'!$B:$Y,12,FALSE)</f>
        <v>0</v>
      </c>
      <c r="EFB13">
        <f>VLOOKUP(EFB12,'Los Cabos (NOI)'!$B:$Y,13,FALSE)</f>
        <v>0</v>
      </c>
      <c r="EFC13">
        <f>VLOOKUP(EFC12,'Los Cabos (NOI)'!$B:$Y,14,FALSE)</f>
        <v>0</v>
      </c>
      <c r="EFD13">
        <f>VLOOKUP(EFD12,'Los Cabos (NOI)'!$B:$Y,15,FALSE)</f>
        <v>0</v>
      </c>
      <c r="EFE13">
        <f>VLOOKUP(EFE12,'Los Cabos (NOI)'!$B:$Y,16,FALSE)</f>
        <v>0</v>
      </c>
      <c r="EFF13">
        <f>VLOOKUP(EFF12,'Los Cabos (NOI)'!$B:$Y,17,FALSE)</f>
        <v>0</v>
      </c>
      <c r="EFG13">
        <f>VLOOKUP(EFG12,'Los Cabos (NOI)'!$B:$Y,18,FALSE)</f>
        <v>0</v>
      </c>
      <c r="EFH13">
        <f>VLOOKUP(EFH12,'Los Cabos (NOI)'!$B:$Y,19,FALSE)</f>
        <v>0</v>
      </c>
      <c r="EFJ13">
        <f>VLOOKUP(EFJ12,'Los Cabos (NOI)'!$B:$Y,10,FALSE)</f>
        <v>0</v>
      </c>
      <c r="EFK13">
        <f>VLOOKUP(EFK12,'Los Cabos (NOI)'!$B:$Y,11,FALSE)</f>
        <v>0</v>
      </c>
      <c r="EFL13">
        <f>VLOOKUP(EFL12,'Los Cabos (NOI)'!$B:$Y,12,FALSE)</f>
        <v>0</v>
      </c>
      <c r="EFM13">
        <f>VLOOKUP(EFM12,'Los Cabos (NOI)'!$B:$Y,13,FALSE)</f>
        <v>0</v>
      </c>
      <c r="EFN13">
        <f>VLOOKUP(EFN12,'Los Cabos (NOI)'!$B:$Y,14,FALSE)</f>
        <v>0</v>
      </c>
      <c r="EFO13">
        <f>VLOOKUP(EFO12,'Los Cabos (NOI)'!$B:$Y,15,FALSE)</f>
        <v>0</v>
      </c>
      <c r="EFP13">
        <f>VLOOKUP(EFP12,'Los Cabos (NOI)'!$B:$Y,16,FALSE)</f>
        <v>0</v>
      </c>
      <c r="EFQ13">
        <f>VLOOKUP(EFQ12,'Los Cabos (NOI)'!$B:$Y,17,FALSE)</f>
        <v>0</v>
      </c>
      <c r="EFR13">
        <f>VLOOKUP(EFR12,'Los Cabos (NOI)'!$B:$Y,18,FALSE)</f>
        <v>0</v>
      </c>
      <c r="EFS13">
        <f>VLOOKUP(EFS12,'Los Cabos (NOI)'!$B:$Y,19,FALSE)</f>
        <v>0</v>
      </c>
      <c r="EFU13">
        <f>VLOOKUP(EFU12,'Los Cabos (NOI)'!$B:$Y,10,FALSE)</f>
        <v>0</v>
      </c>
      <c r="EFV13">
        <f>VLOOKUP(EFV12,'Los Cabos (NOI)'!$B:$Y,11,FALSE)</f>
        <v>0</v>
      </c>
      <c r="EFW13">
        <f>VLOOKUP(EFW12,'Los Cabos (NOI)'!$B:$Y,12,FALSE)</f>
        <v>0</v>
      </c>
      <c r="EFX13">
        <f>VLOOKUP(EFX12,'Los Cabos (NOI)'!$B:$Y,13,FALSE)</f>
        <v>0</v>
      </c>
      <c r="EFY13">
        <f>VLOOKUP(EFY12,'Los Cabos (NOI)'!$B:$Y,14,FALSE)</f>
        <v>0</v>
      </c>
      <c r="EFZ13">
        <f>VLOOKUP(EFZ12,'Los Cabos (NOI)'!$B:$Y,15,FALSE)</f>
        <v>0</v>
      </c>
      <c r="EGA13">
        <f>VLOOKUP(EGA12,'Los Cabos (NOI)'!$B:$Y,16,FALSE)</f>
        <v>0</v>
      </c>
      <c r="EGB13">
        <f>VLOOKUP(EGB12,'Los Cabos (NOI)'!$B:$Y,17,FALSE)</f>
        <v>0</v>
      </c>
      <c r="EGC13">
        <f>VLOOKUP(EGC12,'Los Cabos (NOI)'!$B:$Y,18,FALSE)</f>
        <v>0</v>
      </c>
      <c r="EGD13">
        <f>VLOOKUP(EGD12,'Los Cabos (NOI)'!$B:$Y,19,FALSE)</f>
        <v>0</v>
      </c>
      <c r="EGF13">
        <f>VLOOKUP(EGF12,'Los Cabos (NOI)'!$B:$Y,10,FALSE)</f>
        <v>0</v>
      </c>
      <c r="EGG13">
        <f>VLOOKUP(EGG12,'Los Cabos (NOI)'!$B:$Y,11,FALSE)</f>
        <v>0</v>
      </c>
      <c r="EGH13">
        <f>VLOOKUP(EGH12,'Los Cabos (NOI)'!$B:$Y,12,FALSE)</f>
        <v>0</v>
      </c>
      <c r="EGI13">
        <f>VLOOKUP(EGI12,'Los Cabos (NOI)'!$B:$Y,13,FALSE)</f>
        <v>0</v>
      </c>
      <c r="EGJ13">
        <f>VLOOKUP(EGJ12,'Los Cabos (NOI)'!$B:$Y,14,FALSE)</f>
        <v>0</v>
      </c>
      <c r="EGK13">
        <f>VLOOKUP(EGK12,'Los Cabos (NOI)'!$B:$Y,15,FALSE)</f>
        <v>0</v>
      </c>
      <c r="EGL13">
        <f>VLOOKUP(EGL12,'Los Cabos (NOI)'!$B:$Y,16,FALSE)</f>
        <v>0</v>
      </c>
      <c r="EGM13">
        <f>VLOOKUP(EGM12,'Los Cabos (NOI)'!$B:$Y,17,FALSE)</f>
        <v>0</v>
      </c>
      <c r="EGN13">
        <f>VLOOKUP(EGN12,'Los Cabos (NOI)'!$B:$Y,18,FALSE)</f>
        <v>0</v>
      </c>
      <c r="EGO13">
        <f>VLOOKUP(EGO12,'Los Cabos (NOI)'!$B:$Y,19,FALSE)</f>
        <v>0</v>
      </c>
      <c r="EGQ13">
        <f>VLOOKUP(EGQ12,'Los Cabos (NOI)'!$B:$Y,10,FALSE)</f>
        <v>0</v>
      </c>
      <c r="EGR13">
        <f>VLOOKUP(EGR12,'Los Cabos (NOI)'!$B:$Y,11,FALSE)</f>
        <v>0</v>
      </c>
      <c r="EGS13">
        <f>VLOOKUP(EGS12,'Los Cabos (NOI)'!$B:$Y,12,FALSE)</f>
        <v>0</v>
      </c>
      <c r="EGT13">
        <f>VLOOKUP(EGT12,'Los Cabos (NOI)'!$B:$Y,13,FALSE)</f>
        <v>0</v>
      </c>
      <c r="EGU13">
        <f>VLOOKUP(EGU12,'Los Cabos (NOI)'!$B:$Y,14,FALSE)</f>
        <v>0</v>
      </c>
      <c r="EGV13">
        <f>VLOOKUP(EGV12,'Los Cabos (NOI)'!$B:$Y,15,FALSE)</f>
        <v>0</v>
      </c>
      <c r="EGW13">
        <f>VLOOKUP(EGW12,'Los Cabos (NOI)'!$B:$Y,16,FALSE)</f>
        <v>0</v>
      </c>
      <c r="EGX13">
        <f>VLOOKUP(EGX12,'Los Cabos (NOI)'!$B:$Y,17,FALSE)</f>
        <v>0</v>
      </c>
      <c r="EGY13">
        <f>VLOOKUP(EGY12,'Los Cabos (NOI)'!$B:$Y,18,FALSE)</f>
        <v>0</v>
      </c>
      <c r="EGZ13">
        <f>VLOOKUP(EGZ12,'Los Cabos (NOI)'!$B:$Y,19,FALSE)</f>
        <v>0</v>
      </c>
      <c r="EHB13">
        <f>VLOOKUP(EHB12,'Los Cabos (NOI)'!$B:$Y,10,FALSE)</f>
        <v>0</v>
      </c>
      <c r="EHC13">
        <f>VLOOKUP(EHC12,'Los Cabos (NOI)'!$B:$Y,11,FALSE)</f>
        <v>0</v>
      </c>
      <c r="EHD13">
        <f>VLOOKUP(EHD12,'Los Cabos (NOI)'!$B:$Y,12,FALSE)</f>
        <v>0</v>
      </c>
      <c r="EHE13">
        <f>VLOOKUP(EHE12,'Los Cabos (NOI)'!$B:$Y,13,FALSE)</f>
        <v>0</v>
      </c>
      <c r="EHF13">
        <f>VLOOKUP(EHF12,'Los Cabos (NOI)'!$B:$Y,14,FALSE)</f>
        <v>0</v>
      </c>
      <c r="EHG13">
        <f>VLOOKUP(EHG12,'Los Cabos (NOI)'!$B:$Y,15,FALSE)</f>
        <v>0</v>
      </c>
      <c r="EHH13">
        <f>VLOOKUP(EHH12,'Los Cabos (NOI)'!$B:$Y,16,FALSE)</f>
        <v>0</v>
      </c>
      <c r="EHI13">
        <f>VLOOKUP(EHI12,'Los Cabos (NOI)'!$B:$Y,17,FALSE)</f>
        <v>0</v>
      </c>
      <c r="EHJ13">
        <f>VLOOKUP(EHJ12,'Los Cabos (NOI)'!$B:$Y,18,FALSE)</f>
        <v>0</v>
      </c>
      <c r="EHK13">
        <f>VLOOKUP(EHK12,'Los Cabos (NOI)'!$B:$Y,19,FALSE)</f>
        <v>0</v>
      </c>
      <c r="EHM13">
        <f>VLOOKUP(EHM12,'Los Cabos (NOI)'!$B:$Y,10,FALSE)</f>
        <v>0</v>
      </c>
      <c r="EHN13">
        <f>VLOOKUP(EHN12,'Los Cabos (NOI)'!$B:$Y,11,FALSE)</f>
        <v>0</v>
      </c>
      <c r="EHO13">
        <f>VLOOKUP(EHO12,'Los Cabos (NOI)'!$B:$Y,12,FALSE)</f>
        <v>0</v>
      </c>
      <c r="EHP13">
        <f>VLOOKUP(EHP12,'Los Cabos (NOI)'!$B:$Y,13,FALSE)</f>
        <v>0</v>
      </c>
      <c r="EHQ13">
        <f>VLOOKUP(EHQ12,'Los Cabos (NOI)'!$B:$Y,14,FALSE)</f>
        <v>0</v>
      </c>
      <c r="EHR13">
        <f>VLOOKUP(EHR12,'Los Cabos (NOI)'!$B:$Y,15,FALSE)</f>
        <v>0</v>
      </c>
      <c r="EHS13">
        <f>VLOOKUP(EHS12,'Los Cabos (NOI)'!$B:$Y,16,FALSE)</f>
        <v>0</v>
      </c>
      <c r="EHT13">
        <f>VLOOKUP(EHT12,'Los Cabos (NOI)'!$B:$Y,17,FALSE)</f>
        <v>0</v>
      </c>
      <c r="EHU13">
        <f>VLOOKUP(EHU12,'Los Cabos (NOI)'!$B:$Y,18,FALSE)</f>
        <v>0</v>
      </c>
      <c r="EHV13">
        <f>VLOOKUP(EHV12,'Los Cabos (NOI)'!$B:$Y,19,FALSE)</f>
        <v>0</v>
      </c>
      <c r="EHX13">
        <f>VLOOKUP(EHX12,'Los Cabos (NOI)'!$B:$Y,10,FALSE)</f>
        <v>0</v>
      </c>
      <c r="EHY13">
        <f>VLOOKUP(EHY12,'Los Cabos (NOI)'!$B:$Y,11,FALSE)</f>
        <v>0</v>
      </c>
      <c r="EHZ13">
        <f>VLOOKUP(EHZ12,'Los Cabos (NOI)'!$B:$Y,12,FALSE)</f>
        <v>0</v>
      </c>
      <c r="EIA13">
        <f>VLOOKUP(EIA12,'Los Cabos (NOI)'!$B:$Y,13,FALSE)</f>
        <v>0</v>
      </c>
      <c r="EIB13">
        <f>VLOOKUP(EIB12,'Los Cabos (NOI)'!$B:$Y,14,FALSE)</f>
        <v>0</v>
      </c>
      <c r="EIC13">
        <f>VLOOKUP(EIC12,'Los Cabos (NOI)'!$B:$Y,15,FALSE)</f>
        <v>0</v>
      </c>
      <c r="EID13">
        <f>VLOOKUP(EID12,'Los Cabos (NOI)'!$B:$Y,16,FALSE)</f>
        <v>0</v>
      </c>
      <c r="EIE13">
        <f>VLOOKUP(EIE12,'Los Cabos (NOI)'!$B:$Y,17,FALSE)</f>
        <v>0</v>
      </c>
      <c r="EIF13">
        <f>VLOOKUP(EIF12,'Los Cabos (NOI)'!$B:$Y,18,FALSE)</f>
        <v>0</v>
      </c>
      <c r="EIG13">
        <f>VLOOKUP(EIG12,'Los Cabos (NOI)'!$B:$Y,19,FALSE)</f>
        <v>0</v>
      </c>
      <c r="EII13">
        <f>VLOOKUP(EII12,'Los Cabos (NOI)'!$B:$Y,10,FALSE)</f>
        <v>0</v>
      </c>
      <c r="EIJ13">
        <f>VLOOKUP(EIJ12,'Los Cabos (NOI)'!$B:$Y,11,FALSE)</f>
        <v>0</v>
      </c>
      <c r="EIK13">
        <f>VLOOKUP(EIK12,'Los Cabos (NOI)'!$B:$Y,12,FALSE)</f>
        <v>0</v>
      </c>
      <c r="EIL13">
        <f>VLOOKUP(EIL12,'Los Cabos (NOI)'!$B:$Y,13,FALSE)</f>
        <v>0</v>
      </c>
      <c r="EIM13">
        <f>VLOOKUP(EIM12,'Los Cabos (NOI)'!$B:$Y,14,FALSE)</f>
        <v>0</v>
      </c>
      <c r="EIN13">
        <f>VLOOKUP(EIN12,'Los Cabos (NOI)'!$B:$Y,15,FALSE)</f>
        <v>0</v>
      </c>
      <c r="EIO13">
        <f>VLOOKUP(EIO12,'Los Cabos (NOI)'!$B:$Y,16,FALSE)</f>
        <v>0</v>
      </c>
      <c r="EIP13">
        <f>VLOOKUP(EIP12,'Los Cabos (NOI)'!$B:$Y,17,FALSE)</f>
        <v>0</v>
      </c>
      <c r="EIQ13">
        <f>VLOOKUP(EIQ12,'Los Cabos (NOI)'!$B:$Y,18,FALSE)</f>
        <v>0</v>
      </c>
      <c r="EIR13">
        <f>VLOOKUP(EIR12,'Los Cabos (NOI)'!$B:$Y,19,FALSE)</f>
        <v>0</v>
      </c>
      <c r="EIT13">
        <f>VLOOKUP(EIT12,'Los Cabos (NOI)'!$B:$Y,10,FALSE)</f>
        <v>0</v>
      </c>
      <c r="EIU13">
        <f>VLOOKUP(EIU12,'Los Cabos (NOI)'!$B:$Y,11,FALSE)</f>
        <v>0</v>
      </c>
      <c r="EIV13">
        <f>VLOOKUP(EIV12,'Los Cabos (NOI)'!$B:$Y,12,FALSE)</f>
        <v>0</v>
      </c>
      <c r="EIW13">
        <f>VLOOKUP(EIW12,'Los Cabos (NOI)'!$B:$Y,13,FALSE)</f>
        <v>0</v>
      </c>
      <c r="EIX13">
        <f>VLOOKUP(EIX12,'Los Cabos (NOI)'!$B:$Y,14,FALSE)</f>
        <v>0</v>
      </c>
      <c r="EIY13">
        <f>VLOOKUP(EIY12,'Los Cabos (NOI)'!$B:$Y,15,FALSE)</f>
        <v>0</v>
      </c>
      <c r="EIZ13">
        <f>VLOOKUP(EIZ12,'Los Cabos (NOI)'!$B:$Y,16,FALSE)</f>
        <v>0</v>
      </c>
      <c r="EJA13">
        <f>VLOOKUP(EJA12,'Los Cabos (NOI)'!$B:$Y,17,FALSE)</f>
        <v>0</v>
      </c>
      <c r="EJB13">
        <f>VLOOKUP(EJB12,'Los Cabos (NOI)'!$B:$Y,18,FALSE)</f>
        <v>0</v>
      </c>
      <c r="EJC13">
        <f>VLOOKUP(EJC12,'Los Cabos (NOI)'!$B:$Y,19,FALSE)</f>
        <v>0</v>
      </c>
      <c r="EJE13">
        <f>VLOOKUP(EJE12,'Los Cabos (NOI)'!$B:$Y,10,FALSE)</f>
        <v>0</v>
      </c>
      <c r="EJF13">
        <f>VLOOKUP(EJF12,'Los Cabos (NOI)'!$B:$Y,11,FALSE)</f>
        <v>0</v>
      </c>
      <c r="EJG13">
        <f>VLOOKUP(EJG12,'Los Cabos (NOI)'!$B:$Y,12,FALSE)</f>
        <v>0</v>
      </c>
      <c r="EJH13">
        <f>VLOOKUP(EJH12,'Los Cabos (NOI)'!$B:$Y,13,FALSE)</f>
        <v>0</v>
      </c>
      <c r="EJI13">
        <f>VLOOKUP(EJI12,'Los Cabos (NOI)'!$B:$Y,14,FALSE)</f>
        <v>0</v>
      </c>
      <c r="EJJ13">
        <f>VLOOKUP(EJJ12,'Los Cabos (NOI)'!$B:$Y,15,FALSE)</f>
        <v>0</v>
      </c>
      <c r="EJK13">
        <f>VLOOKUP(EJK12,'Los Cabos (NOI)'!$B:$Y,16,FALSE)</f>
        <v>0</v>
      </c>
      <c r="EJL13">
        <f>VLOOKUP(EJL12,'Los Cabos (NOI)'!$B:$Y,17,FALSE)</f>
        <v>0</v>
      </c>
      <c r="EJM13">
        <f>VLOOKUP(EJM12,'Los Cabos (NOI)'!$B:$Y,18,FALSE)</f>
        <v>0</v>
      </c>
      <c r="EJN13">
        <f>VLOOKUP(EJN12,'Los Cabos (NOI)'!$B:$Y,19,FALSE)</f>
        <v>0</v>
      </c>
      <c r="EJP13">
        <f>VLOOKUP(EJP12,'Los Cabos (NOI)'!$B:$Y,10,FALSE)</f>
        <v>0</v>
      </c>
      <c r="EJQ13">
        <f>VLOOKUP(EJQ12,'Los Cabos (NOI)'!$B:$Y,11,FALSE)</f>
        <v>0</v>
      </c>
      <c r="EJR13">
        <f>VLOOKUP(EJR12,'Los Cabos (NOI)'!$B:$Y,12,FALSE)</f>
        <v>0</v>
      </c>
      <c r="EJS13">
        <f>VLOOKUP(EJS12,'Los Cabos (NOI)'!$B:$Y,13,FALSE)</f>
        <v>0</v>
      </c>
      <c r="EJT13">
        <f>VLOOKUP(EJT12,'Los Cabos (NOI)'!$B:$Y,14,FALSE)</f>
        <v>0</v>
      </c>
      <c r="EJU13">
        <f>VLOOKUP(EJU12,'Los Cabos (NOI)'!$B:$Y,15,FALSE)</f>
        <v>0</v>
      </c>
      <c r="EJV13">
        <f>VLOOKUP(EJV12,'Los Cabos (NOI)'!$B:$Y,16,FALSE)</f>
        <v>0</v>
      </c>
      <c r="EJW13">
        <f>VLOOKUP(EJW12,'Los Cabos (NOI)'!$B:$Y,17,FALSE)</f>
        <v>0</v>
      </c>
      <c r="EJX13">
        <f>VLOOKUP(EJX12,'Los Cabos (NOI)'!$B:$Y,18,FALSE)</f>
        <v>0</v>
      </c>
      <c r="EJY13">
        <f>VLOOKUP(EJY12,'Los Cabos (NOI)'!$B:$Y,19,FALSE)</f>
        <v>0</v>
      </c>
      <c r="EKA13">
        <f>VLOOKUP(EKA12,'Los Cabos (NOI)'!$B:$Y,10,FALSE)</f>
        <v>0</v>
      </c>
      <c r="EKB13">
        <f>VLOOKUP(EKB12,'Los Cabos (NOI)'!$B:$Y,11,FALSE)</f>
        <v>0</v>
      </c>
      <c r="EKC13">
        <f>VLOOKUP(EKC12,'Los Cabos (NOI)'!$B:$Y,12,FALSE)</f>
        <v>0</v>
      </c>
      <c r="EKD13">
        <f>VLOOKUP(EKD12,'Los Cabos (NOI)'!$B:$Y,13,FALSE)</f>
        <v>0</v>
      </c>
      <c r="EKE13">
        <f>VLOOKUP(EKE12,'Los Cabos (NOI)'!$B:$Y,14,FALSE)</f>
        <v>0</v>
      </c>
      <c r="EKF13">
        <f>VLOOKUP(EKF12,'Los Cabos (NOI)'!$B:$Y,15,FALSE)</f>
        <v>0</v>
      </c>
      <c r="EKG13">
        <f>VLOOKUP(EKG12,'Los Cabos (NOI)'!$B:$Y,16,FALSE)</f>
        <v>0</v>
      </c>
      <c r="EKH13">
        <f>VLOOKUP(EKH12,'Los Cabos (NOI)'!$B:$Y,17,FALSE)</f>
        <v>0</v>
      </c>
      <c r="EKI13">
        <f>VLOOKUP(EKI12,'Los Cabos (NOI)'!$B:$Y,18,FALSE)</f>
        <v>0</v>
      </c>
      <c r="EKJ13">
        <f>VLOOKUP(EKJ12,'Los Cabos (NOI)'!$B:$Y,19,FALSE)</f>
        <v>0</v>
      </c>
      <c r="EKL13">
        <f>VLOOKUP(EKL12,'Los Cabos (NOI)'!$B:$Y,10,FALSE)</f>
        <v>0</v>
      </c>
      <c r="EKM13">
        <f>VLOOKUP(EKM12,'Los Cabos (NOI)'!$B:$Y,11,FALSE)</f>
        <v>0</v>
      </c>
      <c r="EKN13">
        <f>VLOOKUP(EKN12,'Los Cabos (NOI)'!$B:$Y,12,FALSE)</f>
        <v>0</v>
      </c>
      <c r="EKO13">
        <f>VLOOKUP(EKO12,'Los Cabos (NOI)'!$B:$Y,13,FALSE)</f>
        <v>0</v>
      </c>
      <c r="EKP13">
        <f>VLOOKUP(EKP12,'Los Cabos (NOI)'!$B:$Y,14,FALSE)</f>
        <v>0</v>
      </c>
      <c r="EKQ13">
        <f>VLOOKUP(EKQ12,'Los Cabos (NOI)'!$B:$Y,15,FALSE)</f>
        <v>0</v>
      </c>
      <c r="EKR13">
        <f>VLOOKUP(EKR12,'Los Cabos (NOI)'!$B:$Y,16,FALSE)</f>
        <v>0</v>
      </c>
      <c r="EKS13">
        <f>VLOOKUP(EKS12,'Los Cabos (NOI)'!$B:$Y,17,FALSE)</f>
        <v>0</v>
      </c>
      <c r="EKT13">
        <f>VLOOKUP(EKT12,'Los Cabos (NOI)'!$B:$Y,18,FALSE)</f>
        <v>0</v>
      </c>
      <c r="EKU13">
        <f>VLOOKUP(EKU12,'Los Cabos (NOI)'!$B:$Y,19,FALSE)</f>
        <v>0</v>
      </c>
      <c r="EKW13">
        <f>VLOOKUP(EKW12,'Los Cabos (NOI)'!$B:$Y,10,FALSE)</f>
        <v>0</v>
      </c>
      <c r="EKX13">
        <f>VLOOKUP(EKX12,'Los Cabos (NOI)'!$B:$Y,11,FALSE)</f>
        <v>0</v>
      </c>
      <c r="EKY13">
        <f>VLOOKUP(EKY12,'Los Cabos (NOI)'!$B:$Y,12,FALSE)</f>
        <v>0</v>
      </c>
      <c r="EKZ13">
        <f>VLOOKUP(EKZ12,'Los Cabos (NOI)'!$B:$Y,13,FALSE)</f>
        <v>0</v>
      </c>
      <c r="ELA13">
        <f>VLOOKUP(ELA12,'Los Cabos (NOI)'!$B:$Y,14,FALSE)</f>
        <v>0</v>
      </c>
      <c r="ELB13">
        <f>VLOOKUP(ELB12,'Los Cabos (NOI)'!$B:$Y,15,FALSE)</f>
        <v>0</v>
      </c>
      <c r="ELC13">
        <f>VLOOKUP(ELC12,'Los Cabos (NOI)'!$B:$Y,16,FALSE)</f>
        <v>0</v>
      </c>
      <c r="ELD13">
        <f>VLOOKUP(ELD12,'Los Cabos (NOI)'!$B:$Y,17,FALSE)</f>
        <v>0</v>
      </c>
      <c r="ELE13">
        <f>VLOOKUP(ELE12,'Los Cabos (NOI)'!$B:$Y,18,FALSE)</f>
        <v>0</v>
      </c>
      <c r="ELF13">
        <f>VLOOKUP(ELF12,'Los Cabos (NOI)'!$B:$Y,19,FALSE)</f>
        <v>0</v>
      </c>
      <c r="ELH13">
        <f>VLOOKUP(ELH12,'Los Cabos (NOI)'!$B:$Y,10,FALSE)</f>
        <v>0</v>
      </c>
      <c r="ELI13">
        <f>VLOOKUP(ELI12,'Los Cabos (NOI)'!$B:$Y,11,FALSE)</f>
        <v>0</v>
      </c>
      <c r="ELJ13">
        <f>VLOOKUP(ELJ12,'Los Cabos (NOI)'!$B:$Y,12,FALSE)</f>
        <v>0</v>
      </c>
      <c r="ELK13">
        <f>VLOOKUP(ELK12,'Los Cabos (NOI)'!$B:$Y,13,FALSE)</f>
        <v>0</v>
      </c>
      <c r="ELL13">
        <f>VLOOKUP(ELL12,'Los Cabos (NOI)'!$B:$Y,14,FALSE)</f>
        <v>0</v>
      </c>
      <c r="ELM13">
        <f>VLOOKUP(ELM12,'Los Cabos (NOI)'!$B:$Y,15,FALSE)</f>
        <v>0</v>
      </c>
      <c r="ELN13">
        <f>VLOOKUP(ELN12,'Los Cabos (NOI)'!$B:$Y,16,FALSE)</f>
        <v>0</v>
      </c>
      <c r="ELO13">
        <f>VLOOKUP(ELO12,'Los Cabos (NOI)'!$B:$Y,17,FALSE)</f>
        <v>0</v>
      </c>
      <c r="ELP13">
        <f>VLOOKUP(ELP12,'Los Cabos (NOI)'!$B:$Y,18,FALSE)</f>
        <v>0</v>
      </c>
      <c r="ELQ13">
        <f>VLOOKUP(ELQ12,'Los Cabos (NOI)'!$B:$Y,19,FALSE)</f>
        <v>0</v>
      </c>
      <c r="ELS13">
        <f>VLOOKUP(ELS12,'Los Cabos (NOI)'!$B:$Y,10,FALSE)</f>
        <v>0</v>
      </c>
      <c r="ELT13">
        <f>VLOOKUP(ELT12,'Los Cabos (NOI)'!$B:$Y,11,FALSE)</f>
        <v>0</v>
      </c>
      <c r="ELU13">
        <f>VLOOKUP(ELU12,'Los Cabos (NOI)'!$B:$Y,12,FALSE)</f>
        <v>0</v>
      </c>
      <c r="ELV13">
        <f>VLOOKUP(ELV12,'Los Cabos (NOI)'!$B:$Y,13,FALSE)</f>
        <v>0</v>
      </c>
      <c r="ELW13">
        <f>VLOOKUP(ELW12,'Los Cabos (NOI)'!$B:$Y,14,FALSE)</f>
        <v>0</v>
      </c>
      <c r="ELX13">
        <f>VLOOKUP(ELX12,'Los Cabos (NOI)'!$B:$Y,15,FALSE)</f>
        <v>0</v>
      </c>
      <c r="ELY13">
        <f>VLOOKUP(ELY12,'Los Cabos (NOI)'!$B:$Y,16,FALSE)</f>
        <v>0</v>
      </c>
      <c r="ELZ13">
        <f>VLOOKUP(ELZ12,'Los Cabos (NOI)'!$B:$Y,17,FALSE)</f>
        <v>0</v>
      </c>
      <c r="EMA13">
        <f>VLOOKUP(EMA12,'Los Cabos (NOI)'!$B:$Y,18,FALSE)</f>
        <v>0</v>
      </c>
      <c r="EMB13">
        <f>VLOOKUP(EMB12,'Los Cabos (NOI)'!$B:$Y,19,FALSE)</f>
        <v>0</v>
      </c>
      <c r="EMD13">
        <f>VLOOKUP(EMD12,'Los Cabos (NOI)'!$B:$Y,10,FALSE)</f>
        <v>0</v>
      </c>
      <c r="EME13">
        <f>VLOOKUP(EME12,'Los Cabos (NOI)'!$B:$Y,11,FALSE)</f>
        <v>0</v>
      </c>
      <c r="EMF13">
        <f>VLOOKUP(EMF12,'Los Cabos (NOI)'!$B:$Y,12,FALSE)</f>
        <v>0</v>
      </c>
      <c r="EMG13">
        <f>VLOOKUP(EMG12,'Los Cabos (NOI)'!$B:$Y,13,FALSE)</f>
        <v>0</v>
      </c>
      <c r="EMH13">
        <f>VLOOKUP(EMH12,'Los Cabos (NOI)'!$B:$Y,14,FALSE)</f>
        <v>0</v>
      </c>
      <c r="EMI13">
        <f>VLOOKUP(EMI12,'Los Cabos (NOI)'!$B:$Y,15,FALSE)</f>
        <v>0</v>
      </c>
      <c r="EMJ13">
        <f>VLOOKUP(EMJ12,'Los Cabos (NOI)'!$B:$Y,16,FALSE)</f>
        <v>0</v>
      </c>
      <c r="EMK13">
        <f>VLOOKUP(EMK12,'Los Cabos (NOI)'!$B:$Y,17,FALSE)</f>
        <v>0</v>
      </c>
      <c r="EML13">
        <f>VLOOKUP(EML12,'Los Cabos (NOI)'!$B:$Y,18,FALSE)</f>
        <v>0</v>
      </c>
      <c r="EMM13">
        <f>VLOOKUP(EMM12,'Los Cabos (NOI)'!$B:$Y,19,FALSE)</f>
        <v>0</v>
      </c>
      <c r="EMO13">
        <f>VLOOKUP(EMO12,'McCain - Potatoes (NOI)'!$B:$Y,10,FALSE)</f>
        <v>0</v>
      </c>
      <c r="EMP13">
        <f>VLOOKUP(EMP12,'McCain - Potatoes (NOI)'!$B:$Y,11,FALSE)</f>
        <v>0</v>
      </c>
      <c r="EMQ13">
        <f>VLOOKUP(EMQ12,'McCain - Potatoes (NOI)'!$B:$Y,12,FALSE)</f>
        <v>0</v>
      </c>
      <c r="EMR13">
        <f>VLOOKUP(EMR12,'McCain - Potatoes (NOI)'!$B:$Y,13,FALSE)</f>
        <v>0</v>
      </c>
      <c r="EMS13">
        <f>VLOOKUP(EMS12,'McCain - Potatoes (NOI)'!$B:$Y,14,FALSE)</f>
        <v>0</v>
      </c>
      <c r="EMT13">
        <f>VLOOKUP(EMT12,'McCain - Potatoes (NOI)'!$B:$Y,15,FALSE)</f>
        <v>0</v>
      </c>
      <c r="EMU13">
        <f>VLOOKUP(EMU12,'McCain - Potatoes (NOI)'!$B:$Y,16,FALSE)</f>
        <v>0</v>
      </c>
      <c r="EMV13">
        <f>VLOOKUP(EMV12,'McCain - Potatoes (NOI)'!$B:$Y,17,FALSE)</f>
        <v>0</v>
      </c>
      <c r="EMW13">
        <f>VLOOKUP(EMW12,'McCain - Potatoes (NOI)'!$B:$Y,18,FALSE)</f>
        <v>0</v>
      </c>
      <c r="EMX13">
        <f>VLOOKUP(EMX12,'McCain - Potatoes (NOI)'!$B:$Y,19,FALSE)</f>
        <v>0</v>
      </c>
      <c r="EMZ13">
        <f>VLOOKUP(EMZ12,'McCain - Potatoes (NOI)'!$B:$Y,10,FALSE)</f>
        <v>0</v>
      </c>
      <c r="ENA13">
        <f>VLOOKUP(ENA12,'McCain - Potatoes (NOI)'!$B:$Y,11,FALSE)</f>
        <v>0</v>
      </c>
      <c r="ENB13">
        <f>VLOOKUP(ENB12,'McCain - Potatoes (NOI)'!$B:$Y,12,FALSE)</f>
        <v>0</v>
      </c>
      <c r="ENC13">
        <f>VLOOKUP(ENC12,'McCain - Potatoes (NOI)'!$B:$Y,13,FALSE)</f>
        <v>0</v>
      </c>
      <c r="END13">
        <f>VLOOKUP(END12,'McCain - Potatoes (NOI)'!$B:$Y,14,FALSE)</f>
        <v>0</v>
      </c>
      <c r="ENE13">
        <f>VLOOKUP(ENE12,'McCain - Potatoes (NOI)'!$B:$Y,15,FALSE)</f>
        <v>0</v>
      </c>
      <c r="ENF13">
        <f>VLOOKUP(ENF12,'McCain - Potatoes (NOI)'!$B:$Y,16,FALSE)</f>
        <v>0</v>
      </c>
      <c r="ENG13">
        <f>VLOOKUP(ENG12,'McCain - Potatoes (NOI)'!$B:$Y,17,FALSE)</f>
        <v>0</v>
      </c>
      <c r="ENH13">
        <f>VLOOKUP(ENH12,'McCain - Potatoes (NOI)'!$B:$Y,18,FALSE)</f>
        <v>0</v>
      </c>
      <c r="ENI13">
        <f>VLOOKUP(ENI12,'McCain - Potatoes (NOI)'!$B:$Y,19,FALSE)</f>
        <v>0</v>
      </c>
      <c r="ENK13">
        <f>VLOOKUP(ENK12,'McCain - Potatoes (NOI)'!$B:$Y,10,FALSE)</f>
        <v>0</v>
      </c>
      <c r="ENL13">
        <f>VLOOKUP(ENL12,'McCain - Potatoes (NOI)'!$B:$Y,11,FALSE)</f>
        <v>0</v>
      </c>
      <c r="ENM13">
        <f>VLOOKUP(ENM12,'McCain - Potatoes (NOI)'!$B:$Y,12,FALSE)</f>
        <v>0</v>
      </c>
      <c r="ENN13">
        <f>VLOOKUP(ENN12,'McCain - Potatoes (NOI)'!$B:$Y,13,FALSE)</f>
        <v>0</v>
      </c>
      <c r="ENO13">
        <f>VLOOKUP(ENO12,'McCain - Potatoes (NOI)'!$B:$Y,14,FALSE)</f>
        <v>0</v>
      </c>
      <c r="ENP13">
        <f>VLOOKUP(ENP12,'McCain - Potatoes (NOI)'!$B:$Y,15,FALSE)</f>
        <v>0</v>
      </c>
      <c r="ENQ13">
        <f>VLOOKUP(ENQ12,'McCain - Potatoes (NOI)'!$B:$Y,16,FALSE)</f>
        <v>0</v>
      </c>
      <c r="ENR13">
        <f>VLOOKUP(ENR12,'McCain - Potatoes (NOI)'!$B:$Y,17,FALSE)</f>
        <v>0</v>
      </c>
      <c r="ENS13">
        <f>VLOOKUP(ENS12,'McCain - Potatoes (NOI)'!$B:$Y,18,FALSE)</f>
        <v>0</v>
      </c>
      <c r="ENT13">
        <f>VLOOKUP(ENT12,'McCain - Potatoes (NOI)'!$B:$Y,19,FALSE)</f>
        <v>0</v>
      </c>
      <c r="ENV13">
        <f>VLOOKUP(ENV12,'McCain - Potatoes (NOI)'!$B:$Y,10,FALSE)</f>
        <v>0</v>
      </c>
      <c r="ENW13">
        <f>VLOOKUP(ENW12,'McCain - Potatoes (NOI)'!$B:$Y,11,FALSE)</f>
        <v>0</v>
      </c>
      <c r="ENX13">
        <f>VLOOKUP(ENX12,'McCain - Potatoes (NOI)'!$B:$Y,12,FALSE)</f>
        <v>0</v>
      </c>
      <c r="ENY13">
        <f>VLOOKUP(ENY12,'McCain - Potatoes (NOI)'!$B:$Y,13,FALSE)</f>
        <v>0</v>
      </c>
      <c r="ENZ13">
        <f>VLOOKUP(ENZ12,'McCain - Potatoes (NOI)'!$B:$Y,14,FALSE)</f>
        <v>0</v>
      </c>
      <c r="EOA13">
        <f>VLOOKUP(EOA12,'McCain - Potatoes (NOI)'!$B:$Y,15,FALSE)</f>
        <v>0</v>
      </c>
      <c r="EOB13">
        <f>VLOOKUP(EOB12,'McCain - Potatoes (NOI)'!$B:$Y,16,FALSE)</f>
        <v>0</v>
      </c>
      <c r="EOC13">
        <f>VLOOKUP(EOC12,'McCain - Potatoes (NOI)'!$B:$Y,17,FALSE)</f>
        <v>0</v>
      </c>
      <c r="EOD13">
        <f>VLOOKUP(EOD12,'McCain - Potatoes (NOI)'!$B:$Y,18,FALSE)</f>
        <v>0</v>
      </c>
      <c r="EOE13">
        <f>VLOOKUP(EOE12,'McCain - Potatoes (NOI)'!$B:$Y,19,FALSE)</f>
        <v>0</v>
      </c>
      <c r="EOG13">
        <f>VLOOKUP(EOG12,'McCain - Potatoes (NOI)'!$B:$Y,10,FALSE)</f>
        <v>0</v>
      </c>
      <c r="EOH13">
        <f>VLOOKUP(EOH12,'McCain - Potatoes (NOI)'!$B:$Y,11,FALSE)</f>
        <v>0</v>
      </c>
      <c r="EOI13">
        <f>VLOOKUP(EOI12,'McCain - Potatoes (NOI)'!$B:$Y,12,FALSE)</f>
        <v>0</v>
      </c>
      <c r="EOJ13">
        <f>VLOOKUP(EOJ12,'McCain - Potatoes (NOI)'!$B:$Y,13,FALSE)</f>
        <v>0</v>
      </c>
      <c r="EOK13">
        <f>VLOOKUP(EOK12,'McCain - Potatoes (NOI)'!$B:$Y,14,FALSE)</f>
        <v>0</v>
      </c>
      <c r="EOL13">
        <f>VLOOKUP(EOL12,'McCain - Potatoes (NOI)'!$B:$Y,15,FALSE)</f>
        <v>0</v>
      </c>
      <c r="EOM13">
        <f>VLOOKUP(EOM12,'McCain - Potatoes (NOI)'!$B:$Y,16,FALSE)</f>
        <v>0</v>
      </c>
      <c r="EON13">
        <f>VLOOKUP(EON12,'McCain - Potatoes (NOI)'!$B:$Y,17,FALSE)</f>
        <v>0</v>
      </c>
      <c r="EOO13">
        <f>VLOOKUP(EOO12,'McCain - Potatoes (NOI)'!$B:$Y,18,FALSE)</f>
        <v>0</v>
      </c>
      <c r="EOP13">
        <f>VLOOKUP(EOP12,'McCain - Potatoes (NOI)'!$B:$Y,19,FALSE)</f>
        <v>0</v>
      </c>
      <c r="EOR13">
        <f>VLOOKUP(EOR12,'McCain - Potatoes (NOI)'!$B:$Y,10,FALSE)</f>
        <v>0</v>
      </c>
      <c r="EOS13">
        <f>VLOOKUP(EOS12,'McCain - Potatoes (NOI)'!$B:$Y,11,FALSE)</f>
        <v>0</v>
      </c>
      <c r="EOT13">
        <f>VLOOKUP(EOT12,'McCain - Potatoes (NOI)'!$B:$Y,12,FALSE)</f>
        <v>0</v>
      </c>
      <c r="EOU13">
        <f>VLOOKUP(EOU12,'McCain - Potatoes (NOI)'!$B:$Y,13,FALSE)</f>
        <v>0</v>
      </c>
      <c r="EOV13">
        <f>VLOOKUP(EOV12,'McCain - Potatoes (NOI)'!$B:$Y,14,FALSE)</f>
        <v>0</v>
      </c>
      <c r="EOW13">
        <f>VLOOKUP(EOW12,'McCain - Potatoes (NOI)'!$B:$Y,15,FALSE)</f>
        <v>0</v>
      </c>
      <c r="EOX13">
        <f>VLOOKUP(EOX12,'McCain - Potatoes (NOI)'!$B:$Y,16,FALSE)</f>
        <v>0</v>
      </c>
      <c r="EOY13">
        <f>VLOOKUP(EOY12,'McCain - Potatoes (NOI)'!$B:$Y,17,FALSE)</f>
        <v>0</v>
      </c>
      <c r="EOZ13">
        <f>VLOOKUP(EOZ12,'McCain - Potatoes (NOI)'!$B:$Y,18,FALSE)</f>
        <v>0</v>
      </c>
      <c r="EPA13">
        <f>VLOOKUP(EPA12,'McCain - Potatoes (NOI)'!$B:$Y,19,FALSE)</f>
        <v>0</v>
      </c>
      <c r="EPC13">
        <f>VLOOKUP(EPC12,'McCain - Potatoes (NOI)'!$B:$Y,10,FALSE)</f>
        <v>0</v>
      </c>
      <c r="EPD13">
        <f>VLOOKUP(EPD12,'McCain - Potatoes (NOI)'!$B:$Y,11,FALSE)</f>
        <v>0</v>
      </c>
      <c r="EPE13">
        <f>VLOOKUP(EPE12,'McCain - Potatoes (NOI)'!$B:$Y,12,FALSE)</f>
        <v>0</v>
      </c>
      <c r="EPF13">
        <f>VLOOKUP(EPF12,'McCain - Potatoes (NOI)'!$B:$Y,13,FALSE)</f>
        <v>0</v>
      </c>
      <c r="EPG13">
        <f>VLOOKUP(EPG12,'McCain - Potatoes (NOI)'!$B:$Y,14,FALSE)</f>
        <v>0</v>
      </c>
      <c r="EPH13">
        <f>VLOOKUP(EPH12,'McCain - Potatoes (NOI)'!$B:$Y,15,FALSE)</f>
        <v>0</v>
      </c>
      <c r="EPI13">
        <f>VLOOKUP(EPI12,'McCain - Potatoes (NOI)'!$B:$Y,16,FALSE)</f>
        <v>0</v>
      </c>
      <c r="EPJ13">
        <f>VLOOKUP(EPJ12,'McCain - Potatoes (NOI)'!$B:$Y,17,FALSE)</f>
        <v>0</v>
      </c>
      <c r="EPK13">
        <f>VLOOKUP(EPK12,'McCain - Potatoes (NOI)'!$B:$Y,18,FALSE)</f>
        <v>0</v>
      </c>
      <c r="EPL13">
        <f>VLOOKUP(EPL12,'McCain - Potatoes (NOI)'!$B:$Y,19,FALSE)</f>
        <v>0</v>
      </c>
      <c r="EPN13">
        <f>VLOOKUP(EPN12,'McCain - Potatoes (NOI)'!$B:$Y,10,FALSE)</f>
        <v>0</v>
      </c>
      <c r="EPO13">
        <f>VLOOKUP(EPO12,'McCain - Potatoes (NOI)'!$B:$Y,11,FALSE)</f>
        <v>0</v>
      </c>
      <c r="EPP13">
        <f>VLOOKUP(EPP12,'McCain - Potatoes (NOI)'!$B:$Y,12,FALSE)</f>
        <v>0</v>
      </c>
      <c r="EPQ13">
        <f>VLOOKUP(EPQ12,'McCain - Potatoes (NOI)'!$B:$Y,13,FALSE)</f>
        <v>0</v>
      </c>
      <c r="EPR13">
        <f>VLOOKUP(EPR12,'McCain - Potatoes (NOI)'!$B:$Y,14,FALSE)</f>
        <v>0</v>
      </c>
      <c r="EPS13">
        <f>VLOOKUP(EPS12,'McCain - Potatoes (NOI)'!$B:$Y,15,FALSE)</f>
        <v>0</v>
      </c>
      <c r="EPT13">
        <f>VLOOKUP(EPT12,'McCain - Potatoes (NOI)'!$B:$Y,16,FALSE)</f>
        <v>0</v>
      </c>
      <c r="EPU13">
        <f>VLOOKUP(EPU12,'McCain - Potatoes (NOI)'!$B:$Y,17,FALSE)</f>
        <v>0</v>
      </c>
      <c r="EPV13">
        <f>VLOOKUP(EPV12,'McCain - Potatoes (NOI)'!$B:$Y,18,FALSE)</f>
        <v>0</v>
      </c>
      <c r="EPW13">
        <f>VLOOKUP(EPW12,'McCain - Potatoes (NOI)'!$B:$Y,19,FALSE)</f>
        <v>0</v>
      </c>
      <c r="EPY13">
        <f>VLOOKUP(EPY12,'McCain - Potatoes (NOI)'!$B:$Y,10,FALSE)</f>
        <v>0</v>
      </c>
      <c r="EPZ13">
        <f>VLOOKUP(EPZ12,'McCain - Potatoes (NOI)'!$B:$Y,11,FALSE)</f>
        <v>0</v>
      </c>
      <c r="EQA13">
        <f>VLOOKUP(EQA12,'McCain - Potatoes (NOI)'!$B:$Y,12,FALSE)</f>
        <v>0</v>
      </c>
      <c r="EQB13">
        <f>VLOOKUP(EQB12,'McCain - Potatoes (NOI)'!$B:$Y,13,FALSE)</f>
        <v>0</v>
      </c>
      <c r="EQC13">
        <f>VLOOKUP(EQC12,'McCain - Potatoes (NOI)'!$B:$Y,14,FALSE)</f>
        <v>0</v>
      </c>
      <c r="EQD13">
        <f>VLOOKUP(EQD12,'McCain - Potatoes (NOI)'!$B:$Y,15,FALSE)</f>
        <v>0</v>
      </c>
      <c r="EQE13">
        <f>VLOOKUP(EQE12,'McCain - Potatoes (NOI)'!$B:$Y,16,FALSE)</f>
        <v>0</v>
      </c>
      <c r="EQF13">
        <f>VLOOKUP(EQF12,'McCain - Potatoes (NOI)'!$B:$Y,17,FALSE)</f>
        <v>0</v>
      </c>
      <c r="EQG13">
        <f>VLOOKUP(EQG12,'McCain - Potatoes (NOI)'!$B:$Y,18,FALSE)</f>
        <v>0</v>
      </c>
      <c r="EQH13">
        <f>VLOOKUP(EQH12,'McCain - Potatoes (NOI)'!$B:$Y,19,FALSE)</f>
        <v>0</v>
      </c>
      <c r="EQJ13">
        <f>VLOOKUP(EQJ12,'McCain - Potatoes (NOI)'!$B:$Y,10,FALSE)</f>
        <v>0</v>
      </c>
      <c r="EQK13">
        <f>VLOOKUP(EQK12,'McCain - Potatoes (NOI)'!$B:$Y,11,FALSE)</f>
        <v>0</v>
      </c>
      <c r="EQL13">
        <f>VLOOKUP(EQL12,'McCain - Potatoes (NOI)'!$B:$Y,12,FALSE)</f>
        <v>0</v>
      </c>
      <c r="EQM13">
        <f>VLOOKUP(EQM12,'McCain - Potatoes (NOI)'!$B:$Y,13,FALSE)</f>
        <v>0</v>
      </c>
      <c r="EQN13">
        <f>VLOOKUP(EQN12,'McCain - Potatoes (NOI)'!$B:$Y,14,FALSE)</f>
        <v>0</v>
      </c>
      <c r="EQO13">
        <f>VLOOKUP(EQO12,'McCain - Potatoes (NOI)'!$B:$Y,15,FALSE)</f>
        <v>0</v>
      </c>
      <c r="EQP13">
        <f>VLOOKUP(EQP12,'McCain - Potatoes (NOI)'!$B:$Y,16,FALSE)</f>
        <v>0</v>
      </c>
      <c r="EQQ13">
        <f>VLOOKUP(EQQ12,'McCain - Potatoes (NOI)'!$B:$Y,17,FALSE)</f>
        <v>0</v>
      </c>
      <c r="EQR13">
        <f>VLOOKUP(EQR12,'McCain - Potatoes (NOI)'!$B:$Y,18,FALSE)</f>
        <v>0</v>
      </c>
      <c r="EQS13">
        <f>VLOOKUP(EQS12,'McCain - Potatoes (NOI)'!$B:$Y,19,FALSE)</f>
        <v>0</v>
      </c>
      <c r="EQU13">
        <f>VLOOKUP(EQU12,'McCain - Potatoes (NOI)'!$B:$Y,10,FALSE)</f>
        <v>0</v>
      </c>
      <c r="EQV13">
        <f>VLOOKUP(EQV12,'McCain - Potatoes (NOI)'!$B:$Y,11,FALSE)</f>
        <v>0</v>
      </c>
      <c r="EQW13">
        <f>VLOOKUP(EQW12,'McCain - Potatoes (NOI)'!$B:$Y,12,FALSE)</f>
        <v>0</v>
      </c>
      <c r="EQX13">
        <f>VLOOKUP(EQX12,'McCain - Potatoes (NOI)'!$B:$Y,13,FALSE)</f>
        <v>0</v>
      </c>
      <c r="EQY13">
        <f>VLOOKUP(EQY12,'McCain - Potatoes (NOI)'!$B:$Y,14,FALSE)</f>
        <v>0</v>
      </c>
      <c r="EQZ13">
        <f>VLOOKUP(EQZ12,'McCain - Potatoes (NOI)'!$B:$Y,15,FALSE)</f>
        <v>0</v>
      </c>
      <c r="ERA13">
        <f>VLOOKUP(ERA12,'McCain - Potatoes (NOI)'!$B:$Y,16,FALSE)</f>
        <v>0</v>
      </c>
      <c r="ERB13">
        <f>VLOOKUP(ERB12,'McCain - Potatoes (NOI)'!$B:$Y,17,FALSE)</f>
        <v>0</v>
      </c>
      <c r="ERC13">
        <f>VLOOKUP(ERC12,'McCain - Potatoes (NOI)'!$B:$Y,18,FALSE)</f>
        <v>0</v>
      </c>
      <c r="ERD13">
        <f>VLOOKUP(ERD12,'McCain - Potatoes (NOI)'!$B:$Y,19,FALSE)</f>
        <v>0</v>
      </c>
      <c r="ERF13">
        <f>VLOOKUP(ERF12,'McCain - Potatoes (NOI)'!$B:$Y,10,FALSE)</f>
        <v>0</v>
      </c>
      <c r="ERG13">
        <f>VLOOKUP(ERG12,'McCain - Potatoes (NOI)'!$B:$Y,11,FALSE)</f>
        <v>0</v>
      </c>
      <c r="ERH13">
        <f>VLOOKUP(ERH12,'McCain - Potatoes (NOI)'!$B:$Y,12,FALSE)</f>
        <v>0</v>
      </c>
      <c r="ERI13">
        <f>VLOOKUP(ERI12,'McCain - Potatoes (NOI)'!$B:$Y,13,FALSE)</f>
        <v>0</v>
      </c>
      <c r="ERJ13">
        <f>VLOOKUP(ERJ12,'McCain - Potatoes (NOI)'!$B:$Y,14,FALSE)</f>
        <v>0</v>
      </c>
      <c r="ERK13">
        <f>VLOOKUP(ERK12,'McCain - Potatoes (NOI)'!$B:$Y,15,FALSE)</f>
        <v>0</v>
      </c>
      <c r="ERL13">
        <f>VLOOKUP(ERL12,'McCain - Potatoes (NOI)'!$B:$Y,16,FALSE)</f>
        <v>0</v>
      </c>
      <c r="ERM13">
        <f>VLOOKUP(ERM12,'McCain - Potatoes (NOI)'!$B:$Y,17,FALSE)</f>
        <v>0</v>
      </c>
      <c r="ERN13">
        <f>VLOOKUP(ERN12,'McCain - Potatoes (NOI)'!$B:$Y,18,FALSE)</f>
        <v>0</v>
      </c>
      <c r="ERO13">
        <f>VLOOKUP(ERO12,'McCain - Potatoes (NOI)'!$B:$Y,19,FALSE)</f>
        <v>0</v>
      </c>
      <c r="ERQ13">
        <f>VLOOKUP(ERQ12,'McCain - Potatoes (NOI)'!$B:$Y,10,FALSE)</f>
        <v>0</v>
      </c>
      <c r="ERR13">
        <f>VLOOKUP(ERR12,'McCain - Potatoes (NOI)'!$B:$Y,11,FALSE)</f>
        <v>0</v>
      </c>
      <c r="ERS13">
        <f>VLOOKUP(ERS12,'McCain - Potatoes (NOI)'!$B:$Y,12,FALSE)</f>
        <v>0</v>
      </c>
      <c r="ERT13">
        <f>VLOOKUP(ERT12,'McCain - Potatoes (NOI)'!$B:$Y,13,FALSE)</f>
        <v>0</v>
      </c>
      <c r="ERU13">
        <f>VLOOKUP(ERU12,'McCain - Potatoes (NOI)'!$B:$Y,14,FALSE)</f>
        <v>0</v>
      </c>
      <c r="ERV13">
        <f>VLOOKUP(ERV12,'McCain - Potatoes (NOI)'!$B:$Y,15,FALSE)</f>
        <v>0</v>
      </c>
      <c r="ERW13">
        <f>VLOOKUP(ERW12,'McCain - Potatoes (NOI)'!$B:$Y,16,FALSE)</f>
        <v>0</v>
      </c>
      <c r="ERX13">
        <f>VLOOKUP(ERX12,'McCain - Potatoes (NOI)'!$B:$Y,17,FALSE)</f>
        <v>0</v>
      </c>
      <c r="ERY13">
        <f>VLOOKUP(ERY12,'McCain - Potatoes (NOI)'!$B:$Y,18,FALSE)</f>
        <v>0</v>
      </c>
      <c r="ERZ13">
        <f>VLOOKUP(ERZ12,'McCain - Potatoes (NOI)'!$B:$Y,19,FALSE)</f>
        <v>0</v>
      </c>
      <c r="ESB13">
        <f>VLOOKUP(ESB12,'McCain - Potatoes (NOI)'!$B:$Y,10,FALSE)</f>
        <v>0</v>
      </c>
      <c r="ESC13">
        <f>VLOOKUP(ESC12,'McCain - Potatoes (NOI)'!$B:$Y,11,FALSE)</f>
        <v>0</v>
      </c>
      <c r="ESD13">
        <f>VLOOKUP(ESD12,'McCain - Potatoes (NOI)'!$B:$Y,12,FALSE)</f>
        <v>0</v>
      </c>
      <c r="ESE13">
        <f>VLOOKUP(ESE12,'McCain - Potatoes (NOI)'!$B:$Y,13,FALSE)</f>
        <v>0</v>
      </c>
      <c r="ESF13">
        <f>VLOOKUP(ESF12,'McCain - Potatoes (NOI)'!$B:$Y,14,FALSE)</f>
        <v>0</v>
      </c>
      <c r="ESG13">
        <f>VLOOKUP(ESG12,'McCain - Potatoes (NOI)'!$B:$Y,15,FALSE)</f>
        <v>0</v>
      </c>
      <c r="ESH13">
        <f>VLOOKUP(ESH12,'McCain - Potatoes (NOI)'!$B:$Y,16,FALSE)</f>
        <v>0</v>
      </c>
      <c r="ESI13">
        <f>VLOOKUP(ESI12,'McCain - Potatoes (NOI)'!$B:$Y,17,FALSE)</f>
        <v>0</v>
      </c>
      <c r="ESJ13">
        <f>VLOOKUP(ESJ12,'McCain - Potatoes (NOI)'!$B:$Y,18,FALSE)</f>
        <v>0</v>
      </c>
      <c r="ESK13">
        <f>VLOOKUP(ESK12,'McCain - Potatoes (NOI)'!$B:$Y,19,FALSE)</f>
        <v>0</v>
      </c>
      <c r="ESM13">
        <f>VLOOKUP(ESM12,'McCain - Potatoes (NOI)'!$B:$Y,10,FALSE)</f>
        <v>0</v>
      </c>
      <c r="ESN13">
        <f>VLOOKUP(ESN12,'McCain - Potatoes (NOI)'!$B:$Y,11,FALSE)</f>
        <v>0</v>
      </c>
      <c r="ESO13">
        <f>VLOOKUP(ESO12,'McCain - Potatoes (NOI)'!$B:$Y,12,FALSE)</f>
        <v>0</v>
      </c>
      <c r="ESP13">
        <f>VLOOKUP(ESP12,'McCain - Potatoes (NOI)'!$B:$Y,13,FALSE)</f>
        <v>0</v>
      </c>
      <c r="ESQ13">
        <f>VLOOKUP(ESQ12,'McCain - Potatoes (NOI)'!$B:$Y,14,FALSE)</f>
        <v>0</v>
      </c>
      <c r="ESR13">
        <f>VLOOKUP(ESR12,'McCain - Potatoes (NOI)'!$B:$Y,15,FALSE)</f>
        <v>0</v>
      </c>
      <c r="ESS13">
        <f>VLOOKUP(ESS12,'McCain - Potatoes (NOI)'!$B:$Y,16,FALSE)</f>
        <v>0</v>
      </c>
      <c r="EST13">
        <f>VLOOKUP(EST12,'McCain - Potatoes (NOI)'!$B:$Y,17,FALSE)</f>
        <v>0</v>
      </c>
      <c r="ESU13">
        <f>VLOOKUP(ESU12,'McCain - Potatoes (NOI)'!$B:$Y,18,FALSE)</f>
        <v>0</v>
      </c>
      <c r="ESV13">
        <f>VLOOKUP(ESV12,'McCain - Potatoes (NOI)'!$B:$Y,19,FALSE)</f>
        <v>0</v>
      </c>
      <c r="ESX13">
        <f>VLOOKUP(ESX12,'McCain - Potatoes (NOI)'!$B:$Y,10,FALSE)</f>
        <v>0</v>
      </c>
      <c r="ESY13">
        <f>VLOOKUP(ESY12,'McCain - Potatoes (NOI)'!$B:$Y,11,FALSE)</f>
        <v>0</v>
      </c>
      <c r="ESZ13">
        <f>VLOOKUP(ESZ12,'McCain - Potatoes (NOI)'!$B:$Y,12,FALSE)</f>
        <v>0</v>
      </c>
      <c r="ETA13">
        <f>VLOOKUP(ETA12,'McCain - Potatoes (NOI)'!$B:$Y,13,FALSE)</f>
        <v>0</v>
      </c>
      <c r="ETB13">
        <f>VLOOKUP(ETB12,'McCain - Potatoes (NOI)'!$B:$Y,14,FALSE)</f>
        <v>0</v>
      </c>
      <c r="ETC13">
        <f>VLOOKUP(ETC12,'McCain - Potatoes (NOI)'!$B:$Y,15,FALSE)</f>
        <v>0</v>
      </c>
      <c r="ETD13">
        <f>VLOOKUP(ETD12,'McCain - Potatoes (NOI)'!$B:$Y,16,FALSE)</f>
        <v>0</v>
      </c>
      <c r="ETE13">
        <f>VLOOKUP(ETE12,'McCain - Potatoes (NOI)'!$B:$Y,17,FALSE)</f>
        <v>0</v>
      </c>
      <c r="ETF13">
        <f>VLOOKUP(ETF12,'McCain - Potatoes (NOI)'!$B:$Y,18,FALSE)</f>
        <v>0</v>
      </c>
      <c r="ETG13">
        <f>VLOOKUP(ETG12,'McCain - Potatoes (NOI)'!$B:$Y,19,FALSE)</f>
        <v>0</v>
      </c>
      <c r="ETI13">
        <f>VLOOKUP(ETI12,'McCain - Potatoes (NOI)'!$B:$Y,10,FALSE)</f>
        <v>0</v>
      </c>
      <c r="ETJ13">
        <f>VLOOKUP(ETJ12,'McCain - Potatoes (NOI)'!$B:$Y,11,FALSE)</f>
        <v>0</v>
      </c>
      <c r="ETK13">
        <f>VLOOKUP(ETK12,'McCain - Potatoes (NOI)'!$B:$Y,12,FALSE)</f>
        <v>0</v>
      </c>
      <c r="ETL13">
        <f>VLOOKUP(ETL12,'McCain - Potatoes (NOI)'!$B:$Y,13,FALSE)</f>
        <v>0</v>
      </c>
      <c r="ETM13">
        <f>VLOOKUP(ETM12,'McCain - Potatoes (NOI)'!$B:$Y,14,FALSE)</f>
        <v>0</v>
      </c>
      <c r="ETN13">
        <f>VLOOKUP(ETN12,'McCain - Potatoes (NOI)'!$B:$Y,15,FALSE)</f>
        <v>0</v>
      </c>
      <c r="ETO13">
        <f>VLOOKUP(ETO12,'McCain - Potatoes (NOI)'!$B:$Y,16,FALSE)</f>
        <v>0</v>
      </c>
      <c r="ETP13">
        <f>VLOOKUP(ETP12,'McCain - Potatoes (NOI)'!$B:$Y,17,FALSE)</f>
        <v>0</v>
      </c>
      <c r="ETQ13">
        <f>VLOOKUP(ETQ12,'McCain - Potatoes (NOI)'!$B:$Y,18,FALSE)</f>
        <v>0</v>
      </c>
      <c r="ETR13">
        <f>VLOOKUP(ETR12,'McCain - Potatoes (NOI)'!$B:$Y,19,FALSE)</f>
        <v>0</v>
      </c>
      <c r="ETT13">
        <f>VLOOKUP(ETT12,'McCain - Potatoes (NOI)'!$B:$Y,10,FALSE)</f>
        <v>0</v>
      </c>
      <c r="ETU13">
        <f>VLOOKUP(ETU12,'McCain - Potatoes (NOI)'!$B:$Y,11,FALSE)</f>
        <v>0</v>
      </c>
      <c r="ETV13">
        <f>VLOOKUP(ETV12,'McCain - Potatoes (NOI)'!$B:$Y,12,FALSE)</f>
        <v>0</v>
      </c>
      <c r="ETW13">
        <f>VLOOKUP(ETW12,'McCain - Potatoes (NOI)'!$B:$Y,13,FALSE)</f>
        <v>0</v>
      </c>
      <c r="ETX13">
        <f>VLOOKUP(ETX12,'McCain - Potatoes (NOI)'!$B:$Y,14,FALSE)</f>
        <v>0</v>
      </c>
      <c r="ETY13">
        <f>VLOOKUP(ETY12,'McCain - Potatoes (NOI)'!$B:$Y,15,FALSE)</f>
        <v>0</v>
      </c>
      <c r="ETZ13">
        <f>VLOOKUP(ETZ12,'McCain - Potatoes (NOI)'!$B:$Y,16,FALSE)</f>
        <v>0</v>
      </c>
      <c r="EUA13">
        <f>VLOOKUP(EUA12,'McCain - Potatoes (NOI)'!$B:$Y,17,FALSE)</f>
        <v>0</v>
      </c>
      <c r="EUB13">
        <f>VLOOKUP(EUB12,'McCain - Potatoes (NOI)'!$B:$Y,18,FALSE)</f>
        <v>0</v>
      </c>
      <c r="EUC13">
        <f>VLOOKUP(EUC12,'McCain - Potatoes (NOI)'!$B:$Y,19,FALSE)</f>
        <v>0</v>
      </c>
      <c r="EUE13">
        <f>VLOOKUP(EUE12,'McCain - Potatoes (NOI)'!$B:$Y,10,FALSE)</f>
        <v>0</v>
      </c>
      <c r="EUF13">
        <f>VLOOKUP(EUF12,'McCain - Potatoes (NOI)'!$B:$Y,11,FALSE)</f>
        <v>0</v>
      </c>
      <c r="EUG13">
        <f>VLOOKUP(EUG12,'McCain - Potatoes (NOI)'!$B:$Y,12,FALSE)</f>
        <v>0</v>
      </c>
      <c r="EUH13">
        <f>VLOOKUP(EUH12,'McCain - Potatoes (NOI)'!$B:$Y,13,FALSE)</f>
        <v>0</v>
      </c>
      <c r="EUI13">
        <f>VLOOKUP(EUI12,'McCain - Potatoes (NOI)'!$B:$Y,14,FALSE)</f>
        <v>0</v>
      </c>
      <c r="EUJ13">
        <f>VLOOKUP(EUJ12,'McCain - Potatoes (NOI)'!$B:$Y,15,FALSE)</f>
        <v>0</v>
      </c>
      <c r="EUK13">
        <f>VLOOKUP(EUK12,'McCain - Potatoes (NOI)'!$B:$Y,16,FALSE)</f>
        <v>0</v>
      </c>
      <c r="EUL13">
        <f>VLOOKUP(EUL12,'McCain - Potatoes (NOI)'!$B:$Y,17,FALSE)</f>
        <v>0</v>
      </c>
      <c r="EUM13">
        <f>VLOOKUP(EUM12,'McCain - Potatoes (NOI)'!$B:$Y,18,FALSE)</f>
        <v>0</v>
      </c>
      <c r="EUN13">
        <f>VLOOKUP(EUN12,'McCain - Potatoes (NOI)'!$B:$Y,19,FALSE)</f>
        <v>0</v>
      </c>
      <c r="EUP13">
        <f>VLOOKUP(EUP12,'McCain - Potatoes (NOI)'!$B:$Y,10,FALSE)</f>
        <v>0</v>
      </c>
      <c r="EUQ13">
        <f>VLOOKUP(EUQ12,'McCain - Potatoes (NOI)'!$B:$Y,11,FALSE)</f>
        <v>0</v>
      </c>
      <c r="EUR13">
        <f>VLOOKUP(EUR12,'McCain - Potatoes (NOI)'!$B:$Y,12,FALSE)</f>
        <v>0</v>
      </c>
      <c r="EUS13">
        <f>VLOOKUP(EUS12,'McCain - Potatoes (NOI)'!$B:$Y,13,FALSE)</f>
        <v>0</v>
      </c>
      <c r="EUT13">
        <f>VLOOKUP(EUT12,'McCain - Potatoes (NOI)'!$B:$Y,14,FALSE)</f>
        <v>0</v>
      </c>
      <c r="EUU13">
        <f>VLOOKUP(EUU12,'McCain - Potatoes (NOI)'!$B:$Y,15,FALSE)</f>
        <v>0</v>
      </c>
      <c r="EUV13">
        <f>VLOOKUP(EUV12,'McCain - Potatoes (NOI)'!$B:$Y,16,FALSE)</f>
        <v>0</v>
      </c>
      <c r="EUW13">
        <f>VLOOKUP(EUW12,'McCain - Potatoes (NOI)'!$B:$Y,17,FALSE)</f>
        <v>0</v>
      </c>
      <c r="EUX13">
        <f>VLOOKUP(EUX12,'McCain - Potatoes (NOI)'!$B:$Y,18,FALSE)</f>
        <v>0</v>
      </c>
      <c r="EUY13">
        <f>VLOOKUP(EUY12,'McCain - Potatoes (NOI)'!$B:$Y,19,FALSE)</f>
        <v>0</v>
      </c>
      <c r="EVA13">
        <f>VLOOKUP(EVA12,'McCain - Potatoes (NOI)'!$B:$Y,10,FALSE)</f>
        <v>0</v>
      </c>
      <c r="EVB13">
        <f>VLOOKUP(EVB12,'McCain - Potatoes (NOI)'!$B:$Y,11,FALSE)</f>
        <v>0</v>
      </c>
      <c r="EVC13">
        <f>VLOOKUP(EVC12,'McCain - Potatoes (NOI)'!$B:$Y,12,FALSE)</f>
        <v>0</v>
      </c>
      <c r="EVD13">
        <f>VLOOKUP(EVD12,'McCain - Potatoes (NOI)'!$B:$Y,13,FALSE)</f>
        <v>0</v>
      </c>
      <c r="EVE13">
        <f>VLOOKUP(EVE12,'McCain - Potatoes (NOI)'!$B:$Y,14,FALSE)</f>
        <v>0</v>
      </c>
      <c r="EVF13">
        <f>VLOOKUP(EVF12,'McCain - Potatoes (NOI)'!$B:$Y,15,FALSE)</f>
        <v>0</v>
      </c>
      <c r="EVG13">
        <f>VLOOKUP(EVG12,'McCain - Potatoes (NOI)'!$B:$Y,16,FALSE)</f>
        <v>0</v>
      </c>
      <c r="EVH13">
        <f>VLOOKUP(EVH12,'McCain - Potatoes (NOI)'!$B:$Y,17,FALSE)</f>
        <v>0</v>
      </c>
      <c r="EVI13">
        <f>VLOOKUP(EVI12,'McCain - Potatoes (NOI)'!$B:$Y,18,FALSE)</f>
        <v>0</v>
      </c>
      <c r="EVJ13">
        <f>VLOOKUP(EVJ12,'McCain - Potatoes (NOI)'!$B:$Y,19,FALSE)</f>
        <v>0</v>
      </c>
      <c r="EVL13">
        <f>VLOOKUP(EVL12,'McCain - Potatoes (NOI)'!$B:$Y,10,FALSE)</f>
        <v>0</v>
      </c>
      <c r="EVM13">
        <f>VLOOKUP(EVM12,'McCain - Potatoes (NOI)'!$B:$Y,11,FALSE)</f>
        <v>0</v>
      </c>
      <c r="EVN13">
        <f>VLOOKUP(EVN12,'McCain - Potatoes (NOI)'!$B:$Y,12,FALSE)</f>
        <v>0</v>
      </c>
      <c r="EVO13">
        <f>VLOOKUP(EVO12,'McCain - Potatoes (NOI)'!$B:$Y,13,FALSE)</f>
        <v>0</v>
      </c>
      <c r="EVP13">
        <f>VLOOKUP(EVP12,'McCain - Potatoes (NOI)'!$B:$Y,14,FALSE)</f>
        <v>0</v>
      </c>
      <c r="EVQ13">
        <f>VLOOKUP(EVQ12,'McCain - Potatoes (NOI)'!$B:$Y,15,FALSE)</f>
        <v>0</v>
      </c>
      <c r="EVR13">
        <f>VLOOKUP(EVR12,'McCain - Potatoes (NOI)'!$B:$Y,16,FALSE)</f>
        <v>0</v>
      </c>
      <c r="EVS13">
        <f>VLOOKUP(EVS12,'McCain - Potatoes (NOI)'!$B:$Y,17,FALSE)</f>
        <v>0</v>
      </c>
      <c r="EVT13">
        <f>VLOOKUP(EVT12,'McCain - Potatoes (NOI)'!$B:$Y,18,FALSE)</f>
        <v>0</v>
      </c>
      <c r="EVU13">
        <f>VLOOKUP(EVU12,'McCain - Potatoes (NOI)'!$B:$Y,19,FALSE)</f>
        <v>0</v>
      </c>
      <c r="EVW13">
        <f>VLOOKUP(EVW12,'McCain - Potatoes (NOI)'!$B:$Y,10,FALSE)</f>
        <v>0</v>
      </c>
      <c r="EVX13">
        <f>VLOOKUP(EVX12,'McCain - Potatoes (NOI)'!$B:$Y,11,FALSE)</f>
        <v>0</v>
      </c>
      <c r="EVY13">
        <f>VLOOKUP(EVY12,'McCain - Potatoes (NOI)'!$B:$Y,12,FALSE)</f>
        <v>0</v>
      </c>
      <c r="EVZ13">
        <f>VLOOKUP(EVZ12,'McCain - Potatoes (NOI)'!$B:$Y,13,FALSE)</f>
        <v>0</v>
      </c>
      <c r="EWA13">
        <f>VLOOKUP(EWA12,'McCain - Potatoes (NOI)'!$B:$Y,14,FALSE)</f>
        <v>0</v>
      </c>
      <c r="EWB13">
        <f>VLOOKUP(EWB12,'McCain - Potatoes (NOI)'!$B:$Y,15,FALSE)</f>
        <v>0</v>
      </c>
      <c r="EWC13">
        <f>VLOOKUP(EWC12,'McCain - Potatoes (NOI)'!$B:$Y,16,FALSE)</f>
        <v>0</v>
      </c>
      <c r="EWD13">
        <f>VLOOKUP(EWD12,'McCain - Potatoes (NOI)'!$B:$Y,17,FALSE)</f>
        <v>0</v>
      </c>
      <c r="EWE13">
        <f>VLOOKUP(EWE12,'McCain - Potatoes (NOI)'!$B:$Y,18,FALSE)</f>
        <v>0</v>
      </c>
      <c r="EWF13">
        <f>VLOOKUP(EWF12,'McCain - Potatoes (NOI)'!$B:$Y,19,FALSE)</f>
        <v>0</v>
      </c>
      <c r="EWH13">
        <f>VLOOKUP(EWH12,'McCain - Potatoes (NOI)'!$B:$Y,10,FALSE)</f>
        <v>0</v>
      </c>
      <c r="EWI13">
        <f>VLOOKUP(EWI12,'McCain - Potatoes (NOI)'!$B:$Y,11,FALSE)</f>
        <v>0</v>
      </c>
      <c r="EWJ13">
        <f>VLOOKUP(EWJ12,'McCain - Potatoes (NOI)'!$B:$Y,12,FALSE)</f>
        <v>0</v>
      </c>
      <c r="EWK13">
        <f>VLOOKUP(EWK12,'McCain - Potatoes (NOI)'!$B:$Y,13,FALSE)</f>
        <v>0</v>
      </c>
      <c r="EWL13">
        <f>VLOOKUP(EWL12,'McCain - Potatoes (NOI)'!$B:$Y,14,FALSE)</f>
        <v>0</v>
      </c>
      <c r="EWM13">
        <f>VLOOKUP(EWM12,'McCain - Potatoes (NOI)'!$B:$Y,15,FALSE)</f>
        <v>0</v>
      </c>
      <c r="EWN13">
        <f>VLOOKUP(EWN12,'McCain - Potatoes (NOI)'!$B:$Y,16,FALSE)</f>
        <v>0</v>
      </c>
      <c r="EWO13">
        <f>VLOOKUP(EWO12,'McCain - Potatoes (NOI)'!$B:$Y,17,FALSE)</f>
        <v>0</v>
      </c>
      <c r="EWP13">
        <f>VLOOKUP(EWP12,'McCain - Potatoes (NOI)'!$B:$Y,18,FALSE)</f>
        <v>0</v>
      </c>
      <c r="EWQ13">
        <f>VLOOKUP(EWQ12,'McCain - Potatoes (NOI)'!$B:$Y,19,FALSE)</f>
        <v>0</v>
      </c>
      <c r="EWS13">
        <f>VLOOKUP(EWS12,'McCain - Sweet Potatoes (NOI)'!$B:$Y,10,FALSE)</f>
        <v>0</v>
      </c>
      <c r="EWT13">
        <f>VLOOKUP(EWT12,'McCain - Sweet Potatoes (NOI)'!$B:$Y,11,FALSE)</f>
        <v>0</v>
      </c>
      <c r="EWU13">
        <f>VLOOKUP(EWU12,'McCain - Sweet Potatoes (NOI)'!$B:$Y,12,FALSE)</f>
        <v>0</v>
      </c>
      <c r="EWV13">
        <f>VLOOKUP(EWV12,'McCain - Sweet Potatoes (NOI)'!$B:$Y,13,FALSE)</f>
        <v>0</v>
      </c>
      <c r="EWW13">
        <f>VLOOKUP(EWW12,'McCain - Sweet Potatoes (NOI)'!$B:$Y,14,FALSE)</f>
        <v>0</v>
      </c>
      <c r="EWX13">
        <f>VLOOKUP(EWX12,'McCain - Sweet Potatoes (NOI)'!$B:$Y,15,FALSE)</f>
        <v>0</v>
      </c>
      <c r="EWY13">
        <f>VLOOKUP(EWY12,'McCain - Sweet Potatoes (NOI)'!$B:$Y,16,FALSE)</f>
        <v>0</v>
      </c>
      <c r="EWZ13">
        <f>VLOOKUP(EWZ12,'McCain - Sweet Potatoes (NOI)'!$B:$Y,17,FALSE)</f>
        <v>0</v>
      </c>
      <c r="EXA13">
        <f>VLOOKUP(EXA12,'McCain - Sweet Potatoes (NOI)'!$B:$Y,18,FALSE)</f>
        <v>0</v>
      </c>
      <c r="EXB13">
        <f>VLOOKUP(EXB12,'McCain - Sweet Potatoes (NOI)'!$B:$Y,19,FALSE)</f>
        <v>0</v>
      </c>
      <c r="EXD13">
        <f>VLOOKUP(EXD12,'McCain - Sweet Potatoes (NOI)'!$B:$Y,10,FALSE)</f>
        <v>0</v>
      </c>
      <c r="EXE13">
        <f>VLOOKUP(EXE12,'McCain - Sweet Potatoes (NOI)'!$B:$Y,11,FALSE)</f>
        <v>0</v>
      </c>
      <c r="EXF13">
        <f>VLOOKUP(EXF12,'McCain - Sweet Potatoes (NOI)'!$B:$Y,12,FALSE)</f>
        <v>0</v>
      </c>
      <c r="EXG13">
        <f>VLOOKUP(EXG12,'McCain - Sweet Potatoes (NOI)'!$B:$Y,13,FALSE)</f>
        <v>0</v>
      </c>
      <c r="EXH13">
        <f>VLOOKUP(EXH12,'McCain - Sweet Potatoes (NOI)'!$B:$Y,14,FALSE)</f>
        <v>0</v>
      </c>
      <c r="EXI13">
        <f>VLOOKUP(EXI12,'McCain - Sweet Potatoes (NOI)'!$B:$Y,15,FALSE)</f>
        <v>0</v>
      </c>
      <c r="EXJ13">
        <f>VLOOKUP(EXJ12,'McCain - Sweet Potatoes (NOI)'!$B:$Y,16,FALSE)</f>
        <v>0</v>
      </c>
      <c r="EXK13">
        <f>VLOOKUP(EXK12,'McCain - Sweet Potatoes (NOI)'!$B:$Y,17,FALSE)</f>
        <v>0</v>
      </c>
      <c r="EXL13">
        <f>VLOOKUP(EXL12,'McCain - Sweet Potatoes (NOI)'!$B:$Y,18,FALSE)</f>
        <v>0</v>
      </c>
      <c r="EXM13">
        <f>VLOOKUP(EXM12,'McCain - Sweet Potatoes (NOI)'!$B:$Y,19,FALSE)</f>
        <v>0</v>
      </c>
      <c r="EXO13">
        <f>VLOOKUP(EXO12,'McCain - Sweet Potatoes (NOI)'!$B:$Y,10,FALSE)</f>
        <v>0</v>
      </c>
      <c r="EXP13">
        <f>VLOOKUP(EXP12,'McCain - Sweet Potatoes (NOI)'!$B:$Y,11,FALSE)</f>
        <v>0</v>
      </c>
      <c r="EXQ13">
        <f>VLOOKUP(EXQ12,'McCain - Sweet Potatoes (NOI)'!$B:$Y,12,FALSE)</f>
        <v>0</v>
      </c>
      <c r="EXR13">
        <f>VLOOKUP(EXR12,'McCain - Sweet Potatoes (NOI)'!$B:$Y,13,FALSE)</f>
        <v>0</v>
      </c>
      <c r="EXS13">
        <f>VLOOKUP(EXS12,'McCain - Sweet Potatoes (NOI)'!$B:$Y,14,FALSE)</f>
        <v>0</v>
      </c>
      <c r="EXT13">
        <f>VLOOKUP(EXT12,'McCain - Sweet Potatoes (NOI)'!$B:$Y,15,FALSE)</f>
        <v>0</v>
      </c>
      <c r="EXU13">
        <f>VLOOKUP(EXU12,'McCain - Sweet Potatoes (NOI)'!$B:$Y,16,FALSE)</f>
        <v>0</v>
      </c>
      <c r="EXV13">
        <f>VLOOKUP(EXV12,'McCain - Sweet Potatoes (NOI)'!$B:$Y,17,FALSE)</f>
        <v>0</v>
      </c>
      <c r="EXW13">
        <f>VLOOKUP(EXW12,'McCain - Sweet Potatoes (NOI)'!$B:$Y,18,FALSE)</f>
        <v>0</v>
      </c>
      <c r="EXX13">
        <f>VLOOKUP(EXX12,'McCain - Sweet Potatoes (NOI)'!$B:$Y,19,FALSE)</f>
        <v>0</v>
      </c>
      <c r="EXZ13">
        <f>VLOOKUP(EXZ12,'McCain - Sweet Potatoes (NOI)'!$B:$Y,10,FALSE)</f>
        <v>0</v>
      </c>
      <c r="EYA13">
        <f>VLOOKUP(EYA12,'McCain - Sweet Potatoes (NOI)'!$B:$Y,11,FALSE)</f>
        <v>0</v>
      </c>
      <c r="EYB13">
        <f>VLOOKUP(EYB12,'McCain - Sweet Potatoes (NOI)'!$B:$Y,12,FALSE)</f>
        <v>0</v>
      </c>
      <c r="EYC13">
        <f>VLOOKUP(EYC12,'McCain - Sweet Potatoes (NOI)'!$B:$Y,13,FALSE)</f>
        <v>0</v>
      </c>
      <c r="EYD13">
        <f>VLOOKUP(EYD12,'McCain - Sweet Potatoes (NOI)'!$B:$Y,14,FALSE)</f>
        <v>0</v>
      </c>
      <c r="EYE13">
        <f>VLOOKUP(EYE12,'McCain - Sweet Potatoes (NOI)'!$B:$Y,15,FALSE)</f>
        <v>0</v>
      </c>
      <c r="EYF13">
        <f>VLOOKUP(EYF12,'McCain - Sweet Potatoes (NOI)'!$B:$Y,16,FALSE)</f>
        <v>0</v>
      </c>
      <c r="EYG13">
        <f>VLOOKUP(EYG12,'McCain - Sweet Potatoes (NOI)'!$B:$Y,17,FALSE)</f>
        <v>0</v>
      </c>
      <c r="EYH13">
        <f>VLOOKUP(EYH12,'McCain - Sweet Potatoes (NOI)'!$B:$Y,18,FALSE)</f>
        <v>0</v>
      </c>
      <c r="EYI13">
        <f>VLOOKUP(EYI12,'McCain - Sweet Potatoes (NOI)'!$B:$Y,19,FALSE)</f>
        <v>0</v>
      </c>
      <c r="EYK13">
        <f>VLOOKUP(EYK12,'Nardone Bros (NOI)'!$B:$Y,10,FALSE)</f>
        <v>0</v>
      </c>
      <c r="EYL13">
        <f>VLOOKUP(EYL12,'Nardone Bros (NOI)'!$B:$Y,11,FALSE)</f>
        <v>0</v>
      </c>
      <c r="EYM13">
        <f>VLOOKUP(EYM12,'Nardone Bros (NOI)'!$B:$Y,12,FALSE)</f>
        <v>0</v>
      </c>
      <c r="EYN13">
        <f>VLOOKUP(EYN12,'Nardone Bros (NOI)'!$B:$Y,13,FALSE)</f>
        <v>0</v>
      </c>
      <c r="EYO13">
        <f>VLOOKUP(EYO12,'Nardone Bros (NOI)'!$B:$Y,14,FALSE)</f>
        <v>0</v>
      </c>
      <c r="EYP13">
        <f>VLOOKUP(EYP12,'Nardone Bros (NOI)'!$B:$Y,15,FALSE)</f>
        <v>0</v>
      </c>
      <c r="EYQ13">
        <f>VLOOKUP(EYQ12,'Nardone Bros (NOI)'!$B:$Y,16,FALSE)</f>
        <v>0</v>
      </c>
      <c r="EYR13">
        <f>VLOOKUP(EYR12,'Nardone Bros (NOI)'!$B:$Y,17,FALSE)</f>
        <v>0</v>
      </c>
      <c r="EYS13">
        <f>VLOOKUP(EYS12,'Nardone Bros (NOI)'!$B:$Y,18,FALSE)</f>
        <v>0</v>
      </c>
      <c r="EYT13">
        <f>VLOOKUP(EYT12,'Nardone Bros (NOI)'!$B:$Y,19,FALSE)</f>
        <v>0</v>
      </c>
      <c r="EYV13">
        <f>VLOOKUP(EYV12,'Nardone Bros (NOI)'!$B:$Y,10,FALSE)</f>
        <v>0</v>
      </c>
      <c r="EYW13">
        <f>VLOOKUP(EYW12,'Nardone Bros (NOI)'!$B:$Y,11,FALSE)</f>
        <v>0</v>
      </c>
      <c r="EYX13">
        <f>VLOOKUP(EYX12,'Nardone Bros (NOI)'!$B:$Y,12,FALSE)</f>
        <v>0</v>
      </c>
      <c r="EYY13">
        <f>VLOOKUP(EYY12,'Nardone Bros (NOI)'!$B:$Y,13,FALSE)</f>
        <v>0</v>
      </c>
      <c r="EYZ13">
        <f>VLOOKUP(EYZ12,'Nardone Bros (NOI)'!$B:$Y,14,FALSE)</f>
        <v>0</v>
      </c>
      <c r="EZA13">
        <f>VLOOKUP(EZA12,'Nardone Bros (NOI)'!$B:$Y,15,FALSE)</f>
        <v>0</v>
      </c>
      <c r="EZB13">
        <f>VLOOKUP(EZB12,'Nardone Bros (NOI)'!$B:$Y,16,FALSE)</f>
        <v>0</v>
      </c>
      <c r="EZC13">
        <f>VLOOKUP(EZC12,'Nardone Bros (NOI)'!$B:$Y,17,FALSE)</f>
        <v>0</v>
      </c>
      <c r="EZD13">
        <f>VLOOKUP(EZD12,'Nardone Bros (NOI)'!$B:$Y,18,FALSE)</f>
        <v>0</v>
      </c>
      <c r="EZE13">
        <f>VLOOKUP(EZE12,'Nardone Bros (NOI)'!$B:$Y,19,FALSE)</f>
        <v>0</v>
      </c>
      <c r="EZG13">
        <f>VLOOKUP(EZG12,'Nardone Bros (NOI)'!$B:$Y,10,FALSE)</f>
        <v>0</v>
      </c>
      <c r="EZH13">
        <f>VLOOKUP(EZH12,'Nardone Bros (NOI)'!$B:$Y,11,FALSE)</f>
        <v>0</v>
      </c>
      <c r="EZI13">
        <f>VLOOKUP(EZI12,'Nardone Bros (NOI)'!$B:$Y,12,FALSE)</f>
        <v>0</v>
      </c>
      <c r="EZJ13">
        <f>VLOOKUP(EZJ12,'Nardone Bros (NOI)'!$B:$Y,13,FALSE)</f>
        <v>0</v>
      </c>
      <c r="EZK13">
        <f>VLOOKUP(EZK12,'Nardone Bros (NOI)'!$B:$Y,14,FALSE)</f>
        <v>0</v>
      </c>
      <c r="EZL13">
        <f>VLOOKUP(EZL12,'Nardone Bros (NOI)'!$B:$Y,15,FALSE)</f>
        <v>0</v>
      </c>
      <c r="EZM13">
        <f>VLOOKUP(EZM12,'Nardone Bros (NOI)'!$B:$Y,16,FALSE)</f>
        <v>0</v>
      </c>
      <c r="EZN13">
        <f>VLOOKUP(EZN12,'Nardone Bros (NOI)'!$B:$Y,17,FALSE)</f>
        <v>0</v>
      </c>
      <c r="EZO13">
        <f>VLOOKUP(EZO12,'Nardone Bros (NOI)'!$B:$Y,18,FALSE)</f>
        <v>0</v>
      </c>
      <c r="EZP13">
        <f>VLOOKUP(EZP12,'Nardone Bros (NOI)'!$B:$Y,19,FALSE)</f>
        <v>0</v>
      </c>
      <c r="EZR13">
        <f>VLOOKUP(EZR12,'Nardone Bros (NOI)'!$B:$Y,10,FALSE)</f>
        <v>0</v>
      </c>
      <c r="EZS13">
        <f>VLOOKUP(EZS12,'Nardone Bros (NOI)'!$B:$Y,11,FALSE)</f>
        <v>0</v>
      </c>
      <c r="EZT13">
        <f>VLOOKUP(EZT12,'Nardone Bros (NOI)'!$B:$Y,12,FALSE)</f>
        <v>0</v>
      </c>
      <c r="EZU13">
        <f>VLOOKUP(EZU12,'Nardone Bros (NOI)'!$B:$Y,13,FALSE)</f>
        <v>0</v>
      </c>
      <c r="EZV13">
        <f>VLOOKUP(EZV12,'Nardone Bros (NOI)'!$B:$Y,14,FALSE)</f>
        <v>0</v>
      </c>
      <c r="EZW13">
        <f>VLOOKUP(EZW12,'Nardone Bros (NOI)'!$B:$Y,15,FALSE)</f>
        <v>0</v>
      </c>
      <c r="EZX13">
        <f>VLOOKUP(EZX12,'Nardone Bros (NOI)'!$B:$Y,16,FALSE)</f>
        <v>0</v>
      </c>
      <c r="EZY13">
        <f>VLOOKUP(EZY12,'Nardone Bros (NOI)'!$B:$Y,17,FALSE)</f>
        <v>0</v>
      </c>
      <c r="EZZ13">
        <f>VLOOKUP(EZZ12,'Nardone Bros (NOI)'!$B:$Y,18,FALSE)</f>
        <v>0</v>
      </c>
      <c r="FAA13">
        <f>VLOOKUP(FAA12,'Nardone Bros (NOI)'!$B:$Y,19,FALSE)</f>
        <v>0</v>
      </c>
      <c r="FAC13">
        <f>VLOOKUP(FAC12,'Nardone Bros (NOI)'!$B:$Y,10,FALSE)</f>
        <v>0</v>
      </c>
      <c r="FAD13">
        <f>VLOOKUP(FAD12,'Nardone Bros (NOI)'!$B:$Y,11,FALSE)</f>
        <v>0</v>
      </c>
      <c r="FAE13">
        <f>VLOOKUP(FAE12,'Nardone Bros (NOI)'!$B:$Y,12,FALSE)</f>
        <v>0</v>
      </c>
      <c r="FAF13">
        <f>VLOOKUP(FAF12,'Nardone Bros (NOI)'!$B:$Y,13,FALSE)</f>
        <v>0</v>
      </c>
      <c r="FAG13">
        <f>VLOOKUP(FAG12,'Nardone Bros (NOI)'!$B:$Y,14,FALSE)</f>
        <v>0</v>
      </c>
      <c r="FAH13">
        <f>VLOOKUP(FAH12,'Nardone Bros (NOI)'!$B:$Y,15,FALSE)</f>
        <v>0</v>
      </c>
      <c r="FAI13">
        <f>VLOOKUP(FAI12,'Nardone Bros (NOI)'!$B:$Y,16,FALSE)</f>
        <v>0</v>
      </c>
      <c r="FAJ13">
        <f>VLOOKUP(FAJ12,'Nardone Bros (NOI)'!$B:$Y,17,FALSE)</f>
        <v>0</v>
      </c>
      <c r="FAK13">
        <f>VLOOKUP(FAK12,'Nardone Bros (NOI)'!$B:$Y,18,FALSE)</f>
        <v>0</v>
      </c>
      <c r="FAL13">
        <f>VLOOKUP(FAL12,'Nardone Bros (NOI)'!$B:$Y,19,FALSE)</f>
        <v>0</v>
      </c>
      <c r="FAN13">
        <f>VLOOKUP(FAN12,'Nardone Bros (NOI)'!$B:$Y,10,FALSE)</f>
        <v>0</v>
      </c>
      <c r="FAO13">
        <f>VLOOKUP(FAO12,'Nardone Bros (NOI)'!$B:$Y,11,FALSE)</f>
        <v>0</v>
      </c>
      <c r="FAP13">
        <f>VLOOKUP(FAP12,'Nardone Bros (NOI)'!$B:$Y,12,FALSE)</f>
        <v>0</v>
      </c>
      <c r="FAQ13">
        <f>VLOOKUP(FAQ12,'Nardone Bros (NOI)'!$B:$Y,13,FALSE)</f>
        <v>0</v>
      </c>
      <c r="FAR13">
        <f>VLOOKUP(FAR12,'Nardone Bros (NOI)'!$B:$Y,14,FALSE)</f>
        <v>0</v>
      </c>
      <c r="FAS13">
        <f>VLOOKUP(FAS12,'Nardone Bros (NOI)'!$B:$Y,15,FALSE)</f>
        <v>0</v>
      </c>
      <c r="FAT13">
        <f>VLOOKUP(FAT12,'Nardone Bros (NOI)'!$B:$Y,16,FALSE)</f>
        <v>0</v>
      </c>
      <c r="FAU13">
        <f>VLOOKUP(FAU12,'Nardone Bros (NOI)'!$B:$Y,17,FALSE)</f>
        <v>0</v>
      </c>
      <c r="FAV13">
        <f>VLOOKUP(FAV12,'Nardone Bros (NOI)'!$B:$Y,18,FALSE)</f>
        <v>0</v>
      </c>
      <c r="FAW13">
        <f>VLOOKUP(FAW12,'Nardone Bros (NOI)'!$B:$Y,19,FALSE)</f>
        <v>0</v>
      </c>
      <c r="FAY13">
        <f>VLOOKUP(FAY12,'Nardone Bros (NOI)'!$B:$Y,10,FALSE)</f>
        <v>0</v>
      </c>
      <c r="FAZ13">
        <f>VLOOKUP(FAZ12,'Nardone Bros (NOI)'!$B:$Y,11,FALSE)</f>
        <v>0</v>
      </c>
      <c r="FBA13">
        <f>VLOOKUP(FBA12,'Nardone Bros (NOI)'!$B:$Y,12,FALSE)</f>
        <v>0</v>
      </c>
      <c r="FBB13">
        <f>VLOOKUP(FBB12,'Nardone Bros (NOI)'!$B:$Y,13,FALSE)</f>
        <v>0</v>
      </c>
      <c r="FBC13">
        <f>VLOOKUP(FBC12,'Nardone Bros (NOI)'!$B:$Y,14,FALSE)</f>
        <v>0</v>
      </c>
      <c r="FBD13">
        <f>VLOOKUP(FBD12,'Nardone Bros (NOI)'!$B:$Y,15,FALSE)</f>
        <v>0</v>
      </c>
      <c r="FBE13">
        <f>VLOOKUP(FBE12,'Nardone Bros (NOI)'!$B:$Y,16,FALSE)</f>
        <v>0</v>
      </c>
      <c r="FBF13">
        <f>VLOOKUP(FBF12,'Nardone Bros (NOI)'!$B:$Y,17,FALSE)</f>
        <v>0</v>
      </c>
      <c r="FBG13">
        <f>VLOOKUP(FBG12,'Nardone Bros (NOI)'!$B:$Y,18,FALSE)</f>
        <v>0</v>
      </c>
      <c r="FBH13">
        <f>VLOOKUP(FBH12,'Nardone Bros (NOI)'!$B:$Y,19,FALSE)</f>
        <v>0</v>
      </c>
      <c r="FBJ13">
        <f>VLOOKUP(FBJ12,'Nardone Bros (NOI)'!$B:$Y,10,FALSE)</f>
        <v>0</v>
      </c>
      <c r="FBK13">
        <f>VLOOKUP(FBK12,'Nardone Bros (NOI)'!$B:$Y,11,FALSE)</f>
        <v>0</v>
      </c>
      <c r="FBL13">
        <f>VLOOKUP(FBL12,'Nardone Bros (NOI)'!$B:$Y,12,FALSE)</f>
        <v>0</v>
      </c>
      <c r="FBM13">
        <f>VLOOKUP(FBM12,'Nardone Bros (NOI)'!$B:$Y,13,FALSE)</f>
        <v>0</v>
      </c>
      <c r="FBN13">
        <f>VLOOKUP(FBN12,'Nardone Bros (NOI)'!$B:$Y,14,FALSE)</f>
        <v>0</v>
      </c>
      <c r="FBO13">
        <f>VLOOKUP(FBO12,'Nardone Bros (NOI)'!$B:$Y,15,FALSE)</f>
        <v>0</v>
      </c>
      <c r="FBP13">
        <f>VLOOKUP(FBP12,'Nardone Bros (NOI)'!$B:$Y,16,FALSE)</f>
        <v>0</v>
      </c>
      <c r="FBQ13">
        <f>VLOOKUP(FBQ12,'Nardone Bros (NOI)'!$B:$Y,17,FALSE)</f>
        <v>0</v>
      </c>
      <c r="FBR13">
        <f>VLOOKUP(FBR12,'Nardone Bros (NOI)'!$B:$Y,18,FALSE)</f>
        <v>0</v>
      </c>
      <c r="FBS13">
        <f>VLOOKUP(FBS12,'Nardone Bros (NOI)'!$B:$Y,19,FALSE)</f>
        <v>0</v>
      </c>
      <c r="FBU13">
        <f>VLOOKUP(FBU12,'Nardone Bros (NOI)'!$B:$Y,10,FALSE)</f>
        <v>0</v>
      </c>
      <c r="FBV13">
        <f>VLOOKUP(FBV12,'Nardone Bros (NOI)'!$B:$Y,11,FALSE)</f>
        <v>0</v>
      </c>
      <c r="FBW13">
        <f>VLOOKUP(FBW12,'Nardone Bros (NOI)'!$B:$Y,12,FALSE)</f>
        <v>0</v>
      </c>
      <c r="FBX13">
        <f>VLOOKUP(FBX12,'Nardone Bros (NOI)'!$B:$Y,13,FALSE)</f>
        <v>0</v>
      </c>
      <c r="FBY13">
        <f>VLOOKUP(FBY12,'Nardone Bros (NOI)'!$B:$Y,14,FALSE)</f>
        <v>0</v>
      </c>
      <c r="FBZ13">
        <f>VLOOKUP(FBZ12,'Nardone Bros (NOI)'!$B:$Y,15,FALSE)</f>
        <v>0</v>
      </c>
      <c r="FCA13">
        <f>VLOOKUP(FCA12,'Nardone Bros (NOI)'!$B:$Y,16,FALSE)</f>
        <v>0</v>
      </c>
      <c r="FCB13">
        <f>VLOOKUP(FCB12,'Nardone Bros (NOI)'!$B:$Y,17,FALSE)</f>
        <v>0</v>
      </c>
      <c r="FCC13">
        <f>VLOOKUP(FCC12,'Nardone Bros (NOI)'!$B:$Y,18,FALSE)</f>
        <v>0</v>
      </c>
      <c r="FCD13">
        <f>VLOOKUP(FCD12,'Nardone Bros (NOI)'!$B:$Y,19,FALSE)</f>
        <v>0</v>
      </c>
      <c r="FCF13">
        <f>VLOOKUP(FCF12,'Nardone Bros (NOI)'!$B:$Y,10,FALSE)</f>
        <v>0</v>
      </c>
      <c r="FCG13">
        <f>VLOOKUP(FCG12,'Nardone Bros (NOI)'!$B:$Y,11,FALSE)</f>
        <v>0</v>
      </c>
      <c r="FCH13">
        <f>VLOOKUP(FCH12,'Nardone Bros (NOI)'!$B:$Y,12,FALSE)</f>
        <v>0</v>
      </c>
      <c r="FCI13">
        <f>VLOOKUP(FCI12,'Nardone Bros (NOI)'!$B:$Y,13,FALSE)</f>
        <v>0</v>
      </c>
      <c r="FCJ13">
        <f>VLOOKUP(FCJ12,'Nardone Bros (NOI)'!$B:$Y,14,FALSE)</f>
        <v>0</v>
      </c>
      <c r="FCK13">
        <f>VLOOKUP(FCK12,'Nardone Bros (NOI)'!$B:$Y,15,FALSE)</f>
        <v>0</v>
      </c>
      <c r="FCL13">
        <f>VLOOKUP(FCL12,'Nardone Bros (NOI)'!$B:$Y,16,FALSE)</f>
        <v>0</v>
      </c>
      <c r="FCM13">
        <f>VLOOKUP(FCM12,'Nardone Bros (NOI)'!$B:$Y,17,FALSE)</f>
        <v>0</v>
      </c>
      <c r="FCN13">
        <f>VLOOKUP(FCN12,'Nardone Bros (NOI)'!$B:$Y,18,FALSE)</f>
        <v>0</v>
      </c>
      <c r="FCO13">
        <f>VLOOKUP(FCO12,'Nardone Bros (NOI)'!$B:$Y,19,FALSE)</f>
        <v>0</v>
      </c>
      <c r="FCQ13">
        <f>VLOOKUP(FCQ12,'Nardone Bros (NOI)'!$B:$Y,10,FALSE)</f>
        <v>0</v>
      </c>
      <c r="FCR13">
        <f>VLOOKUP(FCR12,'Nardone Bros (NOI)'!$B:$Y,11,FALSE)</f>
        <v>0</v>
      </c>
      <c r="FCS13">
        <f>VLOOKUP(FCS12,'Nardone Bros (NOI)'!$B:$Y,12,FALSE)</f>
        <v>0</v>
      </c>
      <c r="FCT13">
        <f>VLOOKUP(FCT12,'Nardone Bros (NOI)'!$B:$Y,13,FALSE)</f>
        <v>0</v>
      </c>
      <c r="FCU13">
        <f>VLOOKUP(FCU12,'Nardone Bros (NOI)'!$B:$Y,14,FALSE)</f>
        <v>0</v>
      </c>
      <c r="FCV13">
        <f>VLOOKUP(FCV12,'Nardone Bros (NOI)'!$B:$Y,15,FALSE)</f>
        <v>0</v>
      </c>
      <c r="FCW13">
        <f>VLOOKUP(FCW12,'Nardone Bros (NOI)'!$B:$Y,16,FALSE)</f>
        <v>0</v>
      </c>
      <c r="FCX13">
        <f>VLOOKUP(FCX12,'Nardone Bros (NOI)'!$B:$Y,17,FALSE)</f>
        <v>0</v>
      </c>
      <c r="FCY13">
        <f>VLOOKUP(FCY12,'Nardone Bros (NOI)'!$B:$Y,18,FALSE)</f>
        <v>0</v>
      </c>
      <c r="FCZ13">
        <f>VLOOKUP(FCZ12,'Nardone Bros (NOI)'!$B:$Y,19,FALSE)</f>
        <v>0</v>
      </c>
      <c r="FDB13">
        <f>VLOOKUP(FDB12,'Nardone Bros (NOI)'!$B:$Y,10,FALSE)</f>
        <v>0</v>
      </c>
      <c r="FDC13">
        <f>VLOOKUP(FDC12,'Nardone Bros (NOI)'!$B:$Y,11,FALSE)</f>
        <v>0</v>
      </c>
      <c r="FDD13">
        <f>VLOOKUP(FDD12,'Nardone Bros (NOI)'!$B:$Y,12,FALSE)</f>
        <v>0</v>
      </c>
      <c r="FDE13">
        <f>VLOOKUP(FDE12,'Nardone Bros (NOI)'!$B:$Y,13,FALSE)</f>
        <v>0</v>
      </c>
      <c r="FDF13">
        <f>VLOOKUP(FDF12,'Nardone Bros (NOI)'!$B:$Y,14,FALSE)</f>
        <v>0</v>
      </c>
      <c r="FDG13">
        <f>VLOOKUP(FDG12,'Nardone Bros (NOI)'!$B:$Y,15,FALSE)</f>
        <v>0</v>
      </c>
      <c r="FDH13">
        <f>VLOOKUP(FDH12,'Nardone Bros (NOI)'!$B:$Y,16,FALSE)</f>
        <v>0</v>
      </c>
      <c r="FDI13">
        <f>VLOOKUP(FDI12,'Nardone Bros (NOI)'!$B:$Y,17,FALSE)</f>
        <v>0</v>
      </c>
      <c r="FDJ13">
        <f>VLOOKUP(FDJ12,'Nardone Bros (NOI)'!$B:$Y,18,FALSE)</f>
        <v>0</v>
      </c>
      <c r="FDK13">
        <f>VLOOKUP(FDK12,'Nardone Bros (NOI)'!$B:$Y,19,FALSE)</f>
        <v>0</v>
      </c>
      <c r="FDM13">
        <f>VLOOKUP(FDM12,'Nardone Bros (NOI)'!$B:$Y,10,FALSE)</f>
        <v>0</v>
      </c>
      <c r="FDN13">
        <f>VLOOKUP(FDN12,'Nardone Bros (NOI)'!$B:$Y,11,FALSE)</f>
        <v>0</v>
      </c>
      <c r="FDO13">
        <f>VLOOKUP(FDO12,'Nardone Bros (NOI)'!$B:$Y,12,FALSE)</f>
        <v>0</v>
      </c>
      <c r="FDP13">
        <f>VLOOKUP(FDP12,'Nardone Bros (NOI)'!$B:$Y,13,FALSE)</f>
        <v>0</v>
      </c>
      <c r="FDQ13">
        <f>VLOOKUP(FDQ12,'Nardone Bros (NOI)'!$B:$Y,14,FALSE)</f>
        <v>0</v>
      </c>
      <c r="FDR13">
        <f>VLOOKUP(FDR12,'Nardone Bros (NOI)'!$B:$Y,15,FALSE)</f>
        <v>0</v>
      </c>
      <c r="FDS13">
        <f>VLOOKUP(FDS12,'Nardone Bros (NOI)'!$B:$Y,16,FALSE)</f>
        <v>0</v>
      </c>
      <c r="FDT13">
        <f>VLOOKUP(FDT12,'Nardone Bros (NOI)'!$B:$Y,17,FALSE)</f>
        <v>0</v>
      </c>
      <c r="FDU13">
        <f>VLOOKUP(FDU12,'Nardone Bros (NOI)'!$B:$Y,18,FALSE)</f>
        <v>0</v>
      </c>
      <c r="FDV13">
        <f>VLOOKUP(FDV12,'Nardone Bros (NOI)'!$B:$Y,19,FALSE)</f>
        <v>0</v>
      </c>
      <c r="FDX13">
        <f>VLOOKUP(FDX12,'Nardone Bros (NOI)'!$B:$Y,10,FALSE)</f>
        <v>0</v>
      </c>
      <c r="FDY13">
        <f>VLOOKUP(FDY12,'Nardone Bros (NOI)'!$B:$Y,11,FALSE)</f>
        <v>0</v>
      </c>
      <c r="FDZ13">
        <f>VLOOKUP(FDZ12,'Nardone Bros (NOI)'!$B:$Y,12,FALSE)</f>
        <v>0</v>
      </c>
      <c r="FEA13">
        <f>VLOOKUP(FEA12,'Nardone Bros (NOI)'!$B:$Y,13,FALSE)</f>
        <v>0</v>
      </c>
      <c r="FEB13">
        <f>VLOOKUP(FEB12,'Nardone Bros (NOI)'!$B:$Y,14,FALSE)</f>
        <v>0</v>
      </c>
      <c r="FEC13">
        <f>VLOOKUP(FEC12,'Nardone Bros (NOI)'!$B:$Y,15,FALSE)</f>
        <v>0</v>
      </c>
      <c r="FED13">
        <f>VLOOKUP(FED12,'Nardone Bros (NOI)'!$B:$Y,16,FALSE)</f>
        <v>0</v>
      </c>
      <c r="FEE13">
        <f>VLOOKUP(FEE12,'Nardone Bros (NOI)'!$B:$Y,17,FALSE)</f>
        <v>0</v>
      </c>
      <c r="FEF13">
        <f>VLOOKUP(FEF12,'Nardone Bros (NOI)'!$B:$Y,18,FALSE)</f>
        <v>0</v>
      </c>
      <c r="FEG13">
        <f>VLOOKUP(FEG12,'Nardone Bros (NOI)'!$B:$Y,19,FALSE)</f>
        <v>0</v>
      </c>
      <c r="FEI13">
        <f>VLOOKUP(FEI12,'Nardone Bros (NOI)'!$B:$Y,10,FALSE)</f>
        <v>0</v>
      </c>
      <c r="FEJ13">
        <f>VLOOKUP(FEJ12,'Nardone Bros (NOI)'!$B:$Y,11,FALSE)</f>
        <v>0</v>
      </c>
      <c r="FEK13">
        <f>VLOOKUP(FEK12,'Nardone Bros (NOI)'!$B:$Y,12,FALSE)</f>
        <v>0</v>
      </c>
      <c r="FEL13">
        <f>VLOOKUP(FEL12,'Nardone Bros (NOI)'!$B:$Y,13,FALSE)</f>
        <v>0</v>
      </c>
      <c r="FEM13">
        <f>VLOOKUP(FEM12,'Nardone Bros (NOI)'!$B:$Y,14,FALSE)</f>
        <v>0</v>
      </c>
      <c r="FEN13">
        <f>VLOOKUP(FEN12,'Nardone Bros (NOI)'!$B:$Y,15,FALSE)</f>
        <v>0</v>
      </c>
      <c r="FEO13">
        <f>VLOOKUP(FEO12,'Nardone Bros (NOI)'!$B:$Y,16,FALSE)</f>
        <v>0</v>
      </c>
      <c r="FEP13">
        <f>VLOOKUP(FEP12,'Nardone Bros (NOI)'!$B:$Y,17,FALSE)</f>
        <v>0</v>
      </c>
      <c r="FEQ13">
        <f>VLOOKUP(FEQ12,'Nardone Bros (NOI)'!$B:$Y,18,FALSE)</f>
        <v>0</v>
      </c>
      <c r="FER13">
        <f>VLOOKUP(FER12,'Nardone Bros (NOI)'!$B:$Y,19,FALSE)</f>
        <v>0</v>
      </c>
      <c r="FET13">
        <f>VLOOKUP(FET12,'Nardone Bros (NOI)'!$B:$Y,10,FALSE)</f>
        <v>0</v>
      </c>
      <c r="FEU13">
        <f>VLOOKUP(FEU12,'Nardone Bros (NOI)'!$B:$Y,11,FALSE)</f>
        <v>0</v>
      </c>
      <c r="FEV13">
        <f>VLOOKUP(FEV12,'Nardone Bros (NOI)'!$B:$Y,12,FALSE)</f>
        <v>0</v>
      </c>
      <c r="FEW13">
        <f>VLOOKUP(FEW12,'Nardone Bros (NOI)'!$B:$Y,13,FALSE)</f>
        <v>0</v>
      </c>
      <c r="FEX13">
        <f>VLOOKUP(FEX12,'Nardone Bros (NOI)'!$B:$Y,14,FALSE)</f>
        <v>0</v>
      </c>
      <c r="FEY13">
        <f>VLOOKUP(FEY12,'Nardone Bros (NOI)'!$B:$Y,15,FALSE)</f>
        <v>0</v>
      </c>
      <c r="FEZ13">
        <f>VLOOKUP(FEZ12,'Nardone Bros (NOI)'!$B:$Y,16,FALSE)</f>
        <v>0</v>
      </c>
      <c r="FFA13">
        <f>VLOOKUP(FFA12,'Nardone Bros (NOI)'!$B:$Y,17,FALSE)</f>
        <v>0</v>
      </c>
      <c r="FFB13">
        <f>VLOOKUP(FFB12,'Nardone Bros (NOI)'!$B:$Y,18,FALSE)</f>
        <v>0</v>
      </c>
      <c r="FFC13">
        <f>VLOOKUP(FFC12,'Nardone Bros (NOI)'!$B:$Y,19,FALSE)</f>
        <v>0</v>
      </c>
      <c r="FFE13">
        <f>VLOOKUP(FFE12,'Nardone Bros (NOI)'!$B:$Y,10,FALSE)</f>
        <v>0</v>
      </c>
      <c r="FFF13">
        <f>VLOOKUP(FFF12,'Nardone Bros (NOI)'!$B:$Y,11,FALSE)</f>
        <v>0</v>
      </c>
      <c r="FFG13">
        <f>VLOOKUP(FFG12,'Nardone Bros (NOI)'!$B:$Y,12,FALSE)</f>
        <v>0</v>
      </c>
      <c r="FFH13">
        <f>VLOOKUP(FFH12,'Nardone Bros (NOI)'!$B:$Y,13,FALSE)</f>
        <v>0</v>
      </c>
      <c r="FFI13">
        <f>VLOOKUP(FFI12,'Nardone Bros (NOI)'!$B:$Y,14,FALSE)</f>
        <v>0</v>
      </c>
      <c r="FFJ13">
        <f>VLOOKUP(FFJ12,'Nardone Bros (NOI)'!$B:$Y,15,FALSE)</f>
        <v>0</v>
      </c>
      <c r="FFK13">
        <f>VLOOKUP(FFK12,'Nardone Bros (NOI)'!$B:$Y,16,FALSE)</f>
        <v>0</v>
      </c>
      <c r="FFL13">
        <f>VLOOKUP(FFL12,'Nardone Bros (NOI)'!$B:$Y,17,FALSE)</f>
        <v>0</v>
      </c>
      <c r="FFM13">
        <f>VLOOKUP(FFM12,'Nardone Bros (NOI)'!$B:$Y,18,FALSE)</f>
        <v>0</v>
      </c>
      <c r="FFN13">
        <f>VLOOKUP(FFN12,'Nardone Bros (NOI)'!$B:$Y,19,FALSE)</f>
        <v>0</v>
      </c>
      <c r="FFP13">
        <f>VLOOKUP(FFP12,'Nardone Bros (NOI)'!$B:$Y,10,FALSE)</f>
        <v>0</v>
      </c>
      <c r="FFQ13">
        <f>VLOOKUP(FFQ12,'Nardone Bros (NOI)'!$B:$Y,11,FALSE)</f>
        <v>0</v>
      </c>
      <c r="FFR13">
        <f>VLOOKUP(FFR12,'Nardone Bros (NOI)'!$B:$Y,12,FALSE)</f>
        <v>0</v>
      </c>
      <c r="FFS13">
        <f>VLOOKUP(FFS12,'Nardone Bros (NOI)'!$B:$Y,13,FALSE)</f>
        <v>0</v>
      </c>
      <c r="FFT13">
        <f>VLOOKUP(FFT12,'Nardone Bros (NOI)'!$B:$Y,14,FALSE)</f>
        <v>0</v>
      </c>
      <c r="FFU13">
        <f>VLOOKUP(FFU12,'Nardone Bros (NOI)'!$B:$Y,15,FALSE)</f>
        <v>0</v>
      </c>
      <c r="FFV13">
        <f>VLOOKUP(FFV12,'Nardone Bros (NOI)'!$B:$Y,16,FALSE)</f>
        <v>0</v>
      </c>
      <c r="FFW13">
        <f>VLOOKUP(FFW12,'Nardone Bros (NOI)'!$B:$Y,17,FALSE)</f>
        <v>0</v>
      </c>
      <c r="FFX13">
        <f>VLOOKUP(FFX12,'Nardone Bros (NOI)'!$B:$Y,18,FALSE)</f>
        <v>0</v>
      </c>
      <c r="FFY13">
        <f>VLOOKUP(FFY12,'Nardone Bros (NOI)'!$B:$Y,19,FALSE)</f>
        <v>0</v>
      </c>
      <c r="FGA13">
        <f>VLOOKUP(FGA12,'Nardone Bros (NOI)'!$B:$Y,10,FALSE)</f>
        <v>0</v>
      </c>
      <c r="FGB13">
        <f>VLOOKUP(FGB12,'Nardone Bros (NOI)'!$B:$Y,11,FALSE)</f>
        <v>0</v>
      </c>
      <c r="FGC13">
        <f>VLOOKUP(FGC12,'Nardone Bros (NOI)'!$B:$Y,12,FALSE)</f>
        <v>0</v>
      </c>
      <c r="FGD13">
        <f>VLOOKUP(FGD12,'Nardone Bros (NOI)'!$B:$Y,13,FALSE)</f>
        <v>0</v>
      </c>
      <c r="FGE13">
        <f>VLOOKUP(FGE12,'Nardone Bros (NOI)'!$B:$Y,14,FALSE)</f>
        <v>0</v>
      </c>
      <c r="FGF13">
        <f>VLOOKUP(FGF12,'Nardone Bros (NOI)'!$B:$Y,15,FALSE)</f>
        <v>0</v>
      </c>
      <c r="FGG13">
        <f>VLOOKUP(FGG12,'Nardone Bros (NOI)'!$B:$Y,16,FALSE)</f>
        <v>0</v>
      </c>
      <c r="FGH13">
        <f>VLOOKUP(FGH12,'Nardone Bros (NOI)'!$B:$Y,17,FALSE)</f>
        <v>0</v>
      </c>
      <c r="FGI13">
        <f>VLOOKUP(FGI12,'Nardone Bros (NOI)'!$B:$Y,18,FALSE)</f>
        <v>0</v>
      </c>
      <c r="FGJ13">
        <f>VLOOKUP(FGJ12,'Nardone Bros (NOI)'!$B:$Y,19,FALSE)</f>
        <v>0</v>
      </c>
      <c r="FGL13">
        <f>VLOOKUP(FGL12,'Nardone Bros (NOI)'!$B:$Y,10,FALSE)</f>
        <v>0</v>
      </c>
      <c r="FGM13">
        <f>VLOOKUP(FGM12,'Nardone Bros (NOI)'!$B:$Y,11,FALSE)</f>
        <v>0</v>
      </c>
      <c r="FGN13">
        <f>VLOOKUP(FGN12,'Nardone Bros (NOI)'!$B:$Y,12,FALSE)</f>
        <v>0</v>
      </c>
      <c r="FGO13">
        <f>VLOOKUP(FGO12,'Nardone Bros (NOI)'!$B:$Y,13,FALSE)</f>
        <v>0</v>
      </c>
      <c r="FGP13">
        <f>VLOOKUP(FGP12,'Nardone Bros (NOI)'!$B:$Y,14,FALSE)</f>
        <v>0</v>
      </c>
      <c r="FGQ13">
        <f>VLOOKUP(FGQ12,'Nardone Bros (NOI)'!$B:$Y,15,FALSE)</f>
        <v>0</v>
      </c>
      <c r="FGR13">
        <f>VLOOKUP(FGR12,'Nardone Bros (NOI)'!$B:$Y,16,FALSE)</f>
        <v>0</v>
      </c>
      <c r="FGS13">
        <f>VLOOKUP(FGS12,'Nardone Bros (NOI)'!$B:$Y,17,FALSE)</f>
        <v>0</v>
      </c>
      <c r="FGT13">
        <f>VLOOKUP(FGT12,'Nardone Bros (NOI)'!$B:$Y,18,FALSE)</f>
        <v>0</v>
      </c>
      <c r="FGU13">
        <f>VLOOKUP(FGU12,'Nardone Bros (NOI)'!$B:$Y,19,FALSE)</f>
        <v>0</v>
      </c>
      <c r="FGW13">
        <f>VLOOKUP(FGW12,'Nardone Bros (NOI)'!$B:$Y,10,FALSE)</f>
        <v>0</v>
      </c>
      <c r="FGX13">
        <f>VLOOKUP(FGX12,'Nardone Bros (NOI)'!$B:$Y,11,FALSE)</f>
        <v>0</v>
      </c>
      <c r="FGY13">
        <f>VLOOKUP(FGY12,'Nardone Bros (NOI)'!$B:$Y,12,FALSE)</f>
        <v>0</v>
      </c>
      <c r="FGZ13">
        <f>VLOOKUP(FGZ12,'Nardone Bros (NOI)'!$B:$Y,13,FALSE)</f>
        <v>0</v>
      </c>
      <c r="FHA13">
        <f>VLOOKUP(FHA12,'Nardone Bros (NOI)'!$B:$Y,14,FALSE)</f>
        <v>0</v>
      </c>
      <c r="FHB13">
        <f>VLOOKUP(FHB12,'Nardone Bros (NOI)'!$B:$Y,15,FALSE)</f>
        <v>0</v>
      </c>
      <c r="FHC13">
        <f>VLOOKUP(FHC12,'Nardone Bros (NOI)'!$B:$Y,16,FALSE)</f>
        <v>0</v>
      </c>
      <c r="FHD13">
        <f>VLOOKUP(FHD12,'Nardone Bros (NOI)'!$B:$Y,17,FALSE)</f>
        <v>0</v>
      </c>
      <c r="FHE13">
        <f>VLOOKUP(FHE12,'Nardone Bros (NOI)'!$B:$Y,18,FALSE)</f>
        <v>0</v>
      </c>
      <c r="FHF13">
        <f>VLOOKUP(FHF12,'Nardone Bros (NOI)'!$B:$Y,19,FALSE)</f>
        <v>0</v>
      </c>
      <c r="FHH13">
        <f>VLOOKUP(FHH12,'Nardone Bros (NOI)'!$B:$Y,10,FALSE)</f>
        <v>0</v>
      </c>
      <c r="FHI13">
        <f>VLOOKUP(FHI12,'Nardone Bros (NOI)'!$B:$Y,11,FALSE)</f>
        <v>0</v>
      </c>
      <c r="FHJ13">
        <f>VLOOKUP(FHJ12,'Nardone Bros (NOI)'!$B:$Y,12,FALSE)</f>
        <v>0</v>
      </c>
      <c r="FHK13">
        <f>VLOOKUP(FHK12,'Nardone Bros (NOI)'!$B:$Y,13,FALSE)</f>
        <v>0</v>
      </c>
      <c r="FHL13">
        <f>VLOOKUP(FHL12,'Nardone Bros (NOI)'!$B:$Y,14,FALSE)</f>
        <v>0</v>
      </c>
      <c r="FHM13">
        <f>VLOOKUP(FHM12,'Nardone Bros (NOI)'!$B:$Y,15,FALSE)</f>
        <v>0</v>
      </c>
      <c r="FHN13">
        <f>VLOOKUP(FHN12,'Nardone Bros (NOI)'!$B:$Y,16,FALSE)</f>
        <v>0</v>
      </c>
      <c r="FHO13">
        <f>VLOOKUP(FHO12,'Nardone Bros (NOI)'!$B:$Y,17,FALSE)</f>
        <v>0</v>
      </c>
      <c r="FHP13">
        <f>VLOOKUP(FHP12,'Nardone Bros (NOI)'!$B:$Y,18,FALSE)</f>
        <v>0</v>
      </c>
      <c r="FHQ13">
        <f>VLOOKUP(FHQ12,'Nardone Bros (NOI)'!$B:$Y,19,FALSE)</f>
        <v>0</v>
      </c>
      <c r="FHS13">
        <f>VLOOKUP(FHS12,'Nardone Bros (NOI)'!$B:$Y,10,FALSE)</f>
        <v>0</v>
      </c>
      <c r="FHT13">
        <f>VLOOKUP(FHT12,'Nardone Bros (NOI)'!$B:$Y,11,FALSE)</f>
        <v>0</v>
      </c>
      <c r="FHU13">
        <f>VLOOKUP(FHU12,'Nardone Bros (NOI)'!$B:$Y,12,FALSE)</f>
        <v>0</v>
      </c>
      <c r="FHV13">
        <f>VLOOKUP(FHV12,'Nardone Bros (NOI)'!$B:$Y,13,FALSE)</f>
        <v>0</v>
      </c>
      <c r="FHW13">
        <f>VLOOKUP(FHW12,'Nardone Bros (NOI)'!$B:$Y,14,FALSE)</f>
        <v>0</v>
      </c>
      <c r="FHX13">
        <f>VLOOKUP(FHX12,'Nardone Bros (NOI)'!$B:$Y,15,FALSE)</f>
        <v>0</v>
      </c>
      <c r="FHY13">
        <f>VLOOKUP(FHY12,'Nardone Bros (NOI)'!$B:$Y,16,FALSE)</f>
        <v>0</v>
      </c>
      <c r="FHZ13">
        <f>VLOOKUP(FHZ12,'Nardone Bros (NOI)'!$B:$Y,17,FALSE)</f>
        <v>0</v>
      </c>
      <c r="FIA13">
        <f>VLOOKUP(FIA12,'Nardone Bros (NOI)'!$B:$Y,18,FALSE)</f>
        <v>0</v>
      </c>
      <c r="FIB13">
        <f>VLOOKUP(FIB12,'Nardone Bros (NOI)'!$B:$Y,19,FALSE)</f>
        <v>0</v>
      </c>
      <c r="FID13">
        <f>VLOOKUP(FID12,'Nardone Bros (NOI)'!$B:$Y,10,FALSE)</f>
        <v>0</v>
      </c>
      <c r="FIE13">
        <f>VLOOKUP(FIE12,'Nardone Bros (NOI)'!$B:$Y,11,FALSE)</f>
        <v>0</v>
      </c>
      <c r="FIF13">
        <f>VLOOKUP(FIF12,'Nardone Bros (NOI)'!$B:$Y,12,FALSE)</f>
        <v>0</v>
      </c>
      <c r="FIG13">
        <f>VLOOKUP(FIG12,'Nardone Bros (NOI)'!$B:$Y,13,FALSE)</f>
        <v>0</v>
      </c>
      <c r="FIH13">
        <f>VLOOKUP(FIH12,'Nardone Bros (NOI)'!$B:$Y,14,FALSE)</f>
        <v>0</v>
      </c>
      <c r="FII13">
        <f>VLOOKUP(FII12,'Nardone Bros (NOI)'!$B:$Y,15,FALSE)</f>
        <v>0</v>
      </c>
      <c r="FIJ13">
        <f>VLOOKUP(FIJ12,'Nardone Bros (NOI)'!$B:$Y,16,FALSE)</f>
        <v>0</v>
      </c>
      <c r="FIK13">
        <f>VLOOKUP(FIK12,'Nardone Bros (NOI)'!$B:$Y,17,FALSE)</f>
        <v>0</v>
      </c>
      <c r="FIL13">
        <f>VLOOKUP(FIL12,'Nardone Bros (NOI)'!$B:$Y,18,FALSE)</f>
        <v>0</v>
      </c>
      <c r="FIM13">
        <f>VLOOKUP(FIM12,'Nardone Bros (NOI)'!$B:$Y,19,FALSE)</f>
        <v>0</v>
      </c>
      <c r="FIO13">
        <f>VLOOKUP(FIO12,'Nardone Bros (NOI)'!$B:$Y,10,FALSE)</f>
        <v>0</v>
      </c>
      <c r="FIP13">
        <f>VLOOKUP(FIP12,'Nardone Bros (NOI)'!$B:$Y,11,FALSE)</f>
        <v>0</v>
      </c>
      <c r="FIQ13">
        <f>VLOOKUP(FIQ12,'Nardone Bros (NOI)'!$B:$Y,12,FALSE)</f>
        <v>0</v>
      </c>
      <c r="FIR13">
        <f>VLOOKUP(FIR12,'Nardone Bros (NOI)'!$B:$Y,13,FALSE)</f>
        <v>0</v>
      </c>
      <c r="FIS13">
        <f>VLOOKUP(FIS12,'Nardone Bros (NOI)'!$B:$Y,14,FALSE)</f>
        <v>0</v>
      </c>
      <c r="FIT13">
        <f>VLOOKUP(FIT12,'Nardone Bros (NOI)'!$B:$Y,15,FALSE)</f>
        <v>0</v>
      </c>
      <c r="FIU13">
        <f>VLOOKUP(FIU12,'Nardone Bros (NOI)'!$B:$Y,16,FALSE)</f>
        <v>0</v>
      </c>
      <c r="FIV13">
        <f>VLOOKUP(FIV12,'Nardone Bros (NOI)'!$B:$Y,17,FALSE)</f>
        <v>0</v>
      </c>
      <c r="FIW13">
        <f>VLOOKUP(FIW12,'Nardone Bros (NOI)'!$B:$Y,18,FALSE)</f>
        <v>0</v>
      </c>
      <c r="FIX13">
        <f>VLOOKUP(FIX12,'Nardone Bros (NOI)'!$B:$Y,19,FALSE)</f>
        <v>0</v>
      </c>
      <c r="FIZ13">
        <f>VLOOKUP(FIZ12,'Nardone Bros (NOI)'!$B:$Y,10,FALSE)</f>
        <v>0</v>
      </c>
      <c r="FJA13">
        <f>VLOOKUP(FJA12,'Nardone Bros (NOI)'!$B:$Y,11,FALSE)</f>
        <v>0</v>
      </c>
      <c r="FJB13">
        <f>VLOOKUP(FJB12,'Nardone Bros (NOI)'!$B:$Y,12,FALSE)</f>
        <v>0</v>
      </c>
      <c r="FJC13">
        <f>VLOOKUP(FJC12,'Nardone Bros (NOI)'!$B:$Y,13,FALSE)</f>
        <v>0</v>
      </c>
      <c r="FJD13">
        <f>VLOOKUP(FJD12,'Nardone Bros (NOI)'!$B:$Y,14,FALSE)</f>
        <v>0</v>
      </c>
      <c r="FJE13">
        <f>VLOOKUP(FJE12,'Nardone Bros (NOI)'!$B:$Y,15,FALSE)</f>
        <v>0</v>
      </c>
      <c r="FJF13">
        <f>VLOOKUP(FJF12,'Nardone Bros (NOI)'!$B:$Y,16,FALSE)</f>
        <v>0</v>
      </c>
      <c r="FJG13">
        <f>VLOOKUP(FJG12,'Nardone Bros (NOI)'!$B:$Y,17,FALSE)</f>
        <v>0</v>
      </c>
      <c r="FJH13">
        <f>VLOOKUP(FJH12,'Nardone Bros (NOI)'!$B:$Y,18,FALSE)</f>
        <v>0</v>
      </c>
      <c r="FJI13">
        <f>VLOOKUP(FJI12,'Nardone Bros (NOI)'!$B:$Y,19,FALSE)</f>
        <v>0</v>
      </c>
      <c r="FJK13">
        <f>VLOOKUP(FJK12,'Nardone Bros (NOI)'!$B:$Y,10,FALSE)</f>
        <v>0</v>
      </c>
      <c r="FJL13">
        <f>VLOOKUP(FJL12,'Nardone Bros (NOI)'!$B:$Y,11,FALSE)</f>
        <v>0</v>
      </c>
      <c r="FJM13">
        <f>VLOOKUP(FJM12,'Nardone Bros (NOI)'!$B:$Y,12,FALSE)</f>
        <v>0</v>
      </c>
      <c r="FJN13">
        <f>VLOOKUP(FJN12,'Nardone Bros (NOI)'!$B:$Y,13,FALSE)</f>
        <v>0</v>
      </c>
      <c r="FJO13">
        <f>VLOOKUP(FJO12,'Nardone Bros (NOI)'!$B:$Y,14,FALSE)</f>
        <v>0</v>
      </c>
      <c r="FJP13">
        <f>VLOOKUP(FJP12,'Nardone Bros (NOI)'!$B:$Y,15,FALSE)</f>
        <v>0</v>
      </c>
      <c r="FJQ13">
        <f>VLOOKUP(FJQ12,'Nardone Bros (NOI)'!$B:$Y,16,FALSE)</f>
        <v>0</v>
      </c>
      <c r="FJR13">
        <f>VLOOKUP(FJR12,'Nardone Bros (NOI)'!$B:$Y,17,FALSE)</f>
        <v>0</v>
      </c>
      <c r="FJS13">
        <f>VLOOKUP(FJS12,'Nardone Bros (NOI)'!$B:$Y,18,FALSE)</f>
        <v>0</v>
      </c>
      <c r="FJT13">
        <f>VLOOKUP(FJT12,'Nardone Bros (NOI)'!$B:$Y,19,FALSE)</f>
        <v>0</v>
      </c>
      <c r="FJV13">
        <f>VLOOKUP(FJV12,'NFG - Apples (NOI)'!$B:$Y,10,FALSE)</f>
        <v>0</v>
      </c>
      <c r="FJW13">
        <f>VLOOKUP(FJW12,'NFG - Apples (NOI)'!$B:$Y,11,FALSE)</f>
        <v>0</v>
      </c>
      <c r="FJX13">
        <f>VLOOKUP(FJX12,'NFG - Apples (NOI)'!$B:$Y,12,FALSE)</f>
        <v>0</v>
      </c>
      <c r="FJY13">
        <f>VLOOKUP(FJY12,'NFG - Apples (NOI)'!$B:$Y,13,FALSE)</f>
        <v>0</v>
      </c>
      <c r="FJZ13">
        <f>VLOOKUP(FJZ12,'NFG - Apples (NOI)'!$B:$Y,14,FALSE)</f>
        <v>0</v>
      </c>
      <c r="FKA13">
        <f>VLOOKUP(FKA12,'NFG - Apples (NOI)'!$B:$Y,15,FALSE)</f>
        <v>0</v>
      </c>
      <c r="FKB13">
        <f>VLOOKUP(FKB12,'NFG - Apples (NOI)'!$B:$Y,16,FALSE)</f>
        <v>0</v>
      </c>
      <c r="FKC13">
        <f>VLOOKUP(FKC12,'NFG - Apples (NOI)'!$B:$Y,17,FALSE)</f>
        <v>0</v>
      </c>
      <c r="FKD13">
        <f>VLOOKUP(FKD12,'NFG - Apples (NOI)'!$B:$Y,18,FALSE)</f>
        <v>0</v>
      </c>
      <c r="FKE13">
        <f>VLOOKUP(FKE12,'NFG - Apples (NOI)'!$B:$Y,19,FALSE)</f>
        <v>0</v>
      </c>
      <c r="FKG13">
        <f>VLOOKUP(FKG12,'NFG - Apples (NOI)'!$B:$Y,10,FALSE)</f>
        <v>0</v>
      </c>
      <c r="FKH13">
        <f>VLOOKUP(FKH12,'NFG - Apples (NOI)'!$B:$Y,11,FALSE)</f>
        <v>0</v>
      </c>
      <c r="FKI13">
        <f>VLOOKUP(FKI12,'NFG - Apples (NOI)'!$B:$Y,12,FALSE)</f>
        <v>0</v>
      </c>
      <c r="FKJ13">
        <f>VLOOKUP(FKJ12,'NFG - Apples (NOI)'!$B:$Y,13,FALSE)</f>
        <v>0</v>
      </c>
      <c r="FKK13">
        <f>VLOOKUP(FKK12,'NFG - Apples (NOI)'!$B:$Y,14,FALSE)</f>
        <v>0</v>
      </c>
      <c r="FKL13">
        <f>VLOOKUP(FKL12,'NFG - Apples (NOI)'!$B:$Y,15,FALSE)</f>
        <v>0</v>
      </c>
      <c r="FKM13">
        <f>VLOOKUP(FKM12,'NFG - Apples (NOI)'!$B:$Y,16,FALSE)</f>
        <v>0</v>
      </c>
      <c r="FKN13">
        <f>VLOOKUP(FKN12,'NFG - Apples (NOI)'!$B:$Y,17,FALSE)</f>
        <v>0</v>
      </c>
      <c r="FKO13">
        <f>VLOOKUP(FKO12,'NFG - Apples (NOI)'!$B:$Y,18,FALSE)</f>
        <v>0</v>
      </c>
      <c r="FKP13">
        <f>VLOOKUP(FKP12,'NFG - Apples (NOI)'!$B:$Y,19,FALSE)</f>
        <v>0</v>
      </c>
      <c r="FKR13">
        <f>VLOOKUP(FKR12,'NFG - Apples (NOI)'!$B:$Y,10,FALSE)</f>
        <v>0</v>
      </c>
      <c r="FKS13">
        <f>VLOOKUP(FKS12,'NFG - Apples (NOI)'!$B:$Y,11,FALSE)</f>
        <v>0</v>
      </c>
      <c r="FKT13">
        <f>VLOOKUP(FKT12,'NFG - Apples (NOI)'!$B:$Y,12,FALSE)</f>
        <v>0</v>
      </c>
      <c r="FKU13">
        <f>VLOOKUP(FKU12,'NFG - Apples (NOI)'!$B:$Y,13,FALSE)</f>
        <v>0</v>
      </c>
      <c r="FKV13">
        <f>VLOOKUP(FKV12,'NFG - Apples (NOI)'!$B:$Y,14,FALSE)</f>
        <v>0</v>
      </c>
      <c r="FKW13">
        <f>VLOOKUP(FKW12,'NFG - Apples (NOI)'!$B:$Y,15,FALSE)</f>
        <v>0</v>
      </c>
      <c r="FKX13">
        <f>VLOOKUP(FKX12,'NFG - Apples (NOI)'!$B:$Y,16,FALSE)</f>
        <v>0</v>
      </c>
      <c r="FKY13">
        <f>VLOOKUP(FKY12,'NFG - Apples (NOI)'!$B:$Y,17,FALSE)</f>
        <v>0</v>
      </c>
      <c r="FKZ13">
        <f>VLOOKUP(FKZ12,'NFG - Apples (NOI)'!$B:$Y,18,FALSE)</f>
        <v>0</v>
      </c>
      <c r="FLA13">
        <f>VLOOKUP(FLA12,'NFG - Apples (NOI)'!$B:$Y,19,FALSE)</f>
        <v>0</v>
      </c>
      <c r="FLC13">
        <f>VLOOKUP(FLC12,'NFG - Apples (NOI)'!$B:$Y,10,FALSE)</f>
        <v>0</v>
      </c>
      <c r="FLD13">
        <f>VLOOKUP(FLD12,'NFG - Apples (NOI)'!$B:$Y,11,FALSE)</f>
        <v>0</v>
      </c>
      <c r="FLE13">
        <f>VLOOKUP(FLE12,'NFG - Apples (NOI)'!$B:$Y,12,FALSE)</f>
        <v>0</v>
      </c>
      <c r="FLF13">
        <f>VLOOKUP(FLF12,'NFG - Apples (NOI)'!$B:$Y,13,FALSE)</f>
        <v>0</v>
      </c>
      <c r="FLG13">
        <f>VLOOKUP(FLG12,'NFG - Apples (NOI)'!$B:$Y,14,FALSE)</f>
        <v>0</v>
      </c>
      <c r="FLH13">
        <f>VLOOKUP(FLH12,'NFG - Apples (NOI)'!$B:$Y,15,FALSE)</f>
        <v>0</v>
      </c>
      <c r="FLI13">
        <f>VLOOKUP(FLI12,'NFG - Apples (NOI)'!$B:$Y,16,FALSE)</f>
        <v>0</v>
      </c>
      <c r="FLJ13">
        <f>VLOOKUP(FLJ12,'NFG - Apples (NOI)'!$B:$Y,17,FALSE)</f>
        <v>0</v>
      </c>
      <c r="FLK13">
        <f>VLOOKUP(FLK12,'NFG - Apples (NOI)'!$B:$Y,18,FALSE)</f>
        <v>0</v>
      </c>
      <c r="FLL13">
        <f>VLOOKUP(FLL12,'NFG - Apples (NOI)'!$B:$Y,19,FALSE)</f>
        <v>0</v>
      </c>
      <c r="FLN13">
        <f>VLOOKUP(FLN12,'NFG - Apples (NOI)'!$B:$Y,10,FALSE)</f>
        <v>0</v>
      </c>
      <c r="FLO13">
        <f>VLOOKUP(FLO12,'NFG - Apples (NOI)'!$B:$Y,11,FALSE)</f>
        <v>0</v>
      </c>
      <c r="FLP13">
        <f>VLOOKUP(FLP12,'NFG - Apples (NOI)'!$B:$Y,12,FALSE)</f>
        <v>0</v>
      </c>
      <c r="FLQ13">
        <f>VLOOKUP(FLQ12,'NFG - Apples (NOI)'!$B:$Y,13,FALSE)</f>
        <v>0</v>
      </c>
      <c r="FLR13">
        <f>VLOOKUP(FLR12,'NFG - Apples (NOI)'!$B:$Y,14,FALSE)</f>
        <v>0</v>
      </c>
      <c r="FLS13">
        <f>VLOOKUP(FLS12,'NFG - Apples (NOI)'!$B:$Y,15,FALSE)</f>
        <v>0</v>
      </c>
      <c r="FLT13">
        <f>VLOOKUP(FLT12,'NFG - Apples (NOI)'!$B:$Y,16,FALSE)</f>
        <v>0</v>
      </c>
      <c r="FLU13">
        <f>VLOOKUP(FLU12,'NFG - Apples (NOI)'!$B:$Y,17,FALSE)</f>
        <v>0</v>
      </c>
      <c r="FLV13">
        <f>VLOOKUP(FLV12,'NFG - Apples (NOI)'!$B:$Y,18,FALSE)</f>
        <v>0</v>
      </c>
      <c r="FLW13">
        <f>VLOOKUP(FLW12,'NFG - Apples (NOI)'!$B:$Y,19,FALSE)</f>
        <v>0</v>
      </c>
      <c r="FLY13">
        <f>VLOOKUP(FLY12,'NFG - Apples (NOI)'!$B:$Y,10,FALSE)</f>
        <v>0</v>
      </c>
      <c r="FLZ13">
        <f>VLOOKUP(FLZ12,'NFG - Apples (NOI)'!$B:$Y,11,FALSE)</f>
        <v>0</v>
      </c>
      <c r="FMA13">
        <f>VLOOKUP(FMA12,'NFG - Apples (NOI)'!$B:$Y,12,FALSE)</f>
        <v>0</v>
      </c>
      <c r="FMB13">
        <f>VLOOKUP(FMB12,'NFG - Apples (NOI)'!$B:$Y,13,FALSE)</f>
        <v>0</v>
      </c>
      <c r="FMC13">
        <f>VLOOKUP(FMC12,'NFG - Apples (NOI)'!$B:$Y,14,FALSE)</f>
        <v>0</v>
      </c>
      <c r="FMD13">
        <f>VLOOKUP(FMD12,'NFG - Apples (NOI)'!$B:$Y,15,FALSE)</f>
        <v>0</v>
      </c>
      <c r="FME13">
        <f>VLOOKUP(FME12,'NFG - Apples (NOI)'!$B:$Y,16,FALSE)</f>
        <v>0</v>
      </c>
      <c r="FMF13">
        <f>VLOOKUP(FMF12,'NFG - Apples (NOI)'!$B:$Y,17,FALSE)</f>
        <v>0</v>
      </c>
      <c r="FMG13">
        <f>VLOOKUP(FMG12,'NFG - Apples (NOI)'!$B:$Y,18,FALSE)</f>
        <v>0</v>
      </c>
      <c r="FMH13">
        <f>VLOOKUP(FMH12,'NFG - Apples (NOI)'!$B:$Y,19,FALSE)</f>
        <v>0</v>
      </c>
      <c r="FMJ13">
        <f>VLOOKUP(FMJ12,'NFG - Apples (NOI)'!$B:$Y,10,FALSE)</f>
        <v>0</v>
      </c>
      <c r="FMK13">
        <f>VLOOKUP(FMK12,'NFG - Apples (NOI)'!$B:$Y,11,FALSE)</f>
        <v>0</v>
      </c>
      <c r="FML13">
        <f>VLOOKUP(FML12,'NFG - Apples (NOI)'!$B:$Y,12,FALSE)</f>
        <v>0</v>
      </c>
      <c r="FMM13">
        <f>VLOOKUP(FMM12,'NFG - Apples (NOI)'!$B:$Y,13,FALSE)</f>
        <v>0</v>
      </c>
      <c r="FMN13">
        <f>VLOOKUP(FMN12,'NFG - Apples (NOI)'!$B:$Y,14,FALSE)</f>
        <v>0</v>
      </c>
      <c r="FMO13">
        <f>VLOOKUP(FMO12,'NFG - Apples (NOI)'!$B:$Y,15,FALSE)</f>
        <v>0</v>
      </c>
      <c r="FMP13">
        <f>VLOOKUP(FMP12,'NFG - Apples (NOI)'!$B:$Y,16,FALSE)</f>
        <v>0</v>
      </c>
      <c r="FMQ13">
        <f>VLOOKUP(FMQ12,'NFG - Apples (NOI)'!$B:$Y,17,FALSE)</f>
        <v>0</v>
      </c>
      <c r="FMR13">
        <f>VLOOKUP(FMR12,'NFG - Apples (NOI)'!$B:$Y,18,FALSE)</f>
        <v>0</v>
      </c>
      <c r="FMS13">
        <f>VLOOKUP(FMS12,'NFG - Apples (NOI)'!$B:$Y,19,FALSE)</f>
        <v>0</v>
      </c>
      <c r="FMU13">
        <f>VLOOKUP(FMU12,'NFG - Apples (NOI)'!$B:$Y,10,FALSE)</f>
        <v>0</v>
      </c>
      <c r="FMV13">
        <f>VLOOKUP(FMV12,'NFG - Apples (NOI)'!$B:$Y,11,FALSE)</f>
        <v>0</v>
      </c>
      <c r="FMW13">
        <f>VLOOKUP(FMW12,'NFG - Apples (NOI)'!$B:$Y,12,FALSE)</f>
        <v>0</v>
      </c>
      <c r="FMX13">
        <f>VLOOKUP(FMX12,'NFG - Apples (NOI)'!$B:$Y,13,FALSE)</f>
        <v>0</v>
      </c>
      <c r="FMY13">
        <f>VLOOKUP(FMY12,'NFG - Apples (NOI)'!$B:$Y,14,FALSE)</f>
        <v>0</v>
      </c>
      <c r="FMZ13">
        <f>VLOOKUP(FMZ12,'NFG - Apples (NOI)'!$B:$Y,15,FALSE)</f>
        <v>0</v>
      </c>
      <c r="FNA13">
        <f>VLOOKUP(FNA12,'NFG - Apples (NOI)'!$B:$Y,16,FALSE)</f>
        <v>0</v>
      </c>
      <c r="FNB13">
        <f>VLOOKUP(FNB12,'NFG - Apples (NOI)'!$B:$Y,17,FALSE)</f>
        <v>0</v>
      </c>
      <c r="FNC13">
        <f>VLOOKUP(FNC12,'NFG - Apples (NOI)'!$B:$Y,18,FALSE)</f>
        <v>0</v>
      </c>
      <c r="FND13">
        <f>VLOOKUP(FND12,'NFG - Apples (NOI)'!$B:$Y,19,FALSE)</f>
        <v>0</v>
      </c>
      <c r="FNF13">
        <f>VLOOKUP(FNF12,'NFG - Apples (NOI)'!$B:$Y,10,FALSE)</f>
        <v>0</v>
      </c>
      <c r="FNG13">
        <f>VLOOKUP(FNG12,'NFG - Apples (NOI)'!$B:$Y,11,FALSE)</f>
        <v>0</v>
      </c>
      <c r="FNH13">
        <f>VLOOKUP(FNH12,'NFG - Apples (NOI)'!$B:$Y,12,FALSE)</f>
        <v>0</v>
      </c>
      <c r="FNI13">
        <f>VLOOKUP(FNI12,'NFG - Apples (NOI)'!$B:$Y,13,FALSE)</f>
        <v>0</v>
      </c>
      <c r="FNJ13">
        <f>VLOOKUP(FNJ12,'NFG - Apples (NOI)'!$B:$Y,14,FALSE)</f>
        <v>0</v>
      </c>
      <c r="FNK13">
        <f>VLOOKUP(FNK12,'NFG - Apples (NOI)'!$B:$Y,15,FALSE)</f>
        <v>0</v>
      </c>
      <c r="FNL13">
        <f>VLOOKUP(FNL12,'NFG - Apples (NOI)'!$B:$Y,16,FALSE)</f>
        <v>0</v>
      </c>
      <c r="FNM13">
        <f>VLOOKUP(FNM12,'NFG - Apples (NOI)'!$B:$Y,17,FALSE)</f>
        <v>0</v>
      </c>
      <c r="FNN13">
        <f>VLOOKUP(FNN12,'NFG - Apples (NOI)'!$B:$Y,18,FALSE)</f>
        <v>0</v>
      </c>
      <c r="FNO13">
        <f>VLOOKUP(FNO12,'NFG - Apples (NOI)'!$B:$Y,19,FALSE)</f>
        <v>0</v>
      </c>
      <c r="FNQ13">
        <f>VLOOKUP(FNQ12,'NFG - Apples (NOI)'!$B:$Y,10,FALSE)</f>
        <v>0</v>
      </c>
      <c r="FNR13">
        <f>VLOOKUP(FNR12,'NFG - Apples (NOI)'!$B:$Y,11,FALSE)</f>
        <v>0</v>
      </c>
      <c r="FNS13">
        <f>VLOOKUP(FNS12,'NFG - Apples (NOI)'!$B:$Y,12,FALSE)</f>
        <v>0</v>
      </c>
      <c r="FNT13">
        <f>VLOOKUP(FNT12,'NFG - Apples (NOI)'!$B:$Y,13,FALSE)</f>
        <v>0</v>
      </c>
      <c r="FNU13">
        <f>VLOOKUP(FNU12,'NFG - Apples (NOI)'!$B:$Y,14,FALSE)</f>
        <v>0</v>
      </c>
      <c r="FNV13">
        <f>VLOOKUP(FNV12,'NFG - Apples (NOI)'!$B:$Y,15,FALSE)</f>
        <v>0</v>
      </c>
      <c r="FNW13">
        <f>VLOOKUP(FNW12,'NFG - Apples (NOI)'!$B:$Y,16,FALSE)</f>
        <v>0</v>
      </c>
      <c r="FNX13">
        <f>VLOOKUP(FNX12,'NFG - Apples (NOI)'!$B:$Y,17,FALSE)</f>
        <v>0</v>
      </c>
      <c r="FNY13">
        <f>VLOOKUP(FNY12,'NFG - Apples (NOI)'!$B:$Y,18,FALSE)</f>
        <v>0</v>
      </c>
      <c r="FNZ13">
        <f>VLOOKUP(FNZ12,'NFG - Apples (NOI)'!$B:$Y,19,FALSE)</f>
        <v>0</v>
      </c>
      <c r="FOB13">
        <f>VLOOKUP(FOB12,'NFG - Apples (NOI)'!$B:$Y,10,FALSE)</f>
        <v>0</v>
      </c>
      <c r="FOC13">
        <f>VLOOKUP(FOC12,'NFG - Apples (NOI)'!$B:$Y,11,FALSE)</f>
        <v>0</v>
      </c>
      <c r="FOD13">
        <f>VLOOKUP(FOD12,'NFG - Apples (NOI)'!$B:$Y,12,FALSE)</f>
        <v>0</v>
      </c>
      <c r="FOE13">
        <f>VLOOKUP(FOE12,'NFG - Apples (NOI)'!$B:$Y,13,FALSE)</f>
        <v>0</v>
      </c>
      <c r="FOF13">
        <f>VLOOKUP(FOF12,'NFG - Apples (NOI)'!$B:$Y,14,FALSE)</f>
        <v>0</v>
      </c>
      <c r="FOG13">
        <f>VLOOKUP(FOG12,'NFG - Apples (NOI)'!$B:$Y,15,FALSE)</f>
        <v>0</v>
      </c>
      <c r="FOH13">
        <f>VLOOKUP(FOH12,'NFG - Apples (NOI)'!$B:$Y,16,FALSE)</f>
        <v>0</v>
      </c>
      <c r="FOI13">
        <f>VLOOKUP(FOI12,'NFG - Apples (NOI)'!$B:$Y,17,FALSE)</f>
        <v>0</v>
      </c>
      <c r="FOJ13">
        <f>VLOOKUP(FOJ12,'NFG - Apples (NOI)'!$B:$Y,18,FALSE)</f>
        <v>0</v>
      </c>
      <c r="FOK13">
        <f>VLOOKUP(FOK12,'NFG - Apples (NOI)'!$B:$Y,19,FALSE)</f>
        <v>0</v>
      </c>
      <c r="FOM13">
        <f>VLOOKUP(FOM12,'NFG - Apples (NOI)'!$B:$Y,10,FALSE)</f>
        <v>0</v>
      </c>
      <c r="FON13">
        <f>VLOOKUP(FON12,'NFG - Apples (NOI)'!$B:$Y,11,FALSE)</f>
        <v>0</v>
      </c>
      <c r="FOO13">
        <f>VLOOKUP(FOO12,'NFG - Apples (NOI)'!$B:$Y,12,FALSE)</f>
        <v>0</v>
      </c>
      <c r="FOP13">
        <f>VLOOKUP(FOP12,'NFG - Apples (NOI)'!$B:$Y,13,FALSE)</f>
        <v>0</v>
      </c>
      <c r="FOQ13">
        <f>VLOOKUP(FOQ12,'NFG - Apples (NOI)'!$B:$Y,14,FALSE)</f>
        <v>0</v>
      </c>
      <c r="FOR13">
        <f>VLOOKUP(FOR12,'NFG - Apples (NOI)'!$B:$Y,15,FALSE)</f>
        <v>0</v>
      </c>
      <c r="FOS13">
        <f>VLOOKUP(FOS12,'NFG - Apples (NOI)'!$B:$Y,16,FALSE)</f>
        <v>0</v>
      </c>
      <c r="FOT13">
        <f>VLOOKUP(FOT12,'NFG - Apples (NOI)'!$B:$Y,17,FALSE)</f>
        <v>0</v>
      </c>
      <c r="FOU13">
        <f>VLOOKUP(FOU12,'NFG - Apples (NOI)'!$B:$Y,18,FALSE)</f>
        <v>0</v>
      </c>
      <c r="FOV13">
        <f>VLOOKUP(FOV12,'NFG - Apples (NOI)'!$B:$Y,19,FALSE)</f>
        <v>0</v>
      </c>
      <c r="FOX13">
        <f>VLOOKUP(FOX12,'NFG - Apples (NOI)'!$B:$Y,10,FALSE)</f>
        <v>0</v>
      </c>
      <c r="FOY13">
        <f>VLOOKUP(FOY12,'NFG - Apples (NOI)'!$B:$Y,11,FALSE)</f>
        <v>0</v>
      </c>
      <c r="FOZ13">
        <f>VLOOKUP(FOZ12,'NFG - Apples (NOI)'!$B:$Y,12,FALSE)</f>
        <v>0</v>
      </c>
      <c r="FPA13">
        <f>VLOOKUP(FPA12,'NFG - Apples (NOI)'!$B:$Y,13,FALSE)</f>
        <v>0</v>
      </c>
      <c r="FPB13">
        <f>VLOOKUP(FPB12,'NFG - Apples (NOI)'!$B:$Y,14,FALSE)</f>
        <v>0</v>
      </c>
      <c r="FPC13">
        <f>VLOOKUP(FPC12,'NFG - Apples (NOI)'!$B:$Y,15,FALSE)</f>
        <v>0</v>
      </c>
      <c r="FPD13">
        <f>VLOOKUP(FPD12,'NFG - Apples (NOI)'!$B:$Y,16,FALSE)</f>
        <v>0</v>
      </c>
      <c r="FPE13">
        <f>VLOOKUP(FPE12,'NFG - Apples (NOI)'!$B:$Y,17,FALSE)</f>
        <v>0</v>
      </c>
      <c r="FPF13">
        <f>VLOOKUP(FPF12,'NFG - Apples (NOI)'!$B:$Y,18,FALSE)</f>
        <v>0</v>
      </c>
      <c r="FPG13">
        <f>VLOOKUP(FPG12,'NFG - Apples (NOI)'!$B:$Y,19,FALSE)</f>
        <v>0</v>
      </c>
      <c r="FPI13">
        <f>VLOOKUP(FPI12,'NFG - Garbanzo Beans (NOI)'!$B:$Y,10,FALSE)</f>
        <v>0</v>
      </c>
      <c r="FPJ13">
        <f>VLOOKUP(FPJ12,'NFG - Garbanzo Beans (NOI)'!$B:$Y,11,FALSE)</f>
        <v>0</v>
      </c>
      <c r="FPK13">
        <f>VLOOKUP(FPK12,'NFG - Garbanzo Beans (NOI)'!$B:$Y,12,FALSE)</f>
        <v>0</v>
      </c>
      <c r="FPL13">
        <f>VLOOKUP(FPL12,'NFG - Garbanzo Beans (NOI)'!$B:$Y,13,FALSE)</f>
        <v>0</v>
      </c>
      <c r="FPM13">
        <f>VLOOKUP(FPM12,'NFG - Garbanzo Beans (NOI)'!$B:$Y,14,FALSE)</f>
        <v>0</v>
      </c>
      <c r="FPN13">
        <f>VLOOKUP(FPN12,'NFG - Garbanzo Beans (NOI)'!$B:$Y,15,FALSE)</f>
        <v>0</v>
      </c>
      <c r="FPO13">
        <f>VLOOKUP(FPO12,'NFG - Garbanzo Beans (NOI)'!$B:$Y,16,FALSE)</f>
        <v>0</v>
      </c>
      <c r="FPP13">
        <f>VLOOKUP(FPP12,'NFG - Garbanzo Beans (NOI)'!$B:$Y,17,FALSE)</f>
        <v>0</v>
      </c>
      <c r="FPQ13">
        <f>VLOOKUP(FPQ12,'NFG - Garbanzo Beans (NOI)'!$B:$Y,18,FALSE)</f>
        <v>0</v>
      </c>
      <c r="FPR13">
        <f>VLOOKUP(FPR12,'NFG - Garbanzo Beans (NOI)'!$B:$Y,19,FALSE)</f>
        <v>0</v>
      </c>
      <c r="FPT13">
        <f>VLOOKUP(FPT12,'NFG - Garbanzo Beans (NOI)'!$B:$Y,10,FALSE)</f>
        <v>0</v>
      </c>
      <c r="FPU13">
        <f>VLOOKUP(FPU12,'NFG - Garbanzo Beans (NOI)'!$B:$Y,11,FALSE)</f>
        <v>0</v>
      </c>
      <c r="FPV13">
        <f>VLOOKUP(FPV12,'NFG - Garbanzo Beans (NOI)'!$B:$Y,12,FALSE)</f>
        <v>0</v>
      </c>
      <c r="FPW13">
        <f>VLOOKUP(FPW12,'NFG - Garbanzo Beans (NOI)'!$B:$Y,13,FALSE)</f>
        <v>0</v>
      </c>
      <c r="FPX13">
        <f>VLOOKUP(FPX12,'NFG - Garbanzo Beans (NOI)'!$B:$Y,14,FALSE)</f>
        <v>0</v>
      </c>
      <c r="FPY13">
        <f>VLOOKUP(FPY12,'NFG - Garbanzo Beans (NOI)'!$B:$Y,15,FALSE)</f>
        <v>0</v>
      </c>
      <c r="FPZ13">
        <f>VLOOKUP(FPZ12,'NFG - Garbanzo Beans (NOI)'!$B:$Y,16,FALSE)</f>
        <v>0</v>
      </c>
      <c r="FQA13">
        <f>VLOOKUP(FQA12,'NFG - Garbanzo Beans (NOI)'!$B:$Y,17,FALSE)</f>
        <v>0</v>
      </c>
      <c r="FQB13">
        <f>VLOOKUP(FQB12,'NFG - Garbanzo Beans (NOI)'!$B:$Y,18,FALSE)</f>
        <v>0</v>
      </c>
      <c r="FQC13">
        <f>VLOOKUP(FQC12,'NFG - Garbanzo Beans (NOI)'!$B:$Y,19,FALSE)</f>
        <v>0</v>
      </c>
      <c r="FQE13">
        <f>VLOOKUP(FQE12,'NFG - Garbanzo Beans (NOI)'!$B:$Y,10,FALSE)</f>
        <v>0</v>
      </c>
      <c r="FQF13">
        <f>VLOOKUP(FQF12,'NFG - Garbanzo Beans (NOI)'!$B:$Y,11,FALSE)</f>
        <v>0</v>
      </c>
      <c r="FQG13">
        <f>VLOOKUP(FQG12,'NFG - Garbanzo Beans (NOI)'!$B:$Y,12,FALSE)</f>
        <v>0</v>
      </c>
      <c r="FQH13">
        <f>VLOOKUP(FQH12,'NFG - Garbanzo Beans (NOI)'!$B:$Y,13,FALSE)</f>
        <v>0</v>
      </c>
      <c r="FQI13">
        <f>VLOOKUP(FQI12,'NFG - Garbanzo Beans (NOI)'!$B:$Y,14,FALSE)</f>
        <v>0</v>
      </c>
      <c r="FQJ13">
        <f>VLOOKUP(FQJ12,'NFG - Garbanzo Beans (NOI)'!$B:$Y,15,FALSE)</f>
        <v>0</v>
      </c>
      <c r="FQK13">
        <f>VLOOKUP(FQK12,'NFG - Garbanzo Beans (NOI)'!$B:$Y,16,FALSE)</f>
        <v>0</v>
      </c>
      <c r="FQL13">
        <f>VLOOKUP(FQL12,'NFG - Garbanzo Beans (NOI)'!$B:$Y,17,FALSE)</f>
        <v>0</v>
      </c>
      <c r="FQM13">
        <f>VLOOKUP(FQM12,'NFG - Garbanzo Beans (NOI)'!$B:$Y,18,FALSE)</f>
        <v>0</v>
      </c>
      <c r="FQN13">
        <f>VLOOKUP(FQN12,'NFG - Garbanzo Beans (NOI)'!$B:$Y,19,FALSE)</f>
        <v>0</v>
      </c>
      <c r="FQP13">
        <f>VLOOKUP(FQP12,'NFG - Garbanzo Beans (NOI)'!$B:$Y,10,FALSE)</f>
        <v>0</v>
      </c>
      <c r="FQQ13">
        <f>VLOOKUP(FQQ12,'NFG - Garbanzo Beans (NOI)'!$B:$Y,11,FALSE)</f>
        <v>0</v>
      </c>
      <c r="FQR13">
        <f>VLOOKUP(FQR12,'NFG - Garbanzo Beans (NOI)'!$B:$Y,12,FALSE)</f>
        <v>0</v>
      </c>
      <c r="FQS13">
        <f>VLOOKUP(FQS12,'NFG - Garbanzo Beans (NOI)'!$B:$Y,13,FALSE)</f>
        <v>0</v>
      </c>
      <c r="FQT13">
        <f>VLOOKUP(FQT12,'NFG - Garbanzo Beans (NOI)'!$B:$Y,14,FALSE)</f>
        <v>0</v>
      </c>
      <c r="FQU13">
        <f>VLOOKUP(FQU12,'NFG - Garbanzo Beans (NOI)'!$B:$Y,15,FALSE)</f>
        <v>0</v>
      </c>
      <c r="FQV13">
        <f>VLOOKUP(FQV12,'NFG - Garbanzo Beans (NOI)'!$B:$Y,16,FALSE)</f>
        <v>0</v>
      </c>
      <c r="FQW13">
        <f>VLOOKUP(FQW12,'NFG - Garbanzo Beans (NOI)'!$B:$Y,17,FALSE)</f>
        <v>0</v>
      </c>
      <c r="FQX13">
        <f>VLOOKUP(FQX12,'NFG - Garbanzo Beans (NOI)'!$B:$Y,18,FALSE)</f>
        <v>0</v>
      </c>
      <c r="FQY13">
        <f>VLOOKUP(FQY12,'NFG - Garbanzo Beans (NOI)'!$B:$Y,19,FALSE)</f>
        <v>0</v>
      </c>
      <c r="FRA13">
        <f>VLOOKUP(FRA12,'NFG - Garbanzo Beans (NOI)'!$B:$Y,10,FALSE)</f>
        <v>0</v>
      </c>
      <c r="FRB13">
        <f>VLOOKUP(FRB12,'NFG - Garbanzo Beans (NOI)'!$B:$Y,11,FALSE)</f>
        <v>0</v>
      </c>
      <c r="FRC13">
        <f>VLOOKUP(FRC12,'NFG - Garbanzo Beans (NOI)'!$B:$Y,12,FALSE)</f>
        <v>0</v>
      </c>
      <c r="FRD13">
        <f>VLOOKUP(FRD12,'NFG - Garbanzo Beans (NOI)'!$B:$Y,13,FALSE)</f>
        <v>0</v>
      </c>
      <c r="FRE13">
        <f>VLOOKUP(FRE12,'NFG - Garbanzo Beans (NOI)'!$B:$Y,14,FALSE)</f>
        <v>0</v>
      </c>
      <c r="FRF13">
        <f>VLOOKUP(FRF12,'NFG - Garbanzo Beans (NOI)'!$B:$Y,15,FALSE)</f>
        <v>0</v>
      </c>
      <c r="FRG13">
        <f>VLOOKUP(FRG12,'NFG - Garbanzo Beans (NOI)'!$B:$Y,16,FALSE)</f>
        <v>0</v>
      </c>
      <c r="FRH13">
        <f>VLOOKUP(FRH12,'NFG - Garbanzo Beans (NOI)'!$B:$Y,17,FALSE)</f>
        <v>0</v>
      </c>
      <c r="FRI13">
        <f>VLOOKUP(FRI12,'NFG - Garbanzo Beans (NOI)'!$B:$Y,18,FALSE)</f>
        <v>0</v>
      </c>
      <c r="FRJ13">
        <f>VLOOKUP(FRJ12,'NFG - Garbanzo Beans (NOI)'!$B:$Y,19,FALSE)</f>
        <v>0</v>
      </c>
      <c r="FRL13">
        <f>VLOOKUP(FRL12,'NFG - Garbanzo Beans (NOI)'!$B:$Y,10,FALSE)</f>
        <v>0</v>
      </c>
      <c r="FRM13">
        <f>VLOOKUP(FRM12,'NFG - Garbanzo Beans (NOI)'!$B:$Y,11,FALSE)</f>
        <v>0</v>
      </c>
      <c r="FRN13">
        <f>VLOOKUP(FRN12,'NFG - Garbanzo Beans (NOI)'!$B:$Y,12,FALSE)</f>
        <v>0</v>
      </c>
      <c r="FRO13">
        <f>VLOOKUP(FRO12,'NFG - Garbanzo Beans (NOI)'!$B:$Y,13,FALSE)</f>
        <v>0</v>
      </c>
      <c r="FRP13">
        <f>VLOOKUP(FRP12,'NFG - Garbanzo Beans (NOI)'!$B:$Y,14,FALSE)</f>
        <v>0</v>
      </c>
      <c r="FRQ13">
        <f>VLOOKUP(FRQ12,'NFG - Garbanzo Beans (NOI)'!$B:$Y,15,FALSE)</f>
        <v>0</v>
      </c>
      <c r="FRR13">
        <f>VLOOKUP(FRR12,'NFG - Garbanzo Beans (NOI)'!$B:$Y,16,FALSE)</f>
        <v>0</v>
      </c>
      <c r="FRS13">
        <f>VLOOKUP(FRS12,'NFG - Garbanzo Beans (NOI)'!$B:$Y,17,FALSE)</f>
        <v>0</v>
      </c>
      <c r="FRT13">
        <f>VLOOKUP(FRT12,'NFG - Garbanzo Beans (NOI)'!$B:$Y,18,FALSE)</f>
        <v>0</v>
      </c>
      <c r="FRU13">
        <f>VLOOKUP(FRU12,'NFG - Garbanzo Beans (NOI)'!$B:$Y,19,FALSE)</f>
        <v>0</v>
      </c>
      <c r="FRW13">
        <f>VLOOKUP(FRW12,'NFG - Mixed Fruit (NOI)'!$B:$Y,10,FALSE)</f>
        <v>0</v>
      </c>
      <c r="FRX13">
        <f>VLOOKUP(FRX12,'NFG - Mixed Fruit (NOI)'!$B:$Y,11,FALSE)</f>
        <v>0</v>
      </c>
      <c r="FRY13">
        <f>VLOOKUP(FRY12,'NFG - Mixed Fruit (NOI)'!$B:$Y,12,FALSE)</f>
        <v>0</v>
      </c>
      <c r="FRZ13">
        <f>VLOOKUP(FRZ12,'NFG - Mixed Fruit (NOI)'!$B:$Y,13,FALSE)</f>
        <v>0</v>
      </c>
      <c r="FSA13">
        <f>VLOOKUP(FSA12,'NFG - Mixed Fruit (NOI)'!$B:$Y,14,FALSE)</f>
        <v>0</v>
      </c>
      <c r="FSB13">
        <f>VLOOKUP(FSB12,'NFG - Mixed Fruit (NOI)'!$B:$Y,15,FALSE)</f>
        <v>0</v>
      </c>
      <c r="FSC13">
        <f>VLOOKUP(FSC12,'NFG - Mixed Fruit (NOI)'!$B:$Y,16,FALSE)</f>
        <v>0</v>
      </c>
      <c r="FSD13">
        <f>VLOOKUP(FSD12,'NFG - Mixed Fruit (NOI)'!$B:$Y,17,FALSE)</f>
        <v>0</v>
      </c>
      <c r="FSE13">
        <f>VLOOKUP(FSE12,'NFG - Mixed Fruit (NOI)'!$B:$Y,18,FALSE)</f>
        <v>0</v>
      </c>
      <c r="FSF13">
        <f>VLOOKUP(FSF12,'NFG - Mixed Fruit (NOI)'!$B:$Y,19,FALSE)</f>
        <v>0</v>
      </c>
      <c r="FSH13">
        <f>VLOOKUP(FSH12,'NFG - Peaches (NOI)'!$B:$Y,10,FALSE)</f>
        <v>0</v>
      </c>
      <c r="FSI13">
        <f>VLOOKUP(FSI12,'NFG - Peaches (NOI)'!$B:$Y,11,FALSE)</f>
        <v>0</v>
      </c>
      <c r="FSJ13">
        <f>VLOOKUP(FSJ12,'NFG - Peaches (NOI)'!$B:$Y,12,FALSE)</f>
        <v>0</v>
      </c>
      <c r="FSK13">
        <f>VLOOKUP(FSK12,'NFG - Peaches (NOI)'!$B:$Y,13,FALSE)</f>
        <v>0</v>
      </c>
      <c r="FSL13">
        <f>VLOOKUP(FSL12,'NFG - Peaches (NOI)'!$B:$Y,14,FALSE)</f>
        <v>0</v>
      </c>
      <c r="FSM13">
        <f>VLOOKUP(FSM12,'NFG - Peaches (NOI)'!$B:$Y,15,FALSE)</f>
        <v>0</v>
      </c>
      <c r="FSN13">
        <f>VLOOKUP(FSN12,'NFG - Peaches (NOI)'!$B:$Y,16,FALSE)</f>
        <v>0</v>
      </c>
      <c r="FSO13">
        <f>VLOOKUP(FSO12,'NFG - Peaches (NOI)'!$B:$Y,17,FALSE)</f>
        <v>0</v>
      </c>
      <c r="FSP13">
        <f>VLOOKUP(FSP12,'NFG - Peaches (NOI)'!$B:$Y,18,FALSE)</f>
        <v>0</v>
      </c>
      <c r="FSQ13">
        <f>VLOOKUP(FSQ12,'NFG - Peaches (NOI)'!$B:$Y,19,FALSE)</f>
        <v>0</v>
      </c>
      <c r="FSS13">
        <f>VLOOKUP(FSS12,'NFG - Peaches (NOI)'!$B:$Y,10,FALSE)</f>
        <v>0</v>
      </c>
      <c r="FST13">
        <f>VLOOKUP(FST12,'NFG - Peaches (NOI)'!$B:$Y,11,FALSE)</f>
        <v>0</v>
      </c>
      <c r="FSU13">
        <f>VLOOKUP(FSU12,'NFG - Peaches (NOI)'!$B:$Y,12,FALSE)</f>
        <v>0</v>
      </c>
      <c r="FSV13">
        <f>VLOOKUP(FSV12,'NFG - Peaches (NOI)'!$B:$Y,13,FALSE)</f>
        <v>0</v>
      </c>
      <c r="FSW13">
        <f>VLOOKUP(FSW12,'NFG - Peaches (NOI)'!$B:$Y,14,FALSE)</f>
        <v>0</v>
      </c>
      <c r="FSX13">
        <f>VLOOKUP(FSX12,'NFG - Peaches (NOI)'!$B:$Y,15,FALSE)</f>
        <v>0</v>
      </c>
      <c r="FSY13">
        <f>VLOOKUP(FSY12,'NFG - Peaches (NOI)'!$B:$Y,16,FALSE)</f>
        <v>0</v>
      </c>
      <c r="FSZ13">
        <f>VLOOKUP(FSZ12,'NFG - Peaches (NOI)'!$B:$Y,17,FALSE)</f>
        <v>0</v>
      </c>
      <c r="FTA13">
        <f>VLOOKUP(FTA12,'NFG - Peaches (NOI)'!$B:$Y,18,FALSE)</f>
        <v>0</v>
      </c>
      <c r="FTB13">
        <f>VLOOKUP(FTB12,'NFG - Peaches (NOI)'!$B:$Y,19,FALSE)</f>
        <v>0</v>
      </c>
      <c r="FTD13">
        <f>VLOOKUP(FTD12,'NFG - Pears (NOI)'!$B:$Y,10,FALSE)</f>
        <v>0</v>
      </c>
      <c r="FTE13">
        <f>VLOOKUP(FTE12,'NFG - Pears (NOI)'!$B:$Y,11,FALSE)</f>
        <v>0</v>
      </c>
      <c r="FTF13">
        <f>VLOOKUP(FTF12,'NFG - Pears (NOI)'!$B:$Y,12,FALSE)</f>
        <v>0</v>
      </c>
      <c r="FTG13">
        <f>VLOOKUP(FTG12,'NFG - Pears (NOI)'!$B:$Y,13,FALSE)</f>
        <v>0</v>
      </c>
      <c r="FTH13">
        <f>VLOOKUP(FTH12,'NFG - Pears (NOI)'!$B:$Y,14,FALSE)</f>
        <v>0</v>
      </c>
      <c r="FTI13">
        <f>VLOOKUP(FTI12,'NFG - Pears (NOI)'!$B:$Y,15,FALSE)</f>
        <v>0</v>
      </c>
      <c r="FTJ13">
        <f>VLOOKUP(FTJ12,'NFG - Pears (NOI)'!$B:$Y,16,FALSE)</f>
        <v>0</v>
      </c>
      <c r="FTK13">
        <f>VLOOKUP(FTK12,'NFG - Pears (NOI)'!$B:$Y,17,FALSE)</f>
        <v>0</v>
      </c>
      <c r="FTL13">
        <f>VLOOKUP(FTL12,'NFG - Pears (NOI)'!$B:$Y,18,FALSE)</f>
        <v>0</v>
      </c>
      <c r="FTM13">
        <f>VLOOKUP(FTM12,'NFG - Pears (NOI)'!$B:$Y,19,FALSE)</f>
        <v>0</v>
      </c>
      <c r="FTO13">
        <f>VLOOKUP(FTO12,'NFG - Pears (NOI)'!$B:$Y,10,FALSE)</f>
        <v>0</v>
      </c>
      <c r="FTP13">
        <f>VLOOKUP(FTP12,'NFG - Pears (NOI)'!$B:$Y,11,FALSE)</f>
        <v>0</v>
      </c>
      <c r="FTQ13">
        <f>VLOOKUP(FTQ12,'NFG - Pears (NOI)'!$B:$Y,12,FALSE)</f>
        <v>0</v>
      </c>
      <c r="FTR13">
        <f>VLOOKUP(FTR12,'NFG - Pears (NOI)'!$B:$Y,13,FALSE)</f>
        <v>0</v>
      </c>
      <c r="FTS13">
        <f>VLOOKUP(FTS12,'NFG - Pears (NOI)'!$B:$Y,14,FALSE)</f>
        <v>0</v>
      </c>
      <c r="FTT13">
        <f>VLOOKUP(FTT12,'NFG - Pears (NOI)'!$B:$Y,15,FALSE)</f>
        <v>0</v>
      </c>
      <c r="FTU13">
        <f>VLOOKUP(FTU12,'NFG - Pears (NOI)'!$B:$Y,16,FALSE)</f>
        <v>0</v>
      </c>
      <c r="FTV13">
        <f>VLOOKUP(FTV12,'NFG - Pears (NOI)'!$B:$Y,17,FALSE)</f>
        <v>0</v>
      </c>
      <c r="FTW13">
        <f>VLOOKUP(FTW12,'NFG - Pears (NOI)'!$B:$Y,18,FALSE)</f>
        <v>0</v>
      </c>
      <c r="FTX13">
        <f>VLOOKUP(FTX12,'NFG - Pears (NOI)'!$B:$Y,19,FALSE)</f>
        <v>0</v>
      </c>
      <c r="FTZ13">
        <f>VLOOKUP(FTZ12,'NFG - Pinto Beans (NOI)'!$B:$Y,10,FALSE)</f>
        <v>0</v>
      </c>
      <c r="FUA13">
        <f>VLOOKUP(FUA12,'NFG - Pinto Beans (NOI)'!$B:$Y,11,FALSE)</f>
        <v>0</v>
      </c>
      <c r="FUB13">
        <f>VLOOKUP(FUB12,'NFG - Pinto Beans (NOI)'!$B:$Y,12,FALSE)</f>
        <v>0</v>
      </c>
      <c r="FUC13">
        <f>VLOOKUP(FUC12,'NFG - Pinto Beans (NOI)'!$B:$Y,13,FALSE)</f>
        <v>0</v>
      </c>
      <c r="FUD13">
        <f>VLOOKUP(FUD12,'NFG - Pinto Beans (NOI)'!$B:$Y,14,FALSE)</f>
        <v>0</v>
      </c>
      <c r="FUE13">
        <f>VLOOKUP(FUE12,'NFG - Pinto Beans (NOI)'!$B:$Y,15,FALSE)</f>
        <v>0</v>
      </c>
      <c r="FUF13">
        <f>VLOOKUP(FUF12,'NFG - Pinto Beans (NOI)'!$B:$Y,16,FALSE)</f>
        <v>0</v>
      </c>
      <c r="FUG13">
        <f>VLOOKUP(FUG12,'NFG - Pinto Beans (NOI)'!$B:$Y,17,FALSE)</f>
        <v>0</v>
      </c>
      <c r="FUH13">
        <f>VLOOKUP(FUH12,'NFG - Pinto Beans (NOI)'!$B:$Y,18,FALSE)</f>
        <v>0</v>
      </c>
      <c r="FUI13">
        <f>VLOOKUP(FUI12,'NFG - Pinto Beans (NOI)'!$B:$Y,19,FALSE)</f>
        <v>0</v>
      </c>
      <c r="FUK13">
        <f>VLOOKUP(FUK12,'NFG - Pinto Beans (NOI)'!$B:$Y,10,FALSE)</f>
        <v>0</v>
      </c>
      <c r="FUL13">
        <f>VLOOKUP(FUL12,'NFG - Pinto Beans (NOI)'!$B:$Y,11,FALSE)</f>
        <v>0</v>
      </c>
      <c r="FUM13">
        <f>VLOOKUP(FUM12,'NFG - Pinto Beans (NOI)'!$B:$Y,12,FALSE)</f>
        <v>0</v>
      </c>
      <c r="FUN13">
        <f>VLOOKUP(FUN12,'NFG - Pinto Beans (NOI)'!$B:$Y,13,FALSE)</f>
        <v>0</v>
      </c>
      <c r="FUO13">
        <f>VLOOKUP(FUO12,'NFG - Pinto Beans (NOI)'!$B:$Y,14,FALSE)</f>
        <v>0</v>
      </c>
      <c r="FUP13">
        <f>VLOOKUP(FUP12,'NFG - Pinto Beans (NOI)'!$B:$Y,15,FALSE)</f>
        <v>0</v>
      </c>
      <c r="FUQ13">
        <f>VLOOKUP(FUQ12,'NFG - Pinto Beans (NOI)'!$B:$Y,16,FALSE)</f>
        <v>0</v>
      </c>
      <c r="FUR13">
        <f>VLOOKUP(FUR12,'NFG - Pinto Beans (NOI)'!$B:$Y,17,FALSE)</f>
        <v>0</v>
      </c>
      <c r="FUS13">
        <f>VLOOKUP(FUS12,'NFG - Pinto Beans (NOI)'!$B:$Y,18,FALSE)</f>
        <v>0</v>
      </c>
      <c r="FUT13">
        <f>VLOOKUP(FUT12,'NFG - Pinto Beans (NOI)'!$B:$Y,19,FALSE)</f>
        <v>0</v>
      </c>
      <c r="FUV13">
        <f>VLOOKUP(FUV12,'Peterson Farms (NOI)'!$B:$Y,10,FALSE)</f>
        <v>0</v>
      </c>
      <c r="FUW13">
        <f>VLOOKUP(FUW12,'Peterson Farms (NOI)'!$B:$Y,11,FALSE)</f>
        <v>0</v>
      </c>
      <c r="FUX13">
        <f>VLOOKUP(FUX12,'Peterson Farms (NOI)'!$B:$Y,12,FALSE)</f>
        <v>0</v>
      </c>
      <c r="FUY13">
        <f>VLOOKUP(FUY12,'Peterson Farms (NOI)'!$B:$Y,13,FALSE)</f>
        <v>0</v>
      </c>
      <c r="FUZ13">
        <f>VLOOKUP(FUZ12,'Peterson Farms (NOI)'!$B:$Y,14,FALSE)</f>
        <v>0</v>
      </c>
      <c r="FVA13">
        <f>VLOOKUP(FVA12,'Peterson Farms (NOI)'!$B:$Y,15,FALSE)</f>
        <v>0</v>
      </c>
      <c r="FVB13">
        <f>VLOOKUP(FVB12,'Peterson Farms (NOI)'!$B:$Y,16,FALSE)</f>
        <v>0</v>
      </c>
      <c r="FVC13">
        <f>VLOOKUP(FVC12,'Peterson Farms (NOI)'!$B:$Y,17,FALSE)</f>
        <v>0</v>
      </c>
      <c r="FVD13">
        <f>VLOOKUP(FVD12,'Peterson Farms (NOI)'!$B:$Y,18,FALSE)</f>
        <v>0</v>
      </c>
      <c r="FVE13">
        <f>VLOOKUP(FVE12,'Peterson Farms (NOI)'!$B:$Y,19,FALSE)</f>
        <v>0</v>
      </c>
      <c r="FVG13">
        <f>VLOOKUP(FVG12,'Peterson Farms (NOI)'!$B:$Y,10,FALSE)</f>
        <v>0</v>
      </c>
      <c r="FVH13">
        <f>VLOOKUP(FVH12,'Peterson Farms (NOI)'!$B:$Y,11,FALSE)</f>
        <v>0</v>
      </c>
      <c r="FVI13">
        <f>VLOOKUP(FVI12,'Peterson Farms (NOI)'!$B:$Y,12,FALSE)</f>
        <v>0</v>
      </c>
      <c r="FVJ13">
        <f>VLOOKUP(FVJ12,'Peterson Farms (NOI)'!$B:$Y,13,FALSE)</f>
        <v>0</v>
      </c>
      <c r="FVK13">
        <f>VLOOKUP(FVK12,'Peterson Farms (NOI)'!$B:$Y,14,FALSE)</f>
        <v>0</v>
      </c>
      <c r="FVL13">
        <f>VLOOKUP(FVL12,'Peterson Farms (NOI)'!$B:$Y,15,FALSE)</f>
        <v>0</v>
      </c>
      <c r="FVM13">
        <f>VLOOKUP(FVM12,'Peterson Farms (NOI)'!$B:$Y,16,FALSE)</f>
        <v>0</v>
      </c>
      <c r="FVN13">
        <f>VLOOKUP(FVN12,'Peterson Farms (NOI)'!$B:$Y,17,FALSE)</f>
        <v>0</v>
      </c>
      <c r="FVO13">
        <f>VLOOKUP(FVO12,'Peterson Farms (NOI)'!$B:$Y,18,FALSE)</f>
        <v>0</v>
      </c>
      <c r="FVP13">
        <f>VLOOKUP(FVP12,'Peterson Farms (NOI)'!$B:$Y,19,FALSE)</f>
        <v>0</v>
      </c>
      <c r="FVR13">
        <f>VLOOKUP(FVR12,'Peterson Farms (NOI)'!$B:$Y,10,FALSE)</f>
        <v>0</v>
      </c>
      <c r="FVS13">
        <f>VLOOKUP(FVS12,'Peterson Farms (NOI)'!$B:$Y,11,FALSE)</f>
        <v>0</v>
      </c>
      <c r="FVT13">
        <f>VLOOKUP(FVT12,'Peterson Farms (NOI)'!$B:$Y,12,FALSE)</f>
        <v>0</v>
      </c>
      <c r="FVU13">
        <f>VLOOKUP(FVU12,'Peterson Farms (NOI)'!$B:$Y,13,FALSE)</f>
        <v>0</v>
      </c>
      <c r="FVV13">
        <f>VLOOKUP(FVV12,'Peterson Farms (NOI)'!$B:$Y,14,FALSE)</f>
        <v>0</v>
      </c>
      <c r="FVW13">
        <f>VLOOKUP(FVW12,'Peterson Farms (NOI)'!$B:$Y,15,FALSE)</f>
        <v>0</v>
      </c>
      <c r="FVX13">
        <f>VLOOKUP(FVX12,'Peterson Farms (NOI)'!$B:$Y,16,FALSE)</f>
        <v>0</v>
      </c>
      <c r="FVY13">
        <f>VLOOKUP(FVY12,'Peterson Farms (NOI)'!$B:$Y,17,FALSE)</f>
        <v>0</v>
      </c>
      <c r="FVZ13">
        <f>VLOOKUP(FVZ12,'Peterson Farms (NOI)'!$B:$Y,18,FALSE)</f>
        <v>0</v>
      </c>
      <c r="FWA13">
        <f>VLOOKUP(FWA12,'Peterson Farms (NOI)'!$B:$Y,19,FALSE)</f>
        <v>0</v>
      </c>
      <c r="FWC13">
        <f>VLOOKUP(FWC12,'Peterson Farms (NOI)'!$B:$Y,10,FALSE)</f>
        <v>0</v>
      </c>
      <c r="FWD13">
        <f>VLOOKUP(FWD12,'Peterson Farms (NOI)'!$B:$Y,11,FALSE)</f>
        <v>0</v>
      </c>
      <c r="FWE13">
        <f>VLOOKUP(FWE12,'Peterson Farms (NOI)'!$B:$Y,12,FALSE)</f>
        <v>0</v>
      </c>
      <c r="FWF13">
        <f>VLOOKUP(FWF12,'Peterson Farms (NOI)'!$B:$Y,13,FALSE)</f>
        <v>0</v>
      </c>
      <c r="FWG13">
        <f>VLOOKUP(FWG12,'Peterson Farms (NOI)'!$B:$Y,14,FALSE)</f>
        <v>0</v>
      </c>
      <c r="FWH13">
        <f>VLOOKUP(FWH12,'Peterson Farms (NOI)'!$B:$Y,15,FALSE)</f>
        <v>0</v>
      </c>
      <c r="FWI13">
        <f>VLOOKUP(FWI12,'Peterson Farms (NOI)'!$B:$Y,16,FALSE)</f>
        <v>0</v>
      </c>
      <c r="FWJ13">
        <f>VLOOKUP(FWJ12,'Peterson Farms (NOI)'!$B:$Y,17,FALSE)</f>
        <v>0</v>
      </c>
      <c r="FWK13">
        <f>VLOOKUP(FWK12,'Peterson Farms (NOI)'!$B:$Y,18,FALSE)</f>
        <v>0</v>
      </c>
      <c r="FWL13">
        <f>VLOOKUP(FWL12,'Peterson Farms (NOI)'!$B:$Y,19,FALSE)</f>
        <v>0</v>
      </c>
      <c r="FWN13">
        <f>VLOOKUP(FWN12,'Peterson Farms (NOI)'!$B:$Y,10,FALSE)</f>
        <v>0</v>
      </c>
      <c r="FWO13">
        <f>VLOOKUP(FWO12,'Peterson Farms (NOI)'!$B:$Y,11,FALSE)</f>
        <v>0</v>
      </c>
      <c r="FWP13">
        <f>VLOOKUP(FWP12,'Peterson Farms (NOI)'!$B:$Y,12,FALSE)</f>
        <v>0</v>
      </c>
      <c r="FWQ13">
        <f>VLOOKUP(FWQ12,'Peterson Farms (NOI)'!$B:$Y,13,FALSE)</f>
        <v>0</v>
      </c>
      <c r="FWR13">
        <f>VLOOKUP(FWR12,'Peterson Farms (NOI)'!$B:$Y,14,FALSE)</f>
        <v>0</v>
      </c>
      <c r="FWS13">
        <f>VLOOKUP(FWS12,'Peterson Farms (NOI)'!$B:$Y,15,FALSE)</f>
        <v>0</v>
      </c>
      <c r="FWT13">
        <f>VLOOKUP(FWT12,'Peterson Farms (NOI)'!$B:$Y,16,FALSE)</f>
        <v>0</v>
      </c>
      <c r="FWU13">
        <f>VLOOKUP(FWU12,'Peterson Farms (NOI)'!$B:$Y,17,FALSE)</f>
        <v>0</v>
      </c>
      <c r="FWV13">
        <f>VLOOKUP(FWV12,'Peterson Farms (NOI)'!$B:$Y,18,FALSE)</f>
        <v>0</v>
      </c>
      <c r="FWW13">
        <f>VLOOKUP(FWW12,'Peterson Farms (NOI)'!$B:$Y,19,FALSE)</f>
        <v>0</v>
      </c>
      <c r="FWY13">
        <f>VLOOKUP(FWY12,'Peterson Farms (NOI)'!$B:$Y,10,FALSE)</f>
        <v>0</v>
      </c>
      <c r="FWZ13">
        <f>VLOOKUP(FWZ12,'Peterson Farms (NOI)'!$B:$Y,11,FALSE)</f>
        <v>0</v>
      </c>
      <c r="FXA13">
        <f>VLOOKUP(FXA12,'Peterson Farms (NOI)'!$B:$Y,12,FALSE)</f>
        <v>0</v>
      </c>
      <c r="FXB13">
        <f>VLOOKUP(FXB12,'Peterson Farms (NOI)'!$B:$Y,13,FALSE)</f>
        <v>0</v>
      </c>
      <c r="FXC13">
        <f>VLOOKUP(FXC12,'Peterson Farms (NOI)'!$B:$Y,14,FALSE)</f>
        <v>0</v>
      </c>
      <c r="FXD13">
        <f>VLOOKUP(FXD12,'Peterson Farms (NOI)'!$B:$Y,15,FALSE)</f>
        <v>0</v>
      </c>
      <c r="FXE13">
        <f>VLOOKUP(FXE12,'Peterson Farms (NOI)'!$B:$Y,16,FALSE)</f>
        <v>0</v>
      </c>
      <c r="FXF13">
        <f>VLOOKUP(FXF12,'Peterson Farms (NOI)'!$B:$Y,17,FALSE)</f>
        <v>0</v>
      </c>
      <c r="FXG13">
        <f>VLOOKUP(FXG12,'Peterson Farms (NOI)'!$B:$Y,18,FALSE)</f>
        <v>0</v>
      </c>
      <c r="FXH13">
        <f>VLOOKUP(FXH12,'Peterson Farms (NOI)'!$B:$Y,19,FALSE)</f>
        <v>0</v>
      </c>
      <c r="FXJ13">
        <f>VLOOKUP(FXJ12,'Peterson Farms (NOI)'!$B:$Y,10,FALSE)</f>
        <v>0</v>
      </c>
      <c r="FXK13">
        <f>VLOOKUP(FXK12,'Peterson Farms (NOI)'!$B:$Y,11,FALSE)</f>
        <v>0</v>
      </c>
      <c r="FXL13">
        <f>VLOOKUP(FXL12,'Peterson Farms (NOI)'!$B:$Y,12,FALSE)</f>
        <v>0</v>
      </c>
      <c r="FXM13">
        <f>VLOOKUP(FXM12,'Peterson Farms (NOI)'!$B:$Y,13,FALSE)</f>
        <v>0</v>
      </c>
      <c r="FXN13">
        <f>VLOOKUP(FXN12,'Peterson Farms (NOI)'!$B:$Y,14,FALSE)</f>
        <v>0</v>
      </c>
      <c r="FXO13">
        <f>VLOOKUP(FXO12,'Peterson Farms (NOI)'!$B:$Y,15,FALSE)</f>
        <v>0</v>
      </c>
      <c r="FXP13">
        <f>VLOOKUP(FXP12,'Peterson Farms (NOI)'!$B:$Y,16,FALSE)</f>
        <v>0</v>
      </c>
      <c r="FXQ13">
        <f>VLOOKUP(FXQ12,'Peterson Farms (NOI)'!$B:$Y,17,FALSE)</f>
        <v>0</v>
      </c>
      <c r="FXR13">
        <f>VLOOKUP(FXR12,'Peterson Farms (NOI)'!$B:$Y,18,FALSE)</f>
        <v>0</v>
      </c>
      <c r="FXS13">
        <f>VLOOKUP(FXS12,'Peterson Farms (NOI)'!$B:$Y,19,FALSE)</f>
        <v>0</v>
      </c>
      <c r="FXU13">
        <f>VLOOKUP(FXU12,'Peterson Farms (NOI)'!$B:$Y,10,FALSE)</f>
        <v>0</v>
      </c>
      <c r="FXV13">
        <f>VLOOKUP(FXV12,'Peterson Farms (NOI)'!$B:$Y,11,FALSE)</f>
        <v>0</v>
      </c>
      <c r="FXW13">
        <f>VLOOKUP(FXW12,'Peterson Farms (NOI)'!$B:$Y,12,FALSE)</f>
        <v>0</v>
      </c>
      <c r="FXX13">
        <f>VLOOKUP(FXX12,'Peterson Farms (NOI)'!$B:$Y,13,FALSE)</f>
        <v>0</v>
      </c>
      <c r="FXY13">
        <f>VLOOKUP(FXY12,'Peterson Farms (NOI)'!$B:$Y,14,FALSE)</f>
        <v>0</v>
      </c>
      <c r="FXZ13">
        <f>VLOOKUP(FXZ12,'Peterson Farms (NOI)'!$B:$Y,15,FALSE)</f>
        <v>0</v>
      </c>
      <c r="FYA13">
        <f>VLOOKUP(FYA12,'Peterson Farms (NOI)'!$B:$Y,16,FALSE)</f>
        <v>0</v>
      </c>
      <c r="FYB13">
        <f>VLOOKUP(FYB12,'Peterson Farms (NOI)'!$B:$Y,17,FALSE)</f>
        <v>0</v>
      </c>
      <c r="FYC13">
        <f>VLOOKUP(FYC12,'Peterson Farms (NOI)'!$B:$Y,18,FALSE)</f>
        <v>0</v>
      </c>
      <c r="FYD13">
        <f>VLOOKUP(FYD12,'Peterson Farms (NOI)'!$B:$Y,19,FALSE)</f>
        <v>0</v>
      </c>
      <c r="FYF13">
        <f>VLOOKUP(FYF12,'Peterson Farms (NOI)'!$B:$Y,10,FALSE)</f>
        <v>0</v>
      </c>
      <c r="FYG13">
        <f>VLOOKUP(FYG12,'Peterson Farms (NOI)'!$B:$Y,11,FALSE)</f>
        <v>0</v>
      </c>
      <c r="FYH13">
        <f>VLOOKUP(FYH12,'Peterson Farms (NOI)'!$B:$Y,12,FALSE)</f>
        <v>0</v>
      </c>
      <c r="FYI13">
        <f>VLOOKUP(FYI12,'Peterson Farms (NOI)'!$B:$Y,13,FALSE)</f>
        <v>0</v>
      </c>
      <c r="FYJ13">
        <f>VLOOKUP(FYJ12,'Peterson Farms (NOI)'!$B:$Y,14,FALSE)</f>
        <v>0</v>
      </c>
      <c r="FYK13">
        <f>VLOOKUP(FYK12,'Peterson Farms (NOI)'!$B:$Y,15,FALSE)</f>
        <v>0</v>
      </c>
      <c r="FYL13">
        <f>VLOOKUP(FYL12,'Peterson Farms (NOI)'!$B:$Y,16,FALSE)</f>
        <v>0</v>
      </c>
      <c r="FYM13">
        <f>VLOOKUP(FYM12,'Peterson Farms (NOI)'!$B:$Y,17,FALSE)</f>
        <v>0</v>
      </c>
      <c r="FYN13">
        <f>VLOOKUP(FYN12,'Peterson Farms (NOI)'!$B:$Y,18,FALSE)</f>
        <v>0</v>
      </c>
      <c r="FYO13">
        <f>VLOOKUP(FYO12,'Peterson Farms (NOI)'!$B:$Y,19,FALSE)</f>
        <v>0</v>
      </c>
      <c r="FYQ13">
        <f>VLOOKUP(FYQ12,'Peterson Farms (NOI)'!$B:$Y,10,FALSE)</f>
        <v>0</v>
      </c>
      <c r="FYR13">
        <f>VLOOKUP(FYR12,'Peterson Farms (NOI)'!$B:$Y,11,FALSE)</f>
        <v>0</v>
      </c>
      <c r="FYS13">
        <f>VLOOKUP(FYS12,'Peterson Farms (NOI)'!$B:$Y,12,FALSE)</f>
        <v>0</v>
      </c>
      <c r="FYT13">
        <f>VLOOKUP(FYT12,'Peterson Farms (NOI)'!$B:$Y,13,FALSE)</f>
        <v>0</v>
      </c>
      <c r="FYU13">
        <f>VLOOKUP(FYU12,'Peterson Farms (NOI)'!$B:$Y,14,FALSE)</f>
        <v>0</v>
      </c>
      <c r="FYV13">
        <f>VLOOKUP(FYV12,'Peterson Farms (NOI)'!$B:$Y,15,FALSE)</f>
        <v>0</v>
      </c>
      <c r="FYW13">
        <f>VLOOKUP(FYW12,'Peterson Farms (NOI)'!$B:$Y,16,FALSE)</f>
        <v>0</v>
      </c>
      <c r="FYX13">
        <f>VLOOKUP(FYX12,'Peterson Farms (NOI)'!$B:$Y,17,FALSE)</f>
        <v>0</v>
      </c>
      <c r="FYY13">
        <f>VLOOKUP(FYY12,'Peterson Farms (NOI)'!$B:$Y,18,FALSE)</f>
        <v>0</v>
      </c>
      <c r="FYZ13">
        <f>VLOOKUP(FYZ12,'Peterson Farms (NOI)'!$B:$Y,19,FALSE)</f>
        <v>0</v>
      </c>
      <c r="FZB13">
        <f>VLOOKUP(FZB12,'Peterson Farms (NOI)'!$B:$Y,10,FALSE)</f>
        <v>0</v>
      </c>
      <c r="FZC13">
        <f>VLOOKUP(FZC12,'Peterson Farms (NOI)'!$B:$Y,11,FALSE)</f>
        <v>0</v>
      </c>
      <c r="FZD13">
        <f>VLOOKUP(FZD12,'Peterson Farms (NOI)'!$B:$Y,12,FALSE)</f>
        <v>0</v>
      </c>
      <c r="FZE13">
        <f>VLOOKUP(FZE12,'Peterson Farms (NOI)'!$B:$Y,13,FALSE)</f>
        <v>0</v>
      </c>
      <c r="FZF13">
        <f>VLOOKUP(FZF12,'Peterson Farms (NOI)'!$B:$Y,14,FALSE)</f>
        <v>0</v>
      </c>
      <c r="FZG13">
        <f>VLOOKUP(FZG12,'Peterson Farms (NOI)'!$B:$Y,15,FALSE)</f>
        <v>0</v>
      </c>
      <c r="FZH13">
        <f>VLOOKUP(FZH12,'Peterson Farms (NOI)'!$B:$Y,16,FALSE)</f>
        <v>0</v>
      </c>
      <c r="FZI13">
        <f>VLOOKUP(FZI12,'Peterson Farms (NOI)'!$B:$Y,17,FALSE)</f>
        <v>0</v>
      </c>
      <c r="FZJ13">
        <f>VLOOKUP(FZJ12,'Peterson Farms (NOI)'!$B:$Y,18,FALSE)</f>
        <v>0</v>
      </c>
      <c r="FZK13">
        <f>VLOOKUP(FZK12,'Peterson Farms (NOI)'!$B:$Y,19,FALSE)</f>
        <v>0</v>
      </c>
      <c r="FZM13">
        <f>VLOOKUP(FZM12,'Peterson Farms (NOI)'!$B:$Y,10,FALSE)</f>
        <v>0</v>
      </c>
      <c r="FZN13">
        <f>VLOOKUP(FZN12,'Peterson Farms (NOI)'!$B:$Y,11,FALSE)</f>
        <v>0</v>
      </c>
      <c r="FZO13">
        <f>VLOOKUP(FZO12,'Peterson Farms (NOI)'!$B:$Y,12,FALSE)</f>
        <v>0</v>
      </c>
      <c r="FZP13">
        <f>VLOOKUP(FZP12,'Peterson Farms (NOI)'!$B:$Y,13,FALSE)</f>
        <v>0</v>
      </c>
      <c r="FZQ13">
        <f>VLOOKUP(FZQ12,'Peterson Farms (NOI)'!$B:$Y,14,FALSE)</f>
        <v>0</v>
      </c>
      <c r="FZR13">
        <f>VLOOKUP(FZR12,'Peterson Farms (NOI)'!$B:$Y,15,FALSE)</f>
        <v>0</v>
      </c>
      <c r="FZS13">
        <f>VLOOKUP(FZS12,'Peterson Farms (NOI)'!$B:$Y,16,FALSE)</f>
        <v>0</v>
      </c>
      <c r="FZT13">
        <f>VLOOKUP(FZT12,'Peterson Farms (NOI)'!$B:$Y,17,FALSE)</f>
        <v>0</v>
      </c>
      <c r="FZU13">
        <f>VLOOKUP(FZU12,'Peterson Farms (NOI)'!$B:$Y,18,FALSE)</f>
        <v>0</v>
      </c>
      <c r="FZV13">
        <f>VLOOKUP(FZV12,'Peterson Farms (NOI)'!$B:$Y,19,FALSE)</f>
        <v>0</v>
      </c>
      <c r="FZX13">
        <f>VLOOKUP(FZX12,'Peterson Farms (NOI)'!$B:$Y,10,FALSE)</f>
        <v>0</v>
      </c>
      <c r="FZY13">
        <f>VLOOKUP(FZY12,'Peterson Farms (NOI)'!$B:$Y,11,FALSE)</f>
        <v>0</v>
      </c>
      <c r="FZZ13">
        <f>VLOOKUP(FZZ12,'Peterson Farms (NOI)'!$B:$Y,12,FALSE)</f>
        <v>0</v>
      </c>
      <c r="GAA13">
        <f>VLOOKUP(GAA12,'Peterson Farms (NOI)'!$B:$Y,13,FALSE)</f>
        <v>0</v>
      </c>
      <c r="GAB13">
        <f>VLOOKUP(GAB12,'Peterson Farms (NOI)'!$B:$Y,14,FALSE)</f>
        <v>0</v>
      </c>
      <c r="GAC13">
        <f>VLOOKUP(GAC12,'Peterson Farms (NOI)'!$B:$Y,15,FALSE)</f>
        <v>0</v>
      </c>
      <c r="GAD13">
        <f>VLOOKUP(GAD12,'Peterson Farms (NOI)'!$B:$Y,16,FALSE)</f>
        <v>0</v>
      </c>
      <c r="GAE13">
        <f>VLOOKUP(GAE12,'Peterson Farms (NOI)'!$B:$Y,17,FALSE)</f>
        <v>0</v>
      </c>
      <c r="GAF13">
        <f>VLOOKUP(GAF12,'Peterson Farms (NOI)'!$B:$Y,18,FALSE)</f>
        <v>0</v>
      </c>
      <c r="GAG13">
        <f>VLOOKUP(GAG12,'Peterson Farms (NOI)'!$B:$Y,19,FALSE)</f>
        <v>0</v>
      </c>
      <c r="GAI13">
        <f>VLOOKUP(GAI12,'Peterson Farms (NOI)'!$B:$Y,10,FALSE)</f>
        <v>0</v>
      </c>
      <c r="GAJ13">
        <f>VLOOKUP(GAJ12,'Peterson Farms (NOI)'!$B:$Y,11,FALSE)</f>
        <v>0</v>
      </c>
      <c r="GAK13">
        <f>VLOOKUP(GAK12,'Peterson Farms (NOI)'!$B:$Y,12,FALSE)</f>
        <v>0</v>
      </c>
      <c r="GAL13">
        <f>VLOOKUP(GAL12,'Peterson Farms (NOI)'!$B:$Y,13,FALSE)</f>
        <v>0</v>
      </c>
      <c r="GAM13">
        <f>VLOOKUP(GAM12,'Peterson Farms (NOI)'!$B:$Y,14,FALSE)</f>
        <v>0</v>
      </c>
      <c r="GAN13">
        <f>VLOOKUP(GAN12,'Peterson Farms (NOI)'!$B:$Y,15,FALSE)</f>
        <v>0</v>
      </c>
      <c r="GAO13">
        <f>VLOOKUP(GAO12,'Peterson Farms (NOI)'!$B:$Y,16,FALSE)</f>
        <v>0</v>
      </c>
      <c r="GAP13">
        <f>VLOOKUP(GAP12,'Peterson Farms (NOI)'!$B:$Y,17,FALSE)</f>
        <v>0</v>
      </c>
      <c r="GAQ13">
        <f>VLOOKUP(GAQ12,'Peterson Farms (NOI)'!$B:$Y,18,FALSE)</f>
        <v>0</v>
      </c>
      <c r="GAR13">
        <f>VLOOKUP(GAR12,'Peterson Farms (NOI)'!$B:$Y,19,FALSE)</f>
        <v>0</v>
      </c>
      <c r="GAT13">
        <f>VLOOKUP(GAT12,'Peterson Farms (NOI)'!$B:$Y,10,FALSE)</f>
        <v>0</v>
      </c>
      <c r="GAU13">
        <f>VLOOKUP(GAU12,'Peterson Farms (NOI)'!$B:$Y,11,FALSE)</f>
        <v>0</v>
      </c>
      <c r="GAV13">
        <f>VLOOKUP(GAV12,'Peterson Farms (NOI)'!$B:$Y,12,FALSE)</f>
        <v>0</v>
      </c>
      <c r="GAW13">
        <f>VLOOKUP(GAW12,'Peterson Farms (NOI)'!$B:$Y,13,FALSE)</f>
        <v>0</v>
      </c>
      <c r="GAX13">
        <f>VLOOKUP(GAX12,'Peterson Farms (NOI)'!$B:$Y,14,FALSE)</f>
        <v>0</v>
      </c>
      <c r="GAY13">
        <f>VLOOKUP(GAY12,'Peterson Farms (NOI)'!$B:$Y,15,FALSE)</f>
        <v>0</v>
      </c>
      <c r="GAZ13">
        <f>VLOOKUP(GAZ12,'Peterson Farms (NOI)'!$B:$Y,16,FALSE)</f>
        <v>0</v>
      </c>
      <c r="GBA13">
        <f>VLOOKUP(GBA12,'Peterson Farms (NOI)'!$B:$Y,17,FALSE)</f>
        <v>0</v>
      </c>
      <c r="GBB13">
        <f>VLOOKUP(GBB12,'Peterson Farms (NOI)'!$B:$Y,18,FALSE)</f>
        <v>0</v>
      </c>
      <c r="GBC13">
        <f>VLOOKUP(GBC12,'Peterson Farms (NOI)'!$B:$Y,19,FALSE)</f>
        <v>0</v>
      </c>
      <c r="GBE13">
        <f>VLOOKUP(GBE12,'Peterson Farms (NOI)'!$B:$Y,10,FALSE)</f>
        <v>0</v>
      </c>
      <c r="GBF13">
        <f>VLOOKUP(GBF12,'Peterson Farms (NOI)'!$B:$Y,11,FALSE)</f>
        <v>0</v>
      </c>
      <c r="GBG13">
        <f>VLOOKUP(GBG12,'Peterson Farms (NOI)'!$B:$Y,12,FALSE)</f>
        <v>0</v>
      </c>
      <c r="GBH13">
        <f>VLOOKUP(GBH12,'Peterson Farms (NOI)'!$B:$Y,13,FALSE)</f>
        <v>0</v>
      </c>
      <c r="GBI13">
        <f>VLOOKUP(GBI12,'Peterson Farms (NOI)'!$B:$Y,14,FALSE)</f>
        <v>0</v>
      </c>
      <c r="GBJ13">
        <f>VLOOKUP(GBJ12,'Peterson Farms (NOI)'!$B:$Y,15,FALSE)</f>
        <v>0</v>
      </c>
      <c r="GBK13">
        <f>VLOOKUP(GBK12,'Peterson Farms (NOI)'!$B:$Y,16,FALSE)</f>
        <v>0</v>
      </c>
      <c r="GBL13">
        <f>VLOOKUP(GBL12,'Peterson Farms (NOI)'!$B:$Y,17,FALSE)</f>
        <v>0</v>
      </c>
      <c r="GBM13">
        <f>VLOOKUP(GBM12,'Peterson Farms (NOI)'!$B:$Y,18,FALSE)</f>
        <v>0</v>
      </c>
      <c r="GBN13">
        <f>VLOOKUP(GBN12,'Peterson Farms (NOI)'!$B:$Y,19,FALSE)</f>
        <v>0</v>
      </c>
      <c r="GBP13">
        <f>VLOOKUP(GBP12,'Peterson Farms (NOI)'!$B:$Y,10,FALSE)</f>
        <v>0</v>
      </c>
      <c r="GBQ13">
        <f>VLOOKUP(GBQ12,'Peterson Farms (NOI)'!$B:$Y,11,FALSE)</f>
        <v>0</v>
      </c>
      <c r="GBR13">
        <f>VLOOKUP(GBR12,'Peterson Farms (NOI)'!$B:$Y,12,FALSE)</f>
        <v>0</v>
      </c>
      <c r="GBS13">
        <f>VLOOKUP(GBS12,'Peterson Farms (NOI)'!$B:$Y,13,FALSE)</f>
        <v>0</v>
      </c>
      <c r="GBT13">
        <f>VLOOKUP(GBT12,'Peterson Farms (NOI)'!$B:$Y,14,FALSE)</f>
        <v>0</v>
      </c>
      <c r="GBU13">
        <f>VLOOKUP(GBU12,'Peterson Farms (NOI)'!$B:$Y,15,FALSE)</f>
        <v>0</v>
      </c>
      <c r="GBV13">
        <f>VLOOKUP(GBV12,'Peterson Farms (NOI)'!$B:$Y,16,FALSE)</f>
        <v>0</v>
      </c>
      <c r="GBW13">
        <f>VLOOKUP(GBW12,'Peterson Farms (NOI)'!$B:$Y,17,FALSE)</f>
        <v>0</v>
      </c>
      <c r="GBX13">
        <f>VLOOKUP(GBX12,'Peterson Farms (NOI)'!$B:$Y,18,FALSE)</f>
        <v>0</v>
      </c>
      <c r="GBY13">
        <f>VLOOKUP(GBY12,'Peterson Farms (NOI)'!$B:$Y,19,FALSE)</f>
        <v>0</v>
      </c>
      <c r="GCA13">
        <f>VLOOKUP(GCA12,'Peterson Farms (NOI)'!$B:$Y,10,FALSE)</f>
        <v>0</v>
      </c>
      <c r="GCB13">
        <f>VLOOKUP(GCB12,'Peterson Farms (NOI)'!$B:$Y,11,FALSE)</f>
        <v>0</v>
      </c>
      <c r="GCC13">
        <f>VLOOKUP(GCC12,'Peterson Farms (NOI)'!$B:$Y,12,FALSE)</f>
        <v>0</v>
      </c>
      <c r="GCD13">
        <f>VLOOKUP(GCD12,'Peterson Farms (NOI)'!$B:$Y,13,FALSE)</f>
        <v>0</v>
      </c>
      <c r="GCE13">
        <f>VLOOKUP(GCE12,'Peterson Farms (NOI)'!$B:$Y,14,FALSE)</f>
        <v>0</v>
      </c>
      <c r="GCF13">
        <f>VLOOKUP(GCF12,'Peterson Farms (NOI)'!$B:$Y,15,FALSE)</f>
        <v>0</v>
      </c>
      <c r="GCG13">
        <f>VLOOKUP(GCG12,'Peterson Farms (NOI)'!$B:$Y,16,FALSE)</f>
        <v>0</v>
      </c>
      <c r="GCH13">
        <f>VLOOKUP(GCH12,'Peterson Farms (NOI)'!$B:$Y,17,FALSE)</f>
        <v>0</v>
      </c>
      <c r="GCI13">
        <f>VLOOKUP(GCI12,'Peterson Farms (NOI)'!$B:$Y,18,FALSE)</f>
        <v>0</v>
      </c>
      <c r="GCJ13">
        <f>VLOOKUP(GCJ12,'Peterson Farms (NOI)'!$B:$Y,19,FALSE)</f>
        <v>0</v>
      </c>
      <c r="GCL13">
        <f>VLOOKUP(GCL12,'Pilgrims-GoldKist (NOI)'!$B:$Y,10,FALSE)</f>
        <v>0</v>
      </c>
      <c r="GCM13">
        <f>VLOOKUP(GCM12,'Pilgrims-GoldKist (NOI)'!$B:$Y,11,FALSE)</f>
        <v>0</v>
      </c>
      <c r="GCN13">
        <f>VLOOKUP(GCN12,'Pilgrims-GoldKist (NOI)'!$B:$Y,12,FALSE)</f>
        <v>0</v>
      </c>
      <c r="GCO13">
        <f>VLOOKUP(GCO12,'Pilgrims-GoldKist (NOI)'!$B:$Y,13,FALSE)</f>
        <v>0</v>
      </c>
      <c r="GCP13">
        <f>VLOOKUP(GCP12,'Pilgrims-GoldKist (NOI)'!$B:$Y,14,FALSE)</f>
        <v>0</v>
      </c>
      <c r="GCQ13">
        <f>VLOOKUP(GCQ12,'Pilgrims-GoldKist (NOI)'!$B:$Y,15,FALSE)</f>
        <v>0</v>
      </c>
      <c r="GCR13">
        <f>VLOOKUP(GCR12,'Pilgrims-GoldKist (NOI)'!$B:$Y,16,FALSE)</f>
        <v>0</v>
      </c>
      <c r="GCS13">
        <f>VLOOKUP(GCS12,'Pilgrims-GoldKist (NOI)'!$B:$Y,17,FALSE)</f>
        <v>0</v>
      </c>
      <c r="GCT13">
        <f>VLOOKUP(GCT12,'Pilgrims-GoldKist (NOI)'!$B:$Y,18,FALSE)</f>
        <v>0</v>
      </c>
      <c r="GCU13">
        <f>VLOOKUP(GCU12,'Pilgrims-GoldKist (NOI)'!$B:$Y,19,FALSE)</f>
        <v>0</v>
      </c>
      <c r="GCW13">
        <f>VLOOKUP(GCW12,'Pilgrims-GoldKist (NOI)'!$B:$Y,10,FALSE)</f>
        <v>0</v>
      </c>
      <c r="GCX13">
        <f>VLOOKUP(GCX12,'Pilgrims-GoldKist (NOI)'!$B:$Y,11,FALSE)</f>
        <v>0</v>
      </c>
      <c r="GCY13">
        <f>VLOOKUP(GCY12,'Pilgrims-GoldKist (NOI)'!$B:$Y,12,FALSE)</f>
        <v>0</v>
      </c>
      <c r="GCZ13">
        <f>VLOOKUP(GCZ12,'Pilgrims-GoldKist (NOI)'!$B:$Y,13,FALSE)</f>
        <v>0</v>
      </c>
      <c r="GDA13">
        <f>VLOOKUP(GDA12,'Pilgrims-GoldKist (NOI)'!$B:$Y,14,FALSE)</f>
        <v>0</v>
      </c>
      <c r="GDB13">
        <f>VLOOKUP(GDB12,'Pilgrims-GoldKist (NOI)'!$B:$Y,15,FALSE)</f>
        <v>0</v>
      </c>
      <c r="GDC13">
        <f>VLOOKUP(GDC12,'Pilgrims-GoldKist (NOI)'!$B:$Y,16,FALSE)</f>
        <v>0</v>
      </c>
      <c r="GDD13">
        <f>VLOOKUP(GDD12,'Pilgrims-GoldKist (NOI)'!$B:$Y,17,FALSE)</f>
        <v>0</v>
      </c>
      <c r="GDE13">
        <f>VLOOKUP(GDE12,'Pilgrims-GoldKist (NOI)'!$B:$Y,18,FALSE)</f>
        <v>0</v>
      </c>
      <c r="GDF13">
        <f>VLOOKUP(GDF12,'Pilgrims-GoldKist (NOI)'!$B:$Y,19,FALSE)</f>
        <v>0</v>
      </c>
      <c r="GDH13">
        <f>VLOOKUP(GDH12,'Pilgrims-GoldKist (NOI)'!$B:$Y,10,FALSE)</f>
        <v>0</v>
      </c>
      <c r="GDI13">
        <f>VLOOKUP(GDI12,'Pilgrims-GoldKist (NOI)'!$B:$Y,11,FALSE)</f>
        <v>0</v>
      </c>
      <c r="GDJ13">
        <f>VLOOKUP(GDJ12,'Pilgrims-GoldKist (NOI)'!$B:$Y,12,FALSE)</f>
        <v>0</v>
      </c>
      <c r="GDK13">
        <f>VLOOKUP(GDK12,'Pilgrims-GoldKist (NOI)'!$B:$Y,13,FALSE)</f>
        <v>0</v>
      </c>
      <c r="GDL13">
        <f>VLOOKUP(GDL12,'Pilgrims-GoldKist (NOI)'!$B:$Y,14,FALSE)</f>
        <v>0</v>
      </c>
      <c r="GDM13">
        <f>VLOOKUP(GDM12,'Pilgrims-GoldKist (NOI)'!$B:$Y,15,FALSE)</f>
        <v>0</v>
      </c>
      <c r="GDN13">
        <f>VLOOKUP(GDN12,'Pilgrims-GoldKist (NOI)'!$B:$Y,16,FALSE)</f>
        <v>0</v>
      </c>
      <c r="GDO13">
        <f>VLOOKUP(GDO12,'Pilgrims-GoldKist (NOI)'!$B:$Y,17,FALSE)</f>
        <v>0</v>
      </c>
      <c r="GDP13">
        <f>VLOOKUP(GDP12,'Pilgrims-GoldKist (NOI)'!$B:$Y,18,FALSE)</f>
        <v>0</v>
      </c>
      <c r="GDQ13">
        <f>VLOOKUP(GDQ12,'Pilgrims-GoldKist (NOI)'!$B:$Y,19,FALSE)</f>
        <v>0</v>
      </c>
      <c r="GDS13">
        <f>VLOOKUP(GDS12,'Pilgrims-GoldKist (NOI)'!$B:$Y,10,FALSE)</f>
        <v>0</v>
      </c>
      <c r="GDT13">
        <f>VLOOKUP(GDT12,'Pilgrims-GoldKist (NOI)'!$B:$Y,11,FALSE)</f>
        <v>0</v>
      </c>
      <c r="GDU13">
        <f>VLOOKUP(GDU12,'Pilgrims-GoldKist (NOI)'!$B:$Y,12,FALSE)</f>
        <v>0</v>
      </c>
      <c r="GDV13">
        <f>VLOOKUP(GDV12,'Pilgrims-GoldKist (NOI)'!$B:$Y,13,FALSE)</f>
        <v>0</v>
      </c>
      <c r="GDW13">
        <f>VLOOKUP(GDW12,'Pilgrims-GoldKist (NOI)'!$B:$Y,14,FALSE)</f>
        <v>0</v>
      </c>
      <c r="GDX13">
        <f>VLOOKUP(GDX12,'Pilgrims-GoldKist (NOI)'!$B:$Y,15,FALSE)</f>
        <v>0</v>
      </c>
      <c r="GDY13">
        <f>VLOOKUP(GDY12,'Pilgrims-GoldKist (NOI)'!$B:$Y,16,FALSE)</f>
        <v>0</v>
      </c>
      <c r="GDZ13">
        <f>VLOOKUP(GDZ12,'Pilgrims-GoldKist (NOI)'!$B:$Y,17,FALSE)</f>
        <v>0</v>
      </c>
      <c r="GEA13">
        <f>VLOOKUP(GEA12,'Pilgrims-GoldKist (NOI)'!$B:$Y,18,FALSE)</f>
        <v>0</v>
      </c>
      <c r="GEB13">
        <f>VLOOKUP(GEB12,'Pilgrims-GoldKist (NOI)'!$B:$Y,19,FALSE)</f>
        <v>0</v>
      </c>
      <c r="GED13">
        <f>VLOOKUP(GED12,'Pilgrims-GoldKist (NOI)'!$B:$Y,10,FALSE)</f>
        <v>0</v>
      </c>
      <c r="GEE13">
        <f>VLOOKUP(GEE12,'Pilgrims-GoldKist (NOI)'!$B:$Y,11,FALSE)</f>
        <v>0</v>
      </c>
      <c r="GEF13">
        <f>VLOOKUP(GEF12,'Pilgrims-GoldKist (NOI)'!$B:$Y,12,FALSE)</f>
        <v>0</v>
      </c>
      <c r="GEG13">
        <f>VLOOKUP(GEG12,'Pilgrims-GoldKist (NOI)'!$B:$Y,13,FALSE)</f>
        <v>0</v>
      </c>
      <c r="GEH13">
        <f>VLOOKUP(GEH12,'Pilgrims-GoldKist (NOI)'!$B:$Y,14,FALSE)</f>
        <v>0</v>
      </c>
      <c r="GEI13">
        <f>VLOOKUP(GEI12,'Pilgrims-GoldKist (NOI)'!$B:$Y,15,FALSE)</f>
        <v>0</v>
      </c>
      <c r="GEJ13">
        <f>VLOOKUP(GEJ12,'Pilgrims-GoldKist (NOI)'!$B:$Y,16,FALSE)</f>
        <v>0</v>
      </c>
      <c r="GEK13">
        <f>VLOOKUP(GEK12,'Pilgrims-GoldKist (NOI)'!$B:$Y,17,FALSE)</f>
        <v>0</v>
      </c>
      <c r="GEL13">
        <f>VLOOKUP(GEL12,'Pilgrims-GoldKist (NOI)'!$B:$Y,18,FALSE)</f>
        <v>0</v>
      </c>
      <c r="GEM13">
        <f>VLOOKUP(GEM12,'Pilgrims-GoldKist (NOI)'!$B:$Y,19,FALSE)</f>
        <v>0</v>
      </c>
      <c r="GEO13">
        <f>VLOOKUP(GEO12,'Pilgrims-GoldKist (NOI)'!$B:$Y,10,FALSE)</f>
        <v>0</v>
      </c>
      <c r="GEP13">
        <f>VLOOKUP(GEP12,'Pilgrims-GoldKist (NOI)'!$B:$Y,11,FALSE)</f>
        <v>0</v>
      </c>
      <c r="GEQ13">
        <f>VLOOKUP(GEQ12,'Pilgrims-GoldKist (NOI)'!$B:$Y,12,FALSE)</f>
        <v>0</v>
      </c>
      <c r="GER13">
        <f>VLOOKUP(GER12,'Pilgrims-GoldKist (NOI)'!$B:$Y,13,FALSE)</f>
        <v>0</v>
      </c>
      <c r="GES13">
        <f>VLOOKUP(GES12,'Pilgrims-GoldKist (NOI)'!$B:$Y,14,FALSE)</f>
        <v>0</v>
      </c>
      <c r="GET13">
        <f>VLOOKUP(GET12,'Pilgrims-GoldKist (NOI)'!$B:$Y,15,FALSE)</f>
        <v>0</v>
      </c>
      <c r="GEU13">
        <f>VLOOKUP(GEU12,'Pilgrims-GoldKist (NOI)'!$B:$Y,16,FALSE)</f>
        <v>0</v>
      </c>
      <c r="GEV13">
        <f>VLOOKUP(GEV12,'Pilgrims-GoldKist (NOI)'!$B:$Y,17,FALSE)</f>
        <v>0</v>
      </c>
      <c r="GEW13">
        <f>VLOOKUP(GEW12,'Pilgrims-GoldKist (NOI)'!$B:$Y,18,FALSE)</f>
        <v>0</v>
      </c>
      <c r="GEX13">
        <f>VLOOKUP(GEX12,'Pilgrims-GoldKist (NOI)'!$B:$Y,19,FALSE)</f>
        <v>0</v>
      </c>
      <c r="GEZ13">
        <f>VLOOKUP(GEZ12,'Pilgrims-GoldKist (NOI)'!$B:$Y,10,FALSE)</f>
        <v>0</v>
      </c>
      <c r="GFA13">
        <f>VLOOKUP(GFA12,'Pilgrims-GoldKist (NOI)'!$B:$Y,11,FALSE)</f>
        <v>0</v>
      </c>
      <c r="GFB13">
        <f>VLOOKUP(GFB12,'Pilgrims-GoldKist (NOI)'!$B:$Y,12,FALSE)</f>
        <v>0</v>
      </c>
      <c r="GFC13">
        <f>VLOOKUP(GFC12,'Pilgrims-GoldKist (NOI)'!$B:$Y,13,FALSE)</f>
        <v>0</v>
      </c>
      <c r="GFD13">
        <f>VLOOKUP(GFD12,'Pilgrims-GoldKist (NOI)'!$B:$Y,14,FALSE)</f>
        <v>0</v>
      </c>
      <c r="GFE13">
        <f>VLOOKUP(GFE12,'Pilgrims-GoldKist (NOI)'!$B:$Y,15,FALSE)</f>
        <v>0</v>
      </c>
      <c r="GFF13">
        <f>VLOOKUP(GFF12,'Pilgrims-GoldKist (NOI)'!$B:$Y,16,FALSE)</f>
        <v>0</v>
      </c>
      <c r="GFG13">
        <f>VLOOKUP(GFG12,'Pilgrims-GoldKist (NOI)'!$B:$Y,17,FALSE)</f>
        <v>0</v>
      </c>
      <c r="GFH13">
        <f>VLOOKUP(GFH12,'Pilgrims-GoldKist (NOI)'!$B:$Y,18,FALSE)</f>
        <v>0</v>
      </c>
      <c r="GFI13">
        <f>VLOOKUP(GFI12,'Pilgrims-GoldKist (NOI)'!$B:$Y,19,FALSE)</f>
        <v>0</v>
      </c>
      <c r="GFK13">
        <f>VLOOKUP(GFK12,'Pilgrims-GoldKist (NOI)'!$B:$Y,10,FALSE)</f>
        <v>0</v>
      </c>
      <c r="GFL13">
        <f>VLOOKUP(GFL12,'Pilgrims-GoldKist (NOI)'!$B:$Y,11,FALSE)</f>
        <v>0</v>
      </c>
      <c r="GFM13">
        <f>VLOOKUP(GFM12,'Pilgrims-GoldKist (NOI)'!$B:$Y,12,FALSE)</f>
        <v>0</v>
      </c>
      <c r="GFN13">
        <f>VLOOKUP(GFN12,'Pilgrims-GoldKist (NOI)'!$B:$Y,13,FALSE)</f>
        <v>0</v>
      </c>
      <c r="GFO13">
        <f>VLOOKUP(GFO12,'Pilgrims-GoldKist (NOI)'!$B:$Y,14,FALSE)</f>
        <v>0</v>
      </c>
      <c r="GFP13">
        <f>VLOOKUP(GFP12,'Pilgrims-GoldKist (NOI)'!$B:$Y,15,FALSE)</f>
        <v>0</v>
      </c>
      <c r="GFQ13">
        <f>VLOOKUP(GFQ12,'Pilgrims-GoldKist (NOI)'!$B:$Y,16,FALSE)</f>
        <v>0</v>
      </c>
      <c r="GFR13">
        <f>VLOOKUP(GFR12,'Pilgrims-GoldKist (NOI)'!$B:$Y,17,FALSE)</f>
        <v>0</v>
      </c>
      <c r="GFS13">
        <f>VLOOKUP(GFS12,'Pilgrims-GoldKist (NOI)'!$B:$Y,18,FALSE)</f>
        <v>0</v>
      </c>
      <c r="GFT13">
        <f>VLOOKUP(GFT12,'Pilgrims-GoldKist (NOI)'!$B:$Y,19,FALSE)</f>
        <v>0</v>
      </c>
      <c r="GFV13">
        <f>VLOOKUP(GFV12,'Pilgrims-GoldKist (NOI)'!$B:$Y,10,FALSE)</f>
        <v>0</v>
      </c>
      <c r="GFW13">
        <f>VLOOKUP(GFW12,'Pilgrims-GoldKist (NOI)'!$B:$Y,11,FALSE)</f>
        <v>0</v>
      </c>
      <c r="GFX13">
        <f>VLOOKUP(GFX12,'Pilgrims-GoldKist (NOI)'!$B:$Y,12,FALSE)</f>
        <v>0</v>
      </c>
      <c r="GFY13">
        <f>VLOOKUP(GFY12,'Pilgrims-GoldKist (NOI)'!$B:$Y,13,FALSE)</f>
        <v>0</v>
      </c>
      <c r="GFZ13">
        <f>VLOOKUP(GFZ12,'Pilgrims-GoldKist (NOI)'!$B:$Y,14,FALSE)</f>
        <v>0</v>
      </c>
      <c r="GGA13">
        <f>VLOOKUP(GGA12,'Pilgrims-GoldKist (NOI)'!$B:$Y,15,FALSE)</f>
        <v>0</v>
      </c>
      <c r="GGB13">
        <f>VLOOKUP(GGB12,'Pilgrims-GoldKist (NOI)'!$B:$Y,16,FALSE)</f>
        <v>0</v>
      </c>
      <c r="GGC13">
        <f>VLOOKUP(GGC12,'Pilgrims-GoldKist (NOI)'!$B:$Y,17,FALSE)</f>
        <v>0</v>
      </c>
      <c r="GGD13">
        <f>VLOOKUP(GGD12,'Pilgrims-GoldKist (NOI)'!$B:$Y,18,FALSE)</f>
        <v>0</v>
      </c>
      <c r="GGE13">
        <f>VLOOKUP(GGE12,'Pilgrims-GoldKist (NOI)'!$B:$Y,19,FALSE)</f>
        <v>0</v>
      </c>
      <c r="GGG13">
        <f>VLOOKUP(GGG12,'Pilgrims-GoldKist (NOI)'!$B:$Y,10,FALSE)</f>
        <v>0</v>
      </c>
      <c r="GGH13">
        <f>VLOOKUP(GGH12,'Pilgrims-GoldKist (NOI)'!$B:$Y,11,FALSE)</f>
        <v>0</v>
      </c>
      <c r="GGI13">
        <f>VLOOKUP(GGI12,'Pilgrims-GoldKist (NOI)'!$B:$Y,12,FALSE)</f>
        <v>0</v>
      </c>
      <c r="GGJ13">
        <f>VLOOKUP(GGJ12,'Pilgrims-GoldKist (NOI)'!$B:$Y,13,FALSE)</f>
        <v>0</v>
      </c>
      <c r="GGK13">
        <f>VLOOKUP(GGK12,'Pilgrims-GoldKist (NOI)'!$B:$Y,14,FALSE)</f>
        <v>0</v>
      </c>
      <c r="GGL13">
        <f>VLOOKUP(GGL12,'Pilgrims-GoldKist (NOI)'!$B:$Y,15,FALSE)</f>
        <v>0</v>
      </c>
      <c r="GGM13">
        <f>VLOOKUP(GGM12,'Pilgrims-GoldKist (NOI)'!$B:$Y,16,FALSE)</f>
        <v>0</v>
      </c>
      <c r="GGN13">
        <f>VLOOKUP(GGN12,'Pilgrims-GoldKist (NOI)'!$B:$Y,17,FALSE)</f>
        <v>0</v>
      </c>
      <c r="GGO13">
        <f>VLOOKUP(GGO12,'Pilgrims-GoldKist (NOI)'!$B:$Y,18,FALSE)</f>
        <v>0</v>
      </c>
      <c r="GGP13">
        <f>VLOOKUP(GGP12,'Pilgrims-GoldKist (NOI)'!$B:$Y,19,FALSE)</f>
        <v>0</v>
      </c>
      <c r="GGR13">
        <f>VLOOKUP(GGR12,'Pilgrims-GoldKist (NOI)'!$B:$Y,10,FALSE)</f>
        <v>0</v>
      </c>
      <c r="GGS13">
        <f>VLOOKUP(GGS12,'Pilgrims-GoldKist (NOI)'!$B:$Y,11,FALSE)</f>
        <v>0</v>
      </c>
      <c r="GGT13">
        <f>VLOOKUP(GGT12,'Pilgrims-GoldKist (NOI)'!$B:$Y,12,FALSE)</f>
        <v>0</v>
      </c>
      <c r="GGU13">
        <f>VLOOKUP(GGU12,'Pilgrims-GoldKist (NOI)'!$B:$Y,13,FALSE)</f>
        <v>0</v>
      </c>
      <c r="GGV13">
        <f>VLOOKUP(GGV12,'Pilgrims-GoldKist (NOI)'!$B:$Y,14,FALSE)</f>
        <v>0</v>
      </c>
      <c r="GGW13">
        <f>VLOOKUP(GGW12,'Pilgrims-GoldKist (NOI)'!$B:$Y,15,FALSE)</f>
        <v>0</v>
      </c>
      <c r="GGX13">
        <f>VLOOKUP(GGX12,'Pilgrims-GoldKist (NOI)'!$B:$Y,16,FALSE)</f>
        <v>0</v>
      </c>
      <c r="GGY13">
        <f>VLOOKUP(GGY12,'Pilgrims-GoldKist (NOI)'!$B:$Y,17,FALSE)</f>
        <v>0</v>
      </c>
      <c r="GGZ13">
        <f>VLOOKUP(GGZ12,'Pilgrims-GoldKist (NOI)'!$B:$Y,18,FALSE)</f>
        <v>0</v>
      </c>
      <c r="GHA13">
        <f>VLOOKUP(GHA12,'Pilgrims-GoldKist (NOI)'!$B:$Y,19,FALSE)</f>
        <v>0</v>
      </c>
      <c r="GHC13">
        <f>VLOOKUP(GHC12,'Pilgrims-GoldKist (NOI)'!$B:$Y,10,FALSE)</f>
        <v>0</v>
      </c>
      <c r="GHD13">
        <f>VLOOKUP(GHD12,'Pilgrims-GoldKist (NOI)'!$B:$Y,11,FALSE)</f>
        <v>0</v>
      </c>
      <c r="GHE13">
        <f>VLOOKUP(GHE12,'Pilgrims-GoldKist (NOI)'!$B:$Y,12,FALSE)</f>
        <v>0</v>
      </c>
      <c r="GHF13">
        <f>VLOOKUP(GHF12,'Pilgrims-GoldKist (NOI)'!$B:$Y,13,FALSE)</f>
        <v>0</v>
      </c>
      <c r="GHG13">
        <f>VLOOKUP(GHG12,'Pilgrims-GoldKist (NOI)'!$B:$Y,14,FALSE)</f>
        <v>0</v>
      </c>
      <c r="GHH13">
        <f>VLOOKUP(GHH12,'Pilgrims-GoldKist (NOI)'!$B:$Y,15,FALSE)</f>
        <v>0</v>
      </c>
      <c r="GHI13">
        <f>VLOOKUP(GHI12,'Pilgrims-GoldKist (NOI)'!$B:$Y,16,FALSE)</f>
        <v>0</v>
      </c>
      <c r="GHJ13">
        <f>VLOOKUP(GHJ12,'Pilgrims-GoldKist (NOI)'!$B:$Y,17,FALSE)</f>
        <v>0</v>
      </c>
      <c r="GHK13">
        <f>VLOOKUP(GHK12,'Pilgrims-GoldKist (NOI)'!$B:$Y,18,FALSE)</f>
        <v>0</v>
      </c>
      <c r="GHL13">
        <f>VLOOKUP(GHL12,'Pilgrims-GoldKist (NOI)'!$B:$Y,19,FALSE)</f>
        <v>0</v>
      </c>
      <c r="GHN13">
        <f>VLOOKUP(GHN12,'Pilgrims-GoldKist (NOI)'!$B:$Y,10,FALSE)</f>
        <v>0</v>
      </c>
      <c r="GHO13">
        <f>VLOOKUP(GHO12,'Pilgrims-GoldKist (NOI)'!$B:$Y,11,FALSE)</f>
        <v>0</v>
      </c>
      <c r="GHP13">
        <f>VLOOKUP(GHP12,'Pilgrims-GoldKist (NOI)'!$B:$Y,12,FALSE)</f>
        <v>0</v>
      </c>
      <c r="GHQ13">
        <f>VLOOKUP(GHQ12,'Pilgrims-GoldKist (NOI)'!$B:$Y,13,FALSE)</f>
        <v>0</v>
      </c>
      <c r="GHR13">
        <f>VLOOKUP(GHR12,'Pilgrims-GoldKist (NOI)'!$B:$Y,14,FALSE)</f>
        <v>0</v>
      </c>
      <c r="GHS13">
        <f>VLOOKUP(GHS12,'Pilgrims-GoldKist (NOI)'!$B:$Y,15,FALSE)</f>
        <v>0</v>
      </c>
      <c r="GHT13">
        <f>VLOOKUP(GHT12,'Pilgrims-GoldKist (NOI)'!$B:$Y,16,FALSE)</f>
        <v>0</v>
      </c>
      <c r="GHU13">
        <f>VLOOKUP(GHU12,'Pilgrims-GoldKist (NOI)'!$B:$Y,17,FALSE)</f>
        <v>0</v>
      </c>
      <c r="GHV13">
        <f>VLOOKUP(GHV12,'Pilgrims-GoldKist (NOI)'!$B:$Y,18,FALSE)</f>
        <v>0</v>
      </c>
      <c r="GHW13">
        <f>VLOOKUP(GHW12,'Pilgrims-GoldKist (NOI)'!$B:$Y,19,FALSE)</f>
        <v>0</v>
      </c>
      <c r="GHY13">
        <f>VLOOKUP(GHY12,'Pilgrims-GoldKist (NOI)'!$B:$Y,10,FALSE)</f>
        <v>0</v>
      </c>
      <c r="GHZ13">
        <f>VLOOKUP(GHZ12,'Pilgrims-GoldKist (NOI)'!$B:$Y,11,FALSE)</f>
        <v>0</v>
      </c>
      <c r="GIA13">
        <f>VLOOKUP(GIA12,'Pilgrims-GoldKist (NOI)'!$B:$Y,12,FALSE)</f>
        <v>0</v>
      </c>
      <c r="GIB13">
        <f>VLOOKUP(GIB12,'Pilgrims-GoldKist (NOI)'!$B:$Y,13,FALSE)</f>
        <v>0</v>
      </c>
      <c r="GIC13">
        <f>VLOOKUP(GIC12,'Pilgrims-GoldKist (NOI)'!$B:$Y,14,FALSE)</f>
        <v>0</v>
      </c>
      <c r="GID13">
        <f>VLOOKUP(GID12,'Pilgrims-GoldKist (NOI)'!$B:$Y,15,FALSE)</f>
        <v>0</v>
      </c>
      <c r="GIE13">
        <f>VLOOKUP(GIE12,'Pilgrims-GoldKist (NOI)'!$B:$Y,16,FALSE)</f>
        <v>0</v>
      </c>
      <c r="GIF13">
        <f>VLOOKUP(GIF12,'Pilgrims-GoldKist (NOI)'!$B:$Y,17,FALSE)</f>
        <v>0</v>
      </c>
      <c r="GIG13">
        <f>VLOOKUP(GIG12,'Pilgrims-GoldKist (NOI)'!$B:$Y,18,FALSE)</f>
        <v>0</v>
      </c>
      <c r="GIH13">
        <f>VLOOKUP(GIH12,'Pilgrims-GoldKist (NOI)'!$B:$Y,19,FALSE)</f>
        <v>0</v>
      </c>
      <c r="GIJ13">
        <f>VLOOKUP(GIJ12,'Pilgrims-GoldKist (NOI)'!$B:$Y,10,FALSE)</f>
        <v>0</v>
      </c>
      <c r="GIK13">
        <f>VLOOKUP(GIK12,'Pilgrims-GoldKist (NOI)'!$B:$Y,11,FALSE)</f>
        <v>0</v>
      </c>
      <c r="GIL13">
        <f>VLOOKUP(GIL12,'Pilgrims-GoldKist (NOI)'!$B:$Y,12,FALSE)</f>
        <v>0</v>
      </c>
      <c r="GIM13">
        <f>VLOOKUP(GIM12,'Pilgrims-GoldKist (NOI)'!$B:$Y,13,FALSE)</f>
        <v>0</v>
      </c>
      <c r="GIN13">
        <f>VLOOKUP(GIN12,'Pilgrims-GoldKist (NOI)'!$B:$Y,14,FALSE)</f>
        <v>0</v>
      </c>
      <c r="GIO13">
        <f>VLOOKUP(GIO12,'Pilgrims-GoldKist (NOI)'!$B:$Y,15,FALSE)</f>
        <v>0</v>
      </c>
      <c r="GIP13">
        <f>VLOOKUP(GIP12,'Pilgrims-GoldKist (NOI)'!$B:$Y,16,FALSE)</f>
        <v>0</v>
      </c>
      <c r="GIQ13">
        <f>VLOOKUP(GIQ12,'Pilgrims-GoldKist (NOI)'!$B:$Y,17,FALSE)</f>
        <v>0</v>
      </c>
      <c r="GIR13">
        <f>VLOOKUP(GIR12,'Pilgrims-GoldKist (NOI)'!$B:$Y,18,FALSE)</f>
        <v>0</v>
      </c>
      <c r="GIS13">
        <f>VLOOKUP(GIS12,'Pilgrims-GoldKist (NOI)'!$B:$Y,19,FALSE)</f>
        <v>0</v>
      </c>
      <c r="GIU13">
        <f>VLOOKUP(GIU12,'Pilgrims-GoldKist (NOI)'!$B:$Y,10,FALSE)</f>
        <v>0</v>
      </c>
      <c r="GIV13">
        <f>VLOOKUP(GIV12,'Pilgrims-GoldKist (NOI)'!$B:$Y,11,FALSE)</f>
        <v>0</v>
      </c>
      <c r="GIW13">
        <f>VLOOKUP(GIW12,'Pilgrims-GoldKist (NOI)'!$B:$Y,12,FALSE)</f>
        <v>0</v>
      </c>
      <c r="GIX13">
        <f>VLOOKUP(GIX12,'Pilgrims-GoldKist (NOI)'!$B:$Y,13,FALSE)</f>
        <v>0</v>
      </c>
      <c r="GIY13">
        <f>VLOOKUP(GIY12,'Pilgrims-GoldKist (NOI)'!$B:$Y,14,FALSE)</f>
        <v>0</v>
      </c>
      <c r="GIZ13">
        <f>VLOOKUP(GIZ12,'Pilgrims-GoldKist (NOI)'!$B:$Y,15,FALSE)</f>
        <v>0</v>
      </c>
      <c r="GJA13">
        <f>VLOOKUP(GJA12,'Pilgrims-GoldKist (NOI)'!$B:$Y,16,FALSE)</f>
        <v>0</v>
      </c>
      <c r="GJB13">
        <f>VLOOKUP(GJB12,'Pilgrims-GoldKist (NOI)'!$B:$Y,17,FALSE)</f>
        <v>0</v>
      </c>
      <c r="GJC13">
        <f>VLOOKUP(GJC12,'Pilgrims-GoldKist (NOI)'!$B:$Y,18,FALSE)</f>
        <v>0</v>
      </c>
      <c r="GJD13">
        <f>VLOOKUP(GJD12,'Pilgrims-GoldKist (NOI)'!$B:$Y,19,FALSE)</f>
        <v>0</v>
      </c>
      <c r="GJF13">
        <f>VLOOKUP(GJF12,'Pilgrims-GoldKist (NOI)'!$B:$Y,10,FALSE)</f>
        <v>0</v>
      </c>
      <c r="GJG13">
        <f>VLOOKUP(GJG12,'Pilgrims-GoldKist (NOI)'!$B:$Y,11,FALSE)</f>
        <v>0</v>
      </c>
      <c r="GJH13">
        <f>VLOOKUP(GJH12,'Pilgrims-GoldKist (NOI)'!$B:$Y,12,FALSE)</f>
        <v>0</v>
      </c>
      <c r="GJI13">
        <f>VLOOKUP(GJI12,'Pilgrims-GoldKist (NOI)'!$B:$Y,13,FALSE)</f>
        <v>0</v>
      </c>
      <c r="GJJ13">
        <f>VLOOKUP(GJJ12,'Pilgrims-GoldKist (NOI)'!$B:$Y,14,FALSE)</f>
        <v>0</v>
      </c>
      <c r="GJK13">
        <f>VLOOKUP(GJK12,'Pilgrims-GoldKist (NOI)'!$B:$Y,15,FALSE)</f>
        <v>0</v>
      </c>
      <c r="GJL13">
        <f>VLOOKUP(GJL12,'Pilgrims-GoldKist (NOI)'!$B:$Y,16,FALSE)</f>
        <v>0</v>
      </c>
      <c r="GJM13">
        <f>VLOOKUP(GJM12,'Pilgrims-GoldKist (NOI)'!$B:$Y,17,FALSE)</f>
        <v>0</v>
      </c>
      <c r="GJN13">
        <f>VLOOKUP(GJN12,'Pilgrims-GoldKist (NOI)'!$B:$Y,18,FALSE)</f>
        <v>0</v>
      </c>
      <c r="GJO13">
        <f>VLOOKUP(GJO12,'Pilgrims-GoldKist (NOI)'!$B:$Y,19,FALSE)</f>
        <v>0</v>
      </c>
      <c r="GJQ13">
        <f>VLOOKUP(GJQ12,'Red Gold (NOI)'!$B:$Y,10,FALSE)</f>
        <v>0</v>
      </c>
      <c r="GJR13">
        <f>VLOOKUP(GJR12,'Red Gold (NOI)'!$B:$Y,11,FALSE)</f>
        <v>0</v>
      </c>
      <c r="GJS13">
        <f>VLOOKUP(GJS12,'Red Gold (NOI)'!$B:$Y,12,FALSE)</f>
        <v>0</v>
      </c>
      <c r="GJT13">
        <f>VLOOKUP(GJT12,'Red Gold (NOI)'!$B:$Y,13,FALSE)</f>
        <v>0</v>
      </c>
      <c r="GJU13">
        <f>VLOOKUP(GJU12,'Red Gold (NOI)'!$B:$Y,14,FALSE)</f>
        <v>0</v>
      </c>
      <c r="GJV13">
        <f>VLOOKUP(GJV12,'Red Gold (NOI)'!$B:$Y,15,FALSE)</f>
        <v>0</v>
      </c>
      <c r="GJW13">
        <f>VLOOKUP(GJW12,'Red Gold (NOI)'!$B:$Y,16,FALSE)</f>
        <v>0</v>
      </c>
      <c r="GJX13">
        <f>VLOOKUP(GJX12,'Red Gold (NOI)'!$B:$Y,17,FALSE)</f>
        <v>0</v>
      </c>
      <c r="GJY13">
        <f>VLOOKUP(GJY12,'Red Gold (NOI)'!$B:$Y,18,FALSE)</f>
        <v>0</v>
      </c>
      <c r="GJZ13">
        <f>VLOOKUP(GJZ12,'Red Gold (NOI)'!$B:$Y,19,FALSE)</f>
        <v>0</v>
      </c>
      <c r="GKB13">
        <f>VLOOKUP(GKB12,'Red Gold (NOI)'!$B:$Y,10,FALSE)</f>
        <v>0</v>
      </c>
      <c r="GKC13">
        <f>VLOOKUP(GKC12,'Red Gold (NOI)'!$B:$Y,11,FALSE)</f>
        <v>0</v>
      </c>
      <c r="GKD13">
        <f>VLOOKUP(GKD12,'Red Gold (NOI)'!$B:$Y,12,FALSE)</f>
        <v>0</v>
      </c>
      <c r="GKE13">
        <f>VLOOKUP(GKE12,'Red Gold (NOI)'!$B:$Y,13,FALSE)</f>
        <v>0</v>
      </c>
      <c r="GKF13">
        <f>VLOOKUP(GKF12,'Red Gold (NOI)'!$B:$Y,14,FALSE)</f>
        <v>0</v>
      </c>
      <c r="GKG13">
        <f>VLOOKUP(GKG12,'Red Gold (NOI)'!$B:$Y,15,FALSE)</f>
        <v>0</v>
      </c>
      <c r="GKH13">
        <f>VLOOKUP(GKH12,'Red Gold (NOI)'!$B:$Y,16,FALSE)</f>
        <v>0</v>
      </c>
      <c r="GKI13">
        <f>VLOOKUP(GKI12,'Red Gold (NOI)'!$B:$Y,17,FALSE)</f>
        <v>0</v>
      </c>
      <c r="GKJ13">
        <f>VLOOKUP(GKJ12,'Red Gold (NOI)'!$B:$Y,18,FALSE)</f>
        <v>0</v>
      </c>
      <c r="GKK13">
        <f>VLOOKUP(GKK12,'Red Gold (NOI)'!$B:$Y,19,FALSE)</f>
        <v>0</v>
      </c>
      <c r="GKM13">
        <f>VLOOKUP(GKM12,'Red Gold (NOI)'!$B:$Y,10,FALSE)</f>
        <v>0</v>
      </c>
      <c r="GKN13">
        <f>VLOOKUP(GKN12,'Red Gold (NOI)'!$B:$Y,11,FALSE)</f>
        <v>0</v>
      </c>
      <c r="GKO13">
        <f>VLOOKUP(GKO12,'Red Gold (NOI)'!$B:$Y,12,FALSE)</f>
        <v>0</v>
      </c>
      <c r="GKP13">
        <f>VLOOKUP(GKP12,'Red Gold (NOI)'!$B:$Y,13,FALSE)</f>
        <v>0</v>
      </c>
      <c r="GKQ13">
        <f>VLOOKUP(GKQ12,'Red Gold (NOI)'!$B:$Y,14,FALSE)</f>
        <v>0</v>
      </c>
      <c r="GKR13">
        <f>VLOOKUP(GKR12,'Red Gold (NOI)'!$B:$Y,15,FALSE)</f>
        <v>0</v>
      </c>
      <c r="GKS13">
        <f>VLOOKUP(GKS12,'Red Gold (NOI)'!$B:$Y,16,FALSE)</f>
        <v>0</v>
      </c>
      <c r="GKT13">
        <f>VLOOKUP(GKT12,'Red Gold (NOI)'!$B:$Y,17,FALSE)</f>
        <v>0</v>
      </c>
      <c r="GKU13">
        <f>VLOOKUP(GKU12,'Red Gold (NOI)'!$B:$Y,18,FALSE)</f>
        <v>0</v>
      </c>
      <c r="GKV13">
        <f>VLOOKUP(GKV12,'Red Gold (NOI)'!$B:$Y,19,FALSE)</f>
        <v>0</v>
      </c>
      <c r="GKX13">
        <f>VLOOKUP(GKX12,'Red Gold (NOI)'!$B:$Y,10,FALSE)</f>
        <v>0</v>
      </c>
      <c r="GKY13">
        <f>VLOOKUP(GKY12,'Red Gold (NOI)'!$B:$Y,11,FALSE)</f>
        <v>0</v>
      </c>
      <c r="GKZ13">
        <f>VLOOKUP(GKZ12,'Red Gold (NOI)'!$B:$Y,12,FALSE)</f>
        <v>0</v>
      </c>
      <c r="GLA13">
        <f>VLOOKUP(GLA12,'Red Gold (NOI)'!$B:$Y,13,FALSE)</f>
        <v>0</v>
      </c>
      <c r="GLB13">
        <f>VLOOKUP(GLB12,'Red Gold (NOI)'!$B:$Y,14,FALSE)</f>
        <v>0</v>
      </c>
      <c r="GLC13">
        <f>VLOOKUP(GLC12,'Red Gold (NOI)'!$B:$Y,15,FALSE)</f>
        <v>0</v>
      </c>
      <c r="GLD13">
        <f>VLOOKUP(GLD12,'Red Gold (NOI)'!$B:$Y,16,FALSE)</f>
        <v>0</v>
      </c>
      <c r="GLE13">
        <f>VLOOKUP(GLE12,'Red Gold (NOI)'!$B:$Y,17,FALSE)</f>
        <v>0</v>
      </c>
      <c r="GLF13">
        <f>VLOOKUP(GLF12,'Red Gold (NOI)'!$B:$Y,18,FALSE)</f>
        <v>0</v>
      </c>
      <c r="GLG13">
        <f>VLOOKUP(GLG12,'Red Gold (NOI)'!$B:$Y,19,FALSE)</f>
        <v>0</v>
      </c>
      <c r="GLI13">
        <f>VLOOKUP(GLI12,'Red Gold (NOI)'!$B:$Y,10,FALSE)</f>
        <v>0</v>
      </c>
      <c r="GLJ13">
        <f>VLOOKUP(GLJ12,'Red Gold (NOI)'!$B:$Y,11,FALSE)</f>
        <v>0</v>
      </c>
      <c r="GLK13">
        <f>VLOOKUP(GLK12,'Red Gold (NOI)'!$B:$Y,12,FALSE)</f>
        <v>0</v>
      </c>
      <c r="GLL13">
        <f>VLOOKUP(GLL12,'Red Gold (NOI)'!$B:$Y,13,FALSE)</f>
        <v>0</v>
      </c>
      <c r="GLM13">
        <f>VLOOKUP(GLM12,'Red Gold (NOI)'!$B:$Y,14,FALSE)</f>
        <v>0</v>
      </c>
      <c r="GLN13">
        <f>VLOOKUP(GLN12,'Red Gold (NOI)'!$B:$Y,15,FALSE)</f>
        <v>0</v>
      </c>
      <c r="GLO13">
        <f>VLOOKUP(GLO12,'Red Gold (NOI)'!$B:$Y,16,FALSE)</f>
        <v>0</v>
      </c>
      <c r="GLP13">
        <f>VLOOKUP(GLP12,'Red Gold (NOI)'!$B:$Y,17,FALSE)</f>
        <v>0</v>
      </c>
      <c r="GLQ13">
        <f>VLOOKUP(GLQ12,'Red Gold (NOI)'!$B:$Y,18,FALSE)</f>
        <v>0</v>
      </c>
      <c r="GLR13">
        <f>VLOOKUP(GLR12,'Red Gold (NOI)'!$B:$Y,19,FALSE)</f>
        <v>0</v>
      </c>
      <c r="GLT13">
        <f>VLOOKUP(GLT12,'Red Gold (NOI)'!$B:$Y,10,FALSE)</f>
        <v>0</v>
      </c>
      <c r="GLU13">
        <f>VLOOKUP(GLU12,'Red Gold (NOI)'!$B:$Y,11,FALSE)</f>
        <v>0</v>
      </c>
      <c r="GLV13">
        <f>VLOOKUP(GLV12,'Red Gold (NOI)'!$B:$Y,12,FALSE)</f>
        <v>0</v>
      </c>
      <c r="GLW13">
        <f>VLOOKUP(GLW12,'Red Gold (NOI)'!$B:$Y,13,FALSE)</f>
        <v>0</v>
      </c>
      <c r="GLX13">
        <f>VLOOKUP(GLX12,'Red Gold (NOI)'!$B:$Y,14,FALSE)</f>
        <v>0</v>
      </c>
      <c r="GLY13">
        <f>VLOOKUP(GLY12,'Red Gold (NOI)'!$B:$Y,15,FALSE)</f>
        <v>0</v>
      </c>
      <c r="GLZ13">
        <f>VLOOKUP(GLZ12,'Red Gold (NOI)'!$B:$Y,16,FALSE)</f>
        <v>0</v>
      </c>
      <c r="GMA13">
        <f>VLOOKUP(GMA12,'Red Gold (NOI)'!$B:$Y,17,FALSE)</f>
        <v>0</v>
      </c>
      <c r="GMB13">
        <f>VLOOKUP(GMB12,'Red Gold (NOI)'!$B:$Y,18,FALSE)</f>
        <v>0</v>
      </c>
      <c r="GMC13">
        <f>VLOOKUP(GMC12,'Red Gold (NOI)'!$B:$Y,19,FALSE)</f>
        <v>0</v>
      </c>
      <c r="GME13">
        <f>VLOOKUP(GME12,'Red Gold (NOI)'!$B:$Y,10,FALSE)</f>
        <v>0</v>
      </c>
      <c r="GMF13">
        <f>VLOOKUP(GMF12,'Red Gold (NOI)'!$B:$Y,11,FALSE)</f>
        <v>0</v>
      </c>
      <c r="GMG13">
        <f>VLOOKUP(GMG12,'Red Gold (NOI)'!$B:$Y,12,FALSE)</f>
        <v>0</v>
      </c>
      <c r="GMH13">
        <f>VLOOKUP(GMH12,'Red Gold (NOI)'!$B:$Y,13,FALSE)</f>
        <v>0</v>
      </c>
      <c r="GMI13">
        <f>VLOOKUP(GMI12,'Red Gold (NOI)'!$B:$Y,14,FALSE)</f>
        <v>0</v>
      </c>
      <c r="GMJ13">
        <f>VLOOKUP(GMJ12,'Red Gold (NOI)'!$B:$Y,15,FALSE)</f>
        <v>0</v>
      </c>
      <c r="GMK13">
        <f>VLOOKUP(GMK12,'Red Gold (NOI)'!$B:$Y,16,FALSE)</f>
        <v>0</v>
      </c>
      <c r="GML13">
        <f>VLOOKUP(GML12,'Red Gold (NOI)'!$B:$Y,17,FALSE)</f>
        <v>0</v>
      </c>
      <c r="GMM13">
        <f>VLOOKUP(GMM12,'Red Gold (NOI)'!$B:$Y,18,FALSE)</f>
        <v>0</v>
      </c>
      <c r="GMN13">
        <f>VLOOKUP(GMN12,'Red Gold (NOI)'!$B:$Y,19,FALSE)</f>
        <v>0</v>
      </c>
      <c r="GMP13">
        <f>VLOOKUP(GMP12,'Red Gold (NOI)'!$B:$Y,10,FALSE)</f>
        <v>0</v>
      </c>
      <c r="GMQ13">
        <f>VLOOKUP(GMQ12,'Red Gold (NOI)'!$B:$Y,11,FALSE)</f>
        <v>0</v>
      </c>
      <c r="GMR13">
        <f>VLOOKUP(GMR12,'Red Gold (NOI)'!$B:$Y,12,FALSE)</f>
        <v>0</v>
      </c>
      <c r="GMS13">
        <f>VLOOKUP(GMS12,'Red Gold (NOI)'!$B:$Y,13,FALSE)</f>
        <v>0</v>
      </c>
      <c r="GMT13">
        <f>VLOOKUP(GMT12,'Red Gold (NOI)'!$B:$Y,14,FALSE)</f>
        <v>0</v>
      </c>
      <c r="GMU13">
        <f>VLOOKUP(GMU12,'Red Gold (NOI)'!$B:$Y,15,FALSE)</f>
        <v>0</v>
      </c>
      <c r="GMV13">
        <f>VLOOKUP(GMV12,'Red Gold (NOI)'!$B:$Y,16,FALSE)</f>
        <v>0</v>
      </c>
      <c r="GMW13">
        <f>VLOOKUP(GMW12,'Red Gold (NOI)'!$B:$Y,17,FALSE)</f>
        <v>0</v>
      </c>
      <c r="GMX13">
        <f>VLOOKUP(GMX12,'Red Gold (NOI)'!$B:$Y,18,FALSE)</f>
        <v>0</v>
      </c>
      <c r="GMY13">
        <f>VLOOKUP(GMY12,'Red Gold (NOI)'!$B:$Y,19,FALSE)</f>
        <v>0</v>
      </c>
      <c r="GNA13">
        <f>VLOOKUP(GNA12,'Red Gold (NOI)'!$B:$Y,10,FALSE)</f>
        <v>0</v>
      </c>
      <c r="GNB13">
        <f>VLOOKUP(GNB12,'Red Gold (NOI)'!$B:$Y,11,FALSE)</f>
        <v>0</v>
      </c>
      <c r="GNC13">
        <f>VLOOKUP(GNC12,'Red Gold (NOI)'!$B:$Y,12,FALSE)</f>
        <v>0</v>
      </c>
      <c r="GND13">
        <f>VLOOKUP(GND12,'Red Gold (NOI)'!$B:$Y,13,FALSE)</f>
        <v>0</v>
      </c>
      <c r="GNE13">
        <f>VLOOKUP(GNE12,'Red Gold (NOI)'!$B:$Y,14,FALSE)</f>
        <v>0</v>
      </c>
      <c r="GNF13">
        <f>VLOOKUP(GNF12,'Red Gold (NOI)'!$B:$Y,15,FALSE)</f>
        <v>0</v>
      </c>
      <c r="GNG13">
        <f>VLOOKUP(GNG12,'Red Gold (NOI)'!$B:$Y,16,FALSE)</f>
        <v>0</v>
      </c>
      <c r="GNH13">
        <f>VLOOKUP(GNH12,'Red Gold (NOI)'!$B:$Y,17,FALSE)</f>
        <v>0</v>
      </c>
      <c r="GNI13">
        <f>VLOOKUP(GNI12,'Red Gold (NOI)'!$B:$Y,18,FALSE)</f>
        <v>0</v>
      </c>
      <c r="GNJ13">
        <f>VLOOKUP(GNJ12,'Red Gold (NOI)'!$B:$Y,19,FALSE)</f>
        <v>0</v>
      </c>
      <c r="GNL13">
        <f>VLOOKUP(GNL12,'Red Gold (NOI)'!$B:$Y,10,FALSE)</f>
        <v>0</v>
      </c>
      <c r="GNM13">
        <f>VLOOKUP(GNM12,'Red Gold (NOI)'!$B:$Y,11,FALSE)</f>
        <v>0</v>
      </c>
      <c r="GNN13">
        <f>VLOOKUP(GNN12,'Red Gold (NOI)'!$B:$Y,12,FALSE)</f>
        <v>0</v>
      </c>
      <c r="GNO13">
        <f>VLOOKUP(GNO12,'Red Gold (NOI)'!$B:$Y,13,FALSE)</f>
        <v>0</v>
      </c>
      <c r="GNP13">
        <f>VLOOKUP(GNP12,'Red Gold (NOI)'!$B:$Y,14,FALSE)</f>
        <v>0</v>
      </c>
      <c r="GNQ13">
        <f>VLOOKUP(GNQ12,'Red Gold (NOI)'!$B:$Y,15,FALSE)</f>
        <v>0</v>
      </c>
      <c r="GNR13">
        <f>VLOOKUP(GNR12,'Red Gold (NOI)'!$B:$Y,16,FALSE)</f>
        <v>0</v>
      </c>
      <c r="GNS13">
        <f>VLOOKUP(GNS12,'Red Gold (NOI)'!$B:$Y,17,FALSE)</f>
        <v>0</v>
      </c>
      <c r="GNT13">
        <f>VLOOKUP(GNT12,'Red Gold (NOI)'!$B:$Y,18,FALSE)</f>
        <v>0</v>
      </c>
      <c r="GNU13">
        <f>VLOOKUP(GNU12,'Red Gold (NOI)'!$B:$Y,19,FALSE)</f>
        <v>0</v>
      </c>
      <c r="GNW13">
        <f>VLOOKUP(GNW12,'Red Gold (NOI)'!$B:$Y,10,FALSE)</f>
        <v>0</v>
      </c>
      <c r="GNX13">
        <f>VLOOKUP(GNX12,'Red Gold (NOI)'!$B:$Y,11,FALSE)</f>
        <v>0</v>
      </c>
      <c r="GNY13">
        <f>VLOOKUP(GNY12,'Red Gold (NOI)'!$B:$Y,12,FALSE)</f>
        <v>0</v>
      </c>
      <c r="GNZ13">
        <f>VLOOKUP(GNZ12,'Red Gold (NOI)'!$B:$Y,13,FALSE)</f>
        <v>0</v>
      </c>
      <c r="GOA13">
        <f>VLOOKUP(GOA12,'Red Gold (NOI)'!$B:$Y,14,FALSE)</f>
        <v>0</v>
      </c>
      <c r="GOB13">
        <f>VLOOKUP(GOB12,'Red Gold (NOI)'!$B:$Y,15,FALSE)</f>
        <v>0</v>
      </c>
      <c r="GOC13">
        <f>VLOOKUP(GOC12,'Red Gold (NOI)'!$B:$Y,16,FALSE)</f>
        <v>0</v>
      </c>
      <c r="GOD13">
        <f>VLOOKUP(GOD12,'Red Gold (NOI)'!$B:$Y,17,FALSE)</f>
        <v>0</v>
      </c>
      <c r="GOE13">
        <f>VLOOKUP(GOE12,'Red Gold (NOI)'!$B:$Y,18,FALSE)</f>
        <v>0</v>
      </c>
      <c r="GOF13">
        <f>VLOOKUP(GOF12,'Red Gold (NOI)'!$B:$Y,19,FALSE)</f>
        <v>0</v>
      </c>
      <c r="GOH13">
        <f>VLOOKUP(GOH12,'Red Gold (NOI)'!$B:$Y,10,FALSE)</f>
        <v>0</v>
      </c>
      <c r="GOI13">
        <f>VLOOKUP(GOI12,'Red Gold (NOI)'!$B:$Y,11,FALSE)</f>
        <v>0</v>
      </c>
      <c r="GOJ13">
        <f>VLOOKUP(GOJ12,'Red Gold (NOI)'!$B:$Y,12,FALSE)</f>
        <v>0</v>
      </c>
      <c r="GOK13">
        <f>VLOOKUP(GOK12,'Red Gold (NOI)'!$B:$Y,13,FALSE)</f>
        <v>0</v>
      </c>
      <c r="GOL13">
        <f>VLOOKUP(GOL12,'Red Gold (NOI)'!$B:$Y,14,FALSE)</f>
        <v>0</v>
      </c>
      <c r="GOM13">
        <f>VLOOKUP(GOM12,'Red Gold (NOI)'!$B:$Y,15,FALSE)</f>
        <v>0</v>
      </c>
      <c r="GON13">
        <f>VLOOKUP(GON12,'Red Gold (NOI)'!$B:$Y,16,FALSE)</f>
        <v>0</v>
      </c>
      <c r="GOO13">
        <f>VLOOKUP(GOO12,'Red Gold (NOI)'!$B:$Y,17,FALSE)</f>
        <v>0</v>
      </c>
      <c r="GOP13">
        <f>VLOOKUP(GOP12,'Red Gold (NOI)'!$B:$Y,18,FALSE)</f>
        <v>0</v>
      </c>
      <c r="GOQ13">
        <f>VLOOKUP(GOQ12,'Red Gold (NOI)'!$B:$Y,19,FALSE)</f>
        <v>0</v>
      </c>
      <c r="GOS13">
        <f>VLOOKUP(GOS12,'Red Gold (NOI)'!$B:$Y,10,FALSE)</f>
        <v>0</v>
      </c>
      <c r="GOT13">
        <f>VLOOKUP(GOT12,'Red Gold (NOI)'!$B:$Y,11,FALSE)</f>
        <v>0</v>
      </c>
      <c r="GOU13">
        <f>VLOOKUP(GOU12,'Red Gold (NOI)'!$B:$Y,12,FALSE)</f>
        <v>0</v>
      </c>
      <c r="GOV13">
        <f>VLOOKUP(GOV12,'Red Gold (NOI)'!$B:$Y,13,FALSE)</f>
        <v>0</v>
      </c>
      <c r="GOW13">
        <f>VLOOKUP(GOW12,'Red Gold (NOI)'!$B:$Y,14,FALSE)</f>
        <v>0</v>
      </c>
      <c r="GOX13">
        <f>VLOOKUP(GOX12,'Red Gold (NOI)'!$B:$Y,15,FALSE)</f>
        <v>0</v>
      </c>
      <c r="GOY13">
        <f>VLOOKUP(GOY12,'Red Gold (NOI)'!$B:$Y,16,FALSE)</f>
        <v>0</v>
      </c>
      <c r="GOZ13">
        <f>VLOOKUP(GOZ12,'Red Gold (NOI)'!$B:$Y,17,FALSE)</f>
        <v>0</v>
      </c>
      <c r="GPA13">
        <f>VLOOKUP(GPA12,'Red Gold (NOI)'!$B:$Y,18,FALSE)</f>
        <v>0</v>
      </c>
      <c r="GPB13">
        <f>VLOOKUP(GPB12,'Red Gold (NOI)'!$B:$Y,19,FALSE)</f>
        <v>0</v>
      </c>
      <c r="GPD13">
        <f>VLOOKUP(GPD12,'Red Gold (NOI)'!$B:$Y,10,FALSE)</f>
        <v>0</v>
      </c>
      <c r="GPE13">
        <f>VLOOKUP(GPE12,'Red Gold (NOI)'!$B:$Y,11,FALSE)</f>
        <v>0</v>
      </c>
      <c r="GPF13">
        <f>VLOOKUP(GPF12,'Red Gold (NOI)'!$B:$Y,12,FALSE)</f>
        <v>0</v>
      </c>
      <c r="GPG13">
        <f>VLOOKUP(GPG12,'Red Gold (NOI)'!$B:$Y,13,FALSE)</f>
        <v>0</v>
      </c>
      <c r="GPH13">
        <f>VLOOKUP(GPH12,'Red Gold (NOI)'!$B:$Y,14,FALSE)</f>
        <v>0</v>
      </c>
      <c r="GPI13">
        <f>VLOOKUP(GPI12,'Red Gold (NOI)'!$B:$Y,15,FALSE)</f>
        <v>0</v>
      </c>
      <c r="GPJ13">
        <f>VLOOKUP(GPJ12,'Red Gold (NOI)'!$B:$Y,16,FALSE)</f>
        <v>0</v>
      </c>
      <c r="GPK13">
        <f>VLOOKUP(GPK12,'Red Gold (NOI)'!$B:$Y,17,FALSE)</f>
        <v>0</v>
      </c>
      <c r="GPL13">
        <f>VLOOKUP(GPL12,'Red Gold (NOI)'!$B:$Y,18,FALSE)</f>
        <v>0</v>
      </c>
      <c r="GPM13">
        <f>VLOOKUP(GPM12,'Red Gold (NOI)'!$B:$Y,19,FALSE)</f>
        <v>0</v>
      </c>
      <c r="GPO13">
        <f>VLOOKUP(GPO12,'Red Gold (NOI)'!$B:$Y,10,FALSE)</f>
        <v>0</v>
      </c>
      <c r="GPP13">
        <f>VLOOKUP(GPP12,'Red Gold (NOI)'!$B:$Y,11,FALSE)</f>
        <v>0</v>
      </c>
      <c r="GPQ13">
        <f>VLOOKUP(GPQ12,'Red Gold (NOI)'!$B:$Y,12,FALSE)</f>
        <v>0</v>
      </c>
      <c r="GPR13">
        <f>VLOOKUP(GPR12,'Red Gold (NOI)'!$B:$Y,13,FALSE)</f>
        <v>0</v>
      </c>
      <c r="GPS13">
        <f>VLOOKUP(GPS12,'Red Gold (NOI)'!$B:$Y,14,FALSE)</f>
        <v>0</v>
      </c>
      <c r="GPT13">
        <f>VLOOKUP(GPT12,'Red Gold (NOI)'!$B:$Y,15,FALSE)</f>
        <v>0</v>
      </c>
      <c r="GPU13">
        <f>VLOOKUP(GPU12,'Red Gold (NOI)'!$B:$Y,16,FALSE)</f>
        <v>0</v>
      </c>
      <c r="GPV13">
        <f>VLOOKUP(GPV12,'Red Gold (NOI)'!$B:$Y,17,FALSE)</f>
        <v>0</v>
      </c>
      <c r="GPW13">
        <f>VLOOKUP(GPW12,'Red Gold (NOI)'!$B:$Y,18,FALSE)</f>
        <v>0</v>
      </c>
      <c r="GPX13">
        <f>VLOOKUP(GPX12,'Red Gold (NOI)'!$B:$Y,19,FALSE)</f>
        <v>0</v>
      </c>
      <c r="GPZ13">
        <f>VLOOKUP(GPZ12,'Red Gold (NOI)'!$B:$Y,10,FALSE)</f>
        <v>0</v>
      </c>
      <c r="GQA13">
        <f>VLOOKUP(GQA12,'Red Gold (NOI)'!$B:$Y,11,FALSE)</f>
        <v>0</v>
      </c>
      <c r="GQB13">
        <f>VLOOKUP(GQB12,'Red Gold (NOI)'!$B:$Y,12,FALSE)</f>
        <v>0</v>
      </c>
      <c r="GQC13">
        <f>VLOOKUP(GQC12,'Red Gold (NOI)'!$B:$Y,13,FALSE)</f>
        <v>0</v>
      </c>
      <c r="GQD13">
        <f>VLOOKUP(GQD12,'Red Gold (NOI)'!$B:$Y,14,FALSE)</f>
        <v>0</v>
      </c>
      <c r="GQE13">
        <f>VLOOKUP(GQE12,'Red Gold (NOI)'!$B:$Y,15,FALSE)</f>
        <v>0</v>
      </c>
      <c r="GQF13">
        <f>VLOOKUP(GQF12,'Red Gold (NOI)'!$B:$Y,16,FALSE)</f>
        <v>0</v>
      </c>
      <c r="GQG13">
        <f>VLOOKUP(GQG12,'Red Gold (NOI)'!$B:$Y,17,FALSE)</f>
        <v>0</v>
      </c>
      <c r="GQH13">
        <f>VLOOKUP(GQH12,'Red Gold (NOI)'!$B:$Y,18,FALSE)</f>
        <v>0</v>
      </c>
      <c r="GQI13">
        <f>VLOOKUP(GQI12,'Red Gold (NOI)'!$B:$Y,19,FALSE)</f>
        <v>0</v>
      </c>
      <c r="GQK13">
        <f>VLOOKUP(GQK12,'Red Gold (NOI)'!$B:$Y,10,FALSE)</f>
        <v>0</v>
      </c>
      <c r="GQL13">
        <f>VLOOKUP(GQL12,'Red Gold (NOI)'!$B:$Y,11,FALSE)</f>
        <v>0</v>
      </c>
      <c r="GQM13">
        <f>VLOOKUP(GQM12,'Red Gold (NOI)'!$B:$Y,12,FALSE)</f>
        <v>0</v>
      </c>
      <c r="GQN13">
        <f>VLOOKUP(GQN12,'Red Gold (NOI)'!$B:$Y,13,FALSE)</f>
        <v>0</v>
      </c>
      <c r="GQO13">
        <f>VLOOKUP(GQO12,'Red Gold (NOI)'!$B:$Y,14,FALSE)</f>
        <v>0</v>
      </c>
      <c r="GQP13">
        <f>VLOOKUP(GQP12,'Red Gold (NOI)'!$B:$Y,15,FALSE)</f>
        <v>0</v>
      </c>
      <c r="GQQ13">
        <f>VLOOKUP(GQQ12,'Red Gold (NOI)'!$B:$Y,16,FALSE)</f>
        <v>0</v>
      </c>
      <c r="GQR13">
        <f>VLOOKUP(GQR12,'Red Gold (NOI)'!$B:$Y,17,FALSE)</f>
        <v>0</v>
      </c>
      <c r="GQS13">
        <f>VLOOKUP(GQS12,'Red Gold (NOI)'!$B:$Y,18,FALSE)</f>
        <v>0</v>
      </c>
      <c r="GQT13">
        <f>VLOOKUP(GQT12,'Red Gold (NOI)'!$B:$Y,19,FALSE)</f>
        <v>0</v>
      </c>
      <c r="GQV13">
        <f>VLOOKUP(GQV12,'Red Gold (NOI)'!$B:$Y,10,FALSE)</f>
        <v>0</v>
      </c>
      <c r="GQW13">
        <f>VLOOKUP(GQW12,'Red Gold (NOI)'!$B:$Y,11,FALSE)</f>
        <v>0</v>
      </c>
      <c r="GQX13">
        <f>VLOOKUP(GQX12,'Red Gold (NOI)'!$B:$Y,12,FALSE)</f>
        <v>0</v>
      </c>
      <c r="GQY13">
        <f>VLOOKUP(GQY12,'Red Gold (NOI)'!$B:$Y,13,FALSE)</f>
        <v>0</v>
      </c>
      <c r="GQZ13">
        <f>VLOOKUP(GQZ12,'Red Gold (NOI)'!$B:$Y,14,FALSE)</f>
        <v>0</v>
      </c>
      <c r="GRA13">
        <f>VLOOKUP(GRA12,'Red Gold (NOI)'!$B:$Y,15,FALSE)</f>
        <v>0</v>
      </c>
      <c r="GRB13">
        <f>VLOOKUP(GRB12,'Red Gold (NOI)'!$B:$Y,16,FALSE)</f>
        <v>0</v>
      </c>
      <c r="GRC13">
        <f>VLOOKUP(GRC12,'Red Gold (NOI)'!$B:$Y,17,FALSE)</f>
        <v>0</v>
      </c>
      <c r="GRD13">
        <f>VLOOKUP(GRD12,'Red Gold (NOI)'!$B:$Y,18,FALSE)</f>
        <v>0</v>
      </c>
      <c r="GRE13">
        <f>VLOOKUP(GRE12,'Red Gold (NOI)'!$B:$Y,19,FALSE)</f>
        <v>0</v>
      </c>
      <c r="GRG13">
        <f>VLOOKUP(GRG12,'Red Gold (NOI)'!$B:$Y,10,FALSE)</f>
        <v>0</v>
      </c>
      <c r="GRH13">
        <f>VLOOKUP(GRH12,'Red Gold (NOI)'!$B:$Y,11,FALSE)</f>
        <v>0</v>
      </c>
      <c r="GRI13">
        <f>VLOOKUP(GRI12,'Red Gold (NOI)'!$B:$Y,12,FALSE)</f>
        <v>0</v>
      </c>
      <c r="GRJ13">
        <f>VLOOKUP(GRJ12,'Red Gold (NOI)'!$B:$Y,13,FALSE)</f>
        <v>0</v>
      </c>
      <c r="GRK13">
        <f>VLOOKUP(GRK12,'Red Gold (NOI)'!$B:$Y,14,FALSE)</f>
        <v>0</v>
      </c>
      <c r="GRL13">
        <f>VLOOKUP(GRL12,'Red Gold (NOI)'!$B:$Y,15,FALSE)</f>
        <v>0</v>
      </c>
      <c r="GRM13">
        <f>VLOOKUP(GRM12,'Red Gold (NOI)'!$B:$Y,16,FALSE)</f>
        <v>0</v>
      </c>
      <c r="GRN13">
        <f>VLOOKUP(GRN12,'Red Gold (NOI)'!$B:$Y,17,FALSE)</f>
        <v>0</v>
      </c>
      <c r="GRO13">
        <f>VLOOKUP(GRO12,'Red Gold (NOI)'!$B:$Y,18,FALSE)</f>
        <v>0</v>
      </c>
      <c r="GRP13">
        <f>VLOOKUP(GRP12,'Red Gold (NOI)'!$B:$Y,19,FALSE)</f>
        <v>0</v>
      </c>
      <c r="GRR13">
        <f>VLOOKUP(GRR12,'Red Gold (NOI)'!$B:$Y,10,FALSE)</f>
        <v>0</v>
      </c>
      <c r="GRS13">
        <f>VLOOKUP(GRS12,'Red Gold (NOI)'!$B:$Y,11,FALSE)</f>
        <v>0</v>
      </c>
      <c r="GRT13">
        <f>VLOOKUP(GRT12,'Red Gold (NOI)'!$B:$Y,12,FALSE)</f>
        <v>0</v>
      </c>
      <c r="GRU13">
        <f>VLOOKUP(GRU12,'Red Gold (NOI)'!$B:$Y,13,FALSE)</f>
        <v>0</v>
      </c>
      <c r="GRV13">
        <f>VLOOKUP(GRV12,'Red Gold (NOI)'!$B:$Y,14,FALSE)</f>
        <v>0</v>
      </c>
      <c r="GRW13">
        <f>VLOOKUP(GRW12,'Red Gold (NOI)'!$B:$Y,15,FALSE)</f>
        <v>0</v>
      </c>
      <c r="GRX13">
        <f>VLOOKUP(GRX12,'Red Gold (NOI)'!$B:$Y,16,FALSE)</f>
        <v>0</v>
      </c>
      <c r="GRY13">
        <f>VLOOKUP(GRY12,'Red Gold (NOI)'!$B:$Y,17,FALSE)</f>
        <v>0</v>
      </c>
      <c r="GRZ13">
        <f>VLOOKUP(GRZ12,'Red Gold (NOI)'!$B:$Y,18,FALSE)</f>
        <v>0</v>
      </c>
      <c r="GSA13">
        <f>VLOOKUP(GSA12,'Red Gold (NOI)'!$B:$Y,19,FALSE)</f>
        <v>0</v>
      </c>
      <c r="GSC13">
        <f>VLOOKUP(GSC12,'Red Gold (NOI)'!$B:$Y,10,FALSE)</f>
        <v>0</v>
      </c>
      <c r="GSD13">
        <f>VLOOKUP(GSD12,'Red Gold (NOI)'!$B:$Y,11,FALSE)</f>
        <v>0</v>
      </c>
      <c r="GSE13">
        <f>VLOOKUP(GSE12,'Red Gold (NOI)'!$B:$Y,12,FALSE)</f>
        <v>0</v>
      </c>
      <c r="GSF13">
        <f>VLOOKUP(GSF12,'Red Gold (NOI)'!$B:$Y,13,FALSE)</f>
        <v>0</v>
      </c>
      <c r="GSG13">
        <f>VLOOKUP(GSG12,'Red Gold (NOI)'!$B:$Y,14,FALSE)</f>
        <v>0</v>
      </c>
      <c r="GSH13">
        <f>VLOOKUP(GSH12,'Red Gold (NOI)'!$B:$Y,15,FALSE)</f>
        <v>0</v>
      </c>
      <c r="GSI13">
        <f>VLOOKUP(GSI12,'Red Gold (NOI)'!$B:$Y,16,FALSE)</f>
        <v>0</v>
      </c>
      <c r="GSJ13">
        <f>VLOOKUP(GSJ12,'Red Gold (NOI)'!$B:$Y,17,FALSE)</f>
        <v>0</v>
      </c>
      <c r="GSK13">
        <f>VLOOKUP(GSK12,'Red Gold (NOI)'!$B:$Y,18,FALSE)</f>
        <v>0</v>
      </c>
      <c r="GSL13">
        <f>VLOOKUP(GSL12,'Red Gold (NOI)'!$B:$Y,19,FALSE)</f>
        <v>0</v>
      </c>
      <c r="GSN13">
        <f>VLOOKUP(GSN12,'Red Gold (NOI)'!$B:$Y,10,FALSE)</f>
        <v>0</v>
      </c>
      <c r="GSO13">
        <f>VLOOKUP(GSO12,'Red Gold (NOI)'!$B:$Y,11,FALSE)</f>
        <v>0</v>
      </c>
      <c r="GSP13">
        <f>VLOOKUP(GSP12,'Red Gold (NOI)'!$B:$Y,12,FALSE)</f>
        <v>0</v>
      </c>
      <c r="GSQ13">
        <f>VLOOKUP(GSQ12,'Red Gold (NOI)'!$B:$Y,13,FALSE)</f>
        <v>0</v>
      </c>
      <c r="GSR13">
        <f>VLOOKUP(GSR12,'Red Gold (NOI)'!$B:$Y,14,FALSE)</f>
        <v>0</v>
      </c>
      <c r="GSS13">
        <f>VLOOKUP(GSS12,'Red Gold (NOI)'!$B:$Y,15,FALSE)</f>
        <v>0</v>
      </c>
      <c r="GST13">
        <f>VLOOKUP(GST12,'Red Gold (NOI)'!$B:$Y,16,FALSE)</f>
        <v>0</v>
      </c>
      <c r="GSU13">
        <f>VLOOKUP(GSU12,'Red Gold (NOI)'!$B:$Y,17,FALSE)</f>
        <v>0</v>
      </c>
      <c r="GSV13">
        <f>VLOOKUP(GSV12,'Red Gold (NOI)'!$B:$Y,18,FALSE)</f>
        <v>0</v>
      </c>
      <c r="GSW13">
        <f>VLOOKUP(GSW12,'Red Gold (NOI)'!$B:$Y,19,FALSE)</f>
        <v>0</v>
      </c>
      <c r="GSY13">
        <f>VLOOKUP(GSY12,'Red Gold (NOI)'!$B:$Y,10,FALSE)</f>
        <v>0</v>
      </c>
      <c r="GSZ13">
        <f>VLOOKUP(GSZ12,'Red Gold (NOI)'!$B:$Y,11,FALSE)</f>
        <v>0</v>
      </c>
      <c r="GTA13">
        <f>VLOOKUP(GTA12,'Red Gold (NOI)'!$B:$Y,12,FALSE)</f>
        <v>0</v>
      </c>
      <c r="GTB13">
        <f>VLOOKUP(GTB12,'Red Gold (NOI)'!$B:$Y,13,FALSE)</f>
        <v>0</v>
      </c>
      <c r="GTC13">
        <f>VLOOKUP(GTC12,'Red Gold (NOI)'!$B:$Y,14,FALSE)</f>
        <v>0</v>
      </c>
      <c r="GTD13">
        <f>VLOOKUP(GTD12,'Red Gold (NOI)'!$B:$Y,15,FALSE)</f>
        <v>0</v>
      </c>
      <c r="GTE13">
        <f>VLOOKUP(GTE12,'Red Gold (NOI)'!$B:$Y,16,FALSE)</f>
        <v>0</v>
      </c>
      <c r="GTF13">
        <f>VLOOKUP(GTF12,'Red Gold (NOI)'!$B:$Y,17,FALSE)</f>
        <v>0</v>
      </c>
      <c r="GTG13">
        <f>VLOOKUP(GTG12,'Red Gold (NOI)'!$B:$Y,18,FALSE)</f>
        <v>0</v>
      </c>
      <c r="GTH13">
        <f>VLOOKUP(GTH12,'Red Gold (NOI)'!$B:$Y,19,FALSE)</f>
        <v>0</v>
      </c>
      <c r="GTJ13">
        <f>VLOOKUP(GTJ12,'Red Gold (NOI)'!$B:$Y,10,FALSE)</f>
        <v>0</v>
      </c>
      <c r="GTK13">
        <f>VLOOKUP(GTK12,'Red Gold (NOI)'!$B:$Y,11,FALSE)</f>
        <v>0</v>
      </c>
      <c r="GTL13">
        <f>VLOOKUP(GTL12,'Red Gold (NOI)'!$B:$Y,12,FALSE)</f>
        <v>0</v>
      </c>
      <c r="GTM13">
        <f>VLOOKUP(GTM12,'Red Gold (NOI)'!$B:$Y,13,FALSE)</f>
        <v>0</v>
      </c>
      <c r="GTN13">
        <f>VLOOKUP(GTN12,'Red Gold (NOI)'!$B:$Y,14,FALSE)</f>
        <v>0</v>
      </c>
      <c r="GTO13">
        <f>VLOOKUP(GTO12,'Red Gold (NOI)'!$B:$Y,15,FALSE)</f>
        <v>0</v>
      </c>
      <c r="GTP13">
        <f>VLOOKUP(GTP12,'Red Gold (NOI)'!$B:$Y,16,FALSE)</f>
        <v>0</v>
      </c>
      <c r="GTQ13">
        <f>VLOOKUP(GTQ12,'Red Gold (NOI)'!$B:$Y,17,FALSE)</f>
        <v>0</v>
      </c>
      <c r="GTR13">
        <f>VLOOKUP(GTR12,'Red Gold (NOI)'!$B:$Y,18,FALSE)</f>
        <v>0</v>
      </c>
      <c r="GTS13">
        <f>VLOOKUP(GTS12,'Red Gold (NOI)'!$B:$Y,19,FALSE)</f>
        <v>0</v>
      </c>
      <c r="GTU13">
        <f>VLOOKUP(GTU12,'Red Gold (NOI)'!$B:$Y,10,FALSE)</f>
        <v>0</v>
      </c>
      <c r="GTV13">
        <f>VLOOKUP(GTV12,'Red Gold (NOI)'!$B:$Y,11,FALSE)</f>
        <v>0</v>
      </c>
      <c r="GTW13">
        <f>VLOOKUP(GTW12,'Red Gold (NOI)'!$B:$Y,12,FALSE)</f>
        <v>0</v>
      </c>
      <c r="GTX13">
        <f>VLOOKUP(GTX12,'Red Gold (NOI)'!$B:$Y,13,FALSE)</f>
        <v>0</v>
      </c>
      <c r="GTY13">
        <f>VLOOKUP(GTY12,'Red Gold (NOI)'!$B:$Y,14,FALSE)</f>
        <v>0</v>
      </c>
      <c r="GTZ13">
        <f>VLOOKUP(GTZ12,'Red Gold (NOI)'!$B:$Y,15,FALSE)</f>
        <v>0</v>
      </c>
      <c r="GUA13">
        <f>VLOOKUP(GUA12,'Red Gold (NOI)'!$B:$Y,16,FALSE)</f>
        <v>0</v>
      </c>
      <c r="GUB13">
        <f>VLOOKUP(GUB12,'Red Gold (NOI)'!$B:$Y,17,FALSE)</f>
        <v>0</v>
      </c>
      <c r="GUC13">
        <f>VLOOKUP(GUC12,'Red Gold (NOI)'!$B:$Y,18,FALSE)</f>
        <v>0</v>
      </c>
      <c r="GUD13">
        <f>VLOOKUP(GUD12,'Red Gold (NOI)'!$B:$Y,19,FALSE)</f>
        <v>0</v>
      </c>
      <c r="GUF13">
        <f>VLOOKUP(GUF12,'Red Gold (NOI)'!$B:$Y,10,FALSE)</f>
        <v>0</v>
      </c>
      <c r="GUG13">
        <f>VLOOKUP(GUG12,'Red Gold (NOI)'!$B:$Y,11,FALSE)</f>
        <v>0</v>
      </c>
      <c r="GUH13">
        <f>VLOOKUP(GUH12,'Red Gold (NOI)'!$B:$Y,12,FALSE)</f>
        <v>0</v>
      </c>
      <c r="GUI13">
        <f>VLOOKUP(GUI12,'Red Gold (NOI)'!$B:$Y,13,FALSE)</f>
        <v>0</v>
      </c>
      <c r="GUJ13">
        <f>VLOOKUP(GUJ12,'Red Gold (NOI)'!$B:$Y,14,FALSE)</f>
        <v>0</v>
      </c>
      <c r="GUK13">
        <f>VLOOKUP(GUK12,'Red Gold (NOI)'!$B:$Y,15,FALSE)</f>
        <v>0</v>
      </c>
      <c r="GUL13">
        <f>VLOOKUP(GUL12,'Red Gold (NOI)'!$B:$Y,16,FALSE)</f>
        <v>0</v>
      </c>
      <c r="GUM13">
        <f>VLOOKUP(GUM12,'Red Gold (NOI)'!$B:$Y,17,FALSE)</f>
        <v>0</v>
      </c>
      <c r="GUN13">
        <f>VLOOKUP(GUN12,'Red Gold (NOI)'!$B:$Y,18,FALSE)</f>
        <v>0</v>
      </c>
      <c r="GUO13">
        <f>VLOOKUP(GUO12,'Red Gold (NOI)'!$B:$Y,19,FALSE)</f>
        <v>0</v>
      </c>
      <c r="GUQ13">
        <f>VLOOKUP(GUQ12,'Red Gold (NOI)'!$B:$Y,10,FALSE)</f>
        <v>0</v>
      </c>
      <c r="GUR13">
        <f>VLOOKUP(GUR12,'Red Gold (NOI)'!$B:$Y,11,FALSE)</f>
        <v>0</v>
      </c>
      <c r="GUS13">
        <f>VLOOKUP(GUS12,'Red Gold (NOI)'!$B:$Y,12,FALSE)</f>
        <v>0</v>
      </c>
      <c r="GUT13">
        <f>VLOOKUP(GUT12,'Red Gold (NOI)'!$B:$Y,13,FALSE)</f>
        <v>0</v>
      </c>
      <c r="GUU13">
        <f>VLOOKUP(GUU12,'Red Gold (NOI)'!$B:$Y,14,FALSE)</f>
        <v>0</v>
      </c>
      <c r="GUV13">
        <f>VLOOKUP(GUV12,'Red Gold (NOI)'!$B:$Y,15,FALSE)</f>
        <v>0</v>
      </c>
      <c r="GUW13">
        <f>VLOOKUP(GUW12,'Red Gold (NOI)'!$B:$Y,16,FALSE)</f>
        <v>0</v>
      </c>
      <c r="GUX13">
        <f>VLOOKUP(GUX12,'Red Gold (NOI)'!$B:$Y,17,FALSE)</f>
        <v>0</v>
      </c>
      <c r="GUY13">
        <f>VLOOKUP(GUY12,'Red Gold (NOI)'!$B:$Y,18,FALSE)</f>
        <v>0</v>
      </c>
      <c r="GUZ13">
        <f>VLOOKUP(GUZ12,'Red Gold (NOI)'!$B:$Y,19,FALSE)</f>
        <v>0</v>
      </c>
      <c r="GVB13">
        <f>VLOOKUP(GVB12,'Red Gold (NOI)'!$B:$Y,10,FALSE)</f>
        <v>0</v>
      </c>
      <c r="GVC13">
        <f>VLOOKUP(GVC12,'Red Gold (NOI)'!$B:$Y,11,FALSE)</f>
        <v>0</v>
      </c>
      <c r="GVD13">
        <f>VLOOKUP(GVD12,'Red Gold (NOI)'!$B:$Y,12,FALSE)</f>
        <v>0</v>
      </c>
      <c r="GVE13">
        <f>VLOOKUP(GVE12,'Red Gold (NOI)'!$B:$Y,13,FALSE)</f>
        <v>0</v>
      </c>
      <c r="GVF13">
        <f>VLOOKUP(GVF12,'Red Gold (NOI)'!$B:$Y,14,FALSE)</f>
        <v>0</v>
      </c>
      <c r="GVG13">
        <f>VLOOKUP(GVG12,'Red Gold (NOI)'!$B:$Y,15,FALSE)</f>
        <v>0</v>
      </c>
      <c r="GVH13">
        <f>VLOOKUP(GVH12,'Red Gold (NOI)'!$B:$Y,16,FALSE)</f>
        <v>0</v>
      </c>
      <c r="GVI13">
        <f>VLOOKUP(GVI12,'Red Gold (NOI)'!$B:$Y,17,FALSE)</f>
        <v>0</v>
      </c>
      <c r="GVJ13">
        <f>VLOOKUP(GVJ12,'Red Gold (NOI)'!$B:$Y,18,FALSE)</f>
        <v>0</v>
      </c>
      <c r="GVK13">
        <f>VLOOKUP(GVK12,'Red Gold (NOI)'!$B:$Y,19,FALSE)</f>
        <v>0</v>
      </c>
      <c r="GVM13">
        <f>VLOOKUP(GVM12,'Red Gold (NOI)'!$B:$Y,10,FALSE)</f>
        <v>0</v>
      </c>
      <c r="GVN13">
        <f>VLOOKUP(GVN12,'Red Gold (NOI)'!$B:$Y,11,FALSE)</f>
        <v>0</v>
      </c>
      <c r="GVO13">
        <f>VLOOKUP(GVO12,'Red Gold (NOI)'!$B:$Y,12,FALSE)</f>
        <v>0</v>
      </c>
      <c r="GVP13">
        <f>VLOOKUP(GVP12,'Red Gold (NOI)'!$B:$Y,13,FALSE)</f>
        <v>0</v>
      </c>
      <c r="GVQ13">
        <f>VLOOKUP(GVQ12,'Red Gold (NOI)'!$B:$Y,14,FALSE)</f>
        <v>0</v>
      </c>
      <c r="GVR13">
        <f>VLOOKUP(GVR12,'Red Gold (NOI)'!$B:$Y,15,FALSE)</f>
        <v>0</v>
      </c>
      <c r="GVS13">
        <f>VLOOKUP(GVS12,'Red Gold (NOI)'!$B:$Y,16,FALSE)</f>
        <v>0</v>
      </c>
      <c r="GVT13">
        <f>VLOOKUP(GVT12,'Red Gold (NOI)'!$B:$Y,17,FALSE)</f>
        <v>0</v>
      </c>
      <c r="GVU13">
        <f>VLOOKUP(GVU12,'Red Gold (NOI)'!$B:$Y,18,FALSE)</f>
        <v>0</v>
      </c>
      <c r="GVV13">
        <f>VLOOKUP(GVV12,'Red Gold (NOI)'!$B:$Y,19,FALSE)</f>
        <v>0</v>
      </c>
      <c r="GVX13">
        <f>VLOOKUP(GVX12,'Red Gold (NOI)'!$B:$Y,10,FALSE)</f>
        <v>0</v>
      </c>
      <c r="GVY13">
        <f>VLOOKUP(GVY12,'Red Gold (NOI)'!$B:$Y,11,FALSE)</f>
        <v>0</v>
      </c>
      <c r="GVZ13">
        <f>VLOOKUP(GVZ12,'Red Gold (NOI)'!$B:$Y,12,FALSE)</f>
        <v>0</v>
      </c>
      <c r="GWA13">
        <f>VLOOKUP(GWA12,'Red Gold (NOI)'!$B:$Y,13,FALSE)</f>
        <v>0</v>
      </c>
      <c r="GWB13">
        <f>VLOOKUP(GWB12,'Red Gold (NOI)'!$B:$Y,14,FALSE)</f>
        <v>0</v>
      </c>
      <c r="GWC13">
        <f>VLOOKUP(GWC12,'Red Gold (NOI)'!$B:$Y,15,FALSE)</f>
        <v>0</v>
      </c>
      <c r="GWD13">
        <f>VLOOKUP(GWD12,'Red Gold (NOI)'!$B:$Y,16,FALSE)</f>
        <v>0</v>
      </c>
      <c r="GWE13">
        <f>VLOOKUP(GWE12,'Red Gold (NOI)'!$B:$Y,17,FALSE)</f>
        <v>0</v>
      </c>
      <c r="GWF13">
        <f>VLOOKUP(GWF12,'Red Gold (NOI)'!$B:$Y,18,FALSE)</f>
        <v>0</v>
      </c>
      <c r="GWG13">
        <f>VLOOKUP(GWG12,'Red Gold (NOI)'!$B:$Y,19,FALSE)</f>
        <v>0</v>
      </c>
      <c r="GWI13">
        <f>VLOOKUP(GWI12,'Rich Chicks (NOI)'!$B:$Y,10,FALSE)</f>
        <v>0</v>
      </c>
      <c r="GWJ13">
        <f>VLOOKUP(GWJ12,'Rich Chicks (NOI)'!$B:$Y,11,FALSE)</f>
        <v>0</v>
      </c>
      <c r="GWK13">
        <f>VLOOKUP(GWK12,'Rich Chicks (NOI)'!$B:$Y,12,FALSE)</f>
        <v>0</v>
      </c>
      <c r="GWL13">
        <f>VLOOKUP(GWL12,'Rich Chicks (NOI)'!$B:$Y,13,FALSE)</f>
        <v>0</v>
      </c>
      <c r="GWM13">
        <f>VLOOKUP(GWM12,'Rich Chicks (NOI)'!$B:$Y,14,FALSE)</f>
        <v>0</v>
      </c>
      <c r="GWN13">
        <f>VLOOKUP(GWN12,'Rich Chicks (NOI)'!$B:$Y,15,FALSE)</f>
        <v>0</v>
      </c>
      <c r="GWO13">
        <f>VLOOKUP(GWO12,'Rich Chicks (NOI)'!$B:$Y,16,FALSE)</f>
        <v>0</v>
      </c>
      <c r="GWP13">
        <f>VLOOKUP(GWP12,'Rich Chicks (NOI)'!$B:$Y,17,FALSE)</f>
        <v>0</v>
      </c>
      <c r="GWQ13">
        <f>VLOOKUP(GWQ12,'Rich Chicks (NOI)'!$B:$Y,18,FALSE)</f>
        <v>0</v>
      </c>
      <c r="GWR13">
        <f>VLOOKUP(GWR12,'Rich Chicks (NOI)'!$B:$Y,19,FALSE)</f>
        <v>0</v>
      </c>
      <c r="GWT13">
        <f>VLOOKUP(GWT12,'Rich Chicks (NOI)'!$B:$Y,10,FALSE)</f>
        <v>0</v>
      </c>
      <c r="GWU13">
        <f>VLOOKUP(GWU12,'Rich Chicks (NOI)'!$B:$Y,11,FALSE)</f>
        <v>0</v>
      </c>
      <c r="GWV13">
        <f>VLOOKUP(GWV12,'Rich Chicks (NOI)'!$B:$Y,12,FALSE)</f>
        <v>0</v>
      </c>
      <c r="GWW13">
        <f>VLOOKUP(GWW12,'Rich Chicks (NOI)'!$B:$Y,13,FALSE)</f>
        <v>0</v>
      </c>
      <c r="GWX13">
        <f>VLOOKUP(GWX12,'Rich Chicks (NOI)'!$B:$Y,14,FALSE)</f>
        <v>0</v>
      </c>
      <c r="GWY13">
        <f>VLOOKUP(GWY12,'Rich Chicks (NOI)'!$B:$Y,15,FALSE)</f>
        <v>0</v>
      </c>
      <c r="GWZ13">
        <f>VLOOKUP(GWZ12,'Rich Chicks (NOI)'!$B:$Y,16,FALSE)</f>
        <v>0</v>
      </c>
      <c r="GXA13">
        <f>VLOOKUP(GXA12,'Rich Chicks (NOI)'!$B:$Y,17,FALSE)</f>
        <v>0</v>
      </c>
      <c r="GXB13">
        <f>VLOOKUP(GXB12,'Rich Chicks (NOI)'!$B:$Y,18,FALSE)</f>
        <v>0</v>
      </c>
      <c r="GXC13">
        <f>VLOOKUP(GXC12,'Rich Chicks (NOI)'!$B:$Y,19,FALSE)</f>
        <v>0</v>
      </c>
      <c r="GXE13">
        <f>VLOOKUP(GXE12,'Rich Chicks (NOI)'!$B:$Y,10,FALSE)</f>
        <v>0</v>
      </c>
      <c r="GXF13">
        <f>VLOOKUP(GXF12,'Rich Chicks (NOI)'!$B:$Y,11,FALSE)</f>
        <v>0</v>
      </c>
      <c r="GXG13">
        <f>VLOOKUP(GXG12,'Rich Chicks (NOI)'!$B:$Y,12,FALSE)</f>
        <v>0</v>
      </c>
      <c r="GXH13">
        <f>VLOOKUP(GXH12,'Rich Chicks (NOI)'!$B:$Y,13,FALSE)</f>
        <v>0</v>
      </c>
      <c r="GXI13">
        <f>VLOOKUP(GXI12,'Rich Chicks (NOI)'!$B:$Y,14,FALSE)</f>
        <v>0</v>
      </c>
      <c r="GXJ13">
        <f>VLOOKUP(GXJ12,'Rich Chicks (NOI)'!$B:$Y,15,FALSE)</f>
        <v>0</v>
      </c>
      <c r="GXK13">
        <f>VLOOKUP(GXK12,'Rich Chicks (NOI)'!$B:$Y,16,FALSE)</f>
        <v>0</v>
      </c>
      <c r="GXL13">
        <f>VLOOKUP(GXL12,'Rich Chicks (NOI)'!$B:$Y,17,FALSE)</f>
        <v>0</v>
      </c>
      <c r="GXM13">
        <f>VLOOKUP(GXM12,'Rich Chicks (NOI)'!$B:$Y,18,FALSE)</f>
        <v>0</v>
      </c>
      <c r="GXN13">
        <f>VLOOKUP(GXN12,'Rich Chicks (NOI)'!$B:$Y,19,FALSE)</f>
        <v>0</v>
      </c>
      <c r="GXP13">
        <f>VLOOKUP(GXP12,'Rich Chicks (NOI)'!$B:$Y,10,FALSE)</f>
        <v>0</v>
      </c>
      <c r="GXQ13">
        <f>VLOOKUP(GXQ12,'Rich Chicks (NOI)'!$B:$Y,11,FALSE)</f>
        <v>0</v>
      </c>
      <c r="GXR13">
        <f>VLOOKUP(GXR12,'Rich Chicks (NOI)'!$B:$Y,12,FALSE)</f>
        <v>0</v>
      </c>
      <c r="GXS13">
        <f>VLOOKUP(GXS12,'Rich Chicks (NOI)'!$B:$Y,13,FALSE)</f>
        <v>0</v>
      </c>
      <c r="GXT13">
        <f>VLOOKUP(GXT12,'Rich Chicks (NOI)'!$B:$Y,14,FALSE)</f>
        <v>0</v>
      </c>
      <c r="GXU13">
        <f>VLOOKUP(GXU12,'Rich Chicks (NOI)'!$B:$Y,15,FALSE)</f>
        <v>0</v>
      </c>
      <c r="GXV13">
        <f>VLOOKUP(GXV12,'Rich Chicks (NOI)'!$B:$Y,16,FALSE)</f>
        <v>0</v>
      </c>
      <c r="GXW13">
        <f>VLOOKUP(GXW12,'Rich Chicks (NOI)'!$B:$Y,17,FALSE)</f>
        <v>0</v>
      </c>
      <c r="GXX13">
        <f>VLOOKUP(GXX12,'Rich Chicks (NOI)'!$B:$Y,18,FALSE)</f>
        <v>0</v>
      </c>
      <c r="GXY13">
        <f>VLOOKUP(GXY12,'Rich Chicks (NOI)'!$B:$Y,19,FALSE)</f>
        <v>0</v>
      </c>
      <c r="GYA13">
        <f>VLOOKUP(GYA12,'Rich Chicks (NOI)'!$B:$Y,10,FALSE)</f>
        <v>0</v>
      </c>
      <c r="GYB13">
        <f>VLOOKUP(GYB12,'Rich Chicks (NOI)'!$B:$Y,11,FALSE)</f>
        <v>0</v>
      </c>
      <c r="GYC13">
        <f>VLOOKUP(GYC12,'Rich Chicks (NOI)'!$B:$Y,12,FALSE)</f>
        <v>0</v>
      </c>
      <c r="GYD13">
        <f>VLOOKUP(GYD12,'Rich Chicks (NOI)'!$B:$Y,13,FALSE)</f>
        <v>0</v>
      </c>
      <c r="GYE13">
        <f>VLOOKUP(GYE12,'Rich Chicks (NOI)'!$B:$Y,14,FALSE)</f>
        <v>0</v>
      </c>
      <c r="GYF13">
        <f>VLOOKUP(GYF12,'Rich Chicks (NOI)'!$B:$Y,15,FALSE)</f>
        <v>0</v>
      </c>
      <c r="GYG13">
        <f>VLOOKUP(GYG12,'Rich Chicks (NOI)'!$B:$Y,16,FALSE)</f>
        <v>0</v>
      </c>
      <c r="GYH13">
        <f>VLOOKUP(GYH12,'Rich Chicks (NOI)'!$B:$Y,17,FALSE)</f>
        <v>0</v>
      </c>
      <c r="GYI13">
        <f>VLOOKUP(GYI12,'Rich Chicks (NOI)'!$B:$Y,18,FALSE)</f>
        <v>0</v>
      </c>
      <c r="GYJ13">
        <f>VLOOKUP(GYJ12,'Rich Chicks (NOI)'!$B:$Y,19,FALSE)</f>
        <v>0</v>
      </c>
      <c r="GYL13">
        <f>VLOOKUP(GYL12,'Rich Chicks (NOI)'!$B:$Y,10,FALSE)</f>
        <v>0</v>
      </c>
      <c r="GYM13">
        <f>VLOOKUP(GYM12,'Rich Chicks (NOI)'!$B:$Y,11,FALSE)</f>
        <v>0</v>
      </c>
      <c r="GYN13">
        <f>VLOOKUP(GYN12,'Rich Chicks (NOI)'!$B:$Y,12,FALSE)</f>
        <v>0</v>
      </c>
      <c r="GYO13">
        <f>VLOOKUP(GYO12,'Rich Chicks (NOI)'!$B:$Y,13,FALSE)</f>
        <v>0</v>
      </c>
      <c r="GYP13">
        <f>VLOOKUP(GYP12,'Rich Chicks (NOI)'!$B:$Y,14,FALSE)</f>
        <v>0</v>
      </c>
      <c r="GYQ13">
        <f>VLOOKUP(GYQ12,'Rich Chicks (NOI)'!$B:$Y,15,FALSE)</f>
        <v>0</v>
      </c>
      <c r="GYR13">
        <f>VLOOKUP(GYR12,'Rich Chicks (NOI)'!$B:$Y,16,FALSE)</f>
        <v>0</v>
      </c>
      <c r="GYS13">
        <f>VLOOKUP(GYS12,'Rich Chicks (NOI)'!$B:$Y,17,FALSE)</f>
        <v>0</v>
      </c>
      <c r="GYT13">
        <f>VLOOKUP(GYT12,'Rich Chicks (NOI)'!$B:$Y,18,FALSE)</f>
        <v>0</v>
      </c>
      <c r="GYU13">
        <f>VLOOKUP(GYU12,'Rich Chicks (NOI)'!$B:$Y,19,FALSE)</f>
        <v>0</v>
      </c>
      <c r="GYW13">
        <f>VLOOKUP(GYW12,'Rich Chicks (NOI)'!$B:$Y,10,FALSE)</f>
        <v>0</v>
      </c>
      <c r="GYX13">
        <f>VLOOKUP(GYX12,'Rich Chicks (NOI)'!$B:$Y,11,FALSE)</f>
        <v>0</v>
      </c>
      <c r="GYY13">
        <f>VLOOKUP(GYY12,'Rich Chicks (NOI)'!$B:$Y,12,FALSE)</f>
        <v>0</v>
      </c>
      <c r="GYZ13">
        <f>VLOOKUP(GYZ12,'Rich Chicks (NOI)'!$B:$Y,13,FALSE)</f>
        <v>0</v>
      </c>
      <c r="GZA13">
        <f>VLOOKUP(GZA12,'Rich Chicks (NOI)'!$B:$Y,14,FALSE)</f>
        <v>0</v>
      </c>
      <c r="GZB13">
        <f>VLOOKUP(GZB12,'Rich Chicks (NOI)'!$B:$Y,15,FALSE)</f>
        <v>0</v>
      </c>
      <c r="GZC13">
        <f>VLOOKUP(GZC12,'Rich Chicks (NOI)'!$B:$Y,16,FALSE)</f>
        <v>0</v>
      </c>
      <c r="GZD13">
        <f>VLOOKUP(GZD12,'Rich Chicks (NOI)'!$B:$Y,17,FALSE)</f>
        <v>0</v>
      </c>
      <c r="GZE13">
        <f>VLOOKUP(GZE12,'Rich Chicks (NOI)'!$B:$Y,18,FALSE)</f>
        <v>0</v>
      </c>
      <c r="GZF13">
        <f>VLOOKUP(GZF12,'Rich Chicks (NOI)'!$B:$Y,19,FALSE)</f>
        <v>0</v>
      </c>
      <c r="GZH13">
        <f>VLOOKUP(GZH12,'Rich Chicks (NOI)'!$B:$Y,10,FALSE)</f>
        <v>0</v>
      </c>
      <c r="GZI13">
        <f>VLOOKUP(GZI12,'Rich Chicks (NOI)'!$B:$Y,11,FALSE)</f>
        <v>0</v>
      </c>
      <c r="GZJ13">
        <f>VLOOKUP(GZJ12,'Rich Chicks (NOI)'!$B:$Y,12,FALSE)</f>
        <v>0</v>
      </c>
      <c r="GZK13">
        <f>VLOOKUP(GZK12,'Rich Chicks (NOI)'!$B:$Y,13,FALSE)</f>
        <v>0</v>
      </c>
      <c r="GZL13">
        <f>VLOOKUP(GZL12,'Rich Chicks (NOI)'!$B:$Y,14,FALSE)</f>
        <v>0</v>
      </c>
      <c r="GZM13">
        <f>VLOOKUP(GZM12,'Rich Chicks (NOI)'!$B:$Y,15,FALSE)</f>
        <v>0</v>
      </c>
      <c r="GZN13">
        <f>VLOOKUP(GZN12,'Rich Chicks (NOI)'!$B:$Y,16,FALSE)</f>
        <v>0</v>
      </c>
      <c r="GZO13">
        <f>VLOOKUP(GZO12,'Rich Chicks (NOI)'!$B:$Y,17,FALSE)</f>
        <v>0</v>
      </c>
      <c r="GZP13">
        <f>VLOOKUP(GZP12,'Rich Chicks (NOI)'!$B:$Y,18,FALSE)</f>
        <v>0</v>
      </c>
      <c r="GZQ13">
        <f>VLOOKUP(GZQ12,'Rich Chicks (NOI)'!$B:$Y,19,FALSE)</f>
        <v>0</v>
      </c>
      <c r="GZS13">
        <f>VLOOKUP(GZS12,'Rich Chicks (NOI)'!$B:$Y,10,FALSE)</f>
        <v>0</v>
      </c>
      <c r="GZT13">
        <f>VLOOKUP(GZT12,'Rich Chicks (NOI)'!$B:$Y,11,FALSE)</f>
        <v>0</v>
      </c>
      <c r="GZU13">
        <f>VLOOKUP(GZU12,'Rich Chicks (NOI)'!$B:$Y,12,FALSE)</f>
        <v>0</v>
      </c>
      <c r="GZV13">
        <f>VLOOKUP(GZV12,'Rich Chicks (NOI)'!$B:$Y,13,FALSE)</f>
        <v>0</v>
      </c>
      <c r="GZW13">
        <f>VLOOKUP(GZW12,'Rich Chicks (NOI)'!$B:$Y,14,FALSE)</f>
        <v>0</v>
      </c>
      <c r="GZX13">
        <f>VLOOKUP(GZX12,'Rich Chicks (NOI)'!$B:$Y,15,FALSE)</f>
        <v>0</v>
      </c>
      <c r="GZY13">
        <f>VLOOKUP(GZY12,'Rich Chicks (NOI)'!$B:$Y,16,FALSE)</f>
        <v>0</v>
      </c>
      <c r="GZZ13">
        <f>VLOOKUP(GZZ12,'Rich Chicks (NOI)'!$B:$Y,17,FALSE)</f>
        <v>0</v>
      </c>
      <c r="HAA13">
        <f>VLOOKUP(HAA12,'Rich Chicks (NOI)'!$B:$Y,18,FALSE)</f>
        <v>0</v>
      </c>
      <c r="HAB13">
        <f>VLOOKUP(HAB12,'Rich Chicks (NOI)'!$B:$Y,19,FALSE)</f>
        <v>0</v>
      </c>
      <c r="HAD13">
        <f>VLOOKUP(HAD12,'Rich Chicks (NOI)'!$B:$Y,10,FALSE)</f>
        <v>0</v>
      </c>
      <c r="HAE13">
        <f>VLOOKUP(HAE12,'Rich Chicks (NOI)'!$B:$Y,11,FALSE)</f>
        <v>0</v>
      </c>
      <c r="HAF13">
        <f>VLOOKUP(HAF12,'Rich Chicks (NOI)'!$B:$Y,12,FALSE)</f>
        <v>0</v>
      </c>
      <c r="HAG13">
        <f>VLOOKUP(HAG12,'Rich Chicks (NOI)'!$B:$Y,13,FALSE)</f>
        <v>0</v>
      </c>
      <c r="HAH13">
        <f>VLOOKUP(HAH12,'Rich Chicks (NOI)'!$B:$Y,14,FALSE)</f>
        <v>0</v>
      </c>
      <c r="HAI13">
        <f>VLOOKUP(HAI12,'Rich Chicks (NOI)'!$B:$Y,15,FALSE)</f>
        <v>0</v>
      </c>
      <c r="HAJ13">
        <f>VLOOKUP(HAJ12,'Rich Chicks (NOI)'!$B:$Y,16,FALSE)</f>
        <v>0</v>
      </c>
      <c r="HAK13">
        <f>VLOOKUP(HAK12,'Rich Chicks (NOI)'!$B:$Y,17,FALSE)</f>
        <v>0</v>
      </c>
      <c r="HAL13">
        <f>VLOOKUP(HAL12,'Rich Chicks (NOI)'!$B:$Y,18,FALSE)</f>
        <v>0</v>
      </c>
      <c r="HAM13">
        <f>VLOOKUP(HAM12,'Rich Chicks (NOI)'!$B:$Y,19,FALSE)</f>
        <v>0</v>
      </c>
      <c r="HAO13">
        <f>VLOOKUP(HAO12,'Rich Chicks (NOI)'!$B:$Y,10,FALSE)</f>
        <v>0</v>
      </c>
      <c r="HAP13">
        <f>VLOOKUP(HAP12,'Rich Chicks (NOI)'!$B:$Y,11,FALSE)</f>
        <v>0</v>
      </c>
      <c r="HAQ13">
        <f>VLOOKUP(HAQ12,'Rich Chicks (NOI)'!$B:$Y,12,FALSE)</f>
        <v>0</v>
      </c>
      <c r="HAR13">
        <f>VLOOKUP(HAR12,'Rich Chicks (NOI)'!$B:$Y,13,FALSE)</f>
        <v>0</v>
      </c>
      <c r="HAS13">
        <f>VLOOKUP(HAS12,'Rich Chicks (NOI)'!$B:$Y,14,FALSE)</f>
        <v>0</v>
      </c>
      <c r="HAT13">
        <f>VLOOKUP(HAT12,'Rich Chicks (NOI)'!$B:$Y,15,FALSE)</f>
        <v>0</v>
      </c>
      <c r="HAU13">
        <f>VLOOKUP(HAU12,'Rich Chicks (NOI)'!$B:$Y,16,FALSE)</f>
        <v>0</v>
      </c>
      <c r="HAV13">
        <f>VLOOKUP(HAV12,'Rich Chicks (NOI)'!$B:$Y,17,FALSE)</f>
        <v>0</v>
      </c>
      <c r="HAW13">
        <f>VLOOKUP(HAW12,'Rich Chicks (NOI)'!$B:$Y,18,FALSE)</f>
        <v>0</v>
      </c>
      <c r="HAX13">
        <f>VLOOKUP(HAX12,'Rich Chicks (NOI)'!$B:$Y,19,FALSE)</f>
        <v>0</v>
      </c>
      <c r="HAZ13">
        <f>VLOOKUP(HAZ12,'Rich Chicks (NOI)'!$B:$Y,10,FALSE)</f>
        <v>0</v>
      </c>
      <c r="HBA13">
        <f>VLOOKUP(HBA12,'Rich Chicks (NOI)'!$B:$Y,11,FALSE)</f>
        <v>0</v>
      </c>
      <c r="HBB13">
        <f>VLOOKUP(HBB12,'Rich Chicks (NOI)'!$B:$Y,12,FALSE)</f>
        <v>0</v>
      </c>
      <c r="HBC13">
        <f>VLOOKUP(HBC12,'Rich Chicks (NOI)'!$B:$Y,13,FALSE)</f>
        <v>0</v>
      </c>
      <c r="HBD13">
        <f>VLOOKUP(HBD12,'Rich Chicks (NOI)'!$B:$Y,14,FALSE)</f>
        <v>0</v>
      </c>
      <c r="HBE13">
        <f>VLOOKUP(HBE12,'Rich Chicks (NOI)'!$B:$Y,15,FALSE)</f>
        <v>0</v>
      </c>
      <c r="HBF13">
        <f>VLOOKUP(HBF12,'Rich Chicks (NOI)'!$B:$Y,16,FALSE)</f>
        <v>0</v>
      </c>
      <c r="HBG13">
        <f>VLOOKUP(HBG12,'Rich Chicks (NOI)'!$B:$Y,17,FALSE)</f>
        <v>0</v>
      </c>
      <c r="HBH13">
        <f>VLOOKUP(HBH12,'Rich Chicks (NOI)'!$B:$Y,18,FALSE)</f>
        <v>0</v>
      </c>
      <c r="HBI13">
        <f>VLOOKUP(HBI12,'Rich Chicks (NOI)'!$B:$Y,19,FALSE)</f>
        <v>0</v>
      </c>
      <c r="HBK13">
        <f>VLOOKUP(HBK12,'Rich Chicks (NOI)'!$B:$Y,10,FALSE)</f>
        <v>0</v>
      </c>
      <c r="HBL13">
        <f>VLOOKUP(HBL12,'Rich Chicks (NOI)'!$B:$Y,11,FALSE)</f>
        <v>0</v>
      </c>
      <c r="HBM13">
        <f>VLOOKUP(HBM12,'Rich Chicks (NOI)'!$B:$Y,12,FALSE)</f>
        <v>0</v>
      </c>
      <c r="HBN13">
        <f>VLOOKUP(HBN12,'Rich Chicks (NOI)'!$B:$Y,13,FALSE)</f>
        <v>0</v>
      </c>
      <c r="HBO13">
        <f>VLOOKUP(HBO12,'Rich Chicks (NOI)'!$B:$Y,14,FALSE)</f>
        <v>0</v>
      </c>
      <c r="HBP13">
        <f>VLOOKUP(HBP12,'Rich Chicks (NOI)'!$B:$Y,15,FALSE)</f>
        <v>0</v>
      </c>
      <c r="HBQ13">
        <f>VLOOKUP(HBQ12,'Rich Chicks (NOI)'!$B:$Y,16,FALSE)</f>
        <v>0</v>
      </c>
      <c r="HBR13">
        <f>VLOOKUP(HBR12,'Rich Chicks (NOI)'!$B:$Y,17,FALSE)</f>
        <v>0</v>
      </c>
      <c r="HBS13">
        <f>VLOOKUP(HBS12,'Rich Chicks (NOI)'!$B:$Y,18,FALSE)</f>
        <v>0</v>
      </c>
      <c r="HBT13">
        <f>VLOOKUP(HBT12,'Rich Chicks (NOI)'!$B:$Y,19,FALSE)</f>
        <v>0</v>
      </c>
      <c r="HBV13">
        <f>VLOOKUP(HBV12,'Rich Chicks (NOI)'!$B:$Y,10,FALSE)</f>
        <v>0</v>
      </c>
      <c r="HBW13">
        <f>VLOOKUP(HBW12,'Rich Chicks (NOI)'!$B:$Y,11,FALSE)</f>
        <v>0</v>
      </c>
      <c r="HBX13">
        <f>VLOOKUP(HBX12,'Rich Chicks (NOI)'!$B:$Y,12,FALSE)</f>
        <v>0</v>
      </c>
      <c r="HBY13">
        <f>VLOOKUP(HBY12,'Rich Chicks (NOI)'!$B:$Y,13,FALSE)</f>
        <v>0</v>
      </c>
      <c r="HBZ13">
        <f>VLOOKUP(HBZ12,'Rich Chicks (NOI)'!$B:$Y,14,FALSE)</f>
        <v>0</v>
      </c>
      <c r="HCA13">
        <f>VLOOKUP(HCA12,'Rich Chicks (NOI)'!$B:$Y,15,FALSE)</f>
        <v>0</v>
      </c>
      <c r="HCB13">
        <f>VLOOKUP(HCB12,'Rich Chicks (NOI)'!$B:$Y,16,FALSE)</f>
        <v>0</v>
      </c>
      <c r="HCC13">
        <f>VLOOKUP(HCC12,'Rich Chicks (NOI)'!$B:$Y,17,FALSE)</f>
        <v>0</v>
      </c>
      <c r="HCD13">
        <f>VLOOKUP(HCD12,'Rich Chicks (NOI)'!$B:$Y,18,FALSE)</f>
        <v>0</v>
      </c>
      <c r="HCE13">
        <f>VLOOKUP(HCE12,'Rich Chicks (NOI)'!$B:$Y,19,FALSE)</f>
        <v>0</v>
      </c>
      <c r="HCG13">
        <f>VLOOKUP(HCG12,'Richland Hills (NOI)'!$B:$Y,10,FALSE)</f>
        <v>0</v>
      </c>
      <c r="HCH13">
        <f>VLOOKUP(HCH12,'Richland Hills (NOI)'!$B:$Y,11,FALSE)</f>
        <v>0</v>
      </c>
      <c r="HCI13">
        <f>VLOOKUP(HCI12,'Richland Hills (NOI)'!$B:$Y,12,FALSE)</f>
        <v>0</v>
      </c>
      <c r="HCJ13">
        <f>VLOOKUP(HCJ12,'Richland Hills (NOI)'!$B:$Y,13,FALSE)</f>
        <v>0</v>
      </c>
      <c r="HCK13">
        <f>VLOOKUP(HCK12,'Richland Hills (NOI)'!$B:$Y,14,FALSE)</f>
        <v>0</v>
      </c>
      <c r="HCL13">
        <f>VLOOKUP(HCL12,'Richland Hills (NOI)'!$B:$Y,15,FALSE)</f>
        <v>0</v>
      </c>
      <c r="HCM13">
        <f>VLOOKUP(HCM12,'Richland Hills (NOI)'!$B:$Y,16,FALSE)</f>
        <v>0</v>
      </c>
      <c r="HCN13">
        <f>VLOOKUP(HCN12,'Richland Hills (NOI)'!$B:$Y,17,FALSE)</f>
        <v>0</v>
      </c>
      <c r="HCO13">
        <f>VLOOKUP(HCO12,'Richland Hills (NOI)'!$B:$Y,18,FALSE)</f>
        <v>0</v>
      </c>
      <c r="HCP13">
        <f>VLOOKUP(HCP12,'Richland Hills (NOI)'!$B:$Y,19,FALSE)</f>
        <v>0</v>
      </c>
      <c r="HCR13">
        <f>VLOOKUP(HCR12,'Richland Hills (NOI)'!$B:$Y,10,FALSE)</f>
        <v>0</v>
      </c>
      <c r="HCS13">
        <f>VLOOKUP(HCS12,'Richland Hills (NOI)'!$B:$Y,11,FALSE)</f>
        <v>0</v>
      </c>
      <c r="HCT13">
        <f>VLOOKUP(HCT12,'Richland Hills (NOI)'!$B:$Y,12,FALSE)</f>
        <v>0</v>
      </c>
      <c r="HCU13">
        <f>VLOOKUP(HCU12,'Richland Hills (NOI)'!$B:$Y,13,FALSE)</f>
        <v>0</v>
      </c>
      <c r="HCV13">
        <f>VLOOKUP(HCV12,'Richland Hills (NOI)'!$B:$Y,14,FALSE)</f>
        <v>0</v>
      </c>
      <c r="HCW13">
        <f>VLOOKUP(HCW12,'Richland Hills (NOI)'!$B:$Y,15,FALSE)</f>
        <v>0</v>
      </c>
      <c r="HCX13">
        <f>VLOOKUP(HCX12,'Richland Hills (NOI)'!$B:$Y,16,FALSE)</f>
        <v>0</v>
      </c>
      <c r="HCY13">
        <f>VLOOKUP(HCY12,'Richland Hills (NOI)'!$B:$Y,17,FALSE)</f>
        <v>0</v>
      </c>
      <c r="HCZ13">
        <f>VLOOKUP(HCZ12,'Richland Hills (NOI)'!$B:$Y,18,FALSE)</f>
        <v>0</v>
      </c>
      <c r="HDA13">
        <f>VLOOKUP(HDA12,'Richland Hills (NOI)'!$B:$Y,19,FALSE)</f>
        <v>0</v>
      </c>
      <c r="HDC13">
        <f>VLOOKUP(HDC12,'Richland Hills (NOI)'!$B:$Y,10,FALSE)</f>
        <v>0</v>
      </c>
      <c r="HDD13">
        <f>VLOOKUP(HDD12,'Richland Hills (NOI)'!$B:$Y,11,FALSE)</f>
        <v>0</v>
      </c>
      <c r="HDE13">
        <f>VLOOKUP(HDE12,'Richland Hills (NOI)'!$B:$Y,12,FALSE)</f>
        <v>0</v>
      </c>
      <c r="HDF13">
        <f>VLOOKUP(HDF12,'Richland Hills (NOI)'!$B:$Y,13,FALSE)</f>
        <v>0</v>
      </c>
      <c r="HDG13">
        <f>VLOOKUP(HDG12,'Richland Hills (NOI)'!$B:$Y,14,FALSE)</f>
        <v>0</v>
      </c>
      <c r="HDH13">
        <f>VLOOKUP(HDH12,'Richland Hills (NOI)'!$B:$Y,15,FALSE)</f>
        <v>0</v>
      </c>
      <c r="HDI13">
        <f>VLOOKUP(HDI12,'Richland Hills (NOI)'!$B:$Y,16,FALSE)</f>
        <v>0</v>
      </c>
      <c r="HDJ13">
        <f>VLOOKUP(HDJ12,'Richland Hills (NOI)'!$B:$Y,17,FALSE)</f>
        <v>0</v>
      </c>
      <c r="HDK13">
        <f>VLOOKUP(HDK12,'Richland Hills (NOI)'!$B:$Y,18,FALSE)</f>
        <v>0</v>
      </c>
      <c r="HDL13">
        <f>VLOOKUP(HDL12,'Richland Hills (NOI)'!$B:$Y,19,FALSE)</f>
        <v>0</v>
      </c>
      <c r="HDN13">
        <f>VLOOKUP(HDN12,'Richland Hills (NOI)'!$B:$Y,10,FALSE)</f>
        <v>0</v>
      </c>
      <c r="HDO13">
        <f>VLOOKUP(HDO12,'Richland Hills (NOI)'!$B:$Y,11,FALSE)</f>
        <v>0</v>
      </c>
      <c r="HDP13">
        <f>VLOOKUP(HDP12,'Richland Hills (NOI)'!$B:$Y,12,FALSE)</f>
        <v>0</v>
      </c>
      <c r="HDQ13">
        <f>VLOOKUP(HDQ12,'Richland Hills (NOI)'!$B:$Y,13,FALSE)</f>
        <v>0</v>
      </c>
      <c r="HDR13">
        <f>VLOOKUP(HDR12,'Richland Hills (NOI)'!$B:$Y,14,FALSE)</f>
        <v>0</v>
      </c>
      <c r="HDS13">
        <f>VLOOKUP(HDS12,'Richland Hills (NOI)'!$B:$Y,15,FALSE)</f>
        <v>0</v>
      </c>
      <c r="HDT13">
        <f>VLOOKUP(HDT12,'Richland Hills (NOI)'!$B:$Y,16,FALSE)</f>
        <v>0</v>
      </c>
      <c r="HDU13">
        <f>VLOOKUP(HDU12,'Richland Hills (NOI)'!$B:$Y,17,FALSE)</f>
        <v>0</v>
      </c>
      <c r="HDV13">
        <f>VLOOKUP(HDV12,'Richland Hills (NOI)'!$B:$Y,18,FALSE)</f>
        <v>0</v>
      </c>
      <c r="HDW13">
        <f>VLOOKUP(HDW12,'Richland Hills (NOI)'!$B:$Y,19,FALSE)</f>
        <v>0</v>
      </c>
      <c r="HDY13">
        <f>VLOOKUP(HDY12,'Richland Hills (NOI)'!$B:$Y,10,FALSE)</f>
        <v>0</v>
      </c>
      <c r="HDZ13">
        <f>VLOOKUP(HDZ12,'Richland Hills (NOI)'!$B:$Y,11,FALSE)</f>
        <v>0</v>
      </c>
      <c r="HEA13">
        <f>VLOOKUP(HEA12,'Richland Hills (NOI)'!$B:$Y,12,FALSE)</f>
        <v>0</v>
      </c>
      <c r="HEB13">
        <f>VLOOKUP(HEB12,'Richland Hills (NOI)'!$B:$Y,13,FALSE)</f>
        <v>0</v>
      </c>
      <c r="HEC13">
        <f>VLOOKUP(HEC12,'Richland Hills (NOI)'!$B:$Y,14,FALSE)</f>
        <v>0</v>
      </c>
      <c r="HED13">
        <f>VLOOKUP(HED12,'Richland Hills (NOI)'!$B:$Y,15,FALSE)</f>
        <v>0</v>
      </c>
      <c r="HEE13">
        <f>VLOOKUP(HEE12,'Richland Hills (NOI)'!$B:$Y,16,FALSE)</f>
        <v>0</v>
      </c>
      <c r="HEF13">
        <f>VLOOKUP(HEF12,'Richland Hills (NOI)'!$B:$Y,17,FALSE)</f>
        <v>0</v>
      </c>
      <c r="HEG13">
        <f>VLOOKUP(HEG12,'Richland Hills (NOI)'!$B:$Y,18,FALSE)</f>
        <v>0</v>
      </c>
      <c r="HEH13">
        <f>VLOOKUP(HEH12,'Richland Hills (NOI)'!$B:$Y,19,FALSE)</f>
        <v>0</v>
      </c>
      <c r="HEJ13">
        <f>VLOOKUP(HEJ12,'Richland Hills (NOI)'!$B:$Y,10,FALSE)</f>
        <v>0</v>
      </c>
      <c r="HEK13">
        <f>VLOOKUP(HEK12,'Richland Hills (NOI)'!$B:$Y,11,FALSE)</f>
        <v>0</v>
      </c>
      <c r="HEL13">
        <f>VLOOKUP(HEL12,'Richland Hills (NOI)'!$B:$Y,12,FALSE)</f>
        <v>0</v>
      </c>
      <c r="HEM13">
        <f>VLOOKUP(HEM12,'Richland Hills (NOI)'!$B:$Y,13,FALSE)</f>
        <v>0</v>
      </c>
      <c r="HEN13">
        <f>VLOOKUP(HEN12,'Richland Hills (NOI)'!$B:$Y,14,FALSE)</f>
        <v>0</v>
      </c>
      <c r="HEO13">
        <f>VLOOKUP(HEO12,'Richland Hills (NOI)'!$B:$Y,15,FALSE)</f>
        <v>0</v>
      </c>
      <c r="HEP13">
        <f>VLOOKUP(HEP12,'Richland Hills (NOI)'!$B:$Y,16,FALSE)</f>
        <v>0</v>
      </c>
      <c r="HEQ13">
        <f>VLOOKUP(HEQ12,'Richland Hills (NOI)'!$B:$Y,17,FALSE)</f>
        <v>0</v>
      </c>
      <c r="HER13">
        <f>VLOOKUP(HER12,'Richland Hills (NOI)'!$B:$Y,18,FALSE)</f>
        <v>0</v>
      </c>
      <c r="HES13">
        <f>VLOOKUP(HES12,'Richland Hills (NOI)'!$B:$Y,19,FALSE)</f>
        <v>0</v>
      </c>
      <c r="HEU13">
        <f>VLOOKUP(HEU12,'Richland Hills (NOI)'!$B:$Y,10,FALSE)</f>
        <v>0</v>
      </c>
      <c r="HEV13">
        <f>VLOOKUP(HEV12,'Richland Hills (NOI)'!$B:$Y,11,FALSE)</f>
        <v>0</v>
      </c>
      <c r="HEW13">
        <f>VLOOKUP(HEW12,'Richland Hills (NOI)'!$B:$Y,12,FALSE)</f>
        <v>0</v>
      </c>
      <c r="HEX13">
        <f>VLOOKUP(HEX12,'Richland Hills (NOI)'!$B:$Y,13,FALSE)</f>
        <v>0</v>
      </c>
      <c r="HEY13">
        <f>VLOOKUP(HEY12,'Richland Hills (NOI)'!$B:$Y,14,FALSE)</f>
        <v>0</v>
      </c>
      <c r="HEZ13">
        <f>VLOOKUP(HEZ12,'Richland Hills (NOI)'!$B:$Y,15,FALSE)</f>
        <v>0</v>
      </c>
      <c r="HFA13">
        <f>VLOOKUP(HFA12,'Richland Hills (NOI)'!$B:$Y,16,FALSE)</f>
        <v>0</v>
      </c>
      <c r="HFB13">
        <f>VLOOKUP(HFB12,'Richland Hills (NOI)'!$B:$Y,17,FALSE)</f>
        <v>0</v>
      </c>
      <c r="HFC13">
        <f>VLOOKUP(HFC12,'Richland Hills (NOI)'!$B:$Y,18,FALSE)</f>
        <v>0</v>
      </c>
      <c r="HFD13">
        <f>VLOOKUP(HFD12,'Richland Hills (NOI)'!$B:$Y,19,FALSE)</f>
        <v>0</v>
      </c>
      <c r="HFF13">
        <f>VLOOKUP(HFF12,'Richland Hills (NOI)'!$B:$Y,10,FALSE)</f>
        <v>0</v>
      </c>
      <c r="HFG13">
        <f>VLOOKUP(HFG12,'Richland Hills (NOI)'!$B:$Y,11,FALSE)</f>
        <v>0</v>
      </c>
      <c r="HFH13">
        <f>VLOOKUP(HFH12,'Richland Hills (NOI)'!$B:$Y,12,FALSE)</f>
        <v>0</v>
      </c>
      <c r="HFI13">
        <f>VLOOKUP(HFI12,'Richland Hills (NOI)'!$B:$Y,13,FALSE)</f>
        <v>0</v>
      </c>
      <c r="HFJ13">
        <f>VLOOKUP(HFJ12,'Richland Hills (NOI)'!$B:$Y,14,FALSE)</f>
        <v>0</v>
      </c>
      <c r="HFK13">
        <f>VLOOKUP(HFK12,'Richland Hills (NOI)'!$B:$Y,15,FALSE)</f>
        <v>0</v>
      </c>
      <c r="HFL13">
        <f>VLOOKUP(HFL12,'Richland Hills (NOI)'!$B:$Y,16,FALSE)</f>
        <v>0</v>
      </c>
      <c r="HFM13">
        <f>VLOOKUP(HFM12,'Richland Hills (NOI)'!$B:$Y,17,FALSE)</f>
        <v>0</v>
      </c>
      <c r="HFN13">
        <f>VLOOKUP(HFN12,'Richland Hills (NOI)'!$B:$Y,18,FALSE)</f>
        <v>0</v>
      </c>
      <c r="HFO13">
        <f>VLOOKUP(HFO12,'Richland Hills (NOI)'!$B:$Y,19,FALSE)</f>
        <v>0</v>
      </c>
      <c r="HFQ13">
        <f>VLOOKUP(HFQ12,'Rich''s - Cheese (NOI)'!$B:$Y,10,FALSE)</f>
        <v>0</v>
      </c>
      <c r="HFR13">
        <f>VLOOKUP(HFR12,'Rich''s - Cheese (NOI)'!$B:$Y,11,FALSE)</f>
        <v>0</v>
      </c>
      <c r="HFS13">
        <f>VLOOKUP(HFS12,'Rich''s - Cheese (NOI)'!$B:$Y,12,FALSE)</f>
        <v>0</v>
      </c>
      <c r="HFT13">
        <f>VLOOKUP(HFT12,'Rich''s - Cheese (NOI)'!$B:$Y,13,FALSE)</f>
        <v>0</v>
      </c>
      <c r="HFU13">
        <f>VLOOKUP(HFU12,'Rich''s - Cheese (NOI)'!$B:$Y,14,FALSE)</f>
        <v>0</v>
      </c>
      <c r="HFV13">
        <f>VLOOKUP(HFV12,'Rich''s - Cheese (NOI)'!$B:$Y,15,FALSE)</f>
        <v>0</v>
      </c>
      <c r="HFW13">
        <f>VLOOKUP(HFW12,'Rich''s - Cheese (NOI)'!$B:$Y,16,FALSE)</f>
        <v>0</v>
      </c>
      <c r="HFX13">
        <f>VLOOKUP(HFX12,'Rich''s - Cheese (NOI)'!$B:$Y,17,FALSE)</f>
        <v>0</v>
      </c>
      <c r="HFY13">
        <f>VLOOKUP(HFY12,'Rich''s - Cheese (NOI)'!$B:$Y,18,FALSE)</f>
        <v>0</v>
      </c>
      <c r="HFZ13">
        <f>VLOOKUP(HFZ12,'Rich''s - Cheese (NOI)'!$B:$Y,19,FALSE)</f>
        <v>0</v>
      </c>
      <c r="HGB13">
        <f>VLOOKUP(HGB12,'Rich''s - Cheese (NOI)'!$B:$Y,10,FALSE)</f>
        <v>0</v>
      </c>
      <c r="HGC13">
        <f>VLOOKUP(HGC12,'Rich''s - Cheese (NOI)'!$B:$Y,11,FALSE)</f>
        <v>0</v>
      </c>
      <c r="HGD13">
        <f>VLOOKUP(HGD12,'Rich''s - Cheese (NOI)'!$B:$Y,12,FALSE)</f>
        <v>0</v>
      </c>
      <c r="HGE13">
        <f>VLOOKUP(HGE12,'Rich''s - Cheese (NOI)'!$B:$Y,13,FALSE)</f>
        <v>0</v>
      </c>
      <c r="HGF13">
        <f>VLOOKUP(HGF12,'Rich''s - Cheese (NOI)'!$B:$Y,14,FALSE)</f>
        <v>0</v>
      </c>
      <c r="HGG13">
        <f>VLOOKUP(HGG12,'Rich''s - Cheese (NOI)'!$B:$Y,15,FALSE)</f>
        <v>0</v>
      </c>
      <c r="HGH13">
        <f>VLOOKUP(HGH12,'Rich''s - Cheese (NOI)'!$B:$Y,16,FALSE)</f>
        <v>0</v>
      </c>
      <c r="HGI13">
        <f>VLOOKUP(HGI12,'Rich''s - Cheese (NOI)'!$B:$Y,17,FALSE)</f>
        <v>0</v>
      </c>
      <c r="HGJ13">
        <f>VLOOKUP(HGJ12,'Rich''s - Cheese (NOI)'!$B:$Y,18,FALSE)</f>
        <v>0</v>
      </c>
      <c r="HGK13">
        <f>VLOOKUP(HGK12,'Rich''s - Cheese (NOI)'!$B:$Y,19,FALSE)</f>
        <v>0</v>
      </c>
      <c r="HGM13">
        <f>VLOOKUP(HGM12,'Rich''s - Cheese (NOI)'!$B:$Y,10,FALSE)</f>
        <v>0</v>
      </c>
      <c r="HGN13">
        <f>VLOOKUP(HGN12,'Rich''s - Cheese (NOI)'!$B:$Y,11,FALSE)</f>
        <v>0</v>
      </c>
      <c r="HGO13">
        <f>VLOOKUP(HGO12,'Rich''s - Cheese (NOI)'!$B:$Y,12,FALSE)</f>
        <v>0</v>
      </c>
      <c r="HGP13">
        <f>VLOOKUP(HGP12,'Rich''s - Cheese (NOI)'!$B:$Y,13,FALSE)</f>
        <v>0</v>
      </c>
      <c r="HGQ13">
        <f>VLOOKUP(HGQ12,'Rich''s - Cheese (NOI)'!$B:$Y,14,FALSE)</f>
        <v>0</v>
      </c>
      <c r="HGR13">
        <f>VLOOKUP(HGR12,'Rich''s - Cheese (NOI)'!$B:$Y,15,FALSE)</f>
        <v>0</v>
      </c>
      <c r="HGS13">
        <f>VLOOKUP(HGS12,'Rich''s - Cheese (NOI)'!$B:$Y,16,FALSE)</f>
        <v>0</v>
      </c>
      <c r="HGT13">
        <f>VLOOKUP(HGT12,'Rich''s - Cheese (NOI)'!$B:$Y,17,FALSE)</f>
        <v>0</v>
      </c>
      <c r="HGU13">
        <f>VLOOKUP(HGU12,'Rich''s - Cheese (NOI)'!$B:$Y,18,FALSE)</f>
        <v>0</v>
      </c>
      <c r="HGV13">
        <f>VLOOKUP(HGV12,'Rich''s - Cheese (NOI)'!$B:$Y,19,FALSE)</f>
        <v>0</v>
      </c>
      <c r="HGX13">
        <f>VLOOKUP(HGX12,'Rich''s - Cheese (NOI)'!$B:$Y,10,FALSE)</f>
        <v>0</v>
      </c>
      <c r="HGY13">
        <f>VLOOKUP(HGY12,'Rich''s - Cheese (NOI)'!$B:$Y,11,FALSE)</f>
        <v>0</v>
      </c>
      <c r="HGZ13">
        <f>VLOOKUP(HGZ12,'Rich''s - Cheese (NOI)'!$B:$Y,12,FALSE)</f>
        <v>0</v>
      </c>
      <c r="HHA13">
        <f>VLOOKUP(HHA12,'Rich''s - Cheese (NOI)'!$B:$Y,13,FALSE)</f>
        <v>0</v>
      </c>
      <c r="HHB13">
        <f>VLOOKUP(HHB12,'Rich''s - Cheese (NOI)'!$B:$Y,14,FALSE)</f>
        <v>0</v>
      </c>
      <c r="HHC13">
        <f>VLOOKUP(HHC12,'Rich''s - Cheese (NOI)'!$B:$Y,15,FALSE)</f>
        <v>0</v>
      </c>
      <c r="HHD13">
        <f>VLOOKUP(HHD12,'Rich''s - Cheese (NOI)'!$B:$Y,16,FALSE)</f>
        <v>0</v>
      </c>
      <c r="HHE13">
        <f>VLOOKUP(HHE12,'Rich''s - Cheese (NOI)'!$B:$Y,17,FALSE)</f>
        <v>0</v>
      </c>
      <c r="HHF13">
        <f>VLOOKUP(HHF12,'Rich''s - Cheese (NOI)'!$B:$Y,18,FALSE)</f>
        <v>0</v>
      </c>
      <c r="HHG13">
        <f>VLOOKUP(HHG12,'Rich''s - Cheese (NOI)'!$B:$Y,19,FALSE)</f>
        <v>0</v>
      </c>
      <c r="HHI13">
        <f>VLOOKUP(HHI12,'Rich''s - Cheese (NOI)'!$B:$Y,10,FALSE)</f>
        <v>0</v>
      </c>
      <c r="HHJ13">
        <f>VLOOKUP(HHJ12,'Rich''s - Cheese (NOI)'!$B:$Y,11,FALSE)</f>
        <v>0</v>
      </c>
      <c r="HHK13">
        <f>VLOOKUP(HHK12,'Rich''s - Cheese (NOI)'!$B:$Y,12,FALSE)</f>
        <v>0</v>
      </c>
      <c r="HHL13">
        <f>VLOOKUP(HHL12,'Rich''s - Cheese (NOI)'!$B:$Y,13,FALSE)</f>
        <v>0</v>
      </c>
      <c r="HHM13">
        <f>VLOOKUP(HHM12,'Rich''s - Cheese (NOI)'!$B:$Y,14,FALSE)</f>
        <v>0</v>
      </c>
      <c r="HHN13">
        <f>VLOOKUP(HHN12,'Rich''s - Cheese (NOI)'!$B:$Y,15,FALSE)</f>
        <v>0</v>
      </c>
      <c r="HHO13">
        <f>VLOOKUP(HHO12,'Rich''s - Cheese (NOI)'!$B:$Y,16,FALSE)</f>
        <v>0</v>
      </c>
      <c r="HHP13">
        <f>VLOOKUP(HHP12,'Rich''s - Cheese (NOI)'!$B:$Y,17,FALSE)</f>
        <v>0</v>
      </c>
      <c r="HHQ13">
        <f>VLOOKUP(HHQ12,'Rich''s - Cheese (NOI)'!$B:$Y,18,FALSE)</f>
        <v>0</v>
      </c>
      <c r="HHR13">
        <f>VLOOKUP(HHR12,'Rich''s - Cheese (NOI)'!$B:$Y,19,FALSE)</f>
        <v>0</v>
      </c>
      <c r="HHT13">
        <f>VLOOKUP(HHT12,'Rich''s - Cheese (NOI)'!$B:$Y,10,FALSE)</f>
        <v>0</v>
      </c>
      <c r="HHU13">
        <f>VLOOKUP(HHU12,'Rich''s - Cheese (NOI)'!$B:$Y,11,FALSE)</f>
        <v>0</v>
      </c>
      <c r="HHV13">
        <f>VLOOKUP(HHV12,'Rich''s - Cheese (NOI)'!$B:$Y,12,FALSE)</f>
        <v>0</v>
      </c>
      <c r="HHW13">
        <f>VLOOKUP(HHW12,'Rich''s - Cheese (NOI)'!$B:$Y,13,FALSE)</f>
        <v>0</v>
      </c>
      <c r="HHX13">
        <f>VLOOKUP(HHX12,'Rich''s - Cheese (NOI)'!$B:$Y,14,FALSE)</f>
        <v>0</v>
      </c>
      <c r="HHY13">
        <f>VLOOKUP(HHY12,'Rich''s - Cheese (NOI)'!$B:$Y,15,FALSE)</f>
        <v>0</v>
      </c>
      <c r="HHZ13">
        <f>VLOOKUP(HHZ12,'Rich''s - Cheese (NOI)'!$B:$Y,16,FALSE)</f>
        <v>0</v>
      </c>
      <c r="HIA13">
        <f>VLOOKUP(HIA12,'Rich''s - Cheese (NOI)'!$B:$Y,17,FALSE)</f>
        <v>0</v>
      </c>
      <c r="HIB13">
        <f>VLOOKUP(HIB12,'Rich''s - Cheese (NOI)'!$B:$Y,18,FALSE)</f>
        <v>0</v>
      </c>
      <c r="HIC13">
        <f>VLOOKUP(HIC12,'Rich''s - Cheese (NOI)'!$B:$Y,19,FALSE)</f>
        <v>0</v>
      </c>
      <c r="HIE13">
        <f>VLOOKUP(HIE12,'Rich''s - Flour (NOI)'!$B:$Y,10,FALSE)</f>
        <v>0</v>
      </c>
      <c r="HIF13">
        <f>VLOOKUP(HIF12,'Rich''s - Flour (NOI)'!$B:$Y,11,FALSE)</f>
        <v>0</v>
      </c>
      <c r="HIG13">
        <f>VLOOKUP(HIG12,'Rich''s - Flour (NOI)'!$B:$Y,12,FALSE)</f>
        <v>0</v>
      </c>
      <c r="HIH13">
        <f>VLOOKUP(HIH12,'Rich''s - Flour (NOI)'!$B:$Y,13,FALSE)</f>
        <v>0</v>
      </c>
      <c r="HII13">
        <f>VLOOKUP(HII12,'Rich''s - Flour (NOI)'!$B:$Y,14,FALSE)</f>
        <v>0</v>
      </c>
      <c r="HIJ13">
        <f>VLOOKUP(HIJ12,'Rich''s - Flour (NOI)'!$B:$Y,15,FALSE)</f>
        <v>0</v>
      </c>
      <c r="HIK13">
        <f>VLOOKUP(HIK12,'Rich''s - Flour (NOI)'!$B:$Y,16,FALSE)</f>
        <v>0</v>
      </c>
      <c r="HIL13">
        <f>VLOOKUP(HIL12,'Rich''s - Flour (NOI)'!$B:$Y,17,FALSE)</f>
        <v>0</v>
      </c>
      <c r="HIM13">
        <f>VLOOKUP(HIM12,'Rich''s - Flour (NOI)'!$B:$Y,18,FALSE)</f>
        <v>0</v>
      </c>
      <c r="HIN13">
        <f>VLOOKUP(HIN12,'Rich''s - Flour (NOI)'!$B:$Y,19,FALSE)</f>
        <v>0</v>
      </c>
      <c r="HIP13">
        <f>VLOOKUP(HIP12,'Rich''s - Flour (NOI)'!$B:$Y,10,FALSE)</f>
        <v>0</v>
      </c>
      <c r="HIQ13">
        <f>VLOOKUP(HIQ12,'Rich''s - Flour (NOI)'!$B:$Y,11,FALSE)</f>
        <v>0</v>
      </c>
      <c r="HIR13">
        <f>VLOOKUP(HIR12,'Rich''s - Flour (NOI)'!$B:$Y,12,FALSE)</f>
        <v>0</v>
      </c>
      <c r="HIS13">
        <f>VLOOKUP(HIS12,'Rich''s - Flour (NOI)'!$B:$Y,13,FALSE)</f>
        <v>0</v>
      </c>
      <c r="HIT13">
        <f>VLOOKUP(HIT12,'Rich''s - Flour (NOI)'!$B:$Y,14,FALSE)</f>
        <v>0</v>
      </c>
      <c r="HIU13">
        <f>VLOOKUP(HIU12,'Rich''s - Flour (NOI)'!$B:$Y,15,FALSE)</f>
        <v>0</v>
      </c>
      <c r="HIV13">
        <f>VLOOKUP(HIV12,'Rich''s - Flour (NOI)'!$B:$Y,16,FALSE)</f>
        <v>0</v>
      </c>
      <c r="HIW13">
        <f>VLOOKUP(HIW12,'Rich''s - Flour (NOI)'!$B:$Y,17,FALSE)</f>
        <v>0</v>
      </c>
      <c r="HIX13">
        <f>VLOOKUP(HIX12,'Rich''s - Flour (NOI)'!$B:$Y,18,FALSE)</f>
        <v>0</v>
      </c>
      <c r="HIY13">
        <f>VLOOKUP(HIY12,'Rich''s - Flour (NOI)'!$B:$Y,19,FALSE)</f>
        <v>0</v>
      </c>
      <c r="HJA13">
        <f>VLOOKUP(HJA12,'Rich''s - Flour (NOI)'!$B:$Y,10,FALSE)</f>
        <v>0</v>
      </c>
      <c r="HJB13">
        <f>VLOOKUP(HJB12,'Rich''s - Flour (NOI)'!$B:$Y,11,FALSE)</f>
        <v>0</v>
      </c>
      <c r="HJC13">
        <f>VLOOKUP(HJC12,'Rich''s - Flour (NOI)'!$B:$Y,12,FALSE)</f>
        <v>0</v>
      </c>
      <c r="HJD13">
        <f>VLOOKUP(HJD12,'Rich''s - Flour (NOI)'!$B:$Y,13,FALSE)</f>
        <v>0</v>
      </c>
      <c r="HJE13">
        <f>VLOOKUP(HJE12,'Rich''s - Flour (NOI)'!$B:$Y,14,FALSE)</f>
        <v>0</v>
      </c>
      <c r="HJF13">
        <f>VLOOKUP(HJF12,'Rich''s - Flour (NOI)'!$B:$Y,15,FALSE)</f>
        <v>0</v>
      </c>
      <c r="HJG13">
        <f>VLOOKUP(HJG12,'Rich''s - Flour (NOI)'!$B:$Y,16,FALSE)</f>
        <v>0</v>
      </c>
      <c r="HJH13">
        <f>VLOOKUP(HJH12,'Rich''s - Flour (NOI)'!$B:$Y,17,FALSE)</f>
        <v>0</v>
      </c>
      <c r="HJI13">
        <f>VLOOKUP(HJI12,'Rich''s - Flour (NOI)'!$B:$Y,18,FALSE)</f>
        <v>0</v>
      </c>
      <c r="HJJ13">
        <f>VLOOKUP(HJJ12,'Rich''s - Flour (NOI)'!$B:$Y,19,FALSE)</f>
        <v>0</v>
      </c>
      <c r="HJL13">
        <f>VLOOKUP(HJL12,'Rich''s - Flour (NOI)'!$B:$Y,10,FALSE)</f>
        <v>0</v>
      </c>
      <c r="HJM13">
        <f>VLOOKUP(HJM12,'Rich''s - Flour (NOI)'!$B:$Y,11,FALSE)</f>
        <v>0</v>
      </c>
      <c r="HJN13">
        <f>VLOOKUP(HJN12,'Rich''s - Flour (NOI)'!$B:$Y,12,FALSE)</f>
        <v>0</v>
      </c>
      <c r="HJO13">
        <f>VLOOKUP(HJO12,'Rich''s - Flour (NOI)'!$B:$Y,13,FALSE)</f>
        <v>0</v>
      </c>
      <c r="HJP13">
        <f>VLOOKUP(HJP12,'Rich''s - Flour (NOI)'!$B:$Y,14,FALSE)</f>
        <v>0</v>
      </c>
      <c r="HJQ13">
        <f>VLOOKUP(HJQ12,'Rich''s - Flour (NOI)'!$B:$Y,15,FALSE)</f>
        <v>0</v>
      </c>
      <c r="HJR13">
        <f>VLOOKUP(HJR12,'Rich''s - Flour (NOI)'!$B:$Y,16,FALSE)</f>
        <v>0</v>
      </c>
      <c r="HJS13">
        <f>VLOOKUP(HJS12,'Rich''s - Flour (NOI)'!$B:$Y,17,FALSE)</f>
        <v>0</v>
      </c>
      <c r="HJT13">
        <f>VLOOKUP(HJT12,'Rich''s - Flour (NOI)'!$B:$Y,18,FALSE)</f>
        <v>0</v>
      </c>
      <c r="HJU13">
        <f>VLOOKUP(HJU12,'Rich''s - Flour (NOI)'!$B:$Y,19,FALSE)</f>
        <v>0</v>
      </c>
      <c r="HJW13">
        <f>VLOOKUP(HJW12,'Rich''s - Flour (NOI)'!$B:$Y,10,FALSE)</f>
        <v>0</v>
      </c>
      <c r="HJX13">
        <f>VLOOKUP(HJX12,'Rich''s - Flour (NOI)'!$B:$Y,11,FALSE)</f>
        <v>0</v>
      </c>
      <c r="HJY13">
        <f>VLOOKUP(HJY12,'Rich''s - Flour (NOI)'!$B:$Y,12,FALSE)</f>
        <v>0</v>
      </c>
      <c r="HJZ13">
        <f>VLOOKUP(HJZ12,'Rich''s - Flour (NOI)'!$B:$Y,13,FALSE)</f>
        <v>0</v>
      </c>
      <c r="HKA13">
        <f>VLOOKUP(HKA12,'Rich''s - Flour (NOI)'!$B:$Y,14,FALSE)</f>
        <v>0</v>
      </c>
      <c r="HKB13">
        <f>VLOOKUP(HKB12,'Rich''s - Flour (NOI)'!$B:$Y,15,FALSE)</f>
        <v>0</v>
      </c>
      <c r="HKC13">
        <f>VLOOKUP(HKC12,'Rich''s - Flour (NOI)'!$B:$Y,16,FALSE)</f>
        <v>0</v>
      </c>
      <c r="HKD13">
        <f>VLOOKUP(HKD12,'Rich''s - Flour (NOI)'!$B:$Y,17,FALSE)</f>
        <v>0</v>
      </c>
      <c r="HKE13">
        <f>VLOOKUP(HKE12,'Rich''s - Flour (NOI)'!$B:$Y,18,FALSE)</f>
        <v>0</v>
      </c>
      <c r="HKF13">
        <f>VLOOKUP(HKF12,'Rich''s - Flour (NOI)'!$B:$Y,19,FALSE)</f>
        <v>0</v>
      </c>
      <c r="HKH13">
        <f>VLOOKUP(HKH12,'Rich''s - Flour (NOI)'!$B:$Y,10,FALSE)</f>
        <v>0</v>
      </c>
      <c r="HKI13">
        <f>VLOOKUP(HKI12,'Rich''s - Flour (NOI)'!$B:$Y,11,FALSE)</f>
        <v>0</v>
      </c>
      <c r="HKJ13">
        <f>VLOOKUP(HKJ12,'Rich''s - Flour (NOI)'!$B:$Y,12,FALSE)</f>
        <v>0</v>
      </c>
      <c r="HKK13">
        <f>VLOOKUP(HKK12,'Rich''s - Flour (NOI)'!$B:$Y,13,FALSE)</f>
        <v>0</v>
      </c>
      <c r="HKL13">
        <f>VLOOKUP(HKL12,'Rich''s - Flour (NOI)'!$B:$Y,14,FALSE)</f>
        <v>0</v>
      </c>
      <c r="HKM13">
        <f>VLOOKUP(HKM12,'Rich''s - Flour (NOI)'!$B:$Y,15,FALSE)</f>
        <v>0</v>
      </c>
      <c r="HKN13">
        <f>VLOOKUP(HKN12,'Rich''s - Flour (NOI)'!$B:$Y,16,FALSE)</f>
        <v>0</v>
      </c>
      <c r="HKO13">
        <f>VLOOKUP(HKO12,'Rich''s - Flour (NOI)'!$B:$Y,17,FALSE)</f>
        <v>0</v>
      </c>
      <c r="HKP13">
        <f>VLOOKUP(HKP12,'Rich''s - Flour (NOI)'!$B:$Y,18,FALSE)</f>
        <v>0</v>
      </c>
      <c r="HKQ13">
        <f>VLOOKUP(HKQ12,'Rich''s - Flour (NOI)'!$B:$Y,19,FALSE)</f>
        <v>0</v>
      </c>
      <c r="HKS13">
        <f>VLOOKUP(HKS12,'Rich''s - Flour (NOI)'!$B:$Y,10,FALSE)</f>
        <v>0</v>
      </c>
      <c r="HKT13">
        <f>VLOOKUP(HKT12,'Rich''s - Flour (NOI)'!$B:$Y,11,FALSE)</f>
        <v>0</v>
      </c>
      <c r="HKU13">
        <f>VLOOKUP(HKU12,'Rich''s - Flour (NOI)'!$B:$Y,12,FALSE)</f>
        <v>0</v>
      </c>
      <c r="HKV13">
        <f>VLOOKUP(HKV12,'Rich''s - Flour (NOI)'!$B:$Y,13,FALSE)</f>
        <v>0</v>
      </c>
      <c r="HKW13">
        <f>VLOOKUP(HKW12,'Rich''s - Flour (NOI)'!$B:$Y,14,FALSE)</f>
        <v>0</v>
      </c>
      <c r="HKX13">
        <f>VLOOKUP(HKX12,'Rich''s - Flour (NOI)'!$B:$Y,15,FALSE)</f>
        <v>0</v>
      </c>
      <c r="HKY13">
        <f>VLOOKUP(HKY12,'Rich''s - Flour (NOI)'!$B:$Y,16,FALSE)</f>
        <v>0</v>
      </c>
      <c r="HKZ13">
        <f>VLOOKUP(HKZ12,'Rich''s - Flour (NOI)'!$B:$Y,17,FALSE)</f>
        <v>0</v>
      </c>
      <c r="HLA13">
        <f>VLOOKUP(HLA12,'Rich''s - Flour (NOI)'!$B:$Y,18,FALSE)</f>
        <v>0</v>
      </c>
      <c r="HLB13">
        <f>VLOOKUP(HLB12,'Rich''s - Flour (NOI)'!$B:$Y,19,FALSE)</f>
        <v>0</v>
      </c>
      <c r="HLD13">
        <f>VLOOKUP(HLD12,'Rich''s - Flour (NOI)'!$B:$Y,10,FALSE)</f>
        <v>0</v>
      </c>
      <c r="HLE13">
        <f>VLOOKUP(HLE12,'Rich''s - Flour (NOI)'!$B:$Y,11,FALSE)</f>
        <v>0</v>
      </c>
      <c r="HLF13">
        <f>VLOOKUP(HLF12,'Rich''s - Flour (NOI)'!$B:$Y,12,FALSE)</f>
        <v>0</v>
      </c>
      <c r="HLG13">
        <f>VLOOKUP(HLG12,'Rich''s - Flour (NOI)'!$B:$Y,13,FALSE)</f>
        <v>0</v>
      </c>
      <c r="HLH13">
        <f>VLOOKUP(HLH12,'Rich''s - Flour (NOI)'!$B:$Y,14,FALSE)</f>
        <v>0</v>
      </c>
      <c r="HLI13">
        <f>VLOOKUP(HLI12,'Rich''s - Flour (NOI)'!$B:$Y,15,FALSE)</f>
        <v>0</v>
      </c>
      <c r="HLJ13">
        <f>VLOOKUP(HLJ12,'Rich''s - Flour (NOI)'!$B:$Y,16,FALSE)</f>
        <v>0</v>
      </c>
      <c r="HLK13">
        <f>VLOOKUP(HLK12,'Rich''s - Flour (NOI)'!$B:$Y,17,FALSE)</f>
        <v>0</v>
      </c>
      <c r="HLL13">
        <f>VLOOKUP(HLL12,'Rich''s - Flour (NOI)'!$B:$Y,18,FALSE)</f>
        <v>0</v>
      </c>
      <c r="HLM13">
        <f>VLOOKUP(HLM12,'Rich''s - Flour (NOI)'!$B:$Y,19,FALSE)</f>
        <v>0</v>
      </c>
      <c r="HLO13">
        <f>VLOOKUP(HLO12,'Rich''s - Flour (NOI)'!$B:$Y,10,FALSE)</f>
        <v>0</v>
      </c>
      <c r="HLP13">
        <f>VLOOKUP(HLP12,'Rich''s - Flour (NOI)'!$B:$Y,11,FALSE)</f>
        <v>0</v>
      </c>
      <c r="HLQ13">
        <f>VLOOKUP(HLQ12,'Rich''s - Flour (NOI)'!$B:$Y,12,FALSE)</f>
        <v>0</v>
      </c>
      <c r="HLR13">
        <f>VLOOKUP(HLR12,'Rich''s - Flour (NOI)'!$B:$Y,13,FALSE)</f>
        <v>0</v>
      </c>
      <c r="HLS13">
        <f>VLOOKUP(HLS12,'Rich''s - Flour (NOI)'!$B:$Y,14,FALSE)</f>
        <v>0</v>
      </c>
      <c r="HLT13">
        <f>VLOOKUP(HLT12,'Rich''s - Flour (NOI)'!$B:$Y,15,FALSE)</f>
        <v>0</v>
      </c>
      <c r="HLU13">
        <f>VLOOKUP(HLU12,'Rich''s - Flour (NOI)'!$B:$Y,16,FALSE)</f>
        <v>0</v>
      </c>
      <c r="HLV13">
        <f>VLOOKUP(HLV12,'Rich''s - Flour (NOI)'!$B:$Y,17,FALSE)</f>
        <v>0</v>
      </c>
      <c r="HLW13">
        <f>VLOOKUP(HLW12,'Rich''s - Flour (NOI)'!$B:$Y,18,FALSE)</f>
        <v>0</v>
      </c>
      <c r="HLX13">
        <f>VLOOKUP(HLX12,'Rich''s - Flour (NOI)'!$B:$Y,19,FALSE)</f>
        <v>0</v>
      </c>
      <c r="HLZ13">
        <f>VLOOKUP(HLZ12,'Rich''s - Flour (NOI)'!$B:$Y,10,FALSE)</f>
        <v>0</v>
      </c>
      <c r="HMA13">
        <f>VLOOKUP(HMA12,'Rich''s - Flour (NOI)'!$B:$Y,11,FALSE)</f>
        <v>0</v>
      </c>
      <c r="HMB13">
        <f>VLOOKUP(HMB12,'Rich''s - Flour (NOI)'!$B:$Y,12,FALSE)</f>
        <v>0</v>
      </c>
      <c r="HMC13">
        <f>VLOOKUP(HMC12,'Rich''s - Flour (NOI)'!$B:$Y,13,FALSE)</f>
        <v>0</v>
      </c>
      <c r="HMD13">
        <f>VLOOKUP(HMD12,'Rich''s - Flour (NOI)'!$B:$Y,14,FALSE)</f>
        <v>0</v>
      </c>
      <c r="HME13">
        <f>VLOOKUP(HME12,'Rich''s - Flour (NOI)'!$B:$Y,15,FALSE)</f>
        <v>0</v>
      </c>
      <c r="HMF13">
        <f>VLOOKUP(HMF12,'Rich''s - Flour (NOI)'!$B:$Y,16,FALSE)</f>
        <v>0</v>
      </c>
      <c r="HMG13">
        <f>VLOOKUP(HMG12,'Rich''s - Flour (NOI)'!$B:$Y,17,FALSE)</f>
        <v>0</v>
      </c>
      <c r="HMH13">
        <f>VLOOKUP(HMH12,'Rich''s - Flour (NOI)'!$B:$Y,18,FALSE)</f>
        <v>0</v>
      </c>
      <c r="HMI13">
        <f>VLOOKUP(HMI12,'Rich''s - Flour (NOI)'!$B:$Y,19,FALSE)</f>
        <v>0</v>
      </c>
      <c r="HMK13">
        <f>VLOOKUP(HMK12,'Rich''s - Flour (NOI)'!$B:$Y,10,FALSE)</f>
        <v>0</v>
      </c>
      <c r="HML13">
        <f>VLOOKUP(HML12,'Rich''s - Flour (NOI)'!$B:$Y,11,FALSE)</f>
        <v>0</v>
      </c>
      <c r="HMM13">
        <f>VLOOKUP(HMM12,'Rich''s - Flour (NOI)'!$B:$Y,12,FALSE)</f>
        <v>0</v>
      </c>
      <c r="HMN13">
        <f>VLOOKUP(HMN12,'Rich''s - Flour (NOI)'!$B:$Y,13,FALSE)</f>
        <v>0</v>
      </c>
      <c r="HMO13">
        <f>VLOOKUP(HMO12,'Rich''s - Flour (NOI)'!$B:$Y,14,FALSE)</f>
        <v>0</v>
      </c>
      <c r="HMP13">
        <f>VLOOKUP(HMP12,'Rich''s - Flour (NOI)'!$B:$Y,15,FALSE)</f>
        <v>0</v>
      </c>
      <c r="HMQ13">
        <f>VLOOKUP(HMQ12,'Rich''s - Flour (NOI)'!$B:$Y,16,FALSE)</f>
        <v>0</v>
      </c>
      <c r="HMR13">
        <f>VLOOKUP(HMR12,'Rich''s - Flour (NOI)'!$B:$Y,17,FALSE)</f>
        <v>0</v>
      </c>
      <c r="HMS13">
        <f>VLOOKUP(HMS12,'Rich''s - Flour (NOI)'!$B:$Y,18,FALSE)</f>
        <v>0</v>
      </c>
      <c r="HMT13">
        <f>VLOOKUP(HMT12,'Rich''s - Flour (NOI)'!$B:$Y,19,FALSE)</f>
        <v>0</v>
      </c>
      <c r="HMV13">
        <f>VLOOKUP(HMV12,'Rich''s - Flour (NOI)'!$B:$Y,10,FALSE)</f>
        <v>0</v>
      </c>
      <c r="HMW13">
        <f>VLOOKUP(HMW12,'Rich''s - Flour (NOI)'!$B:$Y,11,FALSE)</f>
        <v>0</v>
      </c>
      <c r="HMX13">
        <f>VLOOKUP(HMX12,'Rich''s - Flour (NOI)'!$B:$Y,12,FALSE)</f>
        <v>0</v>
      </c>
      <c r="HMY13">
        <f>VLOOKUP(HMY12,'Rich''s - Flour (NOI)'!$B:$Y,13,FALSE)</f>
        <v>0</v>
      </c>
      <c r="HMZ13">
        <f>VLOOKUP(HMZ12,'Rich''s - Flour (NOI)'!$B:$Y,14,FALSE)</f>
        <v>0</v>
      </c>
      <c r="HNA13">
        <f>VLOOKUP(HNA12,'Rich''s - Flour (NOI)'!$B:$Y,15,FALSE)</f>
        <v>0</v>
      </c>
      <c r="HNB13">
        <f>VLOOKUP(HNB12,'Rich''s - Flour (NOI)'!$B:$Y,16,FALSE)</f>
        <v>0</v>
      </c>
      <c r="HNC13">
        <f>VLOOKUP(HNC12,'Rich''s - Flour (NOI)'!$B:$Y,17,FALSE)</f>
        <v>0</v>
      </c>
      <c r="HND13">
        <f>VLOOKUP(HND12,'Rich''s - Flour (NOI)'!$B:$Y,18,FALSE)</f>
        <v>0</v>
      </c>
      <c r="HNE13">
        <f>VLOOKUP(HNE12,'Rich''s - Flour (NOI)'!$B:$Y,19,FALSE)</f>
        <v>0</v>
      </c>
      <c r="HNG13">
        <f>VLOOKUP(HNG12,'Rich''s - Flour (NOI)'!$B:$Y,10,FALSE)</f>
        <v>0</v>
      </c>
      <c r="HNH13">
        <f>VLOOKUP(HNH12,'Rich''s - Flour (NOI)'!$B:$Y,11,FALSE)</f>
        <v>0</v>
      </c>
      <c r="HNI13">
        <f>VLOOKUP(HNI12,'Rich''s - Flour (NOI)'!$B:$Y,12,FALSE)</f>
        <v>0</v>
      </c>
      <c r="HNJ13">
        <f>VLOOKUP(HNJ12,'Rich''s - Flour (NOI)'!$B:$Y,13,FALSE)</f>
        <v>0</v>
      </c>
      <c r="HNK13">
        <f>VLOOKUP(HNK12,'Rich''s - Flour (NOI)'!$B:$Y,14,FALSE)</f>
        <v>0</v>
      </c>
      <c r="HNL13">
        <f>VLOOKUP(HNL12,'Rich''s - Flour (NOI)'!$B:$Y,15,FALSE)</f>
        <v>0</v>
      </c>
      <c r="HNM13">
        <f>VLOOKUP(HNM12,'Rich''s - Flour (NOI)'!$B:$Y,16,FALSE)</f>
        <v>0</v>
      </c>
      <c r="HNN13">
        <f>VLOOKUP(HNN12,'Rich''s - Flour (NOI)'!$B:$Y,17,FALSE)</f>
        <v>0</v>
      </c>
      <c r="HNO13">
        <f>VLOOKUP(HNO12,'Rich''s - Flour (NOI)'!$B:$Y,18,FALSE)</f>
        <v>0</v>
      </c>
      <c r="HNP13">
        <f>VLOOKUP(HNP12,'Rich''s - Flour (NOI)'!$B:$Y,19,FALSE)</f>
        <v>0</v>
      </c>
      <c r="HNR13">
        <f>VLOOKUP(HNR12,'Rich''s - Flour (NOI)'!$B:$Y,10,FALSE)</f>
        <v>0</v>
      </c>
      <c r="HNS13">
        <f>VLOOKUP(HNS12,'Rich''s - Flour (NOI)'!$B:$Y,11,FALSE)</f>
        <v>0</v>
      </c>
      <c r="HNT13">
        <f>VLOOKUP(HNT12,'Rich''s - Flour (NOI)'!$B:$Y,12,FALSE)</f>
        <v>0</v>
      </c>
      <c r="HNU13">
        <f>VLOOKUP(HNU12,'Rich''s - Flour (NOI)'!$B:$Y,13,FALSE)</f>
        <v>0</v>
      </c>
      <c r="HNV13">
        <f>VLOOKUP(HNV12,'Rich''s - Flour (NOI)'!$B:$Y,14,FALSE)</f>
        <v>0</v>
      </c>
      <c r="HNW13">
        <f>VLOOKUP(HNW12,'Rich''s - Flour (NOI)'!$B:$Y,15,FALSE)</f>
        <v>0</v>
      </c>
      <c r="HNX13">
        <f>VLOOKUP(HNX12,'Rich''s - Flour (NOI)'!$B:$Y,16,FALSE)</f>
        <v>0</v>
      </c>
      <c r="HNY13">
        <f>VLOOKUP(HNY12,'Rich''s - Flour (NOI)'!$B:$Y,17,FALSE)</f>
        <v>0</v>
      </c>
      <c r="HNZ13">
        <f>VLOOKUP(HNZ12,'Rich''s - Flour (NOI)'!$B:$Y,18,FALSE)</f>
        <v>0</v>
      </c>
      <c r="HOA13">
        <f>VLOOKUP(HOA12,'Rich''s - Flour (NOI)'!$B:$Y,19,FALSE)</f>
        <v>0</v>
      </c>
      <c r="HOC13">
        <f>VLOOKUP(HOC12,'Rich''s - Flour (NOI)'!$B:$Y,10,FALSE)</f>
        <v>0</v>
      </c>
      <c r="HOD13">
        <f>VLOOKUP(HOD12,'Rich''s - Flour (NOI)'!$B:$Y,11,FALSE)</f>
        <v>0</v>
      </c>
      <c r="HOE13">
        <f>VLOOKUP(HOE12,'Rich''s - Flour (NOI)'!$B:$Y,12,FALSE)</f>
        <v>0</v>
      </c>
      <c r="HOF13">
        <f>VLOOKUP(HOF12,'Rich''s - Flour (NOI)'!$B:$Y,13,FALSE)</f>
        <v>0</v>
      </c>
      <c r="HOG13">
        <f>VLOOKUP(HOG12,'Rich''s - Flour (NOI)'!$B:$Y,14,FALSE)</f>
        <v>0</v>
      </c>
      <c r="HOH13">
        <f>VLOOKUP(HOH12,'Rich''s - Flour (NOI)'!$B:$Y,15,FALSE)</f>
        <v>0</v>
      </c>
      <c r="HOI13">
        <f>VLOOKUP(HOI12,'Rich''s - Flour (NOI)'!$B:$Y,16,FALSE)</f>
        <v>0</v>
      </c>
      <c r="HOJ13">
        <f>VLOOKUP(HOJ12,'Rich''s - Flour (NOI)'!$B:$Y,17,FALSE)</f>
        <v>0</v>
      </c>
      <c r="HOK13">
        <f>VLOOKUP(HOK12,'Rich''s - Flour (NOI)'!$B:$Y,18,FALSE)</f>
        <v>0</v>
      </c>
      <c r="HOL13">
        <f>VLOOKUP(HOL12,'Rich''s - Flour (NOI)'!$B:$Y,19,FALSE)</f>
        <v>0</v>
      </c>
      <c r="HON13">
        <f>VLOOKUP(HON12,'S&amp;F Foods (NOI)'!$B:$Y,10,FALSE)</f>
        <v>0</v>
      </c>
      <c r="HOO13">
        <f>VLOOKUP(HOO12,'S&amp;F Foods (NOI)'!$B:$Y,11,FALSE)</f>
        <v>0</v>
      </c>
      <c r="HOP13">
        <f>VLOOKUP(HOP12,'S&amp;F Foods (NOI)'!$B:$Y,12,FALSE)</f>
        <v>0</v>
      </c>
      <c r="HOQ13">
        <f>VLOOKUP(HOQ12,'S&amp;F Foods (NOI)'!$B:$Y,13,FALSE)</f>
        <v>0</v>
      </c>
      <c r="HOR13">
        <f>VLOOKUP(HOR12,'S&amp;F Foods (NOI)'!$B:$Y,14,FALSE)</f>
        <v>0</v>
      </c>
      <c r="HOS13">
        <f>VLOOKUP(HOS12,'S&amp;F Foods (NOI)'!$B:$Y,15,FALSE)</f>
        <v>0</v>
      </c>
      <c r="HOT13">
        <f>VLOOKUP(HOT12,'S&amp;F Foods (NOI)'!$B:$Y,16,FALSE)</f>
        <v>0</v>
      </c>
      <c r="HOU13">
        <f>VLOOKUP(HOU12,'S&amp;F Foods (NOI)'!$B:$Y,17,FALSE)</f>
        <v>0</v>
      </c>
      <c r="HOV13">
        <f>VLOOKUP(HOV12,'S&amp;F Foods (NOI)'!$B:$Y,18,FALSE)</f>
        <v>0</v>
      </c>
      <c r="HOW13">
        <f>VLOOKUP(HOW12,'S&amp;F Foods (NOI)'!$B:$Y,19,FALSE)</f>
        <v>0</v>
      </c>
      <c r="HOY13">
        <f>VLOOKUP(HOY12,'S&amp;F Foods (NOI)'!$B:$Y,10,FALSE)</f>
        <v>0</v>
      </c>
      <c r="HOZ13">
        <f>VLOOKUP(HOZ12,'S&amp;F Foods (NOI)'!$B:$Y,11,FALSE)</f>
        <v>0</v>
      </c>
      <c r="HPA13">
        <f>VLOOKUP(HPA12,'S&amp;F Foods (NOI)'!$B:$Y,12,FALSE)</f>
        <v>0</v>
      </c>
      <c r="HPB13">
        <f>VLOOKUP(HPB12,'S&amp;F Foods (NOI)'!$B:$Y,13,FALSE)</f>
        <v>0</v>
      </c>
      <c r="HPC13">
        <f>VLOOKUP(HPC12,'S&amp;F Foods (NOI)'!$B:$Y,14,FALSE)</f>
        <v>0</v>
      </c>
      <c r="HPD13">
        <f>VLOOKUP(HPD12,'S&amp;F Foods (NOI)'!$B:$Y,15,FALSE)</f>
        <v>0</v>
      </c>
      <c r="HPE13">
        <f>VLOOKUP(HPE12,'S&amp;F Foods (NOI)'!$B:$Y,16,FALSE)</f>
        <v>0</v>
      </c>
      <c r="HPF13">
        <f>VLOOKUP(HPF12,'S&amp;F Foods (NOI)'!$B:$Y,17,FALSE)</f>
        <v>0</v>
      </c>
      <c r="HPG13">
        <f>VLOOKUP(HPG12,'S&amp;F Foods (NOI)'!$B:$Y,18,FALSE)</f>
        <v>0</v>
      </c>
      <c r="HPH13">
        <f>VLOOKUP(HPH12,'S&amp;F Foods (NOI)'!$B:$Y,19,FALSE)</f>
        <v>0</v>
      </c>
      <c r="HPJ13">
        <f>VLOOKUP(HPJ12,'S&amp;F Foods (NOI)'!$B:$Y,10,FALSE)</f>
        <v>0</v>
      </c>
      <c r="HPK13">
        <f>VLOOKUP(HPK12,'S&amp;F Foods (NOI)'!$B:$Y,11,FALSE)</f>
        <v>0</v>
      </c>
      <c r="HPL13">
        <f>VLOOKUP(HPL12,'S&amp;F Foods (NOI)'!$B:$Y,12,FALSE)</f>
        <v>0</v>
      </c>
      <c r="HPM13">
        <f>VLOOKUP(HPM12,'S&amp;F Foods (NOI)'!$B:$Y,13,FALSE)</f>
        <v>0</v>
      </c>
      <c r="HPN13">
        <f>VLOOKUP(HPN12,'S&amp;F Foods (NOI)'!$B:$Y,14,FALSE)</f>
        <v>0</v>
      </c>
      <c r="HPO13">
        <f>VLOOKUP(HPO12,'S&amp;F Foods (NOI)'!$B:$Y,15,FALSE)</f>
        <v>0</v>
      </c>
      <c r="HPP13">
        <f>VLOOKUP(HPP12,'S&amp;F Foods (NOI)'!$B:$Y,16,FALSE)</f>
        <v>0</v>
      </c>
      <c r="HPQ13">
        <f>VLOOKUP(HPQ12,'S&amp;F Foods (NOI)'!$B:$Y,17,FALSE)</f>
        <v>0</v>
      </c>
      <c r="HPR13">
        <f>VLOOKUP(HPR12,'S&amp;F Foods (NOI)'!$B:$Y,18,FALSE)</f>
        <v>0</v>
      </c>
      <c r="HPS13">
        <f>VLOOKUP(HPS12,'S&amp;F Foods (NOI)'!$B:$Y,19,FALSE)</f>
        <v>0</v>
      </c>
      <c r="HPU13">
        <f>VLOOKUP(HPU12,'S&amp;F Foods (NOI)'!$B:$Y,10,FALSE)</f>
        <v>0</v>
      </c>
      <c r="HPV13">
        <f>VLOOKUP(HPV12,'S&amp;F Foods (NOI)'!$B:$Y,11,FALSE)</f>
        <v>0</v>
      </c>
      <c r="HPW13">
        <f>VLOOKUP(HPW12,'S&amp;F Foods (NOI)'!$B:$Y,12,FALSE)</f>
        <v>0</v>
      </c>
      <c r="HPX13">
        <f>VLOOKUP(HPX12,'S&amp;F Foods (NOI)'!$B:$Y,13,FALSE)</f>
        <v>0</v>
      </c>
      <c r="HPY13">
        <f>VLOOKUP(HPY12,'S&amp;F Foods (NOI)'!$B:$Y,14,FALSE)</f>
        <v>0</v>
      </c>
      <c r="HPZ13">
        <f>VLOOKUP(HPZ12,'S&amp;F Foods (NOI)'!$B:$Y,15,FALSE)</f>
        <v>0</v>
      </c>
      <c r="HQA13">
        <f>VLOOKUP(HQA12,'S&amp;F Foods (NOI)'!$B:$Y,16,FALSE)</f>
        <v>0</v>
      </c>
      <c r="HQB13">
        <f>VLOOKUP(HQB12,'S&amp;F Foods (NOI)'!$B:$Y,17,FALSE)</f>
        <v>0</v>
      </c>
      <c r="HQC13">
        <f>VLOOKUP(HQC12,'S&amp;F Foods (NOI)'!$B:$Y,18,FALSE)</f>
        <v>0</v>
      </c>
      <c r="HQD13">
        <f>VLOOKUP(HQD12,'S&amp;F Foods (NOI)'!$B:$Y,19,FALSE)</f>
        <v>0</v>
      </c>
      <c r="HQF13">
        <f>VLOOKUP(HQF12,'S&amp;F Foods (NOI)'!$B:$Y,10,FALSE)</f>
        <v>0</v>
      </c>
      <c r="HQG13">
        <f>VLOOKUP(HQG12,'S&amp;F Foods (NOI)'!$B:$Y,11,FALSE)</f>
        <v>0</v>
      </c>
      <c r="HQH13">
        <f>VLOOKUP(HQH12,'S&amp;F Foods (NOI)'!$B:$Y,12,FALSE)</f>
        <v>0</v>
      </c>
      <c r="HQI13">
        <f>VLOOKUP(HQI12,'S&amp;F Foods (NOI)'!$B:$Y,13,FALSE)</f>
        <v>0</v>
      </c>
      <c r="HQJ13">
        <f>VLOOKUP(HQJ12,'S&amp;F Foods (NOI)'!$B:$Y,14,FALSE)</f>
        <v>0</v>
      </c>
      <c r="HQK13">
        <f>VLOOKUP(HQK12,'S&amp;F Foods (NOI)'!$B:$Y,15,FALSE)</f>
        <v>0</v>
      </c>
      <c r="HQL13">
        <f>VLOOKUP(HQL12,'S&amp;F Foods (NOI)'!$B:$Y,16,FALSE)</f>
        <v>0</v>
      </c>
      <c r="HQM13">
        <f>VLOOKUP(HQM12,'S&amp;F Foods (NOI)'!$B:$Y,17,FALSE)</f>
        <v>0</v>
      </c>
      <c r="HQN13">
        <f>VLOOKUP(HQN12,'S&amp;F Foods (NOI)'!$B:$Y,18,FALSE)</f>
        <v>0</v>
      </c>
      <c r="HQO13">
        <f>VLOOKUP(HQO12,'S&amp;F Foods (NOI)'!$B:$Y,19,FALSE)</f>
        <v>0</v>
      </c>
      <c r="HQQ13">
        <f>VLOOKUP(HQQ12,'S&amp;F Foods (NOI)'!$B:$Y,10,FALSE)</f>
        <v>0</v>
      </c>
      <c r="HQR13">
        <f>VLOOKUP(HQR12,'S&amp;F Foods (NOI)'!$B:$Y,11,FALSE)</f>
        <v>0</v>
      </c>
      <c r="HQS13">
        <f>VLOOKUP(HQS12,'S&amp;F Foods (NOI)'!$B:$Y,12,FALSE)</f>
        <v>0</v>
      </c>
      <c r="HQT13">
        <f>VLOOKUP(HQT12,'S&amp;F Foods (NOI)'!$B:$Y,13,FALSE)</f>
        <v>0</v>
      </c>
      <c r="HQU13">
        <f>VLOOKUP(HQU12,'S&amp;F Foods (NOI)'!$B:$Y,14,FALSE)</f>
        <v>0</v>
      </c>
      <c r="HQV13">
        <f>VLOOKUP(HQV12,'S&amp;F Foods (NOI)'!$B:$Y,15,FALSE)</f>
        <v>0</v>
      </c>
      <c r="HQW13">
        <f>VLOOKUP(HQW12,'S&amp;F Foods (NOI)'!$B:$Y,16,FALSE)</f>
        <v>0</v>
      </c>
      <c r="HQX13">
        <f>VLOOKUP(HQX12,'S&amp;F Foods (NOI)'!$B:$Y,17,FALSE)</f>
        <v>0</v>
      </c>
      <c r="HQY13">
        <f>VLOOKUP(HQY12,'S&amp;F Foods (NOI)'!$B:$Y,18,FALSE)</f>
        <v>0</v>
      </c>
      <c r="HQZ13">
        <f>VLOOKUP(HQZ12,'S&amp;F Foods (NOI)'!$B:$Y,19,FALSE)</f>
        <v>0</v>
      </c>
      <c r="HRB13">
        <f>VLOOKUP(HRB12,'S&amp;F Foods (NOI)'!$B:$Y,10,FALSE)</f>
        <v>0</v>
      </c>
      <c r="HRC13">
        <f>VLOOKUP(HRC12,'S&amp;F Foods (NOI)'!$B:$Y,11,FALSE)</f>
        <v>0</v>
      </c>
      <c r="HRD13">
        <f>VLOOKUP(HRD12,'S&amp;F Foods (NOI)'!$B:$Y,12,FALSE)</f>
        <v>0</v>
      </c>
      <c r="HRE13">
        <f>VLOOKUP(HRE12,'S&amp;F Foods (NOI)'!$B:$Y,13,FALSE)</f>
        <v>0</v>
      </c>
      <c r="HRF13">
        <f>VLOOKUP(HRF12,'S&amp;F Foods (NOI)'!$B:$Y,14,FALSE)</f>
        <v>0</v>
      </c>
      <c r="HRG13">
        <f>VLOOKUP(HRG12,'S&amp;F Foods (NOI)'!$B:$Y,15,FALSE)</f>
        <v>0</v>
      </c>
      <c r="HRH13">
        <f>VLOOKUP(HRH12,'S&amp;F Foods (NOI)'!$B:$Y,16,FALSE)</f>
        <v>0</v>
      </c>
      <c r="HRI13">
        <f>VLOOKUP(HRI12,'S&amp;F Foods (NOI)'!$B:$Y,17,FALSE)</f>
        <v>0</v>
      </c>
      <c r="HRJ13">
        <f>VLOOKUP(HRJ12,'S&amp;F Foods (NOI)'!$B:$Y,18,FALSE)</f>
        <v>0</v>
      </c>
      <c r="HRK13">
        <f>VLOOKUP(HRK12,'S&amp;F Foods (NOI)'!$B:$Y,19,FALSE)</f>
        <v>0</v>
      </c>
      <c r="HRM13">
        <f>VLOOKUP(HRM12,'S&amp;F Foods (NOI)'!$B:$Y,10,FALSE)</f>
        <v>0</v>
      </c>
      <c r="HRN13">
        <f>VLOOKUP(HRN12,'S&amp;F Foods (NOI)'!$B:$Y,11,FALSE)</f>
        <v>0</v>
      </c>
      <c r="HRO13">
        <f>VLOOKUP(HRO12,'S&amp;F Foods (NOI)'!$B:$Y,12,FALSE)</f>
        <v>0</v>
      </c>
      <c r="HRP13">
        <f>VLOOKUP(HRP12,'S&amp;F Foods (NOI)'!$B:$Y,13,FALSE)</f>
        <v>0</v>
      </c>
      <c r="HRQ13">
        <f>VLOOKUP(HRQ12,'S&amp;F Foods (NOI)'!$B:$Y,14,FALSE)</f>
        <v>0</v>
      </c>
      <c r="HRR13">
        <f>VLOOKUP(HRR12,'S&amp;F Foods (NOI)'!$B:$Y,15,FALSE)</f>
        <v>0</v>
      </c>
      <c r="HRS13">
        <f>VLOOKUP(HRS12,'S&amp;F Foods (NOI)'!$B:$Y,16,FALSE)</f>
        <v>0</v>
      </c>
      <c r="HRT13">
        <f>VLOOKUP(HRT12,'S&amp;F Foods (NOI)'!$B:$Y,17,FALSE)</f>
        <v>0</v>
      </c>
      <c r="HRU13">
        <f>VLOOKUP(HRU12,'S&amp;F Foods (NOI)'!$B:$Y,18,FALSE)</f>
        <v>0</v>
      </c>
      <c r="HRV13">
        <f>VLOOKUP(HRV12,'S&amp;F Foods (NOI)'!$B:$Y,19,FALSE)</f>
        <v>0</v>
      </c>
      <c r="HRX13">
        <f>VLOOKUP(HRX12,'S&amp;F Foods (NOI)'!$B:$Y,10,FALSE)</f>
        <v>0</v>
      </c>
      <c r="HRY13">
        <f>VLOOKUP(HRY12,'S&amp;F Foods (NOI)'!$B:$Y,11,FALSE)</f>
        <v>0</v>
      </c>
      <c r="HRZ13">
        <f>VLOOKUP(HRZ12,'S&amp;F Foods (NOI)'!$B:$Y,12,FALSE)</f>
        <v>0</v>
      </c>
      <c r="HSA13">
        <f>VLOOKUP(HSA12,'S&amp;F Foods (NOI)'!$B:$Y,13,FALSE)</f>
        <v>0</v>
      </c>
      <c r="HSB13">
        <f>VLOOKUP(HSB12,'S&amp;F Foods (NOI)'!$B:$Y,14,FALSE)</f>
        <v>0</v>
      </c>
      <c r="HSC13">
        <f>VLOOKUP(HSC12,'S&amp;F Foods (NOI)'!$B:$Y,15,FALSE)</f>
        <v>0</v>
      </c>
      <c r="HSD13">
        <f>VLOOKUP(HSD12,'S&amp;F Foods (NOI)'!$B:$Y,16,FALSE)</f>
        <v>0</v>
      </c>
      <c r="HSE13">
        <f>VLOOKUP(HSE12,'S&amp;F Foods (NOI)'!$B:$Y,17,FALSE)</f>
        <v>0</v>
      </c>
      <c r="HSF13">
        <f>VLOOKUP(HSF12,'S&amp;F Foods (NOI)'!$B:$Y,18,FALSE)</f>
        <v>0</v>
      </c>
      <c r="HSG13">
        <f>VLOOKUP(HSG12,'S&amp;F Foods (NOI)'!$B:$Y,19,FALSE)</f>
        <v>0</v>
      </c>
      <c r="HSI13">
        <f>VLOOKUP(HSI12,'S&amp;F Foods (NOI)'!$B:$Y,10,FALSE)</f>
        <v>0</v>
      </c>
      <c r="HSJ13">
        <f>VLOOKUP(HSJ12,'S&amp;F Foods (NOI)'!$B:$Y,11,FALSE)</f>
        <v>0</v>
      </c>
      <c r="HSK13">
        <f>VLOOKUP(HSK12,'S&amp;F Foods (NOI)'!$B:$Y,12,FALSE)</f>
        <v>0</v>
      </c>
      <c r="HSL13">
        <f>VLOOKUP(HSL12,'S&amp;F Foods (NOI)'!$B:$Y,13,FALSE)</f>
        <v>0</v>
      </c>
      <c r="HSM13">
        <f>VLOOKUP(HSM12,'S&amp;F Foods (NOI)'!$B:$Y,14,FALSE)</f>
        <v>0</v>
      </c>
      <c r="HSN13">
        <f>VLOOKUP(HSN12,'S&amp;F Foods (NOI)'!$B:$Y,15,FALSE)</f>
        <v>0</v>
      </c>
      <c r="HSO13">
        <f>VLOOKUP(HSO12,'S&amp;F Foods (NOI)'!$B:$Y,16,FALSE)</f>
        <v>0</v>
      </c>
      <c r="HSP13">
        <f>VLOOKUP(HSP12,'S&amp;F Foods (NOI)'!$B:$Y,17,FALSE)</f>
        <v>0</v>
      </c>
      <c r="HSQ13">
        <f>VLOOKUP(HSQ12,'S&amp;F Foods (NOI)'!$B:$Y,18,FALSE)</f>
        <v>0</v>
      </c>
      <c r="HSR13">
        <f>VLOOKUP(HSR12,'S&amp;F Foods (NOI)'!$B:$Y,19,FALSE)</f>
        <v>0</v>
      </c>
      <c r="HST13">
        <f>VLOOKUP(HST12,'S&amp;F Foods (NOI)'!$B:$Y,10,FALSE)</f>
        <v>0</v>
      </c>
      <c r="HSU13">
        <f>VLOOKUP(HSU12,'S&amp;F Foods (NOI)'!$B:$Y,11,FALSE)</f>
        <v>0</v>
      </c>
      <c r="HSV13">
        <f>VLOOKUP(HSV12,'S&amp;F Foods (NOI)'!$B:$Y,12,FALSE)</f>
        <v>0</v>
      </c>
      <c r="HSW13">
        <f>VLOOKUP(HSW12,'S&amp;F Foods (NOI)'!$B:$Y,13,FALSE)</f>
        <v>0</v>
      </c>
      <c r="HSX13">
        <f>VLOOKUP(HSX12,'S&amp;F Foods (NOI)'!$B:$Y,14,FALSE)</f>
        <v>0</v>
      </c>
      <c r="HSY13">
        <f>VLOOKUP(HSY12,'S&amp;F Foods (NOI)'!$B:$Y,15,FALSE)</f>
        <v>0</v>
      </c>
      <c r="HSZ13">
        <f>VLOOKUP(HSZ12,'S&amp;F Foods (NOI)'!$B:$Y,16,FALSE)</f>
        <v>0</v>
      </c>
      <c r="HTA13">
        <f>VLOOKUP(HTA12,'S&amp;F Foods (NOI)'!$B:$Y,17,FALSE)</f>
        <v>0</v>
      </c>
      <c r="HTB13">
        <f>VLOOKUP(HTB12,'S&amp;F Foods (NOI)'!$B:$Y,18,FALSE)</f>
        <v>0</v>
      </c>
      <c r="HTC13">
        <f>VLOOKUP(HTC12,'S&amp;F Foods (NOI)'!$B:$Y,19,FALSE)</f>
        <v>0</v>
      </c>
      <c r="HTE13">
        <f>VLOOKUP(HTE12,'S&amp;F Foods (NOI)'!$B:$Y,10,FALSE)</f>
        <v>0</v>
      </c>
      <c r="HTF13">
        <f>VLOOKUP(HTF12,'S&amp;F Foods (NOI)'!$B:$Y,11,FALSE)</f>
        <v>0</v>
      </c>
      <c r="HTG13">
        <f>VLOOKUP(HTG12,'S&amp;F Foods (NOI)'!$B:$Y,12,FALSE)</f>
        <v>0</v>
      </c>
      <c r="HTH13">
        <f>VLOOKUP(HTH12,'S&amp;F Foods (NOI)'!$B:$Y,13,FALSE)</f>
        <v>0</v>
      </c>
      <c r="HTI13">
        <f>VLOOKUP(HTI12,'S&amp;F Foods (NOI)'!$B:$Y,14,FALSE)</f>
        <v>0</v>
      </c>
      <c r="HTJ13">
        <f>VLOOKUP(HTJ12,'S&amp;F Foods (NOI)'!$B:$Y,15,FALSE)</f>
        <v>0</v>
      </c>
      <c r="HTK13">
        <f>VLOOKUP(HTK12,'S&amp;F Foods (NOI)'!$B:$Y,16,FALSE)</f>
        <v>0</v>
      </c>
      <c r="HTL13">
        <f>VLOOKUP(HTL12,'S&amp;F Foods (NOI)'!$B:$Y,17,FALSE)</f>
        <v>0</v>
      </c>
      <c r="HTM13">
        <f>VLOOKUP(HTM12,'S&amp;F Foods (NOI)'!$B:$Y,18,FALSE)</f>
        <v>0</v>
      </c>
      <c r="HTN13">
        <f>VLOOKUP(HTN12,'S&amp;F Foods (NOI)'!$B:$Y,19,FALSE)</f>
        <v>0</v>
      </c>
      <c r="HTP13">
        <f>VLOOKUP(HTP12,'S&amp;F Foods (NOI)'!$B:$Y,10,FALSE)</f>
        <v>0</v>
      </c>
      <c r="HTQ13">
        <f>VLOOKUP(HTQ12,'S&amp;F Foods (NOI)'!$B:$Y,11,FALSE)</f>
        <v>0</v>
      </c>
      <c r="HTR13">
        <f>VLOOKUP(HTR12,'S&amp;F Foods (NOI)'!$B:$Y,12,FALSE)</f>
        <v>0</v>
      </c>
      <c r="HTS13">
        <f>VLOOKUP(HTS12,'S&amp;F Foods (NOI)'!$B:$Y,13,FALSE)</f>
        <v>0</v>
      </c>
      <c r="HTT13">
        <f>VLOOKUP(HTT12,'S&amp;F Foods (NOI)'!$B:$Y,14,FALSE)</f>
        <v>0</v>
      </c>
      <c r="HTU13">
        <f>VLOOKUP(HTU12,'S&amp;F Foods (NOI)'!$B:$Y,15,FALSE)</f>
        <v>0</v>
      </c>
      <c r="HTV13">
        <f>VLOOKUP(HTV12,'S&amp;F Foods (NOI)'!$B:$Y,16,FALSE)</f>
        <v>0</v>
      </c>
      <c r="HTW13">
        <f>VLOOKUP(HTW12,'S&amp;F Foods (NOI)'!$B:$Y,17,FALSE)</f>
        <v>0</v>
      </c>
      <c r="HTX13">
        <f>VLOOKUP(HTX12,'S&amp;F Foods (NOI)'!$B:$Y,18,FALSE)</f>
        <v>0</v>
      </c>
      <c r="HTY13">
        <f>VLOOKUP(HTY12,'S&amp;F Foods (NOI)'!$B:$Y,19,FALSE)</f>
        <v>0</v>
      </c>
      <c r="HUA13">
        <f>VLOOKUP(HUA12,'S&amp;F Foods (NOI)'!$B:$Y,10,FALSE)</f>
        <v>0</v>
      </c>
      <c r="HUB13">
        <f>VLOOKUP(HUB12,'S&amp;F Foods (NOI)'!$B:$Y,11,FALSE)</f>
        <v>0</v>
      </c>
      <c r="HUC13">
        <f>VLOOKUP(HUC12,'S&amp;F Foods (NOI)'!$B:$Y,12,FALSE)</f>
        <v>0</v>
      </c>
      <c r="HUD13">
        <f>VLOOKUP(HUD12,'S&amp;F Foods (NOI)'!$B:$Y,13,FALSE)</f>
        <v>0</v>
      </c>
      <c r="HUE13">
        <f>VLOOKUP(HUE12,'S&amp;F Foods (NOI)'!$B:$Y,14,FALSE)</f>
        <v>0</v>
      </c>
      <c r="HUF13">
        <f>VLOOKUP(HUF12,'S&amp;F Foods (NOI)'!$B:$Y,15,FALSE)</f>
        <v>0</v>
      </c>
      <c r="HUG13">
        <f>VLOOKUP(HUG12,'S&amp;F Foods (NOI)'!$B:$Y,16,FALSE)</f>
        <v>0</v>
      </c>
      <c r="HUH13">
        <f>VLOOKUP(HUH12,'S&amp;F Foods (NOI)'!$B:$Y,17,FALSE)</f>
        <v>0</v>
      </c>
      <c r="HUI13">
        <f>VLOOKUP(HUI12,'S&amp;F Foods (NOI)'!$B:$Y,18,FALSE)</f>
        <v>0</v>
      </c>
      <c r="HUJ13">
        <f>VLOOKUP(HUJ12,'S&amp;F Foods (NOI)'!$B:$Y,19,FALSE)</f>
        <v>0</v>
      </c>
      <c r="HUL13">
        <f>VLOOKUP(HUL12,'S&amp;F Foods (NOI)'!$B:$Y,10,FALSE)</f>
        <v>0</v>
      </c>
      <c r="HUM13">
        <f>VLOOKUP(HUM12,'S&amp;F Foods (NOI)'!$B:$Y,11,FALSE)</f>
        <v>0</v>
      </c>
      <c r="HUN13">
        <f>VLOOKUP(HUN12,'S&amp;F Foods (NOI)'!$B:$Y,12,FALSE)</f>
        <v>0</v>
      </c>
      <c r="HUO13">
        <f>VLOOKUP(HUO12,'S&amp;F Foods (NOI)'!$B:$Y,13,FALSE)</f>
        <v>0</v>
      </c>
      <c r="HUP13">
        <f>VLOOKUP(HUP12,'S&amp;F Foods (NOI)'!$B:$Y,14,FALSE)</f>
        <v>0</v>
      </c>
      <c r="HUQ13">
        <f>VLOOKUP(HUQ12,'S&amp;F Foods (NOI)'!$B:$Y,15,FALSE)</f>
        <v>0</v>
      </c>
      <c r="HUR13">
        <f>VLOOKUP(HUR12,'S&amp;F Foods (NOI)'!$B:$Y,16,FALSE)</f>
        <v>0</v>
      </c>
      <c r="HUS13">
        <f>VLOOKUP(HUS12,'S&amp;F Foods (NOI)'!$B:$Y,17,FALSE)</f>
        <v>0</v>
      </c>
      <c r="HUT13">
        <f>VLOOKUP(HUT12,'S&amp;F Foods (NOI)'!$B:$Y,18,FALSE)</f>
        <v>0</v>
      </c>
      <c r="HUU13">
        <f>VLOOKUP(HUU12,'S&amp;F Foods (NOI)'!$B:$Y,19,FALSE)</f>
        <v>0</v>
      </c>
      <c r="HUW13">
        <f>VLOOKUP(HUW12,'S&amp;F Foods (NOI)'!$B:$Y,10,FALSE)</f>
        <v>0</v>
      </c>
      <c r="HUX13">
        <f>VLOOKUP(HUX12,'S&amp;F Foods (NOI)'!$B:$Y,11,FALSE)</f>
        <v>0</v>
      </c>
      <c r="HUY13">
        <f>VLOOKUP(HUY12,'S&amp;F Foods (NOI)'!$B:$Y,12,FALSE)</f>
        <v>0</v>
      </c>
      <c r="HUZ13">
        <f>VLOOKUP(HUZ12,'S&amp;F Foods (NOI)'!$B:$Y,13,FALSE)</f>
        <v>0</v>
      </c>
      <c r="HVA13">
        <f>VLOOKUP(HVA12,'S&amp;F Foods (NOI)'!$B:$Y,14,FALSE)</f>
        <v>0</v>
      </c>
      <c r="HVB13">
        <f>VLOOKUP(HVB12,'S&amp;F Foods (NOI)'!$B:$Y,15,FALSE)</f>
        <v>0</v>
      </c>
      <c r="HVC13">
        <f>VLOOKUP(HVC12,'S&amp;F Foods (NOI)'!$B:$Y,16,FALSE)</f>
        <v>0</v>
      </c>
      <c r="HVD13">
        <f>VLOOKUP(HVD12,'S&amp;F Foods (NOI)'!$B:$Y,17,FALSE)</f>
        <v>0</v>
      </c>
      <c r="HVE13">
        <f>VLOOKUP(HVE12,'S&amp;F Foods (NOI)'!$B:$Y,18,FALSE)</f>
        <v>0</v>
      </c>
      <c r="HVF13">
        <f>VLOOKUP(HVF12,'S&amp;F Foods (NOI)'!$B:$Y,19,FALSE)</f>
        <v>0</v>
      </c>
      <c r="HVH13">
        <f>VLOOKUP(HVH12,'S&amp;F Foods (NOI)'!$B:$Y,10,FALSE)</f>
        <v>0</v>
      </c>
      <c r="HVI13">
        <f>VLOOKUP(HVI12,'S&amp;F Foods (NOI)'!$B:$Y,11,FALSE)</f>
        <v>0</v>
      </c>
      <c r="HVJ13">
        <f>VLOOKUP(HVJ12,'S&amp;F Foods (NOI)'!$B:$Y,12,FALSE)</f>
        <v>0</v>
      </c>
      <c r="HVK13">
        <f>VLOOKUP(HVK12,'S&amp;F Foods (NOI)'!$B:$Y,13,FALSE)</f>
        <v>0</v>
      </c>
      <c r="HVL13">
        <f>VLOOKUP(HVL12,'S&amp;F Foods (NOI)'!$B:$Y,14,FALSE)</f>
        <v>0</v>
      </c>
      <c r="HVM13">
        <f>VLOOKUP(HVM12,'S&amp;F Foods (NOI)'!$B:$Y,15,FALSE)</f>
        <v>0</v>
      </c>
      <c r="HVN13">
        <f>VLOOKUP(HVN12,'S&amp;F Foods (NOI)'!$B:$Y,16,FALSE)</f>
        <v>0</v>
      </c>
      <c r="HVO13">
        <f>VLOOKUP(HVO12,'S&amp;F Foods (NOI)'!$B:$Y,17,FALSE)</f>
        <v>0</v>
      </c>
      <c r="HVP13">
        <f>VLOOKUP(HVP12,'S&amp;F Foods (NOI)'!$B:$Y,18,FALSE)</f>
        <v>0</v>
      </c>
      <c r="HVQ13">
        <f>VLOOKUP(HVQ12,'S&amp;F Foods (NOI)'!$B:$Y,19,FALSE)</f>
        <v>0</v>
      </c>
      <c r="HVS13">
        <f>VLOOKUP(HVS12,'S&amp;F Foods (NOI)'!$B:$Y,10,FALSE)</f>
        <v>0</v>
      </c>
      <c r="HVT13">
        <f>VLOOKUP(HVT12,'S&amp;F Foods (NOI)'!$B:$Y,11,FALSE)</f>
        <v>0</v>
      </c>
      <c r="HVU13">
        <f>VLOOKUP(HVU12,'S&amp;F Foods (NOI)'!$B:$Y,12,FALSE)</f>
        <v>0</v>
      </c>
      <c r="HVV13">
        <f>VLOOKUP(HVV12,'S&amp;F Foods (NOI)'!$B:$Y,13,FALSE)</f>
        <v>0</v>
      </c>
      <c r="HVW13">
        <f>VLOOKUP(HVW12,'S&amp;F Foods (NOI)'!$B:$Y,14,FALSE)</f>
        <v>0</v>
      </c>
      <c r="HVX13">
        <f>VLOOKUP(HVX12,'S&amp;F Foods (NOI)'!$B:$Y,15,FALSE)</f>
        <v>0</v>
      </c>
      <c r="HVY13">
        <f>VLOOKUP(HVY12,'S&amp;F Foods (NOI)'!$B:$Y,16,FALSE)</f>
        <v>0</v>
      </c>
      <c r="HVZ13">
        <f>VLOOKUP(HVZ12,'S&amp;F Foods (NOI)'!$B:$Y,17,FALSE)</f>
        <v>0</v>
      </c>
      <c r="HWA13">
        <f>VLOOKUP(HWA12,'S&amp;F Foods (NOI)'!$B:$Y,18,FALSE)</f>
        <v>0</v>
      </c>
      <c r="HWB13">
        <f>VLOOKUP(HWB12,'S&amp;F Foods (NOI)'!$B:$Y,19,FALSE)</f>
        <v>0</v>
      </c>
      <c r="HWD13">
        <f>VLOOKUP(HWD12,'S&amp;F Foods (NOI)'!$B:$Y,10,FALSE)</f>
        <v>0</v>
      </c>
      <c r="HWE13">
        <f>VLOOKUP(HWE12,'S&amp;F Foods (NOI)'!$B:$Y,11,FALSE)</f>
        <v>0</v>
      </c>
      <c r="HWF13">
        <f>VLOOKUP(HWF12,'S&amp;F Foods (NOI)'!$B:$Y,12,FALSE)</f>
        <v>0</v>
      </c>
      <c r="HWG13">
        <f>VLOOKUP(HWG12,'S&amp;F Foods (NOI)'!$B:$Y,13,FALSE)</f>
        <v>0</v>
      </c>
      <c r="HWH13">
        <f>VLOOKUP(HWH12,'S&amp;F Foods (NOI)'!$B:$Y,14,FALSE)</f>
        <v>0</v>
      </c>
      <c r="HWI13">
        <f>VLOOKUP(HWI12,'S&amp;F Foods (NOI)'!$B:$Y,15,FALSE)</f>
        <v>0</v>
      </c>
      <c r="HWJ13">
        <f>VLOOKUP(HWJ12,'S&amp;F Foods (NOI)'!$B:$Y,16,FALSE)</f>
        <v>0</v>
      </c>
      <c r="HWK13">
        <f>VLOOKUP(HWK12,'S&amp;F Foods (NOI)'!$B:$Y,17,FALSE)</f>
        <v>0</v>
      </c>
      <c r="HWL13">
        <f>VLOOKUP(HWL12,'S&amp;F Foods (NOI)'!$B:$Y,18,FALSE)</f>
        <v>0</v>
      </c>
      <c r="HWM13">
        <f>VLOOKUP(HWM12,'S&amp;F Foods (NOI)'!$B:$Y,19,FALSE)</f>
        <v>0</v>
      </c>
      <c r="HWO13">
        <f>VLOOKUP(HWO12,'S&amp;F Foods (NOI)'!$B:$Y,10,FALSE)</f>
        <v>0</v>
      </c>
      <c r="HWP13">
        <f>VLOOKUP(HWP12,'S&amp;F Foods (NOI)'!$B:$Y,11,FALSE)</f>
        <v>0</v>
      </c>
      <c r="HWQ13">
        <f>VLOOKUP(HWQ12,'S&amp;F Foods (NOI)'!$B:$Y,12,FALSE)</f>
        <v>0</v>
      </c>
      <c r="HWR13">
        <f>VLOOKUP(HWR12,'S&amp;F Foods (NOI)'!$B:$Y,13,FALSE)</f>
        <v>0</v>
      </c>
      <c r="HWS13">
        <f>VLOOKUP(HWS12,'S&amp;F Foods (NOI)'!$B:$Y,14,FALSE)</f>
        <v>0</v>
      </c>
      <c r="HWT13">
        <f>VLOOKUP(HWT12,'S&amp;F Foods (NOI)'!$B:$Y,15,FALSE)</f>
        <v>0</v>
      </c>
      <c r="HWU13">
        <f>VLOOKUP(HWU12,'S&amp;F Foods (NOI)'!$B:$Y,16,FALSE)</f>
        <v>0</v>
      </c>
      <c r="HWV13">
        <f>VLOOKUP(HWV12,'S&amp;F Foods (NOI)'!$B:$Y,17,FALSE)</f>
        <v>0</v>
      </c>
      <c r="HWW13">
        <f>VLOOKUP(HWW12,'S&amp;F Foods (NOI)'!$B:$Y,18,FALSE)</f>
        <v>0</v>
      </c>
      <c r="HWX13">
        <f>VLOOKUP(HWX12,'S&amp;F Foods (NOI)'!$B:$Y,19,FALSE)</f>
        <v>0</v>
      </c>
      <c r="HWZ13">
        <f>VLOOKUP(HWZ12,'S&amp;F Foods (NOI)'!$B:$Y,10,FALSE)</f>
        <v>0</v>
      </c>
      <c r="HXA13">
        <f>VLOOKUP(HXA12,'S&amp;F Foods (NOI)'!$B:$Y,11,FALSE)</f>
        <v>0</v>
      </c>
      <c r="HXB13">
        <f>VLOOKUP(HXB12,'S&amp;F Foods (NOI)'!$B:$Y,12,FALSE)</f>
        <v>0</v>
      </c>
      <c r="HXC13">
        <f>VLOOKUP(HXC12,'S&amp;F Foods (NOI)'!$B:$Y,13,FALSE)</f>
        <v>0</v>
      </c>
      <c r="HXD13">
        <f>VLOOKUP(HXD12,'S&amp;F Foods (NOI)'!$B:$Y,14,FALSE)</f>
        <v>0</v>
      </c>
      <c r="HXE13">
        <f>VLOOKUP(HXE12,'S&amp;F Foods (NOI)'!$B:$Y,15,FALSE)</f>
        <v>0</v>
      </c>
      <c r="HXF13">
        <f>VLOOKUP(HXF12,'S&amp;F Foods (NOI)'!$B:$Y,16,FALSE)</f>
        <v>0</v>
      </c>
      <c r="HXG13">
        <f>VLOOKUP(HXG12,'S&amp;F Foods (NOI)'!$B:$Y,17,FALSE)</f>
        <v>0</v>
      </c>
      <c r="HXH13">
        <f>VLOOKUP(HXH12,'S&amp;F Foods (NOI)'!$B:$Y,18,FALSE)</f>
        <v>0</v>
      </c>
      <c r="HXI13">
        <f>VLOOKUP(HXI12,'S&amp;F Foods (NOI)'!$B:$Y,19,FALSE)</f>
        <v>0</v>
      </c>
      <c r="HXK13">
        <f>VLOOKUP(HXK12,'S&amp;F Foods (NOI)'!$B:$Y,10,FALSE)</f>
        <v>0</v>
      </c>
      <c r="HXL13">
        <f>VLOOKUP(HXL12,'S&amp;F Foods (NOI)'!$B:$Y,11,FALSE)</f>
        <v>0</v>
      </c>
      <c r="HXM13">
        <f>VLOOKUP(HXM12,'S&amp;F Foods (NOI)'!$B:$Y,12,FALSE)</f>
        <v>0</v>
      </c>
      <c r="HXN13">
        <f>VLOOKUP(HXN12,'S&amp;F Foods (NOI)'!$B:$Y,13,FALSE)</f>
        <v>0</v>
      </c>
      <c r="HXO13">
        <f>VLOOKUP(HXO12,'S&amp;F Foods (NOI)'!$B:$Y,14,FALSE)</f>
        <v>0</v>
      </c>
      <c r="HXP13">
        <f>VLOOKUP(HXP12,'S&amp;F Foods (NOI)'!$B:$Y,15,FALSE)</f>
        <v>0</v>
      </c>
      <c r="HXQ13">
        <f>VLOOKUP(HXQ12,'S&amp;F Foods (NOI)'!$B:$Y,16,FALSE)</f>
        <v>0</v>
      </c>
      <c r="HXR13">
        <f>VLOOKUP(HXR12,'S&amp;F Foods (NOI)'!$B:$Y,17,FALSE)</f>
        <v>0</v>
      </c>
      <c r="HXS13">
        <f>VLOOKUP(HXS12,'S&amp;F Foods (NOI)'!$B:$Y,18,FALSE)</f>
        <v>0</v>
      </c>
      <c r="HXT13">
        <f>VLOOKUP(HXT12,'S&amp;F Foods (NOI)'!$B:$Y,19,FALSE)</f>
        <v>0</v>
      </c>
      <c r="HXV13">
        <f>VLOOKUP(HXV12,'S&amp;F Foods (NOI)'!$B:$Y,10,FALSE)</f>
        <v>0</v>
      </c>
      <c r="HXW13">
        <f>VLOOKUP(HXW12,'S&amp;F Foods (NOI)'!$B:$Y,11,FALSE)</f>
        <v>0</v>
      </c>
      <c r="HXX13">
        <f>VLOOKUP(HXX12,'S&amp;F Foods (NOI)'!$B:$Y,12,FALSE)</f>
        <v>0</v>
      </c>
      <c r="HXY13">
        <f>VLOOKUP(HXY12,'S&amp;F Foods (NOI)'!$B:$Y,13,FALSE)</f>
        <v>0</v>
      </c>
      <c r="HXZ13">
        <f>VLOOKUP(HXZ12,'S&amp;F Foods (NOI)'!$B:$Y,14,FALSE)</f>
        <v>0</v>
      </c>
      <c r="HYA13">
        <f>VLOOKUP(HYA12,'S&amp;F Foods (NOI)'!$B:$Y,15,FALSE)</f>
        <v>0</v>
      </c>
      <c r="HYB13">
        <f>VLOOKUP(HYB12,'S&amp;F Foods (NOI)'!$B:$Y,16,FALSE)</f>
        <v>0</v>
      </c>
      <c r="HYC13">
        <f>VLOOKUP(HYC12,'S&amp;F Foods (NOI)'!$B:$Y,17,FALSE)</f>
        <v>0</v>
      </c>
      <c r="HYD13">
        <f>VLOOKUP(HYD12,'S&amp;F Foods (NOI)'!$B:$Y,18,FALSE)</f>
        <v>0</v>
      </c>
      <c r="HYE13">
        <f>VLOOKUP(HYE12,'S&amp;F Foods (NOI)'!$B:$Y,19,FALSE)</f>
        <v>0</v>
      </c>
      <c r="HYG13">
        <f>VLOOKUP(HYG12,'S&amp;F Foods (NOI)'!$B:$Y,10,FALSE)</f>
        <v>0</v>
      </c>
      <c r="HYH13">
        <f>VLOOKUP(HYH12,'S&amp;F Foods (NOI)'!$B:$Y,11,FALSE)</f>
        <v>0</v>
      </c>
      <c r="HYI13">
        <f>VLOOKUP(HYI12,'S&amp;F Foods (NOI)'!$B:$Y,12,FALSE)</f>
        <v>0</v>
      </c>
      <c r="HYJ13">
        <f>VLOOKUP(HYJ12,'S&amp;F Foods (NOI)'!$B:$Y,13,FALSE)</f>
        <v>0</v>
      </c>
      <c r="HYK13">
        <f>VLOOKUP(HYK12,'S&amp;F Foods (NOI)'!$B:$Y,14,FALSE)</f>
        <v>0</v>
      </c>
      <c r="HYL13">
        <f>VLOOKUP(HYL12,'S&amp;F Foods (NOI)'!$B:$Y,15,FALSE)</f>
        <v>0</v>
      </c>
      <c r="HYM13">
        <f>VLOOKUP(HYM12,'S&amp;F Foods (NOI)'!$B:$Y,16,FALSE)</f>
        <v>0</v>
      </c>
      <c r="HYN13">
        <f>VLOOKUP(HYN12,'S&amp;F Foods (NOI)'!$B:$Y,17,FALSE)</f>
        <v>0</v>
      </c>
      <c r="HYO13">
        <f>VLOOKUP(HYO12,'S&amp;F Foods (NOI)'!$B:$Y,18,FALSE)</f>
        <v>0</v>
      </c>
      <c r="HYP13">
        <f>VLOOKUP(HYP12,'S&amp;F Foods (NOI)'!$B:$Y,19,FALSE)</f>
        <v>0</v>
      </c>
      <c r="HYR13">
        <f>VLOOKUP(HYR12,'S.A. Piazza (NOI)'!$B:$Y,10,FALSE)</f>
        <v>0</v>
      </c>
      <c r="HYS13">
        <f>VLOOKUP(HYS12,'S.A. Piazza (NOI)'!$B:$Y,11,FALSE)</f>
        <v>0</v>
      </c>
      <c r="HYT13">
        <f>VLOOKUP(HYT12,'S.A. Piazza (NOI)'!$B:$Y,12,FALSE)</f>
        <v>0</v>
      </c>
      <c r="HYU13">
        <f>VLOOKUP(HYU12,'S.A. Piazza (NOI)'!$B:$Y,13,FALSE)</f>
        <v>0</v>
      </c>
      <c r="HYV13">
        <f>VLOOKUP(HYV12,'S.A. Piazza (NOI)'!$B:$Y,14,FALSE)</f>
        <v>0</v>
      </c>
      <c r="HYW13">
        <f>VLOOKUP(HYW12,'S.A. Piazza (NOI)'!$B:$Y,15,FALSE)</f>
        <v>0</v>
      </c>
      <c r="HYX13">
        <f>VLOOKUP(HYX12,'S.A. Piazza (NOI)'!$B:$Y,16,FALSE)</f>
        <v>0</v>
      </c>
      <c r="HYY13">
        <f>VLOOKUP(HYY12,'S.A. Piazza (NOI)'!$B:$Y,17,FALSE)</f>
        <v>0</v>
      </c>
      <c r="HYZ13">
        <f>VLOOKUP(HYZ12,'S.A. Piazza (NOI)'!$B:$Y,18,FALSE)</f>
        <v>0</v>
      </c>
      <c r="HZA13">
        <f>VLOOKUP(HZA12,'S.A. Piazza (NOI)'!$B:$Y,19,FALSE)</f>
        <v>0</v>
      </c>
      <c r="HZC13">
        <f>VLOOKUP(HZC12,'S.A. Piazza (NOI)'!$B:$Y,10,FALSE)</f>
        <v>0</v>
      </c>
      <c r="HZD13">
        <f>VLOOKUP(HZD12,'S.A. Piazza (NOI)'!$B:$Y,11,FALSE)</f>
        <v>0</v>
      </c>
      <c r="HZE13">
        <f>VLOOKUP(HZE12,'S.A. Piazza (NOI)'!$B:$Y,12,FALSE)</f>
        <v>0</v>
      </c>
      <c r="HZF13">
        <f>VLOOKUP(HZF12,'S.A. Piazza (NOI)'!$B:$Y,13,FALSE)</f>
        <v>0</v>
      </c>
      <c r="HZG13">
        <f>VLOOKUP(HZG12,'S.A. Piazza (NOI)'!$B:$Y,14,FALSE)</f>
        <v>0</v>
      </c>
      <c r="HZH13">
        <f>VLOOKUP(HZH12,'S.A. Piazza (NOI)'!$B:$Y,15,FALSE)</f>
        <v>0</v>
      </c>
      <c r="HZI13">
        <f>VLOOKUP(HZI12,'S.A. Piazza (NOI)'!$B:$Y,16,FALSE)</f>
        <v>0</v>
      </c>
      <c r="HZJ13">
        <f>VLOOKUP(HZJ12,'S.A. Piazza (NOI)'!$B:$Y,17,FALSE)</f>
        <v>0</v>
      </c>
      <c r="HZK13">
        <f>VLOOKUP(HZK12,'S.A. Piazza (NOI)'!$B:$Y,18,FALSE)</f>
        <v>0</v>
      </c>
      <c r="HZL13">
        <f>VLOOKUP(HZL12,'S.A. Piazza (NOI)'!$B:$Y,19,FALSE)</f>
        <v>0</v>
      </c>
      <c r="HZN13">
        <f>VLOOKUP(HZN12,'S.A. Piazza (NOI)'!$B:$Y,10,FALSE)</f>
        <v>0</v>
      </c>
      <c r="HZO13">
        <f>VLOOKUP(HZO12,'S.A. Piazza (NOI)'!$B:$Y,11,FALSE)</f>
        <v>0</v>
      </c>
      <c r="HZP13">
        <f>VLOOKUP(HZP12,'S.A. Piazza (NOI)'!$B:$Y,12,FALSE)</f>
        <v>0</v>
      </c>
      <c r="HZQ13">
        <f>VLOOKUP(HZQ12,'S.A. Piazza (NOI)'!$B:$Y,13,FALSE)</f>
        <v>0</v>
      </c>
      <c r="HZR13">
        <f>VLOOKUP(HZR12,'S.A. Piazza (NOI)'!$B:$Y,14,FALSE)</f>
        <v>0</v>
      </c>
      <c r="HZS13">
        <f>VLOOKUP(HZS12,'S.A. Piazza (NOI)'!$B:$Y,15,FALSE)</f>
        <v>0</v>
      </c>
      <c r="HZT13">
        <f>VLOOKUP(HZT12,'S.A. Piazza (NOI)'!$B:$Y,16,FALSE)</f>
        <v>0</v>
      </c>
      <c r="HZU13">
        <f>VLOOKUP(HZU12,'S.A. Piazza (NOI)'!$B:$Y,17,FALSE)</f>
        <v>0</v>
      </c>
      <c r="HZV13">
        <f>VLOOKUP(HZV12,'S.A. Piazza (NOI)'!$B:$Y,18,FALSE)</f>
        <v>0</v>
      </c>
      <c r="HZW13">
        <f>VLOOKUP(HZW12,'S.A. Piazza (NOI)'!$B:$Y,19,FALSE)</f>
        <v>0</v>
      </c>
      <c r="HZY13">
        <f>VLOOKUP(HZY12,'S.A. Piazza (NOI)'!$B:$Y,10,FALSE)</f>
        <v>0</v>
      </c>
      <c r="HZZ13">
        <f>VLOOKUP(HZZ12,'S.A. Piazza (NOI)'!$B:$Y,11,FALSE)</f>
        <v>0</v>
      </c>
      <c r="IAA13">
        <f>VLOOKUP(IAA12,'S.A. Piazza (NOI)'!$B:$Y,12,FALSE)</f>
        <v>0</v>
      </c>
      <c r="IAB13">
        <f>VLOOKUP(IAB12,'S.A. Piazza (NOI)'!$B:$Y,13,FALSE)</f>
        <v>0</v>
      </c>
      <c r="IAC13">
        <f>VLOOKUP(IAC12,'S.A. Piazza (NOI)'!$B:$Y,14,FALSE)</f>
        <v>0</v>
      </c>
      <c r="IAD13">
        <f>VLOOKUP(IAD12,'S.A. Piazza (NOI)'!$B:$Y,15,FALSE)</f>
        <v>0</v>
      </c>
      <c r="IAE13">
        <f>VLOOKUP(IAE12,'S.A. Piazza (NOI)'!$B:$Y,16,FALSE)</f>
        <v>0</v>
      </c>
      <c r="IAF13">
        <f>VLOOKUP(IAF12,'S.A. Piazza (NOI)'!$B:$Y,17,FALSE)</f>
        <v>0</v>
      </c>
      <c r="IAG13">
        <f>VLOOKUP(IAG12,'S.A. Piazza (NOI)'!$B:$Y,18,FALSE)</f>
        <v>0</v>
      </c>
      <c r="IAH13">
        <f>VLOOKUP(IAH12,'S.A. Piazza (NOI)'!$B:$Y,19,FALSE)</f>
        <v>0</v>
      </c>
      <c r="IAJ13">
        <f>VLOOKUP(IAJ12,'S.A. Piazza (NOI)'!$B:$Y,10,FALSE)</f>
        <v>0</v>
      </c>
      <c r="IAK13">
        <f>VLOOKUP(IAK12,'S.A. Piazza (NOI)'!$B:$Y,11,FALSE)</f>
        <v>0</v>
      </c>
      <c r="IAL13">
        <f>VLOOKUP(IAL12,'S.A. Piazza (NOI)'!$B:$Y,12,FALSE)</f>
        <v>0</v>
      </c>
      <c r="IAM13">
        <f>VLOOKUP(IAM12,'S.A. Piazza (NOI)'!$B:$Y,13,FALSE)</f>
        <v>0</v>
      </c>
      <c r="IAN13">
        <f>VLOOKUP(IAN12,'S.A. Piazza (NOI)'!$B:$Y,14,FALSE)</f>
        <v>0</v>
      </c>
      <c r="IAO13">
        <f>VLOOKUP(IAO12,'S.A. Piazza (NOI)'!$B:$Y,15,FALSE)</f>
        <v>0</v>
      </c>
      <c r="IAP13">
        <f>VLOOKUP(IAP12,'S.A. Piazza (NOI)'!$B:$Y,16,FALSE)</f>
        <v>0</v>
      </c>
      <c r="IAQ13">
        <f>VLOOKUP(IAQ12,'S.A. Piazza (NOI)'!$B:$Y,17,FALSE)</f>
        <v>0</v>
      </c>
      <c r="IAR13">
        <f>VLOOKUP(IAR12,'S.A. Piazza (NOI)'!$B:$Y,18,FALSE)</f>
        <v>0</v>
      </c>
      <c r="IAS13">
        <f>VLOOKUP(IAS12,'S.A. Piazza (NOI)'!$B:$Y,19,FALSE)</f>
        <v>0</v>
      </c>
      <c r="IAU13">
        <f>VLOOKUP(IAU12,'S.A. Piazza (NOI)'!$B:$Y,10,FALSE)</f>
        <v>0</v>
      </c>
      <c r="IAV13">
        <f>VLOOKUP(IAV12,'S.A. Piazza (NOI)'!$B:$Y,11,FALSE)</f>
        <v>0</v>
      </c>
      <c r="IAW13">
        <f>VLOOKUP(IAW12,'S.A. Piazza (NOI)'!$B:$Y,12,FALSE)</f>
        <v>0</v>
      </c>
      <c r="IAX13">
        <f>VLOOKUP(IAX12,'S.A. Piazza (NOI)'!$B:$Y,13,FALSE)</f>
        <v>0</v>
      </c>
      <c r="IAY13">
        <f>VLOOKUP(IAY12,'S.A. Piazza (NOI)'!$B:$Y,14,FALSE)</f>
        <v>0</v>
      </c>
      <c r="IAZ13">
        <f>VLOOKUP(IAZ12,'S.A. Piazza (NOI)'!$B:$Y,15,FALSE)</f>
        <v>0</v>
      </c>
      <c r="IBA13">
        <f>VLOOKUP(IBA12,'S.A. Piazza (NOI)'!$B:$Y,16,FALSE)</f>
        <v>0</v>
      </c>
      <c r="IBB13">
        <f>VLOOKUP(IBB12,'S.A. Piazza (NOI)'!$B:$Y,17,FALSE)</f>
        <v>0</v>
      </c>
      <c r="IBC13">
        <f>VLOOKUP(IBC12,'S.A. Piazza (NOI)'!$B:$Y,18,FALSE)</f>
        <v>0</v>
      </c>
      <c r="IBD13">
        <f>VLOOKUP(IBD12,'S.A. Piazza (NOI)'!$B:$Y,19,FALSE)</f>
        <v>0</v>
      </c>
      <c r="IBF13">
        <f>VLOOKUP(IBF12,'S.A. Piazza (NOI)'!$B:$Y,10,FALSE)</f>
        <v>0</v>
      </c>
      <c r="IBG13">
        <f>VLOOKUP(IBG12,'S.A. Piazza (NOI)'!$B:$Y,11,FALSE)</f>
        <v>0</v>
      </c>
      <c r="IBH13">
        <f>VLOOKUP(IBH12,'S.A. Piazza (NOI)'!$B:$Y,12,FALSE)</f>
        <v>0</v>
      </c>
      <c r="IBI13">
        <f>VLOOKUP(IBI12,'S.A. Piazza (NOI)'!$B:$Y,13,FALSE)</f>
        <v>0</v>
      </c>
      <c r="IBJ13">
        <f>VLOOKUP(IBJ12,'S.A. Piazza (NOI)'!$B:$Y,14,FALSE)</f>
        <v>0</v>
      </c>
      <c r="IBK13">
        <f>VLOOKUP(IBK12,'S.A. Piazza (NOI)'!$B:$Y,15,FALSE)</f>
        <v>0</v>
      </c>
      <c r="IBL13">
        <f>VLOOKUP(IBL12,'S.A. Piazza (NOI)'!$B:$Y,16,FALSE)</f>
        <v>0</v>
      </c>
      <c r="IBM13">
        <f>VLOOKUP(IBM12,'S.A. Piazza (NOI)'!$B:$Y,17,FALSE)</f>
        <v>0</v>
      </c>
      <c r="IBN13">
        <f>VLOOKUP(IBN12,'S.A. Piazza (NOI)'!$B:$Y,18,FALSE)</f>
        <v>0</v>
      </c>
      <c r="IBO13">
        <f>VLOOKUP(IBO12,'S.A. Piazza (NOI)'!$B:$Y,19,FALSE)</f>
        <v>0</v>
      </c>
      <c r="IBQ13">
        <f>VLOOKUP(IBQ12,'S.A. Piazza (NOI)'!$B:$Y,10,FALSE)</f>
        <v>0</v>
      </c>
      <c r="IBR13">
        <f>VLOOKUP(IBR12,'S.A. Piazza (NOI)'!$B:$Y,11,FALSE)</f>
        <v>0</v>
      </c>
      <c r="IBS13">
        <f>VLOOKUP(IBS12,'S.A. Piazza (NOI)'!$B:$Y,12,FALSE)</f>
        <v>0</v>
      </c>
      <c r="IBT13">
        <f>VLOOKUP(IBT12,'S.A. Piazza (NOI)'!$B:$Y,13,FALSE)</f>
        <v>0</v>
      </c>
      <c r="IBU13">
        <f>VLOOKUP(IBU12,'S.A. Piazza (NOI)'!$B:$Y,14,FALSE)</f>
        <v>0</v>
      </c>
      <c r="IBV13">
        <f>VLOOKUP(IBV12,'S.A. Piazza (NOI)'!$B:$Y,15,FALSE)</f>
        <v>0</v>
      </c>
      <c r="IBW13">
        <f>VLOOKUP(IBW12,'S.A. Piazza (NOI)'!$B:$Y,16,FALSE)</f>
        <v>0</v>
      </c>
      <c r="IBX13">
        <f>VLOOKUP(IBX12,'S.A. Piazza (NOI)'!$B:$Y,17,FALSE)</f>
        <v>0</v>
      </c>
      <c r="IBY13">
        <f>VLOOKUP(IBY12,'S.A. Piazza (NOI)'!$B:$Y,18,FALSE)</f>
        <v>0</v>
      </c>
      <c r="IBZ13">
        <f>VLOOKUP(IBZ12,'S.A. Piazza (NOI)'!$B:$Y,19,FALSE)</f>
        <v>0</v>
      </c>
      <c r="ICB13">
        <f>VLOOKUP(ICB12,'S.A. Piazza (NOI)'!$B:$Y,10,FALSE)</f>
        <v>0</v>
      </c>
      <c r="ICC13">
        <f>VLOOKUP(ICC12,'S.A. Piazza (NOI)'!$B:$Y,11,FALSE)</f>
        <v>0</v>
      </c>
      <c r="ICD13">
        <f>VLOOKUP(ICD12,'S.A. Piazza (NOI)'!$B:$Y,12,FALSE)</f>
        <v>0</v>
      </c>
      <c r="ICE13">
        <f>VLOOKUP(ICE12,'S.A. Piazza (NOI)'!$B:$Y,13,FALSE)</f>
        <v>0</v>
      </c>
      <c r="ICF13">
        <f>VLOOKUP(ICF12,'S.A. Piazza (NOI)'!$B:$Y,14,FALSE)</f>
        <v>0</v>
      </c>
      <c r="ICG13">
        <f>VLOOKUP(ICG12,'S.A. Piazza (NOI)'!$B:$Y,15,FALSE)</f>
        <v>0</v>
      </c>
      <c r="ICH13">
        <f>VLOOKUP(ICH12,'S.A. Piazza (NOI)'!$B:$Y,16,FALSE)</f>
        <v>0</v>
      </c>
      <c r="ICI13">
        <f>VLOOKUP(ICI12,'S.A. Piazza (NOI)'!$B:$Y,17,FALSE)</f>
        <v>0</v>
      </c>
      <c r="ICJ13">
        <f>VLOOKUP(ICJ12,'S.A. Piazza (NOI)'!$B:$Y,18,FALSE)</f>
        <v>0</v>
      </c>
      <c r="ICK13">
        <f>VLOOKUP(ICK12,'S.A. Piazza (NOI)'!$B:$Y,19,FALSE)</f>
        <v>0</v>
      </c>
      <c r="ICM13">
        <f>VLOOKUP(ICM12,'S.A. Piazza (NOI)'!$B:$Y,10,FALSE)</f>
        <v>0</v>
      </c>
      <c r="ICN13">
        <f>VLOOKUP(ICN12,'S.A. Piazza (NOI)'!$B:$Y,11,FALSE)</f>
        <v>0</v>
      </c>
      <c r="ICO13">
        <f>VLOOKUP(ICO12,'S.A. Piazza (NOI)'!$B:$Y,12,FALSE)</f>
        <v>0</v>
      </c>
      <c r="ICP13">
        <f>VLOOKUP(ICP12,'S.A. Piazza (NOI)'!$B:$Y,13,FALSE)</f>
        <v>0</v>
      </c>
      <c r="ICQ13">
        <f>VLOOKUP(ICQ12,'S.A. Piazza (NOI)'!$B:$Y,14,FALSE)</f>
        <v>0</v>
      </c>
      <c r="ICR13">
        <f>VLOOKUP(ICR12,'S.A. Piazza (NOI)'!$B:$Y,15,FALSE)</f>
        <v>0</v>
      </c>
      <c r="ICS13">
        <f>VLOOKUP(ICS12,'S.A. Piazza (NOI)'!$B:$Y,16,FALSE)</f>
        <v>0</v>
      </c>
      <c r="ICT13">
        <f>VLOOKUP(ICT12,'S.A. Piazza (NOI)'!$B:$Y,17,FALSE)</f>
        <v>0</v>
      </c>
      <c r="ICU13">
        <f>VLOOKUP(ICU12,'S.A. Piazza (NOI)'!$B:$Y,18,FALSE)</f>
        <v>0</v>
      </c>
      <c r="ICV13">
        <f>VLOOKUP(ICV12,'S.A. Piazza (NOI)'!$B:$Y,19,FALSE)</f>
        <v>0</v>
      </c>
      <c r="ICX13">
        <f>VLOOKUP(ICX12,'S.A. Piazza (NOI)'!$B:$Y,10,FALSE)</f>
        <v>0</v>
      </c>
      <c r="ICY13">
        <f>VLOOKUP(ICY12,'S.A. Piazza (NOI)'!$B:$Y,11,FALSE)</f>
        <v>0</v>
      </c>
      <c r="ICZ13">
        <f>VLOOKUP(ICZ12,'S.A. Piazza (NOI)'!$B:$Y,12,FALSE)</f>
        <v>0</v>
      </c>
      <c r="IDA13">
        <f>VLOOKUP(IDA12,'S.A. Piazza (NOI)'!$B:$Y,13,FALSE)</f>
        <v>0</v>
      </c>
      <c r="IDB13">
        <f>VLOOKUP(IDB12,'S.A. Piazza (NOI)'!$B:$Y,14,FALSE)</f>
        <v>0</v>
      </c>
      <c r="IDC13">
        <f>VLOOKUP(IDC12,'S.A. Piazza (NOI)'!$B:$Y,15,FALSE)</f>
        <v>0</v>
      </c>
      <c r="IDD13">
        <f>VLOOKUP(IDD12,'S.A. Piazza (NOI)'!$B:$Y,16,FALSE)</f>
        <v>0</v>
      </c>
      <c r="IDE13">
        <f>VLOOKUP(IDE12,'S.A. Piazza (NOI)'!$B:$Y,17,FALSE)</f>
        <v>0</v>
      </c>
      <c r="IDF13">
        <f>VLOOKUP(IDF12,'S.A. Piazza (NOI)'!$B:$Y,18,FALSE)</f>
        <v>0</v>
      </c>
      <c r="IDG13">
        <f>VLOOKUP(IDG12,'S.A. Piazza (NOI)'!$B:$Y,19,FALSE)</f>
        <v>0</v>
      </c>
      <c r="IDI13">
        <f>VLOOKUP(IDI12,'S.A. Piazza (NOI)'!$B:$Y,10,FALSE)</f>
        <v>0</v>
      </c>
      <c r="IDJ13">
        <f>VLOOKUP(IDJ12,'S.A. Piazza (NOI)'!$B:$Y,11,FALSE)</f>
        <v>0</v>
      </c>
      <c r="IDK13">
        <f>VLOOKUP(IDK12,'S.A. Piazza (NOI)'!$B:$Y,12,FALSE)</f>
        <v>0</v>
      </c>
      <c r="IDL13">
        <f>VLOOKUP(IDL12,'S.A. Piazza (NOI)'!$B:$Y,13,FALSE)</f>
        <v>0</v>
      </c>
      <c r="IDM13">
        <f>VLOOKUP(IDM12,'S.A. Piazza (NOI)'!$B:$Y,14,FALSE)</f>
        <v>0</v>
      </c>
      <c r="IDN13">
        <f>VLOOKUP(IDN12,'S.A. Piazza (NOI)'!$B:$Y,15,FALSE)</f>
        <v>0</v>
      </c>
      <c r="IDO13">
        <f>VLOOKUP(IDO12,'S.A. Piazza (NOI)'!$B:$Y,16,FALSE)</f>
        <v>0</v>
      </c>
      <c r="IDP13">
        <f>VLOOKUP(IDP12,'S.A. Piazza (NOI)'!$B:$Y,17,FALSE)</f>
        <v>0</v>
      </c>
      <c r="IDQ13">
        <f>VLOOKUP(IDQ12,'S.A. Piazza (NOI)'!$B:$Y,18,FALSE)</f>
        <v>0</v>
      </c>
      <c r="IDR13">
        <f>VLOOKUP(IDR12,'S.A. Piazza (NOI)'!$B:$Y,19,FALSE)</f>
        <v>0</v>
      </c>
      <c r="IDT13">
        <f>VLOOKUP(IDT12,'S.A. Piazza (NOI)'!$B:$Y,10,FALSE)</f>
        <v>0</v>
      </c>
      <c r="IDU13">
        <f>VLOOKUP(IDU12,'S.A. Piazza (NOI)'!$B:$Y,11,FALSE)</f>
        <v>0</v>
      </c>
      <c r="IDV13">
        <f>VLOOKUP(IDV12,'S.A. Piazza (NOI)'!$B:$Y,12,FALSE)</f>
        <v>0</v>
      </c>
      <c r="IDW13">
        <f>VLOOKUP(IDW12,'S.A. Piazza (NOI)'!$B:$Y,13,FALSE)</f>
        <v>0</v>
      </c>
      <c r="IDX13">
        <f>VLOOKUP(IDX12,'S.A. Piazza (NOI)'!$B:$Y,14,FALSE)</f>
        <v>0</v>
      </c>
      <c r="IDY13">
        <f>VLOOKUP(IDY12,'S.A. Piazza (NOI)'!$B:$Y,15,FALSE)</f>
        <v>0</v>
      </c>
      <c r="IDZ13">
        <f>VLOOKUP(IDZ12,'S.A. Piazza (NOI)'!$B:$Y,16,FALSE)</f>
        <v>0</v>
      </c>
      <c r="IEA13">
        <f>VLOOKUP(IEA12,'S.A. Piazza (NOI)'!$B:$Y,17,FALSE)</f>
        <v>0</v>
      </c>
      <c r="IEB13">
        <f>VLOOKUP(IEB12,'S.A. Piazza (NOI)'!$B:$Y,18,FALSE)</f>
        <v>0</v>
      </c>
      <c r="IEC13">
        <f>VLOOKUP(IEC12,'S.A. Piazza (NOI)'!$B:$Y,19,FALSE)</f>
        <v>0</v>
      </c>
      <c r="IEE13">
        <f>VLOOKUP(IEE12,'S.A. Piazza (NOI)'!$B:$Y,10,FALSE)</f>
        <v>0</v>
      </c>
      <c r="IEF13">
        <f>VLOOKUP(IEF12,'S.A. Piazza (NOI)'!$B:$Y,11,FALSE)</f>
        <v>0</v>
      </c>
      <c r="IEG13">
        <f>VLOOKUP(IEG12,'S.A. Piazza (NOI)'!$B:$Y,12,FALSE)</f>
        <v>0</v>
      </c>
      <c r="IEH13">
        <f>VLOOKUP(IEH12,'S.A. Piazza (NOI)'!$B:$Y,13,FALSE)</f>
        <v>0</v>
      </c>
      <c r="IEI13">
        <f>VLOOKUP(IEI12,'S.A. Piazza (NOI)'!$B:$Y,14,FALSE)</f>
        <v>0</v>
      </c>
      <c r="IEJ13">
        <f>VLOOKUP(IEJ12,'S.A. Piazza (NOI)'!$B:$Y,15,FALSE)</f>
        <v>0</v>
      </c>
      <c r="IEK13">
        <f>VLOOKUP(IEK12,'S.A. Piazza (NOI)'!$B:$Y,16,FALSE)</f>
        <v>0</v>
      </c>
      <c r="IEL13">
        <f>VLOOKUP(IEL12,'S.A. Piazza (NOI)'!$B:$Y,17,FALSE)</f>
        <v>0</v>
      </c>
      <c r="IEM13">
        <f>VLOOKUP(IEM12,'S.A. Piazza (NOI)'!$B:$Y,18,FALSE)</f>
        <v>0</v>
      </c>
      <c r="IEN13">
        <f>VLOOKUP(IEN12,'S.A. Piazza (NOI)'!$B:$Y,19,FALSE)</f>
        <v>0</v>
      </c>
      <c r="IEP13">
        <f>VLOOKUP(IEP12,'S.A. Piazza (NOI)'!$B:$Y,10,FALSE)</f>
        <v>0</v>
      </c>
      <c r="IEQ13">
        <f>VLOOKUP(IEQ12,'S.A. Piazza (NOI)'!$B:$Y,11,FALSE)</f>
        <v>0</v>
      </c>
      <c r="IER13">
        <f>VLOOKUP(IER12,'S.A. Piazza (NOI)'!$B:$Y,12,FALSE)</f>
        <v>0</v>
      </c>
      <c r="IES13">
        <f>VLOOKUP(IES12,'S.A. Piazza (NOI)'!$B:$Y,13,FALSE)</f>
        <v>0</v>
      </c>
      <c r="IET13">
        <f>VLOOKUP(IET12,'S.A. Piazza (NOI)'!$B:$Y,14,FALSE)</f>
        <v>0</v>
      </c>
      <c r="IEU13">
        <f>VLOOKUP(IEU12,'S.A. Piazza (NOI)'!$B:$Y,15,FALSE)</f>
        <v>0</v>
      </c>
      <c r="IEV13">
        <f>VLOOKUP(IEV12,'S.A. Piazza (NOI)'!$B:$Y,16,FALSE)</f>
        <v>0</v>
      </c>
      <c r="IEW13">
        <f>VLOOKUP(IEW12,'S.A. Piazza (NOI)'!$B:$Y,17,FALSE)</f>
        <v>0</v>
      </c>
      <c r="IEX13">
        <f>VLOOKUP(IEX12,'S.A. Piazza (NOI)'!$B:$Y,18,FALSE)</f>
        <v>0</v>
      </c>
      <c r="IEY13">
        <f>VLOOKUP(IEY12,'S.A. Piazza (NOI)'!$B:$Y,19,FALSE)</f>
        <v>0</v>
      </c>
      <c r="IFA13">
        <f>VLOOKUP(IFA12,'S.A. Piazza (NOI)'!$B:$Y,10,FALSE)</f>
        <v>0</v>
      </c>
      <c r="IFB13">
        <f>VLOOKUP(IFB12,'S.A. Piazza (NOI)'!$B:$Y,11,FALSE)</f>
        <v>0</v>
      </c>
      <c r="IFC13">
        <f>VLOOKUP(IFC12,'S.A. Piazza (NOI)'!$B:$Y,12,FALSE)</f>
        <v>0</v>
      </c>
      <c r="IFD13">
        <f>VLOOKUP(IFD12,'S.A. Piazza (NOI)'!$B:$Y,13,FALSE)</f>
        <v>0</v>
      </c>
      <c r="IFE13">
        <f>VLOOKUP(IFE12,'S.A. Piazza (NOI)'!$B:$Y,14,FALSE)</f>
        <v>0</v>
      </c>
      <c r="IFF13">
        <f>VLOOKUP(IFF12,'S.A. Piazza (NOI)'!$B:$Y,15,FALSE)</f>
        <v>0</v>
      </c>
      <c r="IFG13">
        <f>VLOOKUP(IFG12,'S.A. Piazza (NOI)'!$B:$Y,16,FALSE)</f>
        <v>0</v>
      </c>
      <c r="IFH13">
        <f>VLOOKUP(IFH12,'S.A. Piazza (NOI)'!$B:$Y,17,FALSE)</f>
        <v>0</v>
      </c>
      <c r="IFI13">
        <f>VLOOKUP(IFI12,'S.A. Piazza (NOI)'!$B:$Y,18,FALSE)</f>
        <v>0</v>
      </c>
      <c r="IFJ13">
        <f>VLOOKUP(IFJ12,'S.A. Piazza (NOI)'!$B:$Y,19,FALSE)</f>
        <v>0</v>
      </c>
      <c r="IFL13">
        <f>VLOOKUP(IFL12,'S.A. Piazza (NOI)'!$B:$Y,10,FALSE)</f>
        <v>0</v>
      </c>
      <c r="IFM13">
        <f>VLOOKUP(IFM12,'S.A. Piazza (NOI)'!$B:$Y,11,FALSE)</f>
        <v>0</v>
      </c>
      <c r="IFN13">
        <f>VLOOKUP(IFN12,'S.A. Piazza (NOI)'!$B:$Y,12,FALSE)</f>
        <v>0</v>
      </c>
      <c r="IFO13">
        <f>VLOOKUP(IFO12,'S.A. Piazza (NOI)'!$B:$Y,13,FALSE)</f>
        <v>0</v>
      </c>
      <c r="IFP13">
        <f>VLOOKUP(IFP12,'S.A. Piazza (NOI)'!$B:$Y,14,FALSE)</f>
        <v>0</v>
      </c>
      <c r="IFQ13">
        <f>VLOOKUP(IFQ12,'S.A. Piazza (NOI)'!$B:$Y,15,FALSE)</f>
        <v>0</v>
      </c>
      <c r="IFR13">
        <f>VLOOKUP(IFR12,'S.A. Piazza (NOI)'!$B:$Y,16,FALSE)</f>
        <v>0</v>
      </c>
      <c r="IFS13">
        <f>VLOOKUP(IFS12,'S.A. Piazza (NOI)'!$B:$Y,17,FALSE)</f>
        <v>0</v>
      </c>
      <c r="IFT13">
        <f>VLOOKUP(IFT12,'S.A. Piazza (NOI)'!$B:$Y,18,FALSE)</f>
        <v>0</v>
      </c>
      <c r="IFU13">
        <f>VLOOKUP(IFU12,'S.A. Piazza (NOI)'!$B:$Y,19,FALSE)</f>
        <v>0</v>
      </c>
      <c r="IFW13">
        <f>VLOOKUP(IFW12,'S.A. Piazza (NOI)'!$B:$Y,10,FALSE)</f>
        <v>0</v>
      </c>
      <c r="IFX13">
        <f>VLOOKUP(IFX12,'S.A. Piazza (NOI)'!$B:$Y,11,FALSE)</f>
        <v>0</v>
      </c>
      <c r="IFY13">
        <f>VLOOKUP(IFY12,'S.A. Piazza (NOI)'!$B:$Y,12,FALSE)</f>
        <v>0</v>
      </c>
      <c r="IFZ13">
        <f>VLOOKUP(IFZ12,'S.A. Piazza (NOI)'!$B:$Y,13,FALSE)</f>
        <v>0</v>
      </c>
      <c r="IGA13">
        <f>VLOOKUP(IGA12,'S.A. Piazza (NOI)'!$B:$Y,14,FALSE)</f>
        <v>0</v>
      </c>
      <c r="IGB13">
        <f>VLOOKUP(IGB12,'S.A. Piazza (NOI)'!$B:$Y,15,FALSE)</f>
        <v>0</v>
      </c>
      <c r="IGC13">
        <f>VLOOKUP(IGC12,'S.A. Piazza (NOI)'!$B:$Y,16,FALSE)</f>
        <v>0</v>
      </c>
      <c r="IGD13">
        <f>VLOOKUP(IGD12,'S.A. Piazza (NOI)'!$B:$Y,17,FALSE)</f>
        <v>0</v>
      </c>
      <c r="IGE13">
        <f>VLOOKUP(IGE12,'S.A. Piazza (NOI)'!$B:$Y,18,FALSE)</f>
        <v>0</v>
      </c>
      <c r="IGF13">
        <f>VLOOKUP(IGF12,'S.A. Piazza (NOI)'!$B:$Y,19,FALSE)</f>
        <v>0</v>
      </c>
      <c r="IGH13">
        <f>VLOOKUP(IGH12,'S.A. Piazza (NOI)'!$B:$Y,10,FALSE)</f>
        <v>0</v>
      </c>
      <c r="IGI13">
        <f>VLOOKUP(IGI12,'S.A. Piazza (NOI)'!$B:$Y,11,FALSE)</f>
        <v>0</v>
      </c>
      <c r="IGJ13">
        <f>VLOOKUP(IGJ12,'S.A. Piazza (NOI)'!$B:$Y,12,FALSE)</f>
        <v>0</v>
      </c>
      <c r="IGK13">
        <f>VLOOKUP(IGK12,'S.A. Piazza (NOI)'!$B:$Y,13,FALSE)</f>
        <v>0</v>
      </c>
      <c r="IGL13">
        <f>VLOOKUP(IGL12,'S.A. Piazza (NOI)'!$B:$Y,14,FALSE)</f>
        <v>0</v>
      </c>
      <c r="IGM13">
        <f>VLOOKUP(IGM12,'S.A. Piazza (NOI)'!$B:$Y,15,FALSE)</f>
        <v>0</v>
      </c>
      <c r="IGN13">
        <f>VLOOKUP(IGN12,'S.A. Piazza (NOI)'!$B:$Y,16,FALSE)</f>
        <v>0</v>
      </c>
      <c r="IGO13">
        <f>VLOOKUP(IGO12,'S.A. Piazza (NOI)'!$B:$Y,17,FALSE)</f>
        <v>0</v>
      </c>
      <c r="IGP13">
        <f>VLOOKUP(IGP12,'S.A. Piazza (NOI)'!$B:$Y,18,FALSE)</f>
        <v>0</v>
      </c>
      <c r="IGQ13">
        <f>VLOOKUP(IGQ12,'S.A. Piazza (NOI)'!$B:$Y,19,FALSE)</f>
        <v>0</v>
      </c>
      <c r="IGS13">
        <f>VLOOKUP(IGS12,'S.A. Piazza (NOI)'!$B:$Y,10,FALSE)</f>
        <v>0</v>
      </c>
      <c r="IGT13">
        <f>VLOOKUP(IGT12,'S.A. Piazza (NOI)'!$B:$Y,11,FALSE)</f>
        <v>0</v>
      </c>
      <c r="IGU13">
        <f>VLOOKUP(IGU12,'S.A. Piazza (NOI)'!$B:$Y,12,FALSE)</f>
        <v>0</v>
      </c>
      <c r="IGV13">
        <f>VLOOKUP(IGV12,'S.A. Piazza (NOI)'!$B:$Y,13,FALSE)</f>
        <v>0</v>
      </c>
      <c r="IGW13">
        <f>VLOOKUP(IGW12,'S.A. Piazza (NOI)'!$B:$Y,14,FALSE)</f>
        <v>0</v>
      </c>
      <c r="IGX13">
        <f>VLOOKUP(IGX12,'S.A. Piazza (NOI)'!$B:$Y,15,FALSE)</f>
        <v>0</v>
      </c>
      <c r="IGY13">
        <f>VLOOKUP(IGY12,'S.A. Piazza (NOI)'!$B:$Y,16,FALSE)</f>
        <v>0</v>
      </c>
      <c r="IGZ13">
        <f>VLOOKUP(IGZ12,'S.A. Piazza (NOI)'!$B:$Y,17,FALSE)</f>
        <v>0</v>
      </c>
      <c r="IHA13">
        <f>VLOOKUP(IHA12,'S.A. Piazza (NOI)'!$B:$Y,18,FALSE)</f>
        <v>0</v>
      </c>
      <c r="IHB13">
        <f>VLOOKUP(IHB12,'S.A. Piazza (NOI)'!$B:$Y,19,FALSE)</f>
        <v>0</v>
      </c>
      <c r="IHD13">
        <f>VLOOKUP(IHD12,'S.A. Piazza (NOI)'!$B:$Y,10,FALSE)</f>
        <v>0</v>
      </c>
      <c r="IHE13">
        <f>VLOOKUP(IHE12,'S.A. Piazza (NOI)'!$B:$Y,11,FALSE)</f>
        <v>0</v>
      </c>
      <c r="IHF13">
        <f>VLOOKUP(IHF12,'S.A. Piazza (NOI)'!$B:$Y,12,FALSE)</f>
        <v>0</v>
      </c>
      <c r="IHG13">
        <f>VLOOKUP(IHG12,'S.A. Piazza (NOI)'!$B:$Y,13,FALSE)</f>
        <v>0</v>
      </c>
      <c r="IHH13">
        <f>VLOOKUP(IHH12,'S.A. Piazza (NOI)'!$B:$Y,14,FALSE)</f>
        <v>0</v>
      </c>
      <c r="IHI13">
        <f>VLOOKUP(IHI12,'S.A. Piazza (NOI)'!$B:$Y,15,FALSE)</f>
        <v>0</v>
      </c>
      <c r="IHJ13">
        <f>VLOOKUP(IHJ12,'S.A. Piazza (NOI)'!$B:$Y,16,FALSE)</f>
        <v>0</v>
      </c>
      <c r="IHK13">
        <f>VLOOKUP(IHK12,'S.A. Piazza (NOI)'!$B:$Y,17,FALSE)</f>
        <v>0</v>
      </c>
      <c r="IHL13">
        <f>VLOOKUP(IHL12,'S.A. Piazza (NOI)'!$B:$Y,18,FALSE)</f>
        <v>0</v>
      </c>
      <c r="IHM13">
        <f>VLOOKUP(IHM12,'S.A. Piazza (NOI)'!$B:$Y,19,FALSE)</f>
        <v>0</v>
      </c>
      <c r="IHO13">
        <f>VLOOKUP(IHO12,'S.A. Piazza (NOI)'!$B:$Y,10,FALSE)</f>
        <v>0</v>
      </c>
      <c r="IHP13">
        <f>VLOOKUP(IHP12,'S.A. Piazza (NOI)'!$B:$Y,11,FALSE)</f>
        <v>0</v>
      </c>
      <c r="IHQ13">
        <f>VLOOKUP(IHQ12,'S.A. Piazza (NOI)'!$B:$Y,12,FALSE)</f>
        <v>0</v>
      </c>
      <c r="IHR13">
        <f>VLOOKUP(IHR12,'S.A. Piazza (NOI)'!$B:$Y,13,FALSE)</f>
        <v>0</v>
      </c>
      <c r="IHS13">
        <f>VLOOKUP(IHS12,'S.A. Piazza (NOI)'!$B:$Y,14,FALSE)</f>
        <v>0</v>
      </c>
      <c r="IHT13">
        <f>VLOOKUP(IHT12,'S.A. Piazza (NOI)'!$B:$Y,15,FALSE)</f>
        <v>0</v>
      </c>
      <c r="IHU13">
        <f>VLOOKUP(IHU12,'S.A. Piazza (NOI)'!$B:$Y,16,FALSE)</f>
        <v>0</v>
      </c>
      <c r="IHV13">
        <f>VLOOKUP(IHV12,'S.A. Piazza (NOI)'!$B:$Y,17,FALSE)</f>
        <v>0</v>
      </c>
      <c r="IHW13">
        <f>VLOOKUP(IHW12,'S.A. Piazza (NOI)'!$B:$Y,18,FALSE)</f>
        <v>0</v>
      </c>
      <c r="IHX13">
        <f>VLOOKUP(IHX12,'S.A. Piazza (NOI)'!$B:$Y,19,FALSE)</f>
        <v>0</v>
      </c>
      <c r="IHZ13">
        <f>VLOOKUP(IHZ12,'S.A. Piazza (NOI)'!$B:$Y,10,FALSE)</f>
        <v>0</v>
      </c>
      <c r="IIA13">
        <f>VLOOKUP(IIA12,'S.A. Piazza (NOI)'!$B:$Y,11,FALSE)</f>
        <v>0</v>
      </c>
      <c r="IIB13">
        <f>VLOOKUP(IIB12,'S.A. Piazza (NOI)'!$B:$Y,12,FALSE)</f>
        <v>0</v>
      </c>
      <c r="IIC13">
        <f>VLOOKUP(IIC12,'S.A. Piazza (NOI)'!$B:$Y,13,FALSE)</f>
        <v>0</v>
      </c>
      <c r="IID13">
        <f>VLOOKUP(IID12,'S.A. Piazza (NOI)'!$B:$Y,14,FALSE)</f>
        <v>0</v>
      </c>
      <c r="IIE13">
        <f>VLOOKUP(IIE12,'S.A. Piazza (NOI)'!$B:$Y,15,FALSE)</f>
        <v>0</v>
      </c>
      <c r="IIF13">
        <f>VLOOKUP(IIF12,'S.A. Piazza (NOI)'!$B:$Y,16,FALSE)</f>
        <v>0</v>
      </c>
      <c r="IIG13">
        <f>VLOOKUP(IIG12,'S.A. Piazza (NOI)'!$B:$Y,17,FALSE)</f>
        <v>0</v>
      </c>
      <c r="IIH13">
        <f>VLOOKUP(IIH12,'S.A. Piazza (NOI)'!$B:$Y,18,FALSE)</f>
        <v>0</v>
      </c>
      <c r="III13">
        <f>VLOOKUP(III12,'S.A. Piazza (NOI)'!$B:$Y,19,FALSE)</f>
        <v>0</v>
      </c>
      <c r="IIK13">
        <f>VLOOKUP(IIK12,'S.A. Piazza (NOI)'!$B:$Y,10,FALSE)</f>
        <v>0</v>
      </c>
      <c r="IIL13">
        <f>VLOOKUP(IIL12,'S.A. Piazza (NOI)'!$B:$Y,11,FALSE)</f>
        <v>0</v>
      </c>
      <c r="IIM13">
        <f>VLOOKUP(IIM12,'S.A. Piazza (NOI)'!$B:$Y,12,FALSE)</f>
        <v>0</v>
      </c>
      <c r="IIN13">
        <f>VLOOKUP(IIN12,'S.A. Piazza (NOI)'!$B:$Y,13,FALSE)</f>
        <v>0</v>
      </c>
      <c r="IIO13">
        <f>VLOOKUP(IIO12,'S.A. Piazza (NOI)'!$B:$Y,14,FALSE)</f>
        <v>0</v>
      </c>
      <c r="IIP13">
        <f>VLOOKUP(IIP12,'S.A. Piazza (NOI)'!$B:$Y,15,FALSE)</f>
        <v>0</v>
      </c>
      <c r="IIQ13">
        <f>VLOOKUP(IIQ12,'S.A. Piazza (NOI)'!$B:$Y,16,FALSE)</f>
        <v>0</v>
      </c>
      <c r="IIR13">
        <f>VLOOKUP(IIR12,'S.A. Piazza (NOI)'!$B:$Y,17,FALSE)</f>
        <v>0</v>
      </c>
      <c r="IIS13">
        <f>VLOOKUP(IIS12,'S.A. Piazza (NOI)'!$B:$Y,18,FALSE)</f>
        <v>0</v>
      </c>
      <c r="IIT13">
        <f>VLOOKUP(IIT12,'S.A. Piazza (NOI)'!$B:$Y,19,FALSE)</f>
        <v>0</v>
      </c>
      <c r="IIV13">
        <f>VLOOKUP(IIV12,'S.A. Piazza (NOI)'!$B:$Y,10,FALSE)</f>
        <v>0</v>
      </c>
      <c r="IIW13">
        <f>VLOOKUP(IIW12,'S.A. Piazza (NOI)'!$B:$Y,11,FALSE)</f>
        <v>0</v>
      </c>
      <c r="IIX13">
        <f>VLOOKUP(IIX12,'S.A. Piazza (NOI)'!$B:$Y,12,FALSE)</f>
        <v>0</v>
      </c>
      <c r="IIY13">
        <f>VLOOKUP(IIY12,'S.A. Piazza (NOI)'!$B:$Y,13,FALSE)</f>
        <v>0</v>
      </c>
      <c r="IIZ13">
        <f>VLOOKUP(IIZ12,'S.A. Piazza (NOI)'!$B:$Y,14,FALSE)</f>
        <v>0</v>
      </c>
      <c r="IJA13">
        <f>VLOOKUP(IJA12,'S.A. Piazza (NOI)'!$B:$Y,15,FALSE)</f>
        <v>0</v>
      </c>
      <c r="IJB13">
        <f>VLOOKUP(IJB12,'S.A. Piazza (NOI)'!$B:$Y,16,FALSE)</f>
        <v>0</v>
      </c>
      <c r="IJC13">
        <f>VLOOKUP(IJC12,'S.A. Piazza (NOI)'!$B:$Y,17,FALSE)</f>
        <v>0</v>
      </c>
      <c r="IJD13">
        <f>VLOOKUP(IJD12,'S.A. Piazza (NOI)'!$B:$Y,18,FALSE)</f>
        <v>0</v>
      </c>
      <c r="IJE13">
        <f>VLOOKUP(IJE12,'S.A. Piazza (NOI)'!$B:$Y,19,FALSE)</f>
        <v>0</v>
      </c>
      <c r="IJG13">
        <f>VLOOKUP(IJG12,'S.A. Piazza (NOI)'!$B:$Y,10,FALSE)</f>
        <v>0</v>
      </c>
      <c r="IJH13">
        <f>VLOOKUP(IJH12,'S.A. Piazza (NOI)'!$B:$Y,11,FALSE)</f>
        <v>0</v>
      </c>
      <c r="IJI13">
        <f>VLOOKUP(IJI12,'S.A. Piazza (NOI)'!$B:$Y,12,FALSE)</f>
        <v>0</v>
      </c>
      <c r="IJJ13">
        <f>VLOOKUP(IJJ12,'S.A. Piazza (NOI)'!$B:$Y,13,FALSE)</f>
        <v>0</v>
      </c>
      <c r="IJK13">
        <f>VLOOKUP(IJK12,'S.A. Piazza (NOI)'!$B:$Y,14,FALSE)</f>
        <v>0</v>
      </c>
      <c r="IJL13">
        <f>VLOOKUP(IJL12,'S.A. Piazza (NOI)'!$B:$Y,15,FALSE)</f>
        <v>0</v>
      </c>
      <c r="IJM13">
        <f>VLOOKUP(IJM12,'S.A. Piazza (NOI)'!$B:$Y,16,FALSE)</f>
        <v>0</v>
      </c>
      <c r="IJN13">
        <f>VLOOKUP(IJN12,'S.A. Piazza (NOI)'!$B:$Y,17,FALSE)</f>
        <v>0</v>
      </c>
      <c r="IJO13">
        <f>VLOOKUP(IJO12,'S.A. Piazza (NOI)'!$B:$Y,18,FALSE)</f>
        <v>0</v>
      </c>
      <c r="IJP13">
        <f>VLOOKUP(IJP12,'S.A. Piazza (NOI)'!$B:$Y,19,FALSE)</f>
        <v>0</v>
      </c>
      <c r="IJR13">
        <f>VLOOKUP(IJR12,'S.A. Piazza (NOI)'!$B:$Y,10,FALSE)</f>
        <v>0</v>
      </c>
      <c r="IJS13">
        <f>VLOOKUP(IJS12,'S.A. Piazza (NOI)'!$B:$Y,11,FALSE)</f>
        <v>0</v>
      </c>
      <c r="IJT13">
        <f>VLOOKUP(IJT12,'S.A. Piazza (NOI)'!$B:$Y,12,FALSE)</f>
        <v>0</v>
      </c>
      <c r="IJU13">
        <f>VLOOKUP(IJU12,'S.A. Piazza (NOI)'!$B:$Y,13,FALSE)</f>
        <v>0</v>
      </c>
      <c r="IJV13">
        <f>VLOOKUP(IJV12,'S.A. Piazza (NOI)'!$B:$Y,14,FALSE)</f>
        <v>0</v>
      </c>
      <c r="IJW13">
        <f>VLOOKUP(IJW12,'S.A. Piazza (NOI)'!$B:$Y,15,FALSE)</f>
        <v>0</v>
      </c>
      <c r="IJX13">
        <f>VLOOKUP(IJX12,'S.A. Piazza (NOI)'!$B:$Y,16,FALSE)</f>
        <v>0</v>
      </c>
      <c r="IJY13">
        <f>VLOOKUP(IJY12,'S.A. Piazza (NOI)'!$B:$Y,17,FALSE)</f>
        <v>0</v>
      </c>
      <c r="IJZ13">
        <f>VLOOKUP(IJZ12,'S.A. Piazza (NOI)'!$B:$Y,18,FALSE)</f>
        <v>0</v>
      </c>
      <c r="IKA13">
        <f>VLOOKUP(IKA12,'S.A. Piazza (NOI)'!$B:$Y,19,FALSE)</f>
        <v>0</v>
      </c>
      <c r="IKC13">
        <f>VLOOKUP(IKC12,'Schwan''s - Cheese (NOI)'!$B:$Y,10,FALSE)</f>
        <v>0</v>
      </c>
      <c r="IKD13">
        <f>VLOOKUP(IKD12,'Schwan''s - Cheese (NOI)'!$B:$Y,11,FALSE)</f>
        <v>0</v>
      </c>
      <c r="IKE13">
        <f>VLOOKUP(IKE12,'Schwan''s - Cheese (NOI)'!$B:$Y,12,FALSE)</f>
        <v>0</v>
      </c>
      <c r="IKF13">
        <f>VLOOKUP(IKF12,'Schwan''s - Cheese (NOI)'!$B:$Y,13,FALSE)</f>
        <v>0</v>
      </c>
      <c r="IKG13">
        <f>VLOOKUP(IKG12,'Schwan''s - Cheese (NOI)'!$B:$Y,14,FALSE)</f>
        <v>0</v>
      </c>
      <c r="IKH13">
        <f>VLOOKUP(IKH12,'Schwan''s - Cheese (NOI)'!$B:$Y,15,FALSE)</f>
        <v>0</v>
      </c>
      <c r="IKI13">
        <f>VLOOKUP(IKI12,'Schwan''s - Cheese (NOI)'!$B:$Y,16,FALSE)</f>
        <v>0</v>
      </c>
      <c r="IKJ13">
        <f>VLOOKUP(IKJ12,'Schwan''s - Cheese (NOI)'!$B:$Y,17,FALSE)</f>
        <v>0</v>
      </c>
      <c r="IKK13">
        <f>VLOOKUP(IKK12,'Schwan''s - Cheese (NOI)'!$B:$Y,18,FALSE)</f>
        <v>0</v>
      </c>
      <c r="IKL13">
        <f>VLOOKUP(IKL12,'Schwan''s - Cheese (NOI)'!$B:$Y,19,FALSE)</f>
        <v>0</v>
      </c>
      <c r="IKN13">
        <f>VLOOKUP(IKN12,'Schwan''s - Cheese (NOI)'!$B:$Y,10,FALSE)</f>
        <v>0</v>
      </c>
      <c r="IKO13">
        <f>VLOOKUP(IKO12,'Schwan''s - Cheese (NOI)'!$B:$Y,11,FALSE)</f>
        <v>0</v>
      </c>
      <c r="IKP13">
        <f>VLOOKUP(IKP12,'Schwan''s - Cheese (NOI)'!$B:$Y,12,FALSE)</f>
        <v>0</v>
      </c>
      <c r="IKQ13">
        <f>VLOOKUP(IKQ12,'Schwan''s - Cheese (NOI)'!$B:$Y,13,FALSE)</f>
        <v>0</v>
      </c>
      <c r="IKR13">
        <f>VLOOKUP(IKR12,'Schwan''s - Cheese (NOI)'!$B:$Y,14,FALSE)</f>
        <v>0</v>
      </c>
      <c r="IKS13">
        <f>VLOOKUP(IKS12,'Schwan''s - Cheese (NOI)'!$B:$Y,15,FALSE)</f>
        <v>0</v>
      </c>
      <c r="IKT13">
        <f>VLOOKUP(IKT12,'Schwan''s - Cheese (NOI)'!$B:$Y,16,FALSE)</f>
        <v>0</v>
      </c>
      <c r="IKU13">
        <f>VLOOKUP(IKU12,'Schwan''s - Cheese (NOI)'!$B:$Y,17,FALSE)</f>
        <v>0</v>
      </c>
      <c r="IKV13">
        <f>VLOOKUP(IKV12,'Schwan''s - Cheese (NOI)'!$B:$Y,18,FALSE)</f>
        <v>0</v>
      </c>
      <c r="IKW13">
        <f>VLOOKUP(IKW12,'Schwan''s - Cheese (NOI)'!$B:$Y,19,FALSE)</f>
        <v>0</v>
      </c>
      <c r="IKY13">
        <f>VLOOKUP(IKY12,'Schwan''s - Cheese (NOI)'!$B:$Y,10,FALSE)</f>
        <v>0</v>
      </c>
      <c r="IKZ13">
        <f>VLOOKUP(IKZ12,'Schwan''s - Cheese (NOI)'!$B:$Y,11,FALSE)</f>
        <v>0</v>
      </c>
      <c r="ILA13">
        <f>VLOOKUP(ILA12,'Schwan''s - Cheese (NOI)'!$B:$Y,12,FALSE)</f>
        <v>0</v>
      </c>
      <c r="ILB13">
        <f>VLOOKUP(ILB12,'Schwan''s - Cheese (NOI)'!$B:$Y,13,FALSE)</f>
        <v>0</v>
      </c>
      <c r="ILC13">
        <f>VLOOKUP(ILC12,'Schwan''s - Cheese (NOI)'!$B:$Y,14,FALSE)</f>
        <v>0</v>
      </c>
      <c r="ILD13">
        <f>VLOOKUP(ILD12,'Schwan''s - Cheese (NOI)'!$B:$Y,15,FALSE)</f>
        <v>0</v>
      </c>
      <c r="ILE13">
        <f>VLOOKUP(ILE12,'Schwan''s - Cheese (NOI)'!$B:$Y,16,FALSE)</f>
        <v>0</v>
      </c>
      <c r="ILF13">
        <f>VLOOKUP(ILF12,'Schwan''s - Cheese (NOI)'!$B:$Y,17,FALSE)</f>
        <v>0</v>
      </c>
      <c r="ILG13">
        <f>VLOOKUP(ILG12,'Schwan''s - Cheese (NOI)'!$B:$Y,18,FALSE)</f>
        <v>0</v>
      </c>
      <c r="ILH13">
        <f>VLOOKUP(ILH12,'Schwan''s - Cheese (NOI)'!$B:$Y,19,FALSE)</f>
        <v>0</v>
      </c>
      <c r="ILJ13">
        <f>VLOOKUP(ILJ12,'Schwan''s - Cheese (NOI)'!$B:$Y,10,FALSE)</f>
        <v>0</v>
      </c>
      <c r="ILK13">
        <f>VLOOKUP(ILK12,'Schwan''s - Cheese (NOI)'!$B:$Y,11,FALSE)</f>
        <v>0</v>
      </c>
      <c r="ILL13">
        <f>VLOOKUP(ILL12,'Schwan''s - Cheese (NOI)'!$B:$Y,12,FALSE)</f>
        <v>0</v>
      </c>
      <c r="ILM13">
        <f>VLOOKUP(ILM12,'Schwan''s - Cheese (NOI)'!$B:$Y,13,FALSE)</f>
        <v>0</v>
      </c>
      <c r="ILN13">
        <f>VLOOKUP(ILN12,'Schwan''s - Cheese (NOI)'!$B:$Y,14,FALSE)</f>
        <v>0</v>
      </c>
      <c r="ILO13">
        <f>VLOOKUP(ILO12,'Schwan''s - Cheese (NOI)'!$B:$Y,15,FALSE)</f>
        <v>0</v>
      </c>
      <c r="ILP13">
        <f>VLOOKUP(ILP12,'Schwan''s - Cheese (NOI)'!$B:$Y,16,FALSE)</f>
        <v>0</v>
      </c>
      <c r="ILQ13">
        <f>VLOOKUP(ILQ12,'Schwan''s - Cheese (NOI)'!$B:$Y,17,FALSE)</f>
        <v>0</v>
      </c>
      <c r="ILR13">
        <f>VLOOKUP(ILR12,'Schwan''s - Cheese (NOI)'!$B:$Y,18,FALSE)</f>
        <v>0</v>
      </c>
      <c r="ILS13">
        <f>VLOOKUP(ILS12,'Schwan''s - Cheese (NOI)'!$B:$Y,19,FALSE)</f>
        <v>0</v>
      </c>
      <c r="ILU13">
        <f>VLOOKUP(ILU12,'Schwan''s - Cheese (NOI)'!$B:$Y,10,FALSE)</f>
        <v>0</v>
      </c>
      <c r="ILV13">
        <f>VLOOKUP(ILV12,'Schwan''s - Cheese (NOI)'!$B:$Y,11,FALSE)</f>
        <v>0</v>
      </c>
      <c r="ILW13">
        <f>VLOOKUP(ILW12,'Schwan''s - Cheese (NOI)'!$B:$Y,12,FALSE)</f>
        <v>0</v>
      </c>
      <c r="ILX13">
        <f>VLOOKUP(ILX12,'Schwan''s - Cheese (NOI)'!$B:$Y,13,FALSE)</f>
        <v>0</v>
      </c>
      <c r="ILY13">
        <f>VLOOKUP(ILY12,'Schwan''s - Cheese (NOI)'!$B:$Y,14,FALSE)</f>
        <v>0</v>
      </c>
      <c r="ILZ13">
        <f>VLOOKUP(ILZ12,'Schwan''s - Cheese (NOI)'!$B:$Y,15,FALSE)</f>
        <v>0</v>
      </c>
      <c r="IMA13">
        <f>VLOOKUP(IMA12,'Schwan''s - Cheese (NOI)'!$B:$Y,16,FALSE)</f>
        <v>0</v>
      </c>
      <c r="IMB13">
        <f>VLOOKUP(IMB12,'Schwan''s - Cheese (NOI)'!$B:$Y,17,FALSE)</f>
        <v>0</v>
      </c>
      <c r="IMC13">
        <f>VLOOKUP(IMC12,'Schwan''s - Cheese (NOI)'!$B:$Y,18,FALSE)</f>
        <v>0</v>
      </c>
      <c r="IMD13">
        <f>VLOOKUP(IMD12,'Schwan''s - Cheese (NOI)'!$B:$Y,19,FALSE)</f>
        <v>0</v>
      </c>
      <c r="IMF13">
        <f>VLOOKUP(IMF12,'Schwan''s - Cheese (NOI)'!$B:$Y,10,FALSE)</f>
        <v>0</v>
      </c>
      <c r="IMG13">
        <f>VLOOKUP(IMG12,'Schwan''s - Cheese (NOI)'!$B:$Y,11,FALSE)</f>
        <v>0</v>
      </c>
      <c r="IMH13">
        <f>VLOOKUP(IMH12,'Schwan''s - Cheese (NOI)'!$B:$Y,12,FALSE)</f>
        <v>0</v>
      </c>
      <c r="IMI13">
        <f>VLOOKUP(IMI12,'Schwan''s - Cheese (NOI)'!$B:$Y,13,FALSE)</f>
        <v>0</v>
      </c>
      <c r="IMJ13">
        <f>VLOOKUP(IMJ12,'Schwan''s - Cheese (NOI)'!$B:$Y,14,FALSE)</f>
        <v>0</v>
      </c>
      <c r="IMK13">
        <f>VLOOKUP(IMK12,'Schwan''s - Cheese (NOI)'!$B:$Y,15,FALSE)</f>
        <v>0</v>
      </c>
      <c r="IML13">
        <f>VLOOKUP(IML12,'Schwan''s - Cheese (NOI)'!$B:$Y,16,FALSE)</f>
        <v>0</v>
      </c>
      <c r="IMM13">
        <f>VLOOKUP(IMM12,'Schwan''s - Cheese (NOI)'!$B:$Y,17,FALSE)</f>
        <v>0</v>
      </c>
      <c r="IMN13">
        <f>VLOOKUP(IMN12,'Schwan''s - Cheese (NOI)'!$B:$Y,18,FALSE)</f>
        <v>0</v>
      </c>
      <c r="IMO13">
        <f>VLOOKUP(IMO12,'Schwan''s - Cheese (NOI)'!$B:$Y,19,FALSE)</f>
        <v>0</v>
      </c>
      <c r="IMQ13">
        <f>VLOOKUP(IMQ12,'Schwan''s - Cheese (NOI)'!$B:$Y,10,FALSE)</f>
        <v>0</v>
      </c>
      <c r="IMR13">
        <f>VLOOKUP(IMR12,'Schwan''s - Cheese (NOI)'!$B:$Y,11,FALSE)</f>
        <v>0</v>
      </c>
      <c r="IMS13">
        <f>VLOOKUP(IMS12,'Schwan''s - Cheese (NOI)'!$B:$Y,12,FALSE)</f>
        <v>0</v>
      </c>
      <c r="IMT13">
        <f>VLOOKUP(IMT12,'Schwan''s - Cheese (NOI)'!$B:$Y,13,FALSE)</f>
        <v>0</v>
      </c>
      <c r="IMU13">
        <f>VLOOKUP(IMU12,'Schwan''s - Cheese (NOI)'!$B:$Y,14,FALSE)</f>
        <v>0</v>
      </c>
      <c r="IMV13">
        <f>VLOOKUP(IMV12,'Schwan''s - Cheese (NOI)'!$B:$Y,15,FALSE)</f>
        <v>0</v>
      </c>
      <c r="IMW13">
        <f>VLOOKUP(IMW12,'Schwan''s - Cheese (NOI)'!$B:$Y,16,FALSE)</f>
        <v>0</v>
      </c>
      <c r="IMX13">
        <f>VLOOKUP(IMX12,'Schwan''s - Cheese (NOI)'!$B:$Y,17,FALSE)</f>
        <v>0</v>
      </c>
      <c r="IMY13">
        <f>VLOOKUP(IMY12,'Schwan''s - Cheese (NOI)'!$B:$Y,18,FALSE)</f>
        <v>0</v>
      </c>
      <c r="IMZ13">
        <f>VLOOKUP(IMZ12,'Schwan''s - Cheese (NOI)'!$B:$Y,19,FALSE)</f>
        <v>0</v>
      </c>
      <c r="INB13">
        <f>VLOOKUP(INB12,'Schwan''s - Cheese (NOI)'!$B:$Y,10,FALSE)</f>
        <v>0</v>
      </c>
      <c r="INC13">
        <f>VLOOKUP(INC12,'Schwan''s - Cheese (NOI)'!$B:$Y,11,FALSE)</f>
        <v>0</v>
      </c>
      <c r="IND13">
        <f>VLOOKUP(IND12,'Schwan''s - Cheese (NOI)'!$B:$Y,12,FALSE)</f>
        <v>0</v>
      </c>
      <c r="INE13">
        <f>VLOOKUP(INE12,'Schwan''s - Cheese (NOI)'!$B:$Y,13,FALSE)</f>
        <v>0</v>
      </c>
      <c r="INF13">
        <f>VLOOKUP(INF12,'Schwan''s - Cheese (NOI)'!$B:$Y,14,FALSE)</f>
        <v>0</v>
      </c>
      <c r="ING13">
        <f>VLOOKUP(ING12,'Schwan''s - Cheese (NOI)'!$B:$Y,15,FALSE)</f>
        <v>0</v>
      </c>
      <c r="INH13">
        <f>VLOOKUP(INH12,'Schwan''s - Cheese (NOI)'!$B:$Y,16,FALSE)</f>
        <v>0</v>
      </c>
      <c r="INI13">
        <f>VLOOKUP(INI12,'Schwan''s - Cheese (NOI)'!$B:$Y,17,FALSE)</f>
        <v>0</v>
      </c>
      <c r="INJ13">
        <f>VLOOKUP(INJ12,'Schwan''s - Cheese (NOI)'!$B:$Y,18,FALSE)</f>
        <v>0</v>
      </c>
      <c r="INK13">
        <f>VLOOKUP(INK12,'Schwan''s - Cheese (NOI)'!$B:$Y,19,FALSE)</f>
        <v>0</v>
      </c>
      <c r="INM13">
        <f>VLOOKUP(INM12,'Schwan''s - Cheese (NOI)'!$B:$Y,10,FALSE)</f>
        <v>0</v>
      </c>
      <c r="INN13">
        <f>VLOOKUP(INN12,'Schwan''s - Cheese (NOI)'!$B:$Y,11,FALSE)</f>
        <v>0</v>
      </c>
      <c r="INO13">
        <f>VLOOKUP(INO12,'Schwan''s - Cheese (NOI)'!$B:$Y,12,FALSE)</f>
        <v>0</v>
      </c>
      <c r="INP13">
        <f>VLOOKUP(INP12,'Schwan''s - Cheese (NOI)'!$B:$Y,13,FALSE)</f>
        <v>0</v>
      </c>
      <c r="INQ13">
        <f>VLOOKUP(INQ12,'Schwan''s - Cheese (NOI)'!$B:$Y,14,FALSE)</f>
        <v>0</v>
      </c>
      <c r="INR13">
        <f>VLOOKUP(INR12,'Schwan''s - Cheese (NOI)'!$B:$Y,15,FALSE)</f>
        <v>0</v>
      </c>
      <c r="INS13">
        <f>VLOOKUP(INS12,'Schwan''s - Cheese (NOI)'!$B:$Y,16,FALSE)</f>
        <v>0</v>
      </c>
      <c r="INT13">
        <f>VLOOKUP(INT12,'Schwan''s - Cheese (NOI)'!$B:$Y,17,FALSE)</f>
        <v>0</v>
      </c>
      <c r="INU13">
        <f>VLOOKUP(INU12,'Schwan''s - Cheese (NOI)'!$B:$Y,18,FALSE)</f>
        <v>0</v>
      </c>
      <c r="INV13">
        <f>VLOOKUP(INV12,'Schwan''s - Cheese (NOI)'!$B:$Y,19,FALSE)</f>
        <v>0</v>
      </c>
      <c r="INX13">
        <f>VLOOKUP(INX12,'Schwan''s - Cheese (NOI)'!$B:$Y,10,FALSE)</f>
        <v>0</v>
      </c>
      <c r="INY13">
        <f>VLOOKUP(INY12,'Schwan''s - Cheese (NOI)'!$B:$Y,11,FALSE)</f>
        <v>0</v>
      </c>
      <c r="INZ13">
        <f>VLOOKUP(INZ12,'Schwan''s - Cheese (NOI)'!$B:$Y,12,FALSE)</f>
        <v>0</v>
      </c>
      <c r="IOA13">
        <f>VLOOKUP(IOA12,'Schwan''s - Cheese (NOI)'!$B:$Y,13,FALSE)</f>
        <v>0</v>
      </c>
      <c r="IOB13">
        <f>VLOOKUP(IOB12,'Schwan''s - Cheese (NOI)'!$B:$Y,14,FALSE)</f>
        <v>0</v>
      </c>
      <c r="IOC13">
        <f>VLOOKUP(IOC12,'Schwan''s - Cheese (NOI)'!$B:$Y,15,FALSE)</f>
        <v>0</v>
      </c>
      <c r="IOD13">
        <f>VLOOKUP(IOD12,'Schwan''s - Cheese (NOI)'!$B:$Y,16,FALSE)</f>
        <v>0</v>
      </c>
      <c r="IOE13">
        <f>VLOOKUP(IOE12,'Schwan''s - Cheese (NOI)'!$B:$Y,17,FALSE)</f>
        <v>0</v>
      </c>
      <c r="IOF13">
        <f>VLOOKUP(IOF12,'Schwan''s - Cheese (NOI)'!$B:$Y,18,FALSE)</f>
        <v>0</v>
      </c>
      <c r="IOG13">
        <f>VLOOKUP(IOG12,'Schwan''s - Cheese (NOI)'!$B:$Y,19,FALSE)</f>
        <v>0</v>
      </c>
      <c r="IOI13">
        <f>VLOOKUP(IOI12,'Schwan''s - Cheese (NOI)'!$B:$Y,10,FALSE)</f>
        <v>0</v>
      </c>
      <c r="IOJ13">
        <f>VLOOKUP(IOJ12,'Schwan''s - Cheese (NOI)'!$B:$Y,11,FALSE)</f>
        <v>0</v>
      </c>
      <c r="IOK13">
        <f>VLOOKUP(IOK12,'Schwan''s - Cheese (NOI)'!$B:$Y,12,FALSE)</f>
        <v>0</v>
      </c>
      <c r="IOL13">
        <f>VLOOKUP(IOL12,'Schwan''s - Cheese (NOI)'!$B:$Y,13,FALSE)</f>
        <v>0</v>
      </c>
      <c r="IOM13">
        <f>VLOOKUP(IOM12,'Schwan''s - Cheese (NOI)'!$B:$Y,14,FALSE)</f>
        <v>0</v>
      </c>
      <c r="ION13">
        <f>VLOOKUP(ION12,'Schwan''s - Cheese (NOI)'!$B:$Y,15,FALSE)</f>
        <v>0</v>
      </c>
      <c r="IOO13">
        <f>VLOOKUP(IOO12,'Schwan''s - Cheese (NOI)'!$B:$Y,16,FALSE)</f>
        <v>0</v>
      </c>
      <c r="IOP13">
        <f>VLOOKUP(IOP12,'Schwan''s - Cheese (NOI)'!$B:$Y,17,FALSE)</f>
        <v>0</v>
      </c>
      <c r="IOQ13">
        <f>VLOOKUP(IOQ12,'Schwan''s - Cheese (NOI)'!$B:$Y,18,FALSE)</f>
        <v>0</v>
      </c>
      <c r="IOR13">
        <f>VLOOKUP(IOR12,'Schwan''s - Cheese (NOI)'!$B:$Y,19,FALSE)</f>
        <v>0</v>
      </c>
      <c r="IOT13">
        <f>VLOOKUP(IOT12,'Schwan''s - Cheese (NOI)'!$B:$Y,10,FALSE)</f>
        <v>0</v>
      </c>
      <c r="IOU13">
        <f>VLOOKUP(IOU12,'Schwan''s - Cheese (NOI)'!$B:$Y,11,FALSE)</f>
        <v>0</v>
      </c>
      <c r="IOV13">
        <f>VLOOKUP(IOV12,'Schwan''s - Cheese (NOI)'!$B:$Y,12,FALSE)</f>
        <v>0</v>
      </c>
      <c r="IOW13">
        <f>VLOOKUP(IOW12,'Schwan''s - Cheese (NOI)'!$B:$Y,13,FALSE)</f>
        <v>0</v>
      </c>
      <c r="IOX13">
        <f>VLOOKUP(IOX12,'Schwan''s - Cheese (NOI)'!$B:$Y,14,FALSE)</f>
        <v>0</v>
      </c>
      <c r="IOY13">
        <f>VLOOKUP(IOY12,'Schwan''s - Cheese (NOI)'!$B:$Y,15,FALSE)</f>
        <v>0</v>
      </c>
      <c r="IOZ13">
        <f>VLOOKUP(IOZ12,'Schwan''s - Cheese (NOI)'!$B:$Y,16,FALSE)</f>
        <v>0</v>
      </c>
      <c r="IPA13">
        <f>VLOOKUP(IPA12,'Schwan''s - Cheese (NOI)'!$B:$Y,17,FALSE)</f>
        <v>0</v>
      </c>
      <c r="IPB13">
        <f>VLOOKUP(IPB12,'Schwan''s - Cheese (NOI)'!$B:$Y,18,FALSE)</f>
        <v>0</v>
      </c>
      <c r="IPC13">
        <f>VLOOKUP(IPC12,'Schwan''s - Cheese (NOI)'!$B:$Y,19,FALSE)</f>
        <v>0</v>
      </c>
      <c r="IPE13">
        <f>VLOOKUP(IPE12,'Schwan''s - Cheese (NOI)'!$B:$Y,10,FALSE)</f>
        <v>0</v>
      </c>
      <c r="IPF13">
        <f>VLOOKUP(IPF12,'Schwan''s - Cheese (NOI)'!$B:$Y,11,FALSE)</f>
        <v>0</v>
      </c>
      <c r="IPG13">
        <f>VLOOKUP(IPG12,'Schwan''s - Cheese (NOI)'!$B:$Y,12,FALSE)</f>
        <v>0</v>
      </c>
      <c r="IPH13">
        <f>VLOOKUP(IPH12,'Schwan''s - Cheese (NOI)'!$B:$Y,13,FALSE)</f>
        <v>0</v>
      </c>
      <c r="IPI13">
        <f>VLOOKUP(IPI12,'Schwan''s - Cheese (NOI)'!$B:$Y,14,FALSE)</f>
        <v>0</v>
      </c>
      <c r="IPJ13">
        <f>VLOOKUP(IPJ12,'Schwan''s - Cheese (NOI)'!$B:$Y,15,FALSE)</f>
        <v>0</v>
      </c>
      <c r="IPK13">
        <f>VLOOKUP(IPK12,'Schwan''s - Cheese (NOI)'!$B:$Y,16,FALSE)</f>
        <v>0</v>
      </c>
      <c r="IPL13">
        <f>VLOOKUP(IPL12,'Schwan''s - Cheese (NOI)'!$B:$Y,17,FALSE)</f>
        <v>0</v>
      </c>
      <c r="IPM13">
        <f>VLOOKUP(IPM12,'Schwan''s - Cheese (NOI)'!$B:$Y,18,FALSE)</f>
        <v>0</v>
      </c>
      <c r="IPN13">
        <f>VLOOKUP(IPN12,'Schwan''s - Cheese (NOI)'!$B:$Y,19,FALSE)</f>
        <v>0</v>
      </c>
      <c r="IPP13">
        <f>VLOOKUP(IPP12,'Schwan''s - Cheese (NOI)'!$B:$Y,10,FALSE)</f>
        <v>0</v>
      </c>
      <c r="IPQ13">
        <f>VLOOKUP(IPQ12,'Schwan''s - Cheese (NOI)'!$B:$Y,11,FALSE)</f>
        <v>0</v>
      </c>
      <c r="IPR13">
        <f>VLOOKUP(IPR12,'Schwan''s - Cheese (NOI)'!$B:$Y,12,FALSE)</f>
        <v>0</v>
      </c>
      <c r="IPS13">
        <f>VLOOKUP(IPS12,'Schwan''s - Cheese (NOI)'!$B:$Y,13,FALSE)</f>
        <v>0</v>
      </c>
      <c r="IPT13">
        <f>VLOOKUP(IPT12,'Schwan''s - Cheese (NOI)'!$B:$Y,14,FALSE)</f>
        <v>0</v>
      </c>
      <c r="IPU13">
        <f>VLOOKUP(IPU12,'Schwan''s - Cheese (NOI)'!$B:$Y,15,FALSE)</f>
        <v>0</v>
      </c>
      <c r="IPV13">
        <f>VLOOKUP(IPV12,'Schwan''s - Cheese (NOI)'!$B:$Y,16,FALSE)</f>
        <v>0</v>
      </c>
      <c r="IPW13">
        <f>VLOOKUP(IPW12,'Schwan''s - Cheese (NOI)'!$B:$Y,17,FALSE)</f>
        <v>0</v>
      </c>
      <c r="IPX13">
        <f>VLOOKUP(IPX12,'Schwan''s - Cheese (NOI)'!$B:$Y,18,FALSE)</f>
        <v>0</v>
      </c>
      <c r="IPY13">
        <f>VLOOKUP(IPY12,'Schwan''s - Cheese (NOI)'!$B:$Y,19,FALSE)</f>
        <v>0</v>
      </c>
      <c r="IQA13">
        <f>VLOOKUP(IQA12,'Schwan''s - Cheese (NOI)'!$B:$Y,10,FALSE)</f>
        <v>0</v>
      </c>
      <c r="IQB13">
        <f>VLOOKUP(IQB12,'Schwan''s - Cheese (NOI)'!$B:$Y,11,FALSE)</f>
        <v>0</v>
      </c>
      <c r="IQC13">
        <f>VLOOKUP(IQC12,'Schwan''s - Cheese (NOI)'!$B:$Y,12,FALSE)</f>
        <v>0</v>
      </c>
      <c r="IQD13">
        <f>VLOOKUP(IQD12,'Schwan''s - Cheese (NOI)'!$B:$Y,13,FALSE)</f>
        <v>0</v>
      </c>
      <c r="IQE13">
        <f>VLOOKUP(IQE12,'Schwan''s - Cheese (NOI)'!$B:$Y,14,FALSE)</f>
        <v>0</v>
      </c>
      <c r="IQF13">
        <f>VLOOKUP(IQF12,'Schwan''s - Cheese (NOI)'!$B:$Y,15,FALSE)</f>
        <v>0</v>
      </c>
      <c r="IQG13">
        <f>VLOOKUP(IQG12,'Schwan''s - Cheese (NOI)'!$B:$Y,16,FALSE)</f>
        <v>0</v>
      </c>
      <c r="IQH13">
        <f>VLOOKUP(IQH12,'Schwan''s - Cheese (NOI)'!$B:$Y,17,FALSE)</f>
        <v>0</v>
      </c>
      <c r="IQI13">
        <f>VLOOKUP(IQI12,'Schwan''s - Cheese (NOI)'!$B:$Y,18,FALSE)</f>
        <v>0</v>
      </c>
      <c r="IQJ13">
        <f>VLOOKUP(IQJ12,'Schwan''s - Cheese (NOI)'!$B:$Y,19,FALSE)</f>
        <v>0</v>
      </c>
      <c r="IQL13">
        <f>VLOOKUP(IQL12,'Schwan''s - Cheese (NOI)'!$B:$Y,10,FALSE)</f>
        <v>0</v>
      </c>
      <c r="IQM13">
        <f>VLOOKUP(IQM12,'Schwan''s - Cheese (NOI)'!$B:$Y,11,FALSE)</f>
        <v>0</v>
      </c>
      <c r="IQN13">
        <f>VLOOKUP(IQN12,'Schwan''s - Cheese (NOI)'!$B:$Y,12,FALSE)</f>
        <v>0</v>
      </c>
      <c r="IQO13">
        <f>VLOOKUP(IQO12,'Schwan''s - Cheese (NOI)'!$B:$Y,13,FALSE)</f>
        <v>0</v>
      </c>
      <c r="IQP13">
        <f>VLOOKUP(IQP12,'Schwan''s - Cheese (NOI)'!$B:$Y,14,FALSE)</f>
        <v>0</v>
      </c>
      <c r="IQQ13">
        <f>VLOOKUP(IQQ12,'Schwan''s - Cheese (NOI)'!$B:$Y,15,FALSE)</f>
        <v>0</v>
      </c>
      <c r="IQR13">
        <f>VLOOKUP(IQR12,'Schwan''s - Cheese (NOI)'!$B:$Y,16,FALSE)</f>
        <v>0</v>
      </c>
      <c r="IQS13">
        <f>VLOOKUP(IQS12,'Schwan''s - Cheese (NOI)'!$B:$Y,17,FALSE)</f>
        <v>0</v>
      </c>
      <c r="IQT13">
        <f>VLOOKUP(IQT12,'Schwan''s - Cheese (NOI)'!$B:$Y,18,FALSE)</f>
        <v>0</v>
      </c>
      <c r="IQU13">
        <f>VLOOKUP(IQU12,'Schwan''s - Cheese (NOI)'!$B:$Y,19,FALSE)</f>
        <v>0</v>
      </c>
      <c r="IQW13">
        <f>VLOOKUP(IQW12,'Schwan''s - Cheese (NOI)'!$B:$Y,10,FALSE)</f>
        <v>0</v>
      </c>
      <c r="IQX13">
        <f>VLOOKUP(IQX12,'Schwan''s - Cheese (NOI)'!$B:$Y,11,FALSE)</f>
        <v>0</v>
      </c>
      <c r="IQY13">
        <f>VLOOKUP(IQY12,'Schwan''s - Cheese (NOI)'!$B:$Y,12,FALSE)</f>
        <v>0</v>
      </c>
      <c r="IQZ13">
        <f>VLOOKUP(IQZ12,'Schwan''s - Cheese (NOI)'!$B:$Y,13,FALSE)</f>
        <v>0</v>
      </c>
      <c r="IRA13">
        <f>VLOOKUP(IRA12,'Schwan''s - Cheese (NOI)'!$B:$Y,14,FALSE)</f>
        <v>0</v>
      </c>
      <c r="IRB13">
        <f>VLOOKUP(IRB12,'Schwan''s - Cheese (NOI)'!$B:$Y,15,FALSE)</f>
        <v>0</v>
      </c>
      <c r="IRC13">
        <f>VLOOKUP(IRC12,'Schwan''s - Cheese (NOI)'!$B:$Y,16,FALSE)</f>
        <v>0</v>
      </c>
      <c r="IRD13">
        <f>VLOOKUP(IRD12,'Schwan''s - Cheese (NOI)'!$B:$Y,17,FALSE)</f>
        <v>0</v>
      </c>
      <c r="IRE13">
        <f>VLOOKUP(IRE12,'Schwan''s - Cheese (NOI)'!$B:$Y,18,FALSE)</f>
        <v>0</v>
      </c>
      <c r="IRF13">
        <f>VLOOKUP(IRF12,'Schwan''s - Cheese (NOI)'!$B:$Y,19,FALSE)</f>
        <v>0</v>
      </c>
      <c r="IRH13">
        <f>VLOOKUP(IRH12,'Schwan''s - Cheese (NOI)'!$B:$Y,10,FALSE)</f>
        <v>0</v>
      </c>
      <c r="IRI13">
        <f>VLOOKUP(IRI12,'Schwan''s - Cheese (NOI)'!$B:$Y,11,FALSE)</f>
        <v>0</v>
      </c>
      <c r="IRJ13">
        <f>VLOOKUP(IRJ12,'Schwan''s - Cheese (NOI)'!$B:$Y,12,FALSE)</f>
        <v>0</v>
      </c>
      <c r="IRK13">
        <f>VLOOKUP(IRK12,'Schwan''s - Cheese (NOI)'!$B:$Y,13,FALSE)</f>
        <v>0</v>
      </c>
      <c r="IRL13">
        <f>VLOOKUP(IRL12,'Schwan''s - Cheese (NOI)'!$B:$Y,14,FALSE)</f>
        <v>0</v>
      </c>
      <c r="IRM13">
        <f>VLOOKUP(IRM12,'Schwan''s - Cheese (NOI)'!$B:$Y,15,FALSE)</f>
        <v>0</v>
      </c>
      <c r="IRN13">
        <f>VLOOKUP(IRN12,'Schwan''s - Cheese (NOI)'!$B:$Y,16,FALSE)</f>
        <v>0</v>
      </c>
      <c r="IRO13">
        <f>VLOOKUP(IRO12,'Schwan''s - Cheese (NOI)'!$B:$Y,17,FALSE)</f>
        <v>0</v>
      </c>
      <c r="IRP13">
        <f>VLOOKUP(IRP12,'Schwan''s - Cheese (NOI)'!$B:$Y,18,FALSE)</f>
        <v>0</v>
      </c>
      <c r="IRQ13">
        <f>VLOOKUP(IRQ12,'Schwan''s - Cheese (NOI)'!$B:$Y,19,FALSE)</f>
        <v>0</v>
      </c>
      <c r="IRS13">
        <f>VLOOKUP(IRS12,'Schwan''s - Cheese (NOI)'!$B:$Y,10,FALSE)</f>
        <v>0</v>
      </c>
      <c r="IRT13">
        <f>VLOOKUP(IRT12,'Schwan''s - Cheese (NOI)'!$B:$Y,11,FALSE)</f>
        <v>0</v>
      </c>
      <c r="IRU13">
        <f>VLOOKUP(IRU12,'Schwan''s - Cheese (NOI)'!$B:$Y,12,FALSE)</f>
        <v>0</v>
      </c>
      <c r="IRV13">
        <f>VLOOKUP(IRV12,'Schwan''s - Cheese (NOI)'!$B:$Y,13,FALSE)</f>
        <v>0</v>
      </c>
      <c r="IRW13">
        <f>VLOOKUP(IRW12,'Schwan''s - Cheese (NOI)'!$B:$Y,14,FALSE)</f>
        <v>0</v>
      </c>
      <c r="IRX13">
        <f>VLOOKUP(IRX12,'Schwan''s - Cheese (NOI)'!$B:$Y,15,FALSE)</f>
        <v>0</v>
      </c>
      <c r="IRY13">
        <f>VLOOKUP(IRY12,'Schwan''s - Cheese (NOI)'!$B:$Y,16,FALSE)</f>
        <v>0</v>
      </c>
      <c r="IRZ13">
        <f>VLOOKUP(IRZ12,'Schwan''s - Cheese (NOI)'!$B:$Y,17,FALSE)</f>
        <v>0</v>
      </c>
      <c r="ISA13">
        <f>VLOOKUP(ISA12,'Schwan''s - Cheese (NOI)'!$B:$Y,18,FALSE)</f>
        <v>0</v>
      </c>
      <c r="ISB13">
        <f>VLOOKUP(ISB12,'Schwan''s - Cheese (NOI)'!$B:$Y,19,FALSE)</f>
        <v>0</v>
      </c>
      <c r="ISD13">
        <f>VLOOKUP(ISD12,'Schwan''s - Cheese (NOI)'!$B:$Y,10,FALSE)</f>
        <v>0</v>
      </c>
      <c r="ISE13">
        <f>VLOOKUP(ISE12,'Schwan''s - Cheese (NOI)'!$B:$Y,11,FALSE)</f>
        <v>0</v>
      </c>
      <c r="ISF13">
        <f>VLOOKUP(ISF12,'Schwan''s - Cheese (NOI)'!$B:$Y,12,FALSE)</f>
        <v>0</v>
      </c>
      <c r="ISG13">
        <f>VLOOKUP(ISG12,'Schwan''s - Cheese (NOI)'!$B:$Y,13,FALSE)</f>
        <v>0</v>
      </c>
      <c r="ISH13">
        <f>VLOOKUP(ISH12,'Schwan''s - Cheese (NOI)'!$B:$Y,14,FALSE)</f>
        <v>0</v>
      </c>
      <c r="ISI13">
        <f>VLOOKUP(ISI12,'Schwan''s - Cheese (NOI)'!$B:$Y,15,FALSE)</f>
        <v>0</v>
      </c>
      <c r="ISJ13">
        <f>VLOOKUP(ISJ12,'Schwan''s - Cheese (NOI)'!$B:$Y,16,FALSE)</f>
        <v>0</v>
      </c>
      <c r="ISK13">
        <f>VLOOKUP(ISK12,'Schwan''s - Cheese (NOI)'!$B:$Y,17,FALSE)</f>
        <v>0</v>
      </c>
      <c r="ISL13">
        <f>VLOOKUP(ISL12,'Schwan''s - Cheese (NOI)'!$B:$Y,18,FALSE)</f>
        <v>0</v>
      </c>
      <c r="ISM13">
        <f>VLOOKUP(ISM12,'Schwan''s - Cheese (NOI)'!$B:$Y,19,FALSE)</f>
        <v>0</v>
      </c>
      <c r="ISO13">
        <f>VLOOKUP(ISO12,'Schwan''s - Cheese (NOI)'!$B:$Y,10,FALSE)</f>
        <v>0</v>
      </c>
      <c r="ISP13">
        <f>VLOOKUP(ISP12,'Schwan''s - Cheese (NOI)'!$B:$Y,11,FALSE)</f>
        <v>0</v>
      </c>
      <c r="ISQ13">
        <f>VLOOKUP(ISQ12,'Schwan''s - Cheese (NOI)'!$B:$Y,12,FALSE)</f>
        <v>0</v>
      </c>
      <c r="ISR13">
        <f>VLOOKUP(ISR12,'Schwan''s - Cheese (NOI)'!$B:$Y,13,FALSE)</f>
        <v>0</v>
      </c>
      <c r="ISS13">
        <f>VLOOKUP(ISS12,'Schwan''s - Cheese (NOI)'!$B:$Y,14,FALSE)</f>
        <v>0</v>
      </c>
      <c r="IST13">
        <f>VLOOKUP(IST12,'Schwan''s - Cheese (NOI)'!$B:$Y,15,FALSE)</f>
        <v>0</v>
      </c>
      <c r="ISU13">
        <f>VLOOKUP(ISU12,'Schwan''s - Cheese (NOI)'!$B:$Y,16,FALSE)</f>
        <v>0</v>
      </c>
      <c r="ISV13">
        <f>VLOOKUP(ISV12,'Schwan''s - Cheese (NOI)'!$B:$Y,17,FALSE)</f>
        <v>0</v>
      </c>
      <c r="ISW13">
        <f>VLOOKUP(ISW12,'Schwan''s - Cheese (NOI)'!$B:$Y,18,FALSE)</f>
        <v>0</v>
      </c>
      <c r="ISX13">
        <f>VLOOKUP(ISX12,'Schwan''s - Cheese (NOI)'!$B:$Y,19,FALSE)</f>
        <v>0</v>
      </c>
      <c r="ISZ13">
        <f>VLOOKUP(ISZ12,'Schwan''s - Cheese (NOI)'!$B:$Y,10,FALSE)</f>
        <v>0</v>
      </c>
      <c r="ITA13">
        <f>VLOOKUP(ITA12,'Schwan''s - Cheese (NOI)'!$B:$Y,11,FALSE)</f>
        <v>0</v>
      </c>
      <c r="ITB13">
        <f>VLOOKUP(ITB12,'Schwan''s - Cheese (NOI)'!$B:$Y,12,FALSE)</f>
        <v>0</v>
      </c>
      <c r="ITC13">
        <f>VLOOKUP(ITC12,'Schwan''s - Cheese (NOI)'!$B:$Y,13,FALSE)</f>
        <v>0</v>
      </c>
      <c r="ITD13">
        <f>VLOOKUP(ITD12,'Schwan''s - Cheese (NOI)'!$B:$Y,14,FALSE)</f>
        <v>0</v>
      </c>
      <c r="ITE13">
        <f>VLOOKUP(ITE12,'Schwan''s - Cheese (NOI)'!$B:$Y,15,FALSE)</f>
        <v>0</v>
      </c>
      <c r="ITF13">
        <f>VLOOKUP(ITF12,'Schwan''s - Cheese (NOI)'!$B:$Y,16,FALSE)</f>
        <v>0</v>
      </c>
      <c r="ITG13">
        <f>VLOOKUP(ITG12,'Schwan''s - Cheese (NOI)'!$B:$Y,17,FALSE)</f>
        <v>0</v>
      </c>
      <c r="ITH13">
        <f>VLOOKUP(ITH12,'Schwan''s - Cheese (NOI)'!$B:$Y,18,FALSE)</f>
        <v>0</v>
      </c>
      <c r="ITI13">
        <f>VLOOKUP(ITI12,'Schwan''s - Cheese (NOI)'!$B:$Y,19,FALSE)</f>
        <v>0</v>
      </c>
      <c r="ITK13">
        <f>VLOOKUP(ITK12,'Schwan''s - Cheese (NOI)'!$B:$Y,10,FALSE)</f>
        <v>0</v>
      </c>
      <c r="ITL13">
        <f>VLOOKUP(ITL12,'Schwan''s - Cheese (NOI)'!$B:$Y,11,FALSE)</f>
        <v>0</v>
      </c>
      <c r="ITM13">
        <f>VLOOKUP(ITM12,'Schwan''s - Cheese (NOI)'!$B:$Y,12,FALSE)</f>
        <v>0</v>
      </c>
      <c r="ITN13">
        <f>VLOOKUP(ITN12,'Schwan''s - Cheese (NOI)'!$B:$Y,13,FALSE)</f>
        <v>0</v>
      </c>
      <c r="ITO13">
        <f>VLOOKUP(ITO12,'Schwan''s - Cheese (NOI)'!$B:$Y,14,FALSE)</f>
        <v>0</v>
      </c>
      <c r="ITP13">
        <f>VLOOKUP(ITP12,'Schwan''s - Cheese (NOI)'!$B:$Y,15,FALSE)</f>
        <v>0</v>
      </c>
      <c r="ITQ13">
        <f>VLOOKUP(ITQ12,'Schwan''s - Cheese (NOI)'!$B:$Y,16,FALSE)</f>
        <v>0</v>
      </c>
      <c r="ITR13">
        <f>VLOOKUP(ITR12,'Schwan''s - Cheese (NOI)'!$B:$Y,17,FALSE)</f>
        <v>0</v>
      </c>
      <c r="ITS13">
        <f>VLOOKUP(ITS12,'Schwan''s - Cheese (NOI)'!$B:$Y,18,FALSE)</f>
        <v>0</v>
      </c>
      <c r="ITT13">
        <f>VLOOKUP(ITT12,'Schwan''s - Cheese (NOI)'!$B:$Y,19,FALSE)</f>
        <v>0</v>
      </c>
      <c r="ITV13">
        <f>VLOOKUP(ITV12,'Schwan''s - Cheese (NOI)'!$B:$Y,10,FALSE)</f>
        <v>0</v>
      </c>
      <c r="ITW13">
        <f>VLOOKUP(ITW12,'Schwan''s - Cheese (NOI)'!$B:$Y,11,FALSE)</f>
        <v>0</v>
      </c>
      <c r="ITX13">
        <f>VLOOKUP(ITX12,'Schwan''s - Cheese (NOI)'!$B:$Y,12,FALSE)</f>
        <v>0</v>
      </c>
      <c r="ITY13">
        <f>VLOOKUP(ITY12,'Schwan''s - Cheese (NOI)'!$B:$Y,13,FALSE)</f>
        <v>0</v>
      </c>
      <c r="ITZ13">
        <f>VLOOKUP(ITZ12,'Schwan''s - Cheese (NOI)'!$B:$Y,14,FALSE)</f>
        <v>0</v>
      </c>
      <c r="IUA13">
        <f>VLOOKUP(IUA12,'Schwan''s - Cheese (NOI)'!$B:$Y,15,FALSE)</f>
        <v>0</v>
      </c>
      <c r="IUB13">
        <f>VLOOKUP(IUB12,'Schwan''s - Cheese (NOI)'!$B:$Y,16,FALSE)</f>
        <v>0</v>
      </c>
      <c r="IUC13">
        <f>VLOOKUP(IUC12,'Schwan''s - Cheese (NOI)'!$B:$Y,17,FALSE)</f>
        <v>0</v>
      </c>
      <c r="IUD13">
        <f>VLOOKUP(IUD12,'Schwan''s - Cheese (NOI)'!$B:$Y,18,FALSE)</f>
        <v>0</v>
      </c>
      <c r="IUE13">
        <f>VLOOKUP(IUE12,'Schwan''s - Cheese (NOI)'!$B:$Y,19,FALSE)</f>
        <v>0</v>
      </c>
      <c r="IUG13">
        <f>VLOOKUP(IUG12,'Schwan''s - Cheese (NOI)'!$B:$Y,10,FALSE)</f>
        <v>0</v>
      </c>
      <c r="IUH13">
        <f>VLOOKUP(IUH12,'Schwan''s - Cheese (NOI)'!$B:$Y,11,FALSE)</f>
        <v>0</v>
      </c>
      <c r="IUI13">
        <f>VLOOKUP(IUI12,'Schwan''s - Cheese (NOI)'!$B:$Y,12,FALSE)</f>
        <v>0</v>
      </c>
      <c r="IUJ13">
        <f>VLOOKUP(IUJ12,'Schwan''s - Cheese (NOI)'!$B:$Y,13,FALSE)</f>
        <v>0</v>
      </c>
      <c r="IUK13">
        <f>VLOOKUP(IUK12,'Schwan''s - Cheese (NOI)'!$B:$Y,14,FALSE)</f>
        <v>0</v>
      </c>
      <c r="IUL13">
        <f>VLOOKUP(IUL12,'Schwan''s - Cheese (NOI)'!$B:$Y,15,FALSE)</f>
        <v>0</v>
      </c>
      <c r="IUM13">
        <f>VLOOKUP(IUM12,'Schwan''s - Cheese (NOI)'!$B:$Y,16,FALSE)</f>
        <v>0</v>
      </c>
      <c r="IUN13">
        <f>VLOOKUP(IUN12,'Schwan''s - Cheese (NOI)'!$B:$Y,17,FALSE)</f>
        <v>0</v>
      </c>
      <c r="IUO13">
        <f>VLOOKUP(IUO12,'Schwan''s - Cheese (NOI)'!$B:$Y,18,FALSE)</f>
        <v>0</v>
      </c>
      <c r="IUP13">
        <f>VLOOKUP(IUP12,'Schwan''s - Cheese (NOI)'!$B:$Y,19,FALSE)</f>
        <v>0</v>
      </c>
      <c r="IUR13">
        <f>VLOOKUP(IUR12,'Schwan''s - Cheese (NOI)'!$B:$Y,10,FALSE)</f>
        <v>0</v>
      </c>
      <c r="IUS13">
        <f>VLOOKUP(IUS12,'Schwan''s - Cheese (NOI)'!$B:$Y,11,FALSE)</f>
        <v>0</v>
      </c>
      <c r="IUT13">
        <f>VLOOKUP(IUT12,'Schwan''s - Cheese (NOI)'!$B:$Y,12,FALSE)</f>
        <v>0</v>
      </c>
      <c r="IUU13">
        <f>VLOOKUP(IUU12,'Schwan''s - Cheese (NOI)'!$B:$Y,13,FALSE)</f>
        <v>0</v>
      </c>
      <c r="IUV13">
        <f>VLOOKUP(IUV12,'Schwan''s - Cheese (NOI)'!$B:$Y,14,FALSE)</f>
        <v>0</v>
      </c>
      <c r="IUW13">
        <f>VLOOKUP(IUW12,'Schwan''s - Cheese (NOI)'!$B:$Y,15,FALSE)</f>
        <v>0</v>
      </c>
      <c r="IUX13">
        <f>VLOOKUP(IUX12,'Schwan''s - Cheese (NOI)'!$B:$Y,16,FALSE)</f>
        <v>0</v>
      </c>
      <c r="IUY13">
        <f>VLOOKUP(IUY12,'Schwan''s - Cheese (NOI)'!$B:$Y,17,FALSE)</f>
        <v>0</v>
      </c>
      <c r="IUZ13">
        <f>VLOOKUP(IUZ12,'Schwan''s - Cheese (NOI)'!$B:$Y,18,FALSE)</f>
        <v>0</v>
      </c>
      <c r="IVA13">
        <f>VLOOKUP(IVA12,'Schwan''s - Cheese (NOI)'!$B:$Y,19,FALSE)</f>
        <v>0</v>
      </c>
      <c r="IVC13">
        <f>VLOOKUP(IVC12,'Schwan''s - Cheese (NOI)'!$B:$Y,10,FALSE)</f>
        <v>0</v>
      </c>
      <c r="IVD13">
        <f>VLOOKUP(IVD12,'Schwan''s - Cheese (NOI)'!$B:$Y,11,FALSE)</f>
        <v>0</v>
      </c>
      <c r="IVE13">
        <f>VLOOKUP(IVE12,'Schwan''s - Cheese (NOI)'!$B:$Y,12,FALSE)</f>
        <v>0</v>
      </c>
      <c r="IVF13">
        <f>VLOOKUP(IVF12,'Schwan''s - Cheese (NOI)'!$B:$Y,13,FALSE)</f>
        <v>0</v>
      </c>
      <c r="IVG13">
        <f>VLOOKUP(IVG12,'Schwan''s - Cheese (NOI)'!$B:$Y,14,FALSE)</f>
        <v>0</v>
      </c>
      <c r="IVH13">
        <f>VLOOKUP(IVH12,'Schwan''s - Cheese (NOI)'!$B:$Y,15,FALSE)</f>
        <v>0</v>
      </c>
      <c r="IVI13">
        <f>VLOOKUP(IVI12,'Schwan''s - Cheese (NOI)'!$B:$Y,16,FALSE)</f>
        <v>0</v>
      </c>
      <c r="IVJ13">
        <f>VLOOKUP(IVJ12,'Schwan''s - Cheese (NOI)'!$B:$Y,17,FALSE)</f>
        <v>0</v>
      </c>
      <c r="IVK13">
        <f>VLOOKUP(IVK12,'Schwan''s - Cheese (NOI)'!$B:$Y,18,FALSE)</f>
        <v>0</v>
      </c>
      <c r="IVL13">
        <f>VLOOKUP(IVL12,'Schwan''s - Cheese (NOI)'!$B:$Y,19,FALSE)</f>
        <v>0</v>
      </c>
      <c r="IVN13">
        <f>VLOOKUP(IVN12,'Schwan''s - Cheese (NOI)'!$B:$Y,10,FALSE)</f>
        <v>0</v>
      </c>
      <c r="IVO13">
        <f>VLOOKUP(IVO12,'Schwan''s - Cheese (NOI)'!$B:$Y,11,FALSE)</f>
        <v>0</v>
      </c>
      <c r="IVP13">
        <f>VLOOKUP(IVP12,'Schwan''s - Cheese (NOI)'!$B:$Y,12,FALSE)</f>
        <v>0</v>
      </c>
      <c r="IVQ13">
        <f>VLOOKUP(IVQ12,'Schwan''s - Cheese (NOI)'!$B:$Y,13,FALSE)</f>
        <v>0</v>
      </c>
      <c r="IVR13">
        <f>VLOOKUP(IVR12,'Schwan''s - Cheese (NOI)'!$B:$Y,14,FALSE)</f>
        <v>0</v>
      </c>
      <c r="IVS13">
        <f>VLOOKUP(IVS12,'Schwan''s - Cheese (NOI)'!$B:$Y,15,FALSE)</f>
        <v>0</v>
      </c>
      <c r="IVT13">
        <f>VLOOKUP(IVT12,'Schwan''s - Cheese (NOI)'!$B:$Y,16,FALSE)</f>
        <v>0</v>
      </c>
      <c r="IVU13">
        <f>VLOOKUP(IVU12,'Schwan''s - Cheese (NOI)'!$B:$Y,17,FALSE)</f>
        <v>0</v>
      </c>
      <c r="IVV13">
        <f>VLOOKUP(IVV12,'Schwan''s - Cheese (NOI)'!$B:$Y,18,FALSE)</f>
        <v>0</v>
      </c>
      <c r="IVW13">
        <f>VLOOKUP(IVW12,'Schwan''s - Cheese (NOI)'!$B:$Y,19,FALSE)</f>
        <v>0</v>
      </c>
      <c r="IVY13">
        <f>VLOOKUP(IVY12,'Schwan''s - Cheese (NOI)'!$B:$Y,10,FALSE)</f>
        <v>0</v>
      </c>
      <c r="IVZ13">
        <f>VLOOKUP(IVZ12,'Schwan''s - Cheese (NOI)'!$B:$Y,11,FALSE)</f>
        <v>0</v>
      </c>
      <c r="IWA13">
        <f>VLOOKUP(IWA12,'Schwan''s - Cheese (NOI)'!$B:$Y,12,FALSE)</f>
        <v>0</v>
      </c>
      <c r="IWB13">
        <f>VLOOKUP(IWB12,'Schwan''s - Cheese (NOI)'!$B:$Y,13,FALSE)</f>
        <v>0</v>
      </c>
      <c r="IWC13">
        <f>VLOOKUP(IWC12,'Schwan''s - Cheese (NOI)'!$B:$Y,14,FALSE)</f>
        <v>0</v>
      </c>
      <c r="IWD13">
        <f>VLOOKUP(IWD12,'Schwan''s - Cheese (NOI)'!$B:$Y,15,FALSE)</f>
        <v>0</v>
      </c>
      <c r="IWE13">
        <f>VLOOKUP(IWE12,'Schwan''s - Cheese (NOI)'!$B:$Y,16,FALSE)</f>
        <v>0</v>
      </c>
      <c r="IWF13">
        <f>VLOOKUP(IWF12,'Schwan''s - Cheese (NOI)'!$B:$Y,17,FALSE)</f>
        <v>0</v>
      </c>
      <c r="IWG13">
        <f>VLOOKUP(IWG12,'Schwan''s - Cheese (NOI)'!$B:$Y,18,FALSE)</f>
        <v>0</v>
      </c>
      <c r="IWH13">
        <f>VLOOKUP(IWH12,'Schwan''s - Cheese (NOI)'!$B:$Y,19,FALSE)</f>
        <v>0</v>
      </c>
      <c r="IWJ13">
        <f>VLOOKUP(IWJ12,'Schwan''s - Cheese (NOI)'!$B:$Y,10,FALSE)</f>
        <v>0</v>
      </c>
      <c r="IWK13">
        <f>VLOOKUP(IWK12,'Schwan''s - Cheese (NOI)'!$B:$Y,11,FALSE)</f>
        <v>0</v>
      </c>
      <c r="IWL13">
        <f>VLOOKUP(IWL12,'Schwan''s - Cheese (NOI)'!$B:$Y,12,FALSE)</f>
        <v>0</v>
      </c>
      <c r="IWM13">
        <f>VLOOKUP(IWM12,'Schwan''s - Cheese (NOI)'!$B:$Y,13,FALSE)</f>
        <v>0</v>
      </c>
      <c r="IWN13">
        <f>VLOOKUP(IWN12,'Schwan''s - Cheese (NOI)'!$B:$Y,14,FALSE)</f>
        <v>0</v>
      </c>
      <c r="IWO13">
        <f>VLOOKUP(IWO12,'Schwan''s - Cheese (NOI)'!$B:$Y,15,FALSE)</f>
        <v>0</v>
      </c>
      <c r="IWP13">
        <f>VLOOKUP(IWP12,'Schwan''s - Cheese (NOI)'!$B:$Y,16,FALSE)</f>
        <v>0</v>
      </c>
      <c r="IWQ13">
        <f>VLOOKUP(IWQ12,'Schwan''s - Cheese (NOI)'!$B:$Y,17,FALSE)</f>
        <v>0</v>
      </c>
      <c r="IWR13">
        <f>VLOOKUP(IWR12,'Schwan''s - Cheese (NOI)'!$B:$Y,18,FALSE)</f>
        <v>0</v>
      </c>
      <c r="IWS13">
        <f>VLOOKUP(IWS12,'Schwan''s - Cheese (NOI)'!$B:$Y,19,FALSE)</f>
        <v>0</v>
      </c>
      <c r="IWU13">
        <f>VLOOKUP(IWU12,'Schwan''s - Cheese (NOI)'!$B:$Y,10,FALSE)</f>
        <v>0</v>
      </c>
      <c r="IWV13">
        <f>VLOOKUP(IWV12,'Schwan''s - Cheese (NOI)'!$B:$Y,11,FALSE)</f>
        <v>0</v>
      </c>
      <c r="IWW13">
        <f>VLOOKUP(IWW12,'Schwan''s - Cheese (NOI)'!$B:$Y,12,FALSE)</f>
        <v>0</v>
      </c>
      <c r="IWX13">
        <f>VLOOKUP(IWX12,'Schwan''s - Cheese (NOI)'!$B:$Y,13,FALSE)</f>
        <v>0</v>
      </c>
      <c r="IWY13">
        <f>VLOOKUP(IWY12,'Schwan''s - Cheese (NOI)'!$B:$Y,14,FALSE)</f>
        <v>0</v>
      </c>
      <c r="IWZ13">
        <f>VLOOKUP(IWZ12,'Schwan''s - Cheese (NOI)'!$B:$Y,15,FALSE)</f>
        <v>0</v>
      </c>
      <c r="IXA13">
        <f>VLOOKUP(IXA12,'Schwan''s - Cheese (NOI)'!$B:$Y,16,FALSE)</f>
        <v>0</v>
      </c>
      <c r="IXB13">
        <f>VLOOKUP(IXB12,'Schwan''s - Cheese (NOI)'!$B:$Y,17,FALSE)</f>
        <v>0</v>
      </c>
      <c r="IXC13">
        <f>VLOOKUP(IXC12,'Schwan''s - Cheese (NOI)'!$B:$Y,18,FALSE)</f>
        <v>0</v>
      </c>
      <c r="IXD13">
        <f>VLOOKUP(IXD12,'Schwan''s - Cheese (NOI)'!$B:$Y,19,FALSE)</f>
        <v>0</v>
      </c>
      <c r="IXF13">
        <f>VLOOKUP(IXF12,'Schwan''s - Cheese (NOI)'!$B:$Y,10,FALSE)</f>
        <v>0</v>
      </c>
      <c r="IXG13">
        <f>VLOOKUP(IXG12,'Schwan''s - Cheese (NOI)'!$B:$Y,11,FALSE)</f>
        <v>0</v>
      </c>
      <c r="IXH13">
        <f>VLOOKUP(IXH12,'Schwan''s - Cheese (NOI)'!$B:$Y,12,FALSE)</f>
        <v>0</v>
      </c>
      <c r="IXI13">
        <f>VLOOKUP(IXI12,'Schwan''s - Cheese (NOI)'!$B:$Y,13,FALSE)</f>
        <v>0</v>
      </c>
      <c r="IXJ13">
        <f>VLOOKUP(IXJ12,'Schwan''s - Cheese (NOI)'!$B:$Y,14,FALSE)</f>
        <v>0</v>
      </c>
      <c r="IXK13">
        <f>VLOOKUP(IXK12,'Schwan''s - Cheese (NOI)'!$B:$Y,15,FALSE)</f>
        <v>0</v>
      </c>
      <c r="IXL13">
        <f>VLOOKUP(IXL12,'Schwan''s - Cheese (NOI)'!$B:$Y,16,FALSE)</f>
        <v>0</v>
      </c>
      <c r="IXM13">
        <f>VLOOKUP(IXM12,'Schwan''s - Cheese (NOI)'!$B:$Y,17,FALSE)</f>
        <v>0</v>
      </c>
      <c r="IXN13">
        <f>VLOOKUP(IXN12,'Schwan''s - Cheese (NOI)'!$B:$Y,18,FALSE)</f>
        <v>0</v>
      </c>
      <c r="IXO13">
        <f>VLOOKUP(IXO12,'Schwan''s - Cheese (NOI)'!$B:$Y,19,FALSE)</f>
        <v>0</v>
      </c>
      <c r="IXQ13">
        <f>VLOOKUP(IXQ12,'Schwan''s - Cheese (NOI)'!$B:$Y,10,FALSE)</f>
        <v>0</v>
      </c>
      <c r="IXR13">
        <f>VLOOKUP(IXR12,'Schwan''s - Cheese (NOI)'!$B:$Y,11,FALSE)</f>
        <v>0</v>
      </c>
      <c r="IXS13">
        <f>VLOOKUP(IXS12,'Schwan''s - Cheese (NOI)'!$B:$Y,12,FALSE)</f>
        <v>0</v>
      </c>
      <c r="IXT13">
        <f>VLOOKUP(IXT12,'Schwan''s - Cheese (NOI)'!$B:$Y,13,FALSE)</f>
        <v>0</v>
      </c>
      <c r="IXU13">
        <f>VLOOKUP(IXU12,'Schwan''s - Cheese (NOI)'!$B:$Y,14,FALSE)</f>
        <v>0</v>
      </c>
      <c r="IXV13">
        <f>VLOOKUP(IXV12,'Schwan''s - Cheese (NOI)'!$B:$Y,15,FALSE)</f>
        <v>0</v>
      </c>
      <c r="IXW13">
        <f>VLOOKUP(IXW12,'Schwan''s - Cheese (NOI)'!$B:$Y,16,FALSE)</f>
        <v>0</v>
      </c>
      <c r="IXX13">
        <f>VLOOKUP(IXX12,'Schwan''s - Cheese (NOI)'!$B:$Y,17,FALSE)</f>
        <v>0</v>
      </c>
      <c r="IXY13">
        <f>VLOOKUP(IXY12,'Schwan''s - Cheese (NOI)'!$B:$Y,18,FALSE)</f>
        <v>0</v>
      </c>
      <c r="IXZ13">
        <f>VLOOKUP(IXZ12,'Schwan''s - Cheese (NOI)'!$B:$Y,19,FALSE)</f>
        <v>0</v>
      </c>
      <c r="IYB13">
        <f>VLOOKUP(IYB12,'Schwan''s - Cheese (NOI)'!$B:$Y,10,FALSE)</f>
        <v>0</v>
      </c>
      <c r="IYC13">
        <f>VLOOKUP(IYC12,'Schwan''s - Cheese (NOI)'!$B:$Y,11,FALSE)</f>
        <v>0</v>
      </c>
      <c r="IYD13">
        <f>VLOOKUP(IYD12,'Schwan''s - Cheese (NOI)'!$B:$Y,12,FALSE)</f>
        <v>0</v>
      </c>
      <c r="IYE13">
        <f>VLOOKUP(IYE12,'Schwan''s - Cheese (NOI)'!$B:$Y,13,FALSE)</f>
        <v>0</v>
      </c>
      <c r="IYF13">
        <f>VLOOKUP(IYF12,'Schwan''s - Cheese (NOI)'!$B:$Y,14,FALSE)</f>
        <v>0</v>
      </c>
      <c r="IYG13">
        <f>VLOOKUP(IYG12,'Schwan''s - Cheese (NOI)'!$B:$Y,15,FALSE)</f>
        <v>0</v>
      </c>
      <c r="IYH13">
        <f>VLOOKUP(IYH12,'Schwan''s - Cheese (NOI)'!$B:$Y,16,FALSE)</f>
        <v>0</v>
      </c>
      <c r="IYI13">
        <f>VLOOKUP(IYI12,'Schwan''s - Cheese (NOI)'!$B:$Y,17,FALSE)</f>
        <v>0</v>
      </c>
      <c r="IYJ13">
        <f>VLOOKUP(IYJ12,'Schwan''s - Cheese (NOI)'!$B:$Y,18,FALSE)</f>
        <v>0</v>
      </c>
      <c r="IYK13">
        <f>VLOOKUP(IYK12,'Schwan''s - Cheese (NOI)'!$B:$Y,19,FALSE)</f>
        <v>0</v>
      </c>
      <c r="IYM13">
        <f>VLOOKUP(IYM12,'Schwan''s - Cheese (NOI)'!$B:$Y,10,FALSE)</f>
        <v>0</v>
      </c>
      <c r="IYN13">
        <f>VLOOKUP(IYN12,'Schwan''s - Cheese (NOI)'!$B:$Y,11,FALSE)</f>
        <v>0</v>
      </c>
      <c r="IYO13">
        <f>VLOOKUP(IYO12,'Schwan''s - Cheese (NOI)'!$B:$Y,12,FALSE)</f>
        <v>0</v>
      </c>
      <c r="IYP13">
        <f>VLOOKUP(IYP12,'Schwan''s - Cheese (NOI)'!$B:$Y,13,FALSE)</f>
        <v>0</v>
      </c>
      <c r="IYQ13">
        <f>VLOOKUP(IYQ12,'Schwan''s - Cheese (NOI)'!$B:$Y,14,FALSE)</f>
        <v>0</v>
      </c>
      <c r="IYR13">
        <f>VLOOKUP(IYR12,'Schwan''s - Cheese (NOI)'!$B:$Y,15,FALSE)</f>
        <v>0</v>
      </c>
      <c r="IYS13">
        <f>VLOOKUP(IYS12,'Schwan''s - Cheese (NOI)'!$B:$Y,16,FALSE)</f>
        <v>0</v>
      </c>
      <c r="IYT13">
        <f>VLOOKUP(IYT12,'Schwan''s - Cheese (NOI)'!$B:$Y,17,FALSE)</f>
        <v>0</v>
      </c>
      <c r="IYU13">
        <f>VLOOKUP(IYU12,'Schwan''s - Cheese (NOI)'!$B:$Y,18,FALSE)</f>
        <v>0</v>
      </c>
      <c r="IYV13">
        <f>VLOOKUP(IYV12,'Schwan''s - Cheese (NOI)'!$B:$Y,19,FALSE)</f>
        <v>0</v>
      </c>
      <c r="IYX13">
        <f>VLOOKUP(IYX12,'Schwan''s - Cheese (NOI)'!$B:$Y,10,FALSE)</f>
        <v>0</v>
      </c>
      <c r="IYY13">
        <f>VLOOKUP(IYY12,'Schwan''s - Cheese (NOI)'!$B:$Y,11,FALSE)</f>
        <v>0</v>
      </c>
      <c r="IYZ13">
        <f>VLOOKUP(IYZ12,'Schwan''s - Cheese (NOI)'!$B:$Y,12,FALSE)</f>
        <v>0</v>
      </c>
      <c r="IZA13">
        <f>VLOOKUP(IZA12,'Schwan''s - Cheese (NOI)'!$B:$Y,13,FALSE)</f>
        <v>0</v>
      </c>
      <c r="IZB13">
        <f>VLOOKUP(IZB12,'Schwan''s - Cheese (NOI)'!$B:$Y,14,FALSE)</f>
        <v>0</v>
      </c>
      <c r="IZC13">
        <f>VLOOKUP(IZC12,'Schwan''s - Cheese (NOI)'!$B:$Y,15,FALSE)</f>
        <v>0</v>
      </c>
      <c r="IZD13">
        <f>VLOOKUP(IZD12,'Schwan''s - Cheese (NOI)'!$B:$Y,16,FALSE)</f>
        <v>0</v>
      </c>
      <c r="IZE13">
        <f>VLOOKUP(IZE12,'Schwan''s - Cheese (NOI)'!$B:$Y,17,FALSE)</f>
        <v>0</v>
      </c>
      <c r="IZF13">
        <f>VLOOKUP(IZF12,'Schwan''s - Cheese (NOI)'!$B:$Y,18,FALSE)</f>
        <v>0</v>
      </c>
      <c r="IZG13">
        <f>VLOOKUP(IZG12,'Schwan''s - Cheese (NOI)'!$B:$Y,19,FALSE)</f>
        <v>0</v>
      </c>
      <c r="IZI13">
        <f>VLOOKUP(IZI12,'Schwan''s - Cheese (NOI)'!$B:$Y,10,FALSE)</f>
        <v>0</v>
      </c>
      <c r="IZJ13">
        <f>VLOOKUP(IZJ12,'Schwan''s - Cheese (NOI)'!$B:$Y,11,FALSE)</f>
        <v>0</v>
      </c>
      <c r="IZK13">
        <f>VLOOKUP(IZK12,'Schwan''s - Cheese (NOI)'!$B:$Y,12,FALSE)</f>
        <v>0</v>
      </c>
      <c r="IZL13">
        <f>VLOOKUP(IZL12,'Schwan''s - Cheese (NOI)'!$B:$Y,13,FALSE)</f>
        <v>0</v>
      </c>
      <c r="IZM13">
        <f>VLOOKUP(IZM12,'Schwan''s - Cheese (NOI)'!$B:$Y,14,FALSE)</f>
        <v>0</v>
      </c>
      <c r="IZN13">
        <f>VLOOKUP(IZN12,'Schwan''s - Cheese (NOI)'!$B:$Y,15,FALSE)</f>
        <v>0</v>
      </c>
      <c r="IZO13">
        <f>VLOOKUP(IZO12,'Schwan''s - Cheese (NOI)'!$B:$Y,16,FALSE)</f>
        <v>0</v>
      </c>
      <c r="IZP13">
        <f>VLOOKUP(IZP12,'Schwan''s - Cheese (NOI)'!$B:$Y,17,FALSE)</f>
        <v>0</v>
      </c>
      <c r="IZQ13">
        <f>VLOOKUP(IZQ12,'Schwan''s - Cheese (NOI)'!$B:$Y,18,FALSE)</f>
        <v>0</v>
      </c>
      <c r="IZR13">
        <f>VLOOKUP(IZR12,'Schwan''s - Cheese (NOI)'!$B:$Y,19,FALSE)</f>
        <v>0</v>
      </c>
      <c r="IZT13">
        <f>VLOOKUP(IZT12,'Schwan''s - Cheese (NOI)'!$B:$Y,10,FALSE)</f>
        <v>0</v>
      </c>
      <c r="IZU13">
        <f>VLOOKUP(IZU12,'Schwan''s - Cheese (NOI)'!$B:$Y,11,FALSE)</f>
        <v>0</v>
      </c>
      <c r="IZV13">
        <f>VLOOKUP(IZV12,'Schwan''s - Cheese (NOI)'!$B:$Y,12,FALSE)</f>
        <v>0</v>
      </c>
      <c r="IZW13">
        <f>VLOOKUP(IZW12,'Schwan''s - Cheese (NOI)'!$B:$Y,13,FALSE)</f>
        <v>0</v>
      </c>
      <c r="IZX13">
        <f>VLOOKUP(IZX12,'Schwan''s - Cheese (NOI)'!$B:$Y,14,FALSE)</f>
        <v>0</v>
      </c>
      <c r="IZY13">
        <f>VLOOKUP(IZY12,'Schwan''s - Cheese (NOI)'!$B:$Y,15,FALSE)</f>
        <v>0</v>
      </c>
      <c r="IZZ13">
        <f>VLOOKUP(IZZ12,'Schwan''s - Cheese (NOI)'!$B:$Y,16,FALSE)</f>
        <v>0</v>
      </c>
      <c r="JAA13">
        <f>VLOOKUP(JAA12,'Schwan''s - Cheese (NOI)'!$B:$Y,17,FALSE)</f>
        <v>0</v>
      </c>
      <c r="JAB13">
        <f>VLOOKUP(JAB12,'Schwan''s - Cheese (NOI)'!$B:$Y,18,FALSE)</f>
        <v>0</v>
      </c>
      <c r="JAC13">
        <f>VLOOKUP(JAC12,'Schwan''s - Cheese (NOI)'!$B:$Y,19,FALSE)</f>
        <v>0</v>
      </c>
      <c r="JAE13">
        <f>VLOOKUP(JAE12,'Schwan''s - Cheese (NOI)'!$B:$Y,10,FALSE)</f>
        <v>0</v>
      </c>
      <c r="JAF13">
        <f>VLOOKUP(JAF12,'Schwan''s - Cheese (NOI)'!$B:$Y,11,FALSE)</f>
        <v>0</v>
      </c>
      <c r="JAG13">
        <f>VLOOKUP(JAG12,'Schwan''s - Cheese (NOI)'!$B:$Y,12,FALSE)</f>
        <v>0</v>
      </c>
      <c r="JAH13">
        <f>VLOOKUP(JAH12,'Schwan''s - Cheese (NOI)'!$B:$Y,13,FALSE)</f>
        <v>0</v>
      </c>
      <c r="JAI13">
        <f>VLOOKUP(JAI12,'Schwan''s - Cheese (NOI)'!$B:$Y,14,FALSE)</f>
        <v>0</v>
      </c>
      <c r="JAJ13">
        <f>VLOOKUP(JAJ12,'Schwan''s - Cheese (NOI)'!$B:$Y,15,FALSE)</f>
        <v>0</v>
      </c>
      <c r="JAK13">
        <f>VLOOKUP(JAK12,'Schwan''s - Cheese (NOI)'!$B:$Y,16,FALSE)</f>
        <v>0</v>
      </c>
      <c r="JAL13">
        <f>VLOOKUP(JAL12,'Schwan''s - Cheese (NOI)'!$B:$Y,17,FALSE)</f>
        <v>0</v>
      </c>
      <c r="JAM13">
        <f>VLOOKUP(JAM12,'Schwan''s - Cheese (NOI)'!$B:$Y,18,FALSE)</f>
        <v>0</v>
      </c>
      <c r="JAN13">
        <f>VLOOKUP(JAN12,'Schwan''s - Cheese (NOI)'!$B:$Y,19,FALSE)</f>
        <v>0</v>
      </c>
      <c r="JAP13">
        <f>VLOOKUP(JAP12,'Schwan''s - Cheese (NOI)'!$B:$Y,10,FALSE)</f>
        <v>0</v>
      </c>
      <c r="JAQ13">
        <f>VLOOKUP(JAQ12,'Schwan''s - Cheese (NOI)'!$B:$Y,11,FALSE)</f>
        <v>0</v>
      </c>
      <c r="JAR13">
        <f>VLOOKUP(JAR12,'Schwan''s - Cheese (NOI)'!$B:$Y,12,FALSE)</f>
        <v>0</v>
      </c>
      <c r="JAS13">
        <f>VLOOKUP(JAS12,'Schwan''s - Cheese (NOI)'!$B:$Y,13,FALSE)</f>
        <v>0</v>
      </c>
      <c r="JAT13">
        <f>VLOOKUP(JAT12,'Schwan''s - Cheese (NOI)'!$B:$Y,14,FALSE)</f>
        <v>0</v>
      </c>
      <c r="JAU13">
        <f>VLOOKUP(JAU12,'Schwan''s - Cheese (NOI)'!$B:$Y,15,FALSE)</f>
        <v>0</v>
      </c>
      <c r="JAV13">
        <f>VLOOKUP(JAV12,'Schwan''s - Cheese (NOI)'!$B:$Y,16,FALSE)</f>
        <v>0</v>
      </c>
      <c r="JAW13">
        <f>VLOOKUP(JAW12,'Schwan''s - Cheese (NOI)'!$B:$Y,17,FALSE)</f>
        <v>0</v>
      </c>
      <c r="JAX13">
        <f>VLOOKUP(JAX12,'Schwan''s - Cheese (NOI)'!$B:$Y,18,FALSE)</f>
        <v>0</v>
      </c>
      <c r="JAY13">
        <f>VLOOKUP(JAY12,'Schwan''s - Cheese (NOI)'!$B:$Y,19,FALSE)</f>
        <v>0</v>
      </c>
      <c r="JBA13">
        <f>VLOOKUP(JBA12,'Schwan''s - Cheese (NOI)'!$B:$Y,10,FALSE)</f>
        <v>0</v>
      </c>
      <c r="JBB13">
        <f>VLOOKUP(JBB12,'Schwan''s - Cheese (NOI)'!$B:$Y,11,FALSE)</f>
        <v>0</v>
      </c>
      <c r="JBC13">
        <f>VLOOKUP(JBC12,'Schwan''s - Cheese (NOI)'!$B:$Y,12,FALSE)</f>
        <v>0</v>
      </c>
      <c r="JBD13">
        <f>VLOOKUP(JBD12,'Schwan''s - Cheese (NOI)'!$B:$Y,13,FALSE)</f>
        <v>0</v>
      </c>
      <c r="JBE13">
        <f>VLOOKUP(JBE12,'Schwan''s - Cheese (NOI)'!$B:$Y,14,FALSE)</f>
        <v>0</v>
      </c>
      <c r="JBF13">
        <f>VLOOKUP(JBF12,'Schwan''s - Cheese (NOI)'!$B:$Y,15,FALSE)</f>
        <v>0</v>
      </c>
      <c r="JBG13">
        <f>VLOOKUP(JBG12,'Schwan''s - Cheese (NOI)'!$B:$Y,16,FALSE)</f>
        <v>0</v>
      </c>
      <c r="JBH13">
        <f>VLOOKUP(JBH12,'Schwan''s - Cheese (NOI)'!$B:$Y,17,FALSE)</f>
        <v>0</v>
      </c>
      <c r="JBI13">
        <f>VLOOKUP(JBI12,'Schwan''s - Cheese (NOI)'!$B:$Y,18,FALSE)</f>
        <v>0</v>
      </c>
      <c r="JBJ13">
        <f>VLOOKUP(JBJ12,'Schwan''s - Cheese (NOI)'!$B:$Y,19,FALSE)</f>
        <v>0</v>
      </c>
      <c r="JBL13">
        <f>VLOOKUP(JBL12,'Schwan''s - Cheese (NOI)'!$B:$Y,10,FALSE)</f>
        <v>0</v>
      </c>
      <c r="JBM13">
        <f>VLOOKUP(JBM12,'Schwan''s - Cheese (NOI)'!$B:$Y,11,FALSE)</f>
        <v>0</v>
      </c>
      <c r="JBN13">
        <f>VLOOKUP(JBN12,'Schwan''s - Cheese (NOI)'!$B:$Y,12,FALSE)</f>
        <v>0</v>
      </c>
      <c r="JBO13">
        <f>VLOOKUP(JBO12,'Schwan''s - Cheese (NOI)'!$B:$Y,13,FALSE)</f>
        <v>0</v>
      </c>
      <c r="JBP13">
        <f>VLOOKUP(JBP12,'Schwan''s - Cheese (NOI)'!$B:$Y,14,FALSE)</f>
        <v>0</v>
      </c>
      <c r="JBQ13">
        <f>VLOOKUP(JBQ12,'Schwan''s - Cheese (NOI)'!$B:$Y,15,FALSE)</f>
        <v>0</v>
      </c>
      <c r="JBR13">
        <f>VLOOKUP(JBR12,'Schwan''s - Cheese (NOI)'!$B:$Y,16,FALSE)</f>
        <v>0</v>
      </c>
      <c r="JBS13">
        <f>VLOOKUP(JBS12,'Schwan''s - Cheese (NOI)'!$B:$Y,17,FALSE)</f>
        <v>0</v>
      </c>
      <c r="JBT13">
        <f>VLOOKUP(JBT12,'Schwan''s - Cheese (NOI)'!$B:$Y,18,FALSE)</f>
        <v>0</v>
      </c>
      <c r="JBU13">
        <f>VLOOKUP(JBU12,'Schwan''s - Cheese (NOI)'!$B:$Y,19,FALSE)</f>
        <v>0</v>
      </c>
      <c r="JBW13">
        <f>VLOOKUP(JBW12,'Schwan''s - Cheese (NOI)'!$B:$Y,10,FALSE)</f>
        <v>0</v>
      </c>
      <c r="JBX13">
        <f>VLOOKUP(JBX12,'Schwan''s - Cheese (NOI)'!$B:$Y,11,FALSE)</f>
        <v>0</v>
      </c>
      <c r="JBY13">
        <f>VLOOKUP(JBY12,'Schwan''s - Cheese (NOI)'!$B:$Y,12,FALSE)</f>
        <v>0</v>
      </c>
      <c r="JBZ13">
        <f>VLOOKUP(JBZ12,'Schwan''s - Cheese (NOI)'!$B:$Y,13,FALSE)</f>
        <v>0</v>
      </c>
      <c r="JCA13">
        <f>VLOOKUP(JCA12,'Schwan''s - Cheese (NOI)'!$B:$Y,14,FALSE)</f>
        <v>0</v>
      </c>
      <c r="JCB13">
        <f>VLOOKUP(JCB12,'Schwan''s - Cheese (NOI)'!$B:$Y,15,FALSE)</f>
        <v>0</v>
      </c>
      <c r="JCC13">
        <f>VLOOKUP(JCC12,'Schwan''s - Cheese (NOI)'!$B:$Y,16,FALSE)</f>
        <v>0</v>
      </c>
      <c r="JCD13">
        <f>VLOOKUP(JCD12,'Schwan''s - Cheese (NOI)'!$B:$Y,17,FALSE)</f>
        <v>0</v>
      </c>
      <c r="JCE13">
        <f>VLOOKUP(JCE12,'Schwan''s - Cheese (NOI)'!$B:$Y,18,FALSE)</f>
        <v>0</v>
      </c>
      <c r="JCF13">
        <f>VLOOKUP(JCF12,'Schwan''s - Cheese (NOI)'!$B:$Y,19,FALSE)</f>
        <v>0</v>
      </c>
      <c r="JCH13">
        <f>VLOOKUP(JCH12,'Schwan''s - Cheese (NOI)'!$B:$Y,10,FALSE)</f>
        <v>0</v>
      </c>
      <c r="JCI13">
        <f>VLOOKUP(JCI12,'Schwan''s - Cheese (NOI)'!$B:$Y,11,FALSE)</f>
        <v>0</v>
      </c>
      <c r="JCJ13">
        <f>VLOOKUP(JCJ12,'Schwan''s - Cheese (NOI)'!$B:$Y,12,FALSE)</f>
        <v>0</v>
      </c>
      <c r="JCK13">
        <f>VLOOKUP(JCK12,'Schwan''s - Cheese (NOI)'!$B:$Y,13,FALSE)</f>
        <v>0</v>
      </c>
      <c r="JCL13">
        <f>VLOOKUP(JCL12,'Schwan''s - Cheese (NOI)'!$B:$Y,14,FALSE)</f>
        <v>0</v>
      </c>
      <c r="JCM13">
        <f>VLOOKUP(JCM12,'Schwan''s - Cheese (NOI)'!$B:$Y,15,FALSE)</f>
        <v>0</v>
      </c>
      <c r="JCN13">
        <f>VLOOKUP(JCN12,'Schwan''s - Cheese (NOI)'!$B:$Y,16,FALSE)</f>
        <v>0</v>
      </c>
      <c r="JCO13">
        <f>VLOOKUP(JCO12,'Schwan''s - Cheese (NOI)'!$B:$Y,17,FALSE)</f>
        <v>0</v>
      </c>
      <c r="JCP13">
        <f>VLOOKUP(JCP12,'Schwan''s - Cheese (NOI)'!$B:$Y,18,FALSE)</f>
        <v>0</v>
      </c>
      <c r="JCQ13">
        <f>VLOOKUP(JCQ12,'Schwan''s - Cheese (NOI)'!$B:$Y,19,FALSE)</f>
        <v>0</v>
      </c>
      <c r="JCS13">
        <f>VLOOKUP(JCS12,'Schwan''s - Cheese (NOI)'!$B:$Y,10,FALSE)</f>
        <v>0</v>
      </c>
      <c r="JCT13">
        <f>VLOOKUP(JCT12,'Schwan''s - Cheese (NOI)'!$B:$Y,11,FALSE)</f>
        <v>0</v>
      </c>
      <c r="JCU13">
        <f>VLOOKUP(JCU12,'Schwan''s - Cheese (NOI)'!$B:$Y,12,FALSE)</f>
        <v>0</v>
      </c>
      <c r="JCV13">
        <f>VLOOKUP(JCV12,'Schwan''s - Cheese (NOI)'!$B:$Y,13,FALSE)</f>
        <v>0</v>
      </c>
      <c r="JCW13">
        <f>VLOOKUP(JCW12,'Schwan''s - Cheese (NOI)'!$B:$Y,14,FALSE)</f>
        <v>0</v>
      </c>
      <c r="JCX13">
        <f>VLOOKUP(JCX12,'Schwan''s - Cheese (NOI)'!$B:$Y,15,FALSE)</f>
        <v>0</v>
      </c>
      <c r="JCY13">
        <f>VLOOKUP(JCY12,'Schwan''s - Cheese (NOI)'!$B:$Y,16,FALSE)</f>
        <v>0</v>
      </c>
      <c r="JCZ13">
        <f>VLOOKUP(JCZ12,'Schwan''s - Cheese (NOI)'!$B:$Y,17,FALSE)</f>
        <v>0</v>
      </c>
      <c r="JDA13">
        <f>VLOOKUP(JDA12,'Schwan''s - Cheese (NOI)'!$B:$Y,18,FALSE)</f>
        <v>0</v>
      </c>
      <c r="JDB13">
        <f>VLOOKUP(JDB12,'Schwan''s - Cheese (NOI)'!$B:$Y,19,FALSE)</f>
        <v>0</v>
      </c>
      <c r="JDD13">
        <f>VLOOKUP(JDD12,'Schwan''s - Cheese (NOI)'!$B:$Y,10,FALSE)</f>
        <v>0</v>
      </c>
      <c r="JDE13">
        <f>VLOOKUP(JDE12,'Schwan''s - Cheese (NOI)'!$B:$Y,11,FALSE)</f>
        <v>0</v>
      </c>
      <c r="JDF13">
        <f>VLOOKUP(JDF12,'Schwan''s - Cheese (NOI)'!$B:$Y,12,FALSE)</f>
        <v>0</v>
      </c>
      <c r="JDG13">
        <f>VLOOKUP(JDG12,'Schwan''s - Cheese (NOI)'!$B:$Y,13,FALSE)</f>
        <v>0</v>
      </c>
      <c r="JDH13">
        <f>VLOOKUP(JDH12,'Schwan''s - Cheese (NOI)'!$B:$Y,14,FALSE)</f>
        <v>0</v>
      </c>
      <c r="JDI13">
        <f>VLOOKUP(JDI12,'Schwan''s - Cheese (NOI)'!$B:$Y,15,FALSE)</f>
        <v>0</v>
      </c>
      <c r="JDJ13">
        <f>VLOOKUP(JDJ12,'Schwan''s - Cheese (NOI)'!$B:$Y,16,FALSE)</f>
        <v>0</v>
      </c>
      <c r="JDK13">
        <f>VLOOKUP(JDK12,'Schwan''s - Cheese (NOI)'!$B:$Y,17,FALSE)</f>
        <v>0</v>
      </c>
      <c r="JDL13">
        <f>VLOOKUP(JDL12,'Schwan''s - Cheese (NOI)'!$B:$Y,18,FALSE)</f>
        <v>0</v>
      </c>
      <c r="JDM13">
        <f>VLOOKUP(JDM12,'Schwan''s - Cheese (NOI)'!$B:$Y,19,FALSE)</f>
        <v>0</v>
      </c>
      <c r="JDO13">
        <f>VLOOKUP(JDO12,'Schwan''s - Cheese (NOI)'!$B:$Y,10,FALSE)</f>
        <v>0</v>
      </c>
      <c r="JDP13">
        <f>VLOOKUP(JDP12,'Schwan''s - Cheese (NOI)'!$B:$Y,11,FALSE)</f>
        <v>0</v>
      </c>
      <c r="JDQ13">
        <f>VLOOKUP(JDQ12,'Schwan''s - Cheese (NOI)'!$B:$Y,12,FALSE)</f>
        <v>0</v>
      </c>
      <c r="JDR13">
        <f>VLOOKUP(JDR12,'Schwan''s - Cheese (NOI)'!$B:$Y,13,FALSE)</f>
        <v>0</v>
      </c>
      <c r="JDS13">
        <f>VLOOKUP(JDS12,'Schwan''s - Cheese (NOI)'!$B:$Y,14,FALSE)</f>
        <v>0</v>
      </c>
      <c r="JDT13">
        <f>VLOOKUP(JDT12,'Schwan''s - Cheese (NOI)'!$B:$Y,15,FALSE)</f>
        <v>0</v>
      </c>
      <c r="JDU13">
        <f>VLOOKUP(JDU12,'Schwan''s - Cheese (NOI)'!$B:$Y,16,FALSE)</f>
        <v>0</v>
      </c>
      <c r="JDV13">
        <f>VLOOKUP(JDV12,'Schwan''s - Cheese (NOI)'!$B:$Y,17,FALSE)</f>
        <v>0</v>
      </c>
      <c r="JDW13">
        <f>VLOOKUP(JDW12,'Schwan''s - Cheese (NOI)'!$B:$Y,18,FALSE)</f>
        <v>0</v>
      </c>
      <c r="JDX13">
        <f>VLOOKUP(JDX12,'Schwan''s - Cheese (NOI)'!$B:$Y,19,FALSE)</f>
        <v>0</v>
      </c>
      <c r="JDZ13">
        <f>VLOOKUP(JDZ12,'Schwan''s - Cheese (NOI)'!$B:$Y,10,FALSE)</f>
        <v>0</v>
      </c>
      <c r="JEA13">
        <f>VLOOKUP(JEA12,'Schwan''s - Cheese (NOI)'!$B:$Y,11,FALSE)</f>
        <v>0</v>
      </c>
      <c r="JEB13">
        <f>VLOOKUP(JEB12,'Schwan''s - Cheese (NOI)'!$B:$Y,12,FALSE)</f>
        <v>0</v>
      </c>
      <c r="JEC13">
        <f>VLOOKUP(JEC12,'Schwan''s - Cheese (NOI)'!$B:$Y,13,FALSE)</f>
        <v>0</v>
      </c>
      <c r="JED13">
        <f>VLOOKUP(JED12,'Schwan''s - Cheese (NOI)'!$B:$Y,14,FALSE)</f>
        <v>0</v>
      </c>
      <c r="JEE13">
        <f>VLOOKUP(JEE12,'Schwan''s - Cheese (NOI)'!$B:$Y,15,FALSE)</f>
        <v>0</v>
      </c>
      <c r="JEF13">
        <f>VLOOKUP(JEF12,'Schwan''s - Cheese (NOI)'!$B:$Y,16,FALSE)</f>
        <v>0</v>
      </c>
      <c r="JEG13">
        <f>VLOOKUP(JEG12,'Schwan''s - Cheese (NOI)'!$B:$Y,17,FALSE)</f>
        <v>0</v>
      </c>
      <c r="JEH13">
        <f>VLOOKUP(JEH12,'Schwan''s - Cheese (NOI)'!$B:$Y,18,FALSE)</f>
        <v>0</v>
      </c>
      <c r="JEI13">
        <f>VLOOKUP(JEI12,'Schwan''s - Cheese (NOI)'!$B:$Y,19,FALSE)</f>
        <v>0</v>
      </c>
      <c r="JEK13">
        <f>VLOOKUP(JEK12,'Schwan''s - Cheese (NOI)'!$B:$Y,10,FALSE)</f>
        <v>0</v>
      </c>
      <c r="JEL13">
        <f>VLOOKUP(JEL12,'Schwan''s - Cheese (NOI)'!$B:$Y,11,FALSE)</f>
        <v>0</v>
      </c>
      <c r="JEM13">
        <f>VLOOKUP(JEM12,'Schwan''s - Cheese (NOI)'!$B:$Y,12,FALSE)</f>
        <v>0</v>
      </c>
      <c r="JEN13">
        <f>VLOOKUP(JEN12,'Schwan''s - Cheese (NOI)'!$B:$Y,13,FALSE)</f>
        <v>0</v>
      </c>
      <c r="JEO13">
        <f>VLOOKUP(JEO12,'Schwan''s - Cheese (NOI)'!$B:$Y,14,FALSE)</f>
        <v>0</v>
      </c>
      <c r="JEP13">
        <f>VLOOKUP(JEP12,'Schwan''s - Cheese (NOI)'!$B:$Y,15,FALSE)</f>
        <v>0</v>
      </c>
      <c r="JEQ13">
        <f>VLOOKUP(JEQ12,'Schwan''s - Cheese (NOI)'!$B:$Y,16,FALSE)</f>
        <v>0</v>
      </c>
      <c r="JER13">
        <f>VLOOKUP(JER12,'Schwan''s - Cheese (NOI)'!$B:$Y,17,FALSE)</f>
        <v>0</v>
      </c>
      <c r="JES13">
        <f>VLOOKUP(JES12,'Schwan''s - Cheese (NOI)'!$B:$Y,18,FALSE)</f>
        <v>0</v>
      </c>
      <c r="JET13">
        <f>VLOOKUP(JET12,'Schwan''s - Cheese (NOI)'!$B:$Y,19,FALSE)</f>
        <v>0</v>
      </c>
      <c r="JEV13">
        <f>VLOOKUP(JEV12,'Schwan''s - Cheese (NOI)'!$B:$Y,10,FALSE)</f>
        <v>0</v>
      </c>
      <c r="JEW13">
        <f>VLOOKUP(JEW12,'Schwan''s - Cheese (NOI)'!$B:$Y,11,FALSE)</f>
        <v>0</v>
      </c>
      <c r="JEX13">
        <f>VLOOKUP(JEX12,'Schwan''s - Cheese (NOI)'!$B:$Y,12,FALSE)</f>
        <v>0</v>
      </c>
      <c r="JEY13">
        <f>VLOOKUP(JEY12,'Schwan''s - Cheese (NOI)'!$B:$Y,13,FALSE)</f>
        <v>0</v>
      </c>
      <c r="JEZ13">
        <f>VLOOKUP(JEZ12,'Schwan''s - Cheese (NOI)'!$B:$Y,14,FALSE)</f>
        <v>0</v>
      </c>
      <c r="JFA13">
        <f>VLOOKUP(JFA12,'Schwan''s - Cheese (NOI)'!$B:$Y,15,FALSE)</f>
        <v>0</v>
      </c>
      <c r="JFB13">
        <f>VLOOKUP(JFB12,'Schwan''s - Cheese (NOI)'!$B:$Y,16,FALSE)</f>
        <v>0</v>
      </c>
      <c r="JFC13">
        <f>VLOOKUP(JFC12,'Schwan''s - Cheese (NOI)'!$B:$Y,17,FALSE)</f>
        <v>0</v>
      </c>
      <c r="JFD13">
        <f>VLOOKUP(JFD12,'Schwan''s - Cheese (NOI)'!$B:$Y,18,FALSE)</f>
        <v>0</v>
      </c>
      <c r="JFE13">
        <f>VLOOKUP(JFE12,'Schwan''s - Cheese (NOI)'!$B:$Y,19,FALSE)</f>
        <v>0</v>
      </c>
      <c r="JFG13">
        <f>VLOOKUP(JFG12,'Schwan''s - Cheese (NOI)'!$B:$Y,10,FALSE)</f>
        <v>0</v>
      </c>
      <c r="JFH13">
        <f>VLOOKUP(JFH12,'Schwan''s - Cheese (NOI)'!$B:$Y,11,FALSE)</f>
        <v>0</v>
      </c>
      <c r="JFI13">
        <f>VLOOKUP(JFI12,'Schwan''s - Cheese (NOI)'!$B:$Y,12,FALSE)</f>
        <v>0</v>
      </c>
      <c r="JFJ13">
        <f>VLOOKUP(JFJ12,'Schwan''s - Cheese (NOI)'!$B:$Y,13,FALSE)</f>
        <v>0</v>
      </c>
      <c r="JFK13">
        <f>VLOOKUP(JFK12,'Schwan''s - Cheese (NOI)'!$B:$Y,14,FALSE)</f>
        <v>0</v>
      </c>
      <c r="JFL13">
        <f>VLOOKUP(JFL12,'Schwan''s - Cheese (NOI)'!$B:$Y,15,FALSE)</f>
        <v>0</v>
      </c>
      <c r="JFM13">
        <f>VLOOKUP(JFM12,'Schwan''s - Cheese (NOI)'!$B:$Y,16,FALSE)</f>
        <v>0</v>
      </c>
      <c r="JFN13">
        <f>VLOOKUP(JFN12,'Schwan''s - Cheese (NOI)'!$B:$Y,17,FALSE)</f>
        <v>0</v>
      </c>
      <c r="JFO13">
        <f>VLOOKUP(JFO12,'Schwan''s - Cheese (NOI)'!$B:$Y,18,FALSE)</f>
        <v>0</v>
      </c>
      <c r="JFP13">
        <f>VLOOKUP(JFP12,'Schwan''s - Cheese (NOI)'!$B:$Y,19,FALSE)</f>
        <v>0</v>
      </c>
      <c r="JFR13">
        <f>VLOOKUP(JFR12,'Schwan''s - Cheese (NOI)'!$B:$Y,10,FALSE)</f>
        <v>0</v>
      </c>
      <c r="JFS13">
        <f>VLOOKUP(JFS12,'Schwan''s - Cheese (NOI)'!$B:$Y,11,FALSE)</f>
        <v>0</v>
      </c>
      <c r="JFT13">
        <f>VLOOKUP(JFT12,'Schwan''s - Cheese (NOI)'!$B:$Y,12,FALSE)</f>
        <v>0</v>
      </c>
      <c r="JFU13">
        <f>VLOOKUP(JFU12,'Schwan''s - Cheese (NOI)'!$B:$Y,13,FALSE)</f>
        <v>0</v>
      </c>
      <c r="JFV13">
        <f>VLOOKUP(JFV12,'Schwan''s - Cheese (NOI)'!$B:$Y,14,FALSE)</f>
        <v>0</v>
      </c>
      <c r="JFW13">
        <f>VLOOKUP(JFW12,'Schwan''s - Cheese (NOI)'!$B:$Y,15,FALSE)</f>
        <v>0</v>
      </c>
      <c r="JFX13">
        <f>VLOOKUP(JFX12,'Schwan''s - Cheese (NOI)'!$B:$Y,16,FALSE)</f>
        <v>0</v>
      </c>
      <c r="JFY13">
        <f>VLOOKUP(JFY12,'Schwan''s - Cheese (NOI)'!$B:$Y,17,FALSE)</f>
        <v>0</v>
      </c>
      <c r="JFZ13">
        <f>VLOOKUP(JFZ12,'Schwan''s - Cheese (NOI)'!$B:$Y,18,FALSE)</f>
        <v>0</v>
      </c>
      <c r="JGA13">
        <f>VLOOKUP(JGA12,'Schwan''s - Cheese (NOI)'!$B:$Y,19,FALSE)</f>
        <v>0</v>
      </c>
      <c r="JGC13">
        <f>VLOOKUP(JGC12,'Schwan''s - Cheese (NOI)'!$B:$Y,10,FALSE)</f>
        <v>0</v>
      </c>
      <c r="JGD13">
        <f>VLOOKUP(JGD12,'Schwan''s - Cheese (NOI)'!$B:$Y,11,FALSE)</f>
        <v>0</v>
      </c>
      <c r="JGE13">
        <f>VLOOKUP(JGE12,'Schwan''s - Cheese (NOI)'!$B:$Y,12,FALSE)</f>
        <v>0</v>
      </c>
      <c r="JGF13">
        <f>VLOOKUP(JGF12,'Schwan''s - Cheese (NOI)'!$B:$Y,13,FALSE)</f>
        <v>0</v>
      </c>
      <c r="JGG13">
        <f>VLOOKUP(JGG12,'Schwan''s - Cheese (NOI)'!$B:$Y,14,FALSE)</f>
        <v>0</v>
      </c>
      <c r="JGH13">
        <f>VLOOKUP(JGH12,'Schwan''s - Cheese (NOI)'!$B:$Y,15,FALSE)</f>
        <v>0</v>
      </c>
      <c r="JGI13">
        <f>VLOOKUP(JGI12,'Schwan''s - Cheese (NOI)'!$B:$Y,16,FALSE)</f>
        <v>0</v>
      </c>
      <c r="JGJ13">
        <f>VLOOKUP(JGJ12,'Schwan''s - Cheese (NOI)'!$B:$Y,17,FALSE)</f>
        <v>0</v>
      </c>
      <c r="JGK13">
        <f>VLOOKUP(JGK12,'Schwan''s - Cheese (NOI)'!$B:$Y,18,FALSE)</f>
        <v>0</v>
      </c>
      <c r="JGL13">
        <f>VLOOKUP(JGL12,'Schwan''s - Cheese (NOI)'!$B:$Y,19,FALSE)</f>
        <v>0</v>
      </c>
      <c r="JGN13">
        <f>VLOOKUP(JGN12,'Schwan''s - Cheese (NOI)'!$B:$Y,10,FALSE)</f>
        <v>0</v>
      </c>
      <c r="JGO13">
        <f>VLOOKUP(JGO12,'Schwan''s - Cheese (NOI)'!$B:$Y,11,FALSE)</f>
        <v>0</v>
      </c>
      <c r="JGP13">
        <f>VLOOKUP(JGP12,'Schwan''s - Cheese (NOI)'!$B:$Y,12,FALSE)</f>
        <v>0</v>
      </c>
      <c r="JGQ13">
        <f>VLOOKUP(JGQ12,'Schwan''s - Cheese (NOI)'!$B:$Y,13,FALSE)</f>
        <v>0</v>
      </c>
      <c r="JGR13">
        <f>VLOOKUP(JGR12,'Schwan''s - Cheese (NOI)'!$B:$Y,14,FALSE)</f>
        <v>0</v>
      </c>
      <c r="JGS13">
        <f>VLOOKUP(JGS12,'Schwan''s - Cheese (NOI)'!$B:$Y,15,FALSE)</f>
        <v>0</v>
      </c>
      <c r="JGT13">
        <f>VLOOKUP(JGT12,'Schwan''s - Cheese (NOI)'!$B:$Y,16,FALSE)</f>
        <v>0</v>
      </c>
      <c r="JGU13">
        <f>VLOOKUP(JGU12,'Schwan''s - Cheese (NOI)'!$B:$Y,17,FALSE)</f>
        <v>0</v>
      </c>
      <c r="JGV13">
        <f>VLOOKUP(JGV12,'Schwan''s - Cheese (NOI)'!$B:$Y,18,FALSE)</f>
        <v>0</v>
      </c>
      <c r="JGW13">
        <f>VLOOKUP(JGW12,'Schwan''s - Cheese (NOI)'!$B:$Y,19,FALSE)</f>
        <v>0</v>
      </c>
      <c r="JGY13">
        <f>VLOOKUP(JGY12,'Schwan''s - Cheese (NOI)'!$B:$Y,10,FALSE)</f>
        <v>0</v>
      </c>
      <c r="JGZ13">
        <f>VLOOKUP(JGZ12,'Schwan''s - Cheese (NOI)'!$B:$Y,11,FALSE)</f>
        <v>0</v>
      </c>
      <c r="JHA13">
        <f>VLOOKUP(JHA12,'Schwan''s - Cheese (NOI)'!$B:$Y,12,FALSE)</f>
        <v>0</v>
      </c>
      <c r="JHB13">
        <f>VLOOKUP(JHB12,'Schwan''s - Cheese (NOI)'!$B:$Y,13,FALSE)</f>
        <v>0</v>
      </c>
      <c r="JHC13">
        <f>VLOOKUP(JHC12,'Schwan''s - Cheese (NOI)'!$B:$Y,14,FALSE)</f>
        <v>0</v>
      </c>
      <c r="JHD13">
        <f>VLOOKUP(JHD12,'Schwan''s - Cheese (NOI)'!$B:$Y,15,FALSE)</f>
        <v>0</v>
      </c>
      <c r="JHE13">
        <f>VLOOKUP(JHE12,'Schwan''s - Cheese (NOI)'!$B:$Y,16,FALSE)</f>
        <v>0</v>
      </c>
      <c r="JHF13">
        <f>VLOOKUP(JHF12,'Schwan''s - Cheese (NOI)'!$B:$Y,17,FALSE)</f>
        <v>0</v>
      </c>
      <c r="JHG13">
        <f>VLOOKUP(JHG12,'Schwan''s - Cheese (NOI)'!$B:$Y,18,FALSE)</f>
        <v>0</v>
      </c>
      <c r="JHH13">
        <f>VLOOKUP(JHH12,'Schwan''s - Cheese (NOI)'!$B:$Y,19,FALSE)</f>
        <v>0</v>
      </c>
      <c r="JHJ13">
        <f>VLOOKUP(JHJ12,'Schwan''s - Cheese (NOI)'!$B:$Y,10,FALSE)</f>
        <v>0</v>
      </c>
      <c r="JHK13">
        <f>VLOOKUP(JHK12,'Schwan''s - Cheese (NOI)'!$B:$Y,11,FALSE)</f>
        <v>0</v>
      </c>
      <c r="JHL13">
        <f>VLOOKUP(JHL12,'Schwan''s - Cheese (NOI)'!$B:$Y,12,FALSE)</f>
        <v>0</v>
      </c>
      <c r="JHM13">
        <f>VLOOKUP(JHM12,'Schwan''s - Cheese (NOI)'!$B:$Y,13,FALSE)</f>
        <v>0</v>
      </c>
      <c r="JHN13">
        <f>VLOOKUP(JHN12,'Schwan''s - Cheese (NOI)'!$B:$Y,14,FALSE)</f>
        <v>0</v>
      </c>
      <c r="JHO13">
        <f>VLOOKUP(JHO12,'Schwan''s - Cheese (NOI)'!$B:$Y,15,FALSE)</f>
        <v>0</v>
      </c>
      <c r="JHP13">
        <f>VLOOKUP(JHP12,'Schwan''s - Cheese (NOI)'!$B:$Y,16,FALSE)</f>
        <v>0</v>
      </c>
      <c r="JHQ13">
        <f>VLOOKUP(JHQ12,'Schwan''s - Cheese (NOI)'!$B:$Y,17,FALSE)</f>
        <v>0</v>
      </c>
      <c r="JHR13">
        <f>VLOOKUP(JHR12,'Schwan''s - Cheese (NOI)'!$B:$Y,18,FALSE)</f>
        <v>0</v>
      </c>
      <c r="JHS13">
        <f>VLOOKUP(JHS12,'Schwan''s - Cheese (NOI)'!$B:$Y,19,FALSE)</f>
        <v>0</v>
      </c>
      <c r="JHU13">
        <f>VLOOKUP(JHU12,'Schwan''s - Cheese (NOI)'!$B:$Y,10,FALSE)</f>
        <v>0</v>
      </c>
      <c r="JHV13">
        <f>VLOOKUP(JHV12,'Schwan''s - Cheese (NOI)'!$B:$Y,11,FALSE)</f>
        <v>0</v>
      </c>
      <c r="JHW13">
        <f>VLOOKUP(JHW12,'Schwan''s - Cheese (NOI)'!$B:$Y,12,FALSE)</f>
        <v>0</v>
      </c>
      <c r="JHX13">
        <f>VLOOKUP(JHX12,'Schwan''s - Cheese (NOI)'!$B:$Y,13,FALSE)</f>
        <v>0</v>
      </c>
      <c r="JHY13">
        <f>VLOOKUP(JHY12,'Schwan''s - Cheese (NOI)'!$B:$Y,14,FALSE)</f>
        <v>0</v>
      </c>
      <c r="JHZ13">
        <f>VLOOKUP(JHZ12,'Schwan''s - Cheese (NOI)'!$B:$Y,15,FALSE)</f>
        <v>0</v>
      </c>
      <c r="JIA13">
        <f>VLOOKUP(JIA12,'Schwan''s - Cheese (NOI)'!$B:$Y,16,FALSE)</f>
        <v>0</v>
      </c>
      <c r="JIB13">
        <f>VLOOKUP(JIB12,'Schwan''s - Cheese (NOI)'!$B:$Y,17,FALSE)</f>
        <v>0</v>
      </c>
      <c r="JIC13">
        <f>VLOOKUP(JIC12,'Schwan''s - Cheese (NOI)'!$B:$Y,18,FALSE)</f>
        <v>0</v>
      </c>
      <c r="JID13">
        <f>VLOOKUP(JID12,'Schwan''s - Cheese (NOI)'!$B:$Y,19,FALSE)</f>
        <v>0</v>
      </c>
      <c r="JIF13">
        <f>VLOOKUP(JIF12,'Schwan''s - Cheese (NOI)'!$B:$Y,10,FALSE)</f>
        <v>0</v>
      </c>
      <c r="JIG13">
        <f>VLOOKUP(JIG12,'Schwan''s - Cheese (NOI)'!$B:$Y,11,FALSE)</f>
        <v>0</v>
      </c>
      <c r="JIH13">
        <f>VLOOKUP(JIH12,'Schwan''s - Cheese (NOI)'!$B:$Y,12,FALSE)</f>
        <v>0</v>
      </c>
      <c r="JII13">
        <f>VLOOKUP(JII12,'Schwan''s - Cheese (NOI)'!$B:$Y,13,FALSE)</f>
        <v>0</v>
      </c>
      <c r="JIJ13">
        <f>VLOOKUP(JIJ12,'Schwan''s - Cheese (NOI)'!$B:$Y,14,FALSE)</f>
        <v>0</v>
      </c>
      <c r="JIK13">
        <f>VLOOKUP(JIK12,'Schwan''s - Cheese (NOI)'!$B:$Y,15,FALSE)</f>
        <v>0</v>
      </c>
      <c r="JIL13">
        <f>VLOOKUP(JIL12,'Schwan''s - Cheese (NOI)'!$B:$Y,16,FALSE)</f>
        <v>0</v>
      </c>
      <c r="JIM13">
        <f>VLOOKUP(JIM12,'Schwan''s - Cheese (NOI)'!$B:$Y,17,FALSE)</f>
        <v>0</v>
      </c>
      <c r="JIN13">
        <f>VLOOKUP(JIN12,'Schwan''s - Cheese (NOI)'!$B:$Y,18,FALSE)</f>
        <v>0</v>
      </c>
      <c r="JIO13">
        <f>VLOOKUP(JIO12,'Schwan''s - Cheese (NOI)'!$B:$Y,19,FALSE)</f>
        <v>0</v>
      </c>
      <c r="JIQ13">
        <f>VLOOKUP(JIQ12,'Schwan''s - Cheese (NOI)'!$B:$Y,10,FALSE)</f>
        <v>0</v>
      </c>
      <c r="JIR13">
        <f>VLOOKUP(JIR12,'Schwan''s - Cheese (NOI)'!$B:$Y,11,FALSE)</f>
        <v>0</v>
      </c>
      <c r="JIS13">
        <f>VLOOKUP(JIS12,'Schwan''s - Cheese (NOI)'!$B:$Y,12,FALSE)</f>
        <v>0</v>
      </c>
      <c r="JIT13">
        <f>VLOOKUP(JIT12,'Schwan''s - Cheese (NOI)'!$B:$Y,13,FALSE)</f>
        <v>0</v>
      </c>
      <c r="JIU13">
        <f>VLOOKUP(JIU12,'Schwan''s - Cheese (NOI)'!$B:$Y,14,FALSE)</f>
        <v>0</v>
      </c>
      <c r="JIV13">
        <f>VLOOKUP(JIV12,'Schwan''s - Cheese (NOI)'!$B:$Y,15,FALSE)</f>
        <v>0</v>
      </c>
      <c r="JIW13">
        <f>VLOOKUP(JIW12,'Schwan''s - Cheese (NOI)'!$B:$Y,16,FALSE)</f>
        <v>0</v>
      </c>
      <c r="JIX13">
        <f>VLOOKUP(JIX12,'Schwan''s - Cheese (NOI)'!$B:$Y,17,FALSE)</f>
        <v>0</v>
      </c>
      <c r="JIY13">
        <f>VLOOKUP(JIY12,'Schwan''s - Cheese (NOI)'!$B:$Y,18,FALSE)</f>
        <v>0</v>
      </c>
      <c r="JIZ13">
        <f>VLOOKUP(JIZ12,'Schwan''s - Cheese (NOI)'!$B:$Y,19,FALSE)</f>
        <v>0</v>
      </c>
      <c r="JJB13">
        <f>VLOOKUP(JJB12,'Schwan''s - Cheese (NOI)'!$B:$Y,10,FALSE)</f>
        <v>0</v>
      </c>
      <c r="JJC13">
        <f>VLOOKUP(JJC12,'Schwan''s - Cheese (NOI)'!$B:$Y,11,FALSE)</f>
        <v>0</v>
      </c>
      <c r="JJD13">
        <f>VLOOKUP(JJD12,'Schwan''s - Cheese (NOI)'!$B:$Y,12,FALSE)</f>
        <v>0</v>
      </c>
      <c r="JJE13">
        <f>VLOOKUP(JJE12,'Schwan''s - Cheese (NOI)'!$B:$Y,13,FALSE)</f>
        <v>0</v>
      </c>
      <c r="JJF13">
        <f>VLOOKUP(JJF12,'Schwan''s - Cheese (NOI)'!$B:$Y,14,FALSE)</f>
        <v>0</v>
      </c>
      <c r="JJG13">
        <f>VLOOKUP(JJG12,'Schwan''s - Cheese (NOI)'!$B:$Y,15,FALSE)</f>
        <v>0</v>
      </c>
      <c r="JJH13">
        <f>VLOOKUP(JJH12,'Schwan''s - Cheese (NOI)'!$B:$Y,16,FALSE)</f>
        <v>0</v>
      </c>
      <c r="JJI13">
        <f>VLOOKUP(JJI12,'Schwan''s - Cheese (NOI)'!$B:$Y,17,FALSE)</f>
        <v>0</v>
      </c>
      <c r="JJJ13">
        <f>VLOOKUP(JJJ12,'Schwan''s - Cheese (NOI)'!$B:$Y,18,FALSE)</f>
        <v>0</v>
      </c>
      <c r="JJK13">
        <f>VLOOKUP(JJK12,'Schwan''s - Cheese (NOI)'!$B:$Y,19,FALSE)</f>
        <v>0</v>
      </c>
      <c r="JJM13">
        <f>VLOOKUP(JJM12,'Schwan''s - Cheese (NOI)'!$B:$Y,10,FALSE)</f>
        <v>0</v>
      </c>
      <c r="JJN13">
        <f>VLOOKUP(JJN12,'Schwan''s - Cheese (NOI)'!$B:$Y,11,FALSE)</f>
        <v>0</v>
      </c>
      <c r="JJO13">
        <f>VLOOKUP(JJO12,'Schwan''s - Cheese (NOI)'!$B:$Y,12,FALSE)</f>
        <v>0</v>
      </c>
      <c r="JJP13">
        <f>VLOOKUP(JJP12,'Schwan''s - Cheese (NOI)'!$B:$Y,13,FALSE)</f>
        <v>0</v>
      </c>
      <c r="JJQ13">
        <f>VLOOKUP(JJQ12,'Schwan''s - Cheese (NOI)'!$B:$Y,14,FALSE)</f>
        <v>0</v>
      </c>
      <c r="JJR13">
        <f>VLOOKUP(JJR12,'Schwan''s - Cheese (NOI)'!$B:$Y,15,FALSE)</f>
        <v>0</v>
      </c>
      <c r="JJS13">
        <f>VLOOKUP(JJS12,'Schwan''s - Cheese (NOI)'!$B:$Y,16,FALSE)</f>
        <v>0</v>
      </c>
      <c r="JJT13">
        <f>VLOOKUP(JJT12,'Schwan''s - Cheese (NOI)'!$B:$Y,17,FALSE)</f>
        <v>0</v>
      </c>
      <c r="JJU13">
        <f>VLOOKUP(JJU12,'Schwan''s - Cheese (NOI)'!$B:$Y,18,FALSE)</f>
        <v>0</v>
      </c>
      <c r="JJV13">
        <f>VLOOKUP(JJV12,'Schwan''s - Cheese (NOI)'!$B:$Y,19,FALSE)</f>
        <v>0</v>
      </c>
      <c r="JJX13">
        <f>VLOOKUP(JJX12,'Schwan''s - Cheese (NOI)'!$B:$Y,10,FALSE)</f>
        <v>0</v>
      </c>
      <c r="JJY13">
        <f>VLOOKUP(JJY12,'Schwan''s - Cheese (NOI)'!$B:$Y,11,FALSE)</f>
        <v>0</v>
      </c>
      <c r="JJZ13">
        <f>VLOOKUP(JJZ12,'Schwan''s - Cheese (NOI)'!$B:$Y,12,FALSE)</f>
        <v>0</v>
      </c>
      <c r="JKA13">
        <f>VLOOKUP(JKA12,'Schwan''s - Cheese (NOI)'!$B:$Y,13,FALSE)</f>
        <v>0</v>
      </c>
      <c r="JKB13">
        <f>VLOOKUP(JKB12,'Schwan''s - Cheese (NOI)'!$B:$Y,14,FALSE)</f>
        <v>0</v>
      </c>
      <c r="JKC13">
        <f>VLOOKUP(JKC12,'Schwan''s - Cheese (NOI)'!$B:$Y,15,FALSE)</f>
        <v>0</v>
      </c>
      <c r="JKD13">
        <f>VLOOKUP(JKD12,'Schwan''s - Cheese (NOI)'!$B:$Y,16,FALSE)</f>
        <v>0</v>
      </c>
      <c r="JKE13">
        <f>VLOOKUP(JKE12,'Schwan''s - Cheese (NOI)'!$B:$Y,17,FALSE)</f>
        <v>0</v>
      </c>
      <c r="JKF13">
        <f>VLOOKUP(JKF12,'Schwan''s - Cheese (NOI)'!$B:$Y,18,FALSE)</f>
        <v>0</v>
      </c>
      <c r="JKG13">
        <f>VLOOKUP(JKG12,'Schwan''s - Cheese (NOI)'!$B:$Y,19,FALSE)</f>
        <v>0</v>
      </c>
      <c r="JKI13">
        <f>VLOOKUP(JKI12,'Schwan''s - Cheese (NOI)'!$B:$Y,10,FALSE)</f>
        <v>0</v>
      </c>
      <c r="JKJ13">
        <f>VLOOKUP(JKJ12,'Schwan''s - Cheese (NOI)'!$B:$Y,11,FALSE)</f>
        <v>0</v>
      </c>
      <c r="JKK13">
        <f>VLOOKUP(JKK12,'Schwan''s - Cheese (NOI)'!$B:$Y,12,FALSE)</f>
        <v>0</v>
      </c>
      <c r="JKL13">
        <f>VLOOKUP(JKL12,'Schwan''s - Cheese (NOI)'!$B:$Y,13,FALSE)</f>
        <v>0</v>
      </c>
      <c r="JKM13">
        <f>VLOOKUP(JKM12,'Schwan''s - Cheese (NOI)'!$B:$Y,14,FALSE)</f>
        <v>0</v>
      </c>
      <c r="JKN13">
        <f>VLOOKUP(JKN12,'Schwan''s - Cheese (NOI)'!$B:$Y,15,FALSE)</f>
        <v>0</v>
      </c>
      <c r="JKO13">
        <f>VLOOKUP(JKO12,'Schwan''s - Cheese (NOI)'!$B:$Y,16,FALSE)</f>
        <v>0</v>
      </c>
      <c r="JKP13">
        <f>VLOOKUP(JKP12,'Schwan''s - Cheese (NOI)'!$B:$Y,17,FALSE)</f>
        <v>0</v>
      </c>
      <c r="JKQ13">
        <f>VLOOKUP(JKQ12,'Schwan''s - Cheese (NOI)'!$B:$Y,18,FALSE)</f>
        <v>0</v>
      </c>
      <c r="JKR13">
        <f>VLOOKUP(JKR12,'Schwan''s - Cheese (NOI)'!$B:$Y,19,FALSE)</f>
        <v>0</v>
      </c>
      <c r="JKT13">
        <f>VLOOKUP(JKT12,'Schwan''s - Cheese (NOI)'!$B:$Y,10,FALSE)</f>
        <v>0</v>
      </c>
      <c r="JKU13">
        <f>VLOOKUP(JKU12,'Schwan''s - Cheese (NOI)'!$B:$Y,11,FALSE)</f>
        <v>0</v>
      </c>
      <c r="JKV13">
        <f>VLOOKUP(JKV12,'Schwan''s - Cheese (NOI)'!$B:$Y,12,FALSE)</f>
        <v>0</v>
      </c>
      <c r="JKW13">
        <f>VLOOKUP(JKW12,'Schwan''s - Cheese (NOI)'!$B:$Y,13,FALSE)</f>
        <v>0</v>
      </c>
      <c r="JKX13">
        <f>VLOOKUP(JKX12,'Schwan''s - Cheese (NOI)'!$B:$Y,14,FALSE)</f>
        <v>0</v>
      </c>
      <c r="JKY13">
        <f>VLOOKUP(JKY12,'Schwan''s - Cheese (NOI)'!$B:$Y,15,FALSE)</f>
        <v>0</v>
      </c>
      <c r="JKZ13">
        <f>VLOOKUP(JKZ12,'Schwan''s - Cheese (NOI)'!$B:$Y,16,FALSE)</f>
        <v>0</v>
      </c>
      <c r="JLA13">
        <f>VLOOKUP(JLA12,'Schwan''s - Cheese (NOI)'!$B:$Y,17,FALSE)</f>
        <v>0</v>
      </c>
      <c r="JLB13">
        <f>VLOOKUP(JLB12,'Schwan''s - Cheese (NOI)'!$B:$Y,18,FALSE)</f>
        <v>0</v>
      </c>
      <c r="JLC13">
        <f>VLOOKUP(JLC12,'Schwan''s - Cheese (NOI)'!$B:$Y,19,FALSE)</f>
        <v>0</v>
      </c>
      <c r="JLE13">
        <f>VLOOKUP(JLE12,'Schwan''s - Cheese (NOI)'!$B:$Y,10,FALSE)</f>
        <v>0</v>
      </c>
      <c r="JLF13">
        <f>VLOOKUP(JLF12,'Schwan''s - Cheese (NOI)'!$B:$Y,11,FALSE)</f>
        <v>0</v>
      </c>
      <c r="JLG13">
        <f>VLOOKUP(JLG12,'Schwan''s - Cheese (NOI)'!$B:$Y,12,FALSE)</f>
        <v>0</v>
      </c>
      <c r="JLH13">
        <f>VLOOKUP(JLH12,'Schwan''s - Cheese (NOI)'!$B:$Y,13,FALSE)</f>
        <v>0</v>
      </c>
      <c r="JLI13">
        <f>VLOOKUP(JLI12,'Schwan''s - Cheese (NOI)'!$B:$Y,14,FALSE)</f>
        <v>0</v>
      </c>
      <c r="JLJ13">
        <f>VLOOKUP(JLJ12,'Schwan''s - Cheese (NOI)'!$B:$Y,15,FALSE)</f>
        <v>0</v>
      </c>
      <c r="JLK13">
        <f>VLOOKUP(JLK12,'Schwan''s - Cheese (NOI)'!$B:$Y,16,FALSE)</f>
        <v>0</v>
      </c>
      <c r="JLL13">
        <f>VLOOKUP(JLL12,'Schwan''s - Cheese (NOI)'!$B:$Y,17,FALSE)</f>
        <v>0</v>
      </c>
      <c r="JLM13">
        <f>VLOOKUP(JLM12,'Schwan''s - Cheese (NOI)'!$B:$Y,18,FALSE)</f>
        <v>0</v>
      </c>
      <c r="JLN13">
        <f>VLOOKUP(JLN12,'Schwan''s - Cheese (NOI)'!$B:$Y,19,FALSE)</f>
        <v>0</v>
      </c>
      <c r="JLP13">
        <f>VLOOKUP(JLP12,'Schwan''s - Chicken (NOI)'!$B:$Y,10,FALSE)</f>
        <v>0</v>
      </c>
      <c r="JLQ13">
        <f>VLOOKUP(JLQ12,'Schwan''s - Chicken (NOI)'!$B:$Y,11,FALSE)</f>
        <v>0</v>
      </c>
      <c r="JLR13">
        <f>VLOOKUP(JLR12,'Schwan''s - Chicken (NOI)'!$B:$Y,12,FALSE)</f>
        <v>0</v>
      </c>
      <c r="JLS13">
        <f>VLOOKUP(JLS12,'Schwan''s - Chicken (NOI)'!$B:$Y,13,FALSE)</f>
        <v>0</v>
      </c>
      <c r="JLT13">
        <f>VLOOKUP(JLT12,'Schwan''s - Chicken (NOI)'!$B:$Y,14,FALSE)</f>
        <v>0</v>
      </c>
      <c r="JLU13">
        <f>VLOOKUP(JLU12,'Schwan''s - Chicken (NOI)'!$B:$Y,15,FALSE)</f>
        <v>0</v>
      </c>
      <c r="JLV13">
        <f>VLOOKUP(JLV12,'Schwan''s - Chicken (NOI)'!$B:$Y,16,FALSE)</f>
        <v>0</v>
      </c>
      <c r="JLW13">
        <f>VLOOKUP(JLW12,'Schwan''s - Chicken (NOI)'!$B:$Y,17,FALSE)</f>
        <v>0</v>
      </c>
      <c r="JLX13">
        <f>VLOOKUP(JLX12,'Schwan''s - Chicken (NOI)'!$B:$Y,18,FALSE)</f>
        <v>0</v>
      </c>
      <c r="JLY13">
        <f>VLOOKUP(JLY12,'Schwan''s - Chicken (NOI)'!$B:$Y,19,FALSE)</f>
        <v>0</v>
      </c>
      <c r="JMA13">
        <f>VLOOKUP(JMA12,'Schwan''s - Chicken (NOI)'!$B:$Y,10,FALSE)</f>
        <v>0</v>
      </c>
      <c r="JMB13">
        <f>VLOOKUP(JMB12,'Schwan''s - Chicken (NOI)'!$B:$Y,11,FALSE)</f>
        <v>0</v>
      </c>
      <c r="JMC13">
        <f>VLOOKUP(JMC12,'Schwan''s - Chicken (NOI)'!$B:$Y,12,FALSE)</f>
        <v>0</v>
      </c>
      <c r="JMD13">
        <f>VLOOKUP(JMD12,'Schwan''s - Chicken (NOI)'!$B:$Y,13,FALSE)</f>
        <v>0</v>
      </c>
      <c r="JME13">
        <f>VLOOKUP(JME12,'Schwan''s - Chicken (NOI)'!$B:$Y,14,FALSE)</f>
        <v>0</v>
      </c>
      <c r="JMF13">
        <f>VLOOKUP(JMF12,'Schwan''s - Chicken (NOI)'!$B:$Y,15,FALSE)</f>
        <v>0</v>
      </c>
      <c r="JMG13">
        <f>VLOOKUP(JMG12,'Schwan''s - Chicken (NOI)'!$B:$Y,16,FALSE)</f>
        <v>0</v>
      </c>
      <c r="JMH13">
        <f>VLOOKUP(JMH12,'Schwan''s - Chicken (NOI)'!$B:$Y,17,FALSE)</f>
        <v>0</v>
      </c>
      <c r="JMI13">
        <f>VLOOKUP(JMI12,'Schwan''s - Chicken (NOI)'!$B:$Y,18,FALSE)</f>
        <v>0</v>
      </c>
      <c r="JMJ13">
        <f>VLOOKUP(JMJ12,'Schwan''s - Chicken (NOI)'!$B:$Y,19,FALSE)</f>
        <v>0</v>
      </c>
      <c r="JML13">
        <f>VLOOKUP(JML12,'Schwan''s - Chicken (NOI)'!$B:$Y,10,FALSE)</f>
        <v>0</v>
      </c>
      <c r="JMM13">
        <f>VLOOKUP(JMM12,'Schwan''s - Chicken (NOI)'!$B:$Y,11,FALSE)</f>
        <v>0</v>
      </c>
      <c r="JMN13">
        <f>VLOOKUP(JMN12,'Schwan''s - Chicken (NOI)'!$B:$Y,12,FALSE)</f>
        <v>0</v>
      </c>
      <c r="JMO13">
        <f>VLOOKUP(JMO12,'Schwan''s - Chicken (NOI)'!$B:$Y,13,FALSE)</f>
        <v>0</v>
      </c>
      <c r="JMP13">
        <f>VLOOKUP(JMP12,'Schwan''s - Chicken (NOI)'!$B:$Y,14,FALSE)</f>
        <v>0</v>
      </c>
      <c r="JMQ13">
        <f>VLOOKUP(JMQ12,'Schwan''s - Chicken (NOI)'!$B:$Y,15,FALSE)</f>
        <v>0</v>
      </c>
      <c r="JMR13">
        <f>VLOOKUP(JMR12,'Schwan''s - Chicken (NOI)'!$B:$Y,16,FALSE)</f>
        <v>0</v>
      </c>
      <c r="JMS13">
        <f>VLOOKUP(JMS12,'Schwan''s - Chicken (NOI)'!$B:$Y,17,FALSE)</f>
        <v>0</v>
      </c>
      <c r="JMT13">
        <f>VLOOKUP(JMT12,'Schwan''s - Chicken (NOI)'!$B:$Y,18,FALSE)</f>
        <v>0</v>
      </c>
      <c r="JMU13">
        <f>VLOOKUP(JMU12,'Schwan''s - Chicken (NOI)'!$B:$Y,19,FALSE)</f>
        <v>0</v>
      </c>
      <c r="JMW13">
        <f>VLOOKUP(JMW12,'Smuckers (NOI)'!$B:$Y,10,FALSE)</f>
        <v>0</v>
      </c>
      <c r="JMX13">
        <f>VLOOKUP(JMX12,'Smuckers (NOI)'!$B:$Y,11,FALSE)</f>
        <v>0</v>
      </c>
      <c r="JMY13">
        <f>VLOOKUP(JMY12,'Smuckers (NOI)'!$B:$Y,12,FALSE)</f>
        <v>0</v>
      </c>
      <c r="JMZ13">
        <f>VLOOKUP(JMZ12,'Smuckers (NOI)'!$B:$Y,13,FALSE)</f>
        <v>0</v>
      </c>
      <c r="JNA13">
        <f>VLOOKUP(JNA12,'Smuckers (NOI)'!$B:$Y,14,FALSE)</f>
        <v>0</v>
      </c>
      <c r="JNB13">
        <f>VLOOKUP(JNB12,'Smuckers (NOI)'!$B:$Y,15,FALSE)</f>
        <v>0</v>
      </c>
      <c r="JNC13">
        <f>VLOOKUP(JNC12,'Smuckers (NOI)'!$B:$Y,16,FALSE)</f>
        <v>0</v>
      </c>
      <c r="JND13">
        <f>VLOOKUP(JND12,'Smuckers (NOI)'!$B:$Y,17,FALSE)</f>
        <v>0</v>
      </c>
      <c r="JNE13">
        <f>VLOOKUP(JNE12,'Smuckers (NOI)'!$B:$Y,18,FALSE)</f>
        <v>0</v>
      </c>
      <c r="JNF13">
        <f>VLOOKUP(JNF12,'Smuckers (NOI)'!$B:$Y,19,FALSE)</f>
        <v>0</v>
      </c>
      <c r="JNH13">
        <f>VLOOKUP(JNH12,'Smuckers (NOI)'!$B:$Y,10,FALSE)</f>
        <v>0</v>
      </c>
      <c r="JNI13">
        <f>VLOOKUP(JNI12,'Smuckers (NOI)'!$B:$Y,11,FALSE)</f>
        <v>0</v>
      </c>
      <c r="JNJ13">
        <f>VLOOKUP(JNJ12,'Smuckers (NOI)'!$B:$Y,12,FALSE)</f>
        <v>0</v>
      </c>
      <c r="JNK13">
        <f>VLOOKUP(JNK12,'Smuckers (NOI)'!$B:$Y,13,FALSE)</f>
        <v>0</v>
      </c>
      <c r="JNL13">
        <f>VLOOKUP(JNL12,'Smuckers (NOI)'!$B:$Y,14,FALSE)</f>
        <v>0</v>
      </c>
      <c r="JNM13">
        <f>VLOOKUP(JNM12,'Smuckers (NOI)'!$B:$Y,15,FALSE)</f>
        <v>0</v>
      </c>
      <c r="JNN13">
        <f>VLOOKUP(JNN12,'Smuckers (NOI)'!$B:$Y,16,FALSE)</f>
        <v>0</v>
      </c>
      <c r="JNO13">
        <f>VLOOKUP(JNO12,'Smuckers (NOI)'!$B:$Y,17,FALSE)</f>
        <v>0</v>
      </c>
      <c r="JNP13">
        <f>VLOOKUP(JNP12,'Smuckers (NOI)'!$B:$Y,18,FALSE)</f>
        <v>0</v>
      </c>
      <c r="JNQ13">
        <f>VLOOKUP(JNQ12,'Smuckers (NOI)'!$B:$Y,19,FALSE)</f>
        <v>0</v>
      </c>
      <c r="JNS13">
        <f>VLOOKUP(JNS12,'Smuckers (NOI)'!$B:$Y,10,FALSE)</f>
        <v>0</v>
      </c>
      <c r="JNT13">
        <f>VLOOKUP(JNT12,'Smuckers (NOI)'!$B:$Y,11,FALSE)</f>
        <v>0</v>
      </c>
      <c r="JNU13">
        <f>VLOOKUP(JNU12,'Smuckers (NOI)'!$B:$Y,12,FALSE)</f>
        <v>0</v>
      </c>
      <c r="JNV13">
        <f>VLOOKUP(JNV12,'Smuckers (NOI)'!$B:$Y,13,FALSE)</f>
        <v>0</v>
      </c>
      <c r="JNW13">
        <f>VLOOKUP(JNW12,'Smuckers (NOI)'!$B:$Y,14,FALSE)</f>
        <v>0</v>
      </c>
      <c r="JNX13">
        <f>VLOOKUP(JNX12,'Smuckers (NOI)'!$B:$Y,15,FALSE)</f>
        <v>0</v>
      </c>
      <c r="JNY13">
        <f>VLOOKUP(JNY12,'Smuckers (NOI)'!$B:$Y,16,FALSE)</f>
        <v>0</v>
      </c>
      <c r="JNZ13">
        <f>VLOOKUP(JNZ12,'Smuckers (NOI)'!$B:$Y,17,FALSE)</f>
        <v>0</v>
      </c>
      <c r="JOA13">
        <f>VLOOKUP(JOA12,'Smuckers (NOI)'!$B:$Y,18,FALSE)</f>
        <v>0</v>
      </c>
      <c r="JOB13">
        <f>VLOOKUP(JOB12,'Smuckers (NOI)'!$B:$Y,19,FALSE)</f>
        <v>0</v>
      </c>
      <c r="JOD13">
        <f>VLOOKUP(JOD12,'Smuckers (NOI)'!$B:$Y,10,FALSE)</f>
        <v>0</v>
      </c>
      <c r="JOE13">
        <f>VLOOKUP(JOE12,'Smuckers (NOI)'!$B:$Y,11,FALSE)</f>
        <v>0</v>
      </c>
      <c r="JOF13">
        <f>VLOOKUP(JOF12,'Smuckers (NOI)'!$B:$Y,12,FALSE)</f>
        <v>0</v>
      </c>
      <c r="JOG13">
        <f>VLOOKUP(JOG12,'Smuckers (NOI)'!$B:$Y,13,FALSE)</f>
        <v>0</v>
      </c>
      <c r="JOH13">
        <f>VLOOKUP(JOH12,'Smuckers (NOI)'!$B:$Y,14,FALSE)</f>
        <v>0</v>
      </c>
      <c r="JOI13">
        <f>VLOOKUP(JOI12,'Smuckers (NOI)'!$B:$Y,15,FALSE)</f>
        <v>0</v>
      </c>
      <c r="JOJ13">
        <f>VLOOKUP(JOJ12,'Smuckers (NOI)'!$B:$Y,16,FALSE)</f>
        <v>0</v>
      </c>
      <c r="JOK13">
        <f>VLOOKUP(JOK12,'Smuckers (NOI)'!$B:$Y,17,FALSE)</f>
        <v>0</v>
      </c>
      <c r="JOL13">
        <f>VLOOKUP(JOL12,'Smuckers (NOI)'!$B:$Y,18,FALSE)</f>
        <v>0</v>
      </c>
      <c r="JOM13">
        <f>VLOOKUP(JOM12,'Smuckers (NOI)'!$B:$Y,19,FALSE)</f>
        <v>0</v>
      </c>
      <c r="JOO13">
        <f>VLOOKUP(JOO12,'Smuckers (NOI)'!$B:$Y,10,FALSE)</f>
        <v>0</v>
      </c>
      <c r="JOP13">
        <f>VLOOKUP(JOP12,'Smuckers (NOI)'!$B:$Y,11,FALSE)</f>
        <v>0</v>
      </c>
      <c r="JOQ13">
        <f>VLOOKUP(JOQ12,'Smuckers (NOI)'!$B:$Y,12,FALSE)</f>
        <v>0</v>
      </c>
      <c r="JOR13">
        <f>VLOOKUP(JOR12,'Smuckers (NOI)'!$B:$Y,13,FALSE)</f>
        <v>0</v>
      </c>
      <c r="JOS13">
        <f>VLOOKUP(JOS12,'Smuckers (NOI)'!$B:$Y,14,FALSE)</f>
        <v>0</v>
      </c>
      <c r="JOT13">
        <f>VLOOKUP(JOT12,'Smuckers (NOI)'!$B:$Y,15,FALSE)</f>
        <v>0</v>
      </c>
      <c r="JOU13">
        <f>VLOOKUP(JOU12,'Smuckers (NOI)'!$B:$Y,16,FALSE)</f>
        <v>0</v>
      </c>
      <c r="JOV13">
        <f>VLOOKUP(JOV12,'Smuckers (NOI)'!$B:$Y,17,FALSE)</f>
        <v>0</v>
      </c>
      <c r="JOW13">
        <f>VLOOKUP(JOW12,'Smuckers (NOI)'!$B:$Y,18,FALSE)</f>
        <v>0</v>
      </c>
      <c r="JOX13">
        <f>VLOOKUP(JOX12,'Smuckers (NOI)'!$B:$Y,19,FALSE)</f>
        <v>0</v>
      </c>
      <c r="JOZ13">
        <f>VLOOKUP(JOZ12,'Smuckers (NOI)'!$B:$Y,10,FALSE)</f>
        <v>0</v>
      </c>
      <c r="JPA13">
        <f>VLOOKUP(JPA12,'Smuckers (NOI)'!$B:$Y,11,FALSE)</f>
        <v>0</v>
      </c>
      <c r="JPB13">
        <f>VLOOKUP(JPB12,'Smuckers (NOI)'!$B:$Y,12,FALSE)</f>
        <v>0</v>
      </c>
      <c r="JPC13">
        <f>VLOOKUP(JPC12,'Smuckers (NOI)'!$B:$Y,13,FALSE)</f>
        <v>0</v>
      </c>
      <c r="JPD13">
        <f>VLOOKUP(JPD12,'Smuckers (NOI)'!$B:$Y,14,FALSE)</f>
        <v>0</v>
      </c>
      <c r="JPE13">
        <f>VLOOKUP(JPE12,'Smuckers (NOI)'!$B:$Y,15,FALSE)</f>
        <v>0</v>
      </c>
      <c r="JPF13">
        <f>VLOOKUP(JPF12,'Smuckers (NOI)'!$B:$Y,16,FALSE)</f>
        <v>0</v>
      </c>
      <c r="JPG13">
        <f>VLOOKUP(JPG12,'Smuckers (NOI)'!$B:$Y,17,FALSE)</f>
        <v>0</v>
      </c>
      <c r="JPH13">
        <f>VLOOKUP(JPH12,'Smuckers (NOI)'!$B:$Y,18,FALSE)</f>
        <v>0</v>
      </c>
      <c r="JPI13">
        <f>VLOOKUP(JPI12,'Smuckers (NOI)'!$B:$Y,19,FALSE)</f>
        <v>0</v>
      </c>
      <c r="JPK13">
        <f>VLOOKUP(JPK12,'Smuckers (NOI)'!$B:$Y,10,FALSE)</f>
        <v>0</v>
      </c>
      <c r="JPL13">
        <f>VLOOKUP(JPL12,'Smuckers (NOI)'!$B:$Y,11,FALSE)</f>
        <v>0</v>
      </c>
      <c r="JPM13">
        <f>VLOOKUP(JPM12,'Smuckers (NOI)'!$B:$Y,12,FALSE)</f>
        <v>0</v>
      </c>
      <c r="JPN13">
        <f>VLOOKUP(JPN12,'Smuckers (NOI)'!$B:$Y,13,FALSE)</f>
        <v>0</v>
      </c>
      <c r="JPO13">
        <f>VLOOKUP(JPO12,'Smuckers (NOI)'!$B:$Y,14,FALSE)</f>
        <v>0</v>
      </c>
      <c r="JPP13">
        <f>VLOOKUP(JPP12,'Smuckers (NOI)'!$B:$Y,15,FALSE)</f>
        <v>0</v>
      </c>
      <c r="JPQ13">
        <f>VLOOKUP(JPQ12,'Smuckers (NOI)'!$B:$Y,16,FALSE)</f>
        <v>0</v>
      </c>
      <c r="JPR13">
        <f>VLOOKUP(JPR12,'Smuckers (NOI)'!$B:$Y,17,FALSE)</f>
        <v>0</v>
      </c>
      <c r="JPS13">
        <f>VLOOKUP(JPS12,'Smuckers (NOI)'!$B:$Y,18,FALSE)</f>
        <v>0</v>
      </c>
      <c r="JPT13">
        <f>VLOOKUP(JPT12,'Smuckers (NOI)'!$B:$Y,19,FALSE)</f>
        <v>0</v>
      </c>
      <c r="JPV13">
        <f>VLOOKUP(JPV12,'Smuckers (NOI)'!$B:$Y,10,FALSE)</f>
        <v>0</v>
      </c>
      <c r="JPW13">
        <f>VLOOKUP(JPW12,'Smuckers (NOI)'!$B:$Y,11,FALSE)</f>
        <v>0</v>
      </c>
      <c r="JPX13">
        <f>VLOOKUP(JPX12,'Smuckers (NOI)'!$B:$Y,12,FALSE)</f>
        <v>0</v>
      </c>
      <c r="JPY13">
        <f>VLOOKUP(JPY12,'Smuckers (NOI)'!$B:$Y,13,FALSE)</f>
        <v>0</v>
      </c>
      <c r="JPZ13">
        <f>VLOOKUP(JPZ12,'Smuckers (NOI)'!$B:$Y,14,FALSE)</f>
        <v>0</v>
      </c>
      <c r="JQA13">
        <f>VLOOKUP(JQA12,'Smuckers (NOI)'!$B:$Y,15,FALSE)</f>
        <v>0</v>
      </c>
      <c r="JQB13">
        <f>VLOOKUP(JQB12,'Smuckers (NOI)'!$B:$Y,16,FALSE)</f>
        <v>0</v>
      </c>
      <c r="JQC13">
        <f>VLOOKUP(JQC12,'Smuckers (NOI)'!$B:$Y,17,FALSE)</f>
        <v>0</v>
      </c>
      <c r="JQD13">
        <f>VLOOKUP(JQD12,'Smuckers (NOI)'!$B:$Y,18,FALSE)</f>
        <v>0</v>
      </c>
      <c r="JQE13">
        <f>VLOOKUP(JQE12,'Smuckers (NOI)'!$B:$Y,19,FALSE)</f>
        <v>0</v>
      </c>
      <c r="JQG13">
        <f>VLOOKUP(JQG12,'Smuckers (NOI)'!$B:$Y,10,FALSE)</f>
        <v>0</v>
      </c>
      <c r="JQH13">
        <f>VLOOKUP(JQH12,'Smuckers (NOI)'!$B:$Y,11,FALSE)</f>
        <v>0</v>
      </c>
      <c r="JQI13">
        <f>VLOOKUP(JQI12,'Smuckers (NOI)'!$B:$Y,12,FALSE)</f>
        <v>0</v>
      </c>
      <c r="JQJ13">
        <f>VLOOKUP(JQJ12,'Smuckers (NOI)'!$B:$Y,13,FALSE)</f>
        <v>0</v>
      </c>
      <c r="JQK13">
        <f>VLOOKUP(JQK12,'Smuckers (NOI)'!$B:$Y,14,FALSE)</f>
        <v>0</v>
      </c>
      <c r="JQL13">
        <f>VLOOKUP(JQL12,'Smuckers (NOI)'!$B:$Y,15,FALSE)</f>
        <v>0</v>
      </c>
      <c r="JQM13">
        <f>VLOOKUP(JQM12,'Smuckers (NOI)'!$B:$Y,16,FALSE)</f>
        <v>0</v>
      </c>
      <c r="JQN13">
        <f>VLOOKUP(JQN12,'Smuckers (NOI)'!$B:$Y,17,FALSE)</f>
        <v>0</v>
      </c>
      <c r="JQO13">
        <f>VLOOKUP(JQO12,'Smuckers (NOI)'!$B:$Y,18,FALSE)</f>
        <v>0</v>
      </c>
      <c r="JQP13">
        <f>VLOOKUP(JQP12,'Smuckers (NOI)'!$B:$Y,19,FALSE)</f>
        <v>0</v>
      </c>
      <c r="JQR13">
        <f>VLOOKUP(JQR12,'Tasty Brands (NOI)'!$B:$Y,10,FALSE)</f>
        <v>0</v>
      </c>
      <c r="JQS13">
        <f>VLOOKUP(JQS12,'Tasty Brands (NOI)'!$B:$Y,11,FALSE)</f>
        <v>0</v>
      </c>
      <c r="JQT13">
        <f>VLOOKUP(JQT12,'Tasty Brands (NOI)'!$B:$Y,12,FALSE)</f>
        <v>0</v>
      </c>
      <c r="JQU13">
        <f>VLOOKUP(JQU12,'Tasty Brands (NOI)'!$B:$Y,13,FALSE)</f>
        <v>0</v>
      </c>
      <c r="JQV13">
        <f>VLOOKUP(JQV12,'Tasty Brands (NOI)'!$B:$Y,14,FALSE)</f>
        <v>0</v>
      </c>
      <c r="JQW13">
        <f>VLOOKUP(JQW12,'Tasty Brands (NOI)'!$B:$Y,15,FALSE)</f>
        <v>0</v>
      </c>
      <c r="JQX13">
        <f>VLOOKUP(JQX12,'Tasty Brands (NOI)'!$B:$Y,16,FALSE)</f>
        <v>0</v>
      </c>
      <c r="JQY13">
        <f>VLOOKUP(JQY12,'Tasty Brands (NOI)'!$B:$Y,17,FALSE)</f>
        <v>0</v>
      </c>
      <c r="JQZ13">
        <f>VLOOKUP(JQZ12,'Tasty Brands (NOI)'!$B:$Y,18,FALSE)</f>
        <v>0</v>
      </c>
      <c r="JRA13">
        <f>VLOOKUP(JRA12,'Tasty Brands (NOI)'!$B:$Y,19,FALSE)</f>
        <v>0</v>
      </c>
      <c r="JRC13">
        <f>VLOOKUP(JRC12,'Tasty Brands (NOI)'!$B:$Y,10,FALSE)</f>
        <v>0</v>
      </c>
      <c r="JRD13">
        <f>VLOOKUP(JRD12,'Tasty Brands (NOI)'!$B:$Y,11,FALSE)</f>
        <v>0</v>
      </c>
      <c r="JRE13">
        <f>VLOOKUP(JRE12,'Tasty Brands (NOI)'!$B:$Y,12,FALSE)</f>
        <v>0</v>
      </c>
      <c r="JRF13">
        <f>VLOOKUP(JRF12,'Tasty Brands (NOI)'!$B:$Y,13,FALSE)</f>
        <v>0</v>
      </c>
      <c r="JRG13">
        <f>VLOOKUP(JRG12,'Tasty Brands (NOI)'!$B:$Y,14,FALSE)</f>
        <v>0</v>
      </c>
      <c r="JRH13">
        <f>VLOOKUP(JRH12,'Tasty Brands (NOI)'!$B:$Y,15,FALSE)</f>
        <v>0</v>
      </c>
      <c r="JRI13">
        <f>VLOOKUP(JRI12,'Tasty Brands (NOI)'!$B:$Y,16,FALSE)</f>
        <v>0</v>
      </c>
      <c r="JRJ13">
        <f>VLOOKUP(JRJ12,'Tasty Brands (NOI)'!$B:$Y,17,FALSE)</f>
        <v>0</v>
      </c>
      <c r="JRK13">
        <f>VLOOKUP(JRK12,'Tasty Brands (NOI)'!$B:$Y,18,FALSE)</f>
        <v>0</v>
      </c>
      <c r="JRL13">
        <f>VLOOKUP(JRL12,'Tasty Brands (NOI)'!$B:$Y,19,FALSE)</f>
        <v>0</v>
      </c>
      <c r="JRN13">
        <f>VLOOKUP(JRN12,'Tasty Brands (NOI)'!$B:$Y,10,FALSE)</f>
        <v>0</v>
      </c>
      <c r="JRO13">
        <f>VLOOKUP(JRO12,'Tasty Brands (NOI)'!$B:$Y,11,FALSE)</f>
        <v>0</v>
      </c>
      <c r="JRP13">
        <f>VLOOKUP(JRP12,'Tasty Brands (NOI)'!$B:$Y,12,FALSE)</f>
        <v>0</v>
      </c>
      <c r="JRQ13">
        <f>VLOOKUP(JRQ12,'Tasty Brands (NOI)'!$B:$Y,13,FALSE)</f>
        <v>0</v>
      </c>
      <c r="JRR13">
        <f>VLOOKUP(JRR12,'Tasty Brands (NOI)'!$B:$Y,14,FALSE)</f>
        <v>0</v>
      </c>
      <c r="JRS13">
        <f>VLOOKUP(JRS12,'Tasty Brands (NOI)'!$B:$Y,15,FALSE)</f>
        <v>0</v>
      </c>
      <c r="JRT13">
        <f>VLOOKUP(JRT12,'Tasty Brands (NOI)'!$B:$Y,16,FALSE)</f>
        <v>0</v>
      </c>
      <c r="JRU13">
        <f>VLOOKUP(JRU12,'Tasty Brands (NOI)'!$B:$Y,17,FALSE)</f>
        <v>0</v>
      </c>
      <c r="JRV13">
        <f>VLOOKUP(JRV12,'Tasty Brands (NOI)'!$B:$Y,18,FALSE)</f>
        <v>0</v>
      </c>
      <c r="JRW13">
        <f>VLOOKUP(JRW12,'Tasty Brands (NOI)'!$B:$Y,19,FALSE)</f>
        <v>0</v>
      </c>
      <c r="JRY13">
        <f>VLOOKUP(JRY12,'Tasty Brands (NOI)'!$B:$Y,10,FALSE)</f>
        <v>0</v>
      </c>
      <c r="JRZ13">
        <f>VLOOKUP(JRZ12,'Tasty Brands (NOI)'!$B:$Y,11,FALSE)</f>
        <v>0</v>
      </c>
      <c r="JSA13">
        <f>VLOOKUP(JSA12,'Tasty Brands (NOI)'!$B:$Y,12,FALSE)</f>
        <v>0</v>
      </c>
      <c r="JSB13">
        <f>VLOOKUP(JSB12,'Tasty Brands (NOI)'!$B:$Y,13,FALSE)</f>
        <v>0</v>
      </c>
      <c r="JSC13">
        <f>VLOOKUP(JSC12,'Tasty Brands (NOI)'!$B:$Y,14,FALSE)</f>
        <v>0</v>
      </c>
      <c r="JSD13">
        <f>VLOOKUP(JSD12,'Tasty Brands (NOI)'!$B:$Y,15,FALSE)</f>
        <v>0</v>
      </c>
      <c r="JSE13">
        <f>VLOOKUP(JSE12,'Tasty Brands (NOI)'!$B:$Y,16,FALSE)</f>
        <v>0</v>
      </c>
      <c r="JSF13">
        <f>VLOOKUP(JSF12,'Tasty Brands (NOI)'!$B:$Y,17,FALSE)</f>
        <v>0</v>
      </c>
      <c r="JSG13">
        <f>VLOOKUP(JSG12,'Tasty Brands (NOI)'!$B:$Y,18,FALSE)</f>
        <v>0</v>
      </c>
      <c r="JSH13">
        <f>VLOOKUP(JSH12,'Tasty Brands (NOI)'!$B:$Y,19,FALSE)</f>
        <v>0</v>
      </c>
      <c r="JSJ13">
        <f>VLOOKUP(JSJ12,'Tasty Brands (NOI)'!$B:$Y,10,FALSE)</f>
        <v>0</v>
      </c>
      <c r="JSK13">
        <f>VLOOKUP(JSK12,'Tasty Brands (NOI)'!$B:$Y,11,FALSE)</f>
        <v>0</v>
      </c>
      <c r="JSL13">
        <f>VLOOKUP(JSL12,'Tasty Brands (NOI)'!$B:$Y,12,FALSE)</f>
        <v>0</v>
      </c>
      <c r="JSM13">
        <f>VLOOKUP(JSM12,'Tasty Brands (NOI)'!$B:$Y,13,FALSE)</f>
        <v>0</v>
      </c>
      <c r="JSN13">
        <f>VLOOKUP(JSN12,'Tasty Brands (NOI)'!$B:$Y,14,FALSE)</f>
        <v>0</v>
      </c>
      <c r="JSO13">
        <f>VLOOKUP(JSO12,'Tasty Brands (NOI)'!$B:$Y,15,FALSE)</f>
        <v>0</v>
      </c>
      <c r="JSP13">
        <f>VLOOKUP(JSP12,'Tasty Brands (NOI)'!$B:$Y,16,FALSE)</f>
        <v>0</v>
      </c>
      <c r="JSQ13">
        <f>VLOOKUP(JSQ12,'Tasty Brands (NOI)'!$B:$Y,17,FALSE)</f>
        <v>0</v>
      </c>
      <c r="JSR13">
        <f>VLOOKUP(JSR12,'Tasty Brands (NOI)'!$B:$Y,18,FALSE)</f>
        <v>0</v>
      </c>
      <c r="JSS13">
        <f>VLOOKUP(JSS12,'Tasty Brands (NOI)'!$B:$Y,19,FALSE)</f>
        <v>0</v>
      </c>
      <c r="JSU13">
        <f>VLOOKUP(JSU12,'Tasty Brands (NOI)'!$B:$Y,10,FALSE)</f>
        <v>0</v>
      </c>
      <c r="JSV13">
        <f>VLOOKUP(JSV12,'Tasty Brands (NOI)'!$B:$Y,11,FALSE)</f>
        <v>0</v>
      </c>
      <c r="JSW13">
        <f>VLOOKUP(JSW12,'Tasty Brands (NOI)'!$B:$Y,12,FALSE)</f>
        <v>0</v>
      </c>
      <c r="JSX13">
        <f>VLOOKUP(JSX12,'Tasty Brands (NOI)'!$B:$Y,13,FALSE)</f>
        <v>0</v>
      </c>
      <c r="JSY13">
        <f>VLOOKUP(JSY12,'Tasty Brands (NOI)'!$B:$Y,14,FALSE)</f>
        <v>0</v>
      </c>
      <c r="JSZ13">
        <f>VLOOKUP(JSZ12,'Tasty Brands (NOI)'!$B:$Y,15,FALSE)</f>
        <v>0</v>
      </c>
      <c r="JTA13">
        <f>VLOOKUP(JTA12,'Tasty Brands (NOI)'!$B:$Y,16,FALSE)</f>
        <v>0</v>
      </c>
      <c r="JTB13">
        <f>VLOOKUP(JTB12,'Tasty Brands (NOI)'!$B:$Y,17,FALSE)</f>
        <v>0</v>
      </c>
      <c r="JTC13">
        <f>VLOOKUP(JTC12,'Tasty Brands (NOI)'!$B:$Y,18,FALSE)</f>
        <v>0</v>
      </c>
      <c r="JTD13">
        <f>VLOOKUP(JTD12,'Tasty Brands (NOI)'!$B:$Y,19,FALSE)</f>
        <v>0</v>
      </c>
      <c r="JTF13">
        <f>VLOOKUP(JTF12,'Tasty Brands (NOI)'!$B:$Y,10,FALSE)</f>
        <v>0</v>
      </c>
      <c r="JTG13">
        <f>VLOOKUP(JTG12,'Tasty Brands (NOI)'!$B:$Y,11,FALSE)</f>
        <v>0</v>
      </c>
      <c r="JTH13">
        <f>VLOOKUP(JTH12,'Tasty Brands (NOI)'!$B:$Y,12,FALSE)</f>
        <v>0</v>
      </c>
      <c r="JTI13">
        <f>VLOOKUP(JTI12,'Tasty Brands (NOI)'!$B:$Y,13,FALSE)</f>
        <v>0</v>
      </c>
      <c r="JTJ13">
        <f>VLOOKUP(JTJ12,'Tasty Brands (NOI)'!$B:$Y,14,FALSE)</f>
        <v>0</v>
      </c>
      <c r="JTK13">
        <f>VLOOKUP(JTK12,'Tasty Brands (NOI)'!$B:$Y,15,FALSE)</f>
        <v>0</v>
      </c>
      <c r="JTL13">
        <f>VLOOKUP(JTL12,'Tasty Brands (NOI)'!$B:$Y,16,FALSE)</f>
        <v>0</v>
      </c>
      <c r="JTM13">
        <f>VLOOKUP(JTM12,'Tasty Brands (NOI)'!$B:$Y,17,FALSE)</f>
        <v>0</v>
      </c>
      <c r="JTN13">
        <f>VLOOKUP(JTN12,'Tasty Brands (NOI)'!$B:$Y,18,FALSE)</f>
        <v>0</v>
      </c>
      <c r="JTO13">
        <f>VLOOKUP(JTO12,'Tasty Brands (NOI)'!$B:$Y,19,FALSE)</f>
        <v>0</v>
      </c>
      <c r="JTQ13">
        <f>VLOOKUP(JTQ12,'Tasty Brands (NOI)'!$B:$Y,10,FALSE)</f>
        <v>0</v>
      </c>
      <c r="JTR13">
        <f>VLOOKUP(JTR12,'Tasty Brands (NOI)'!$B:$Y,11,FALSE)</f>
        <v>0</v>
      </c>
      <c r="JTS13">
        <f>VLOOKUP(JTS12,'Tasty Brands (NOI)'!$B:$Y,12,FALSE)</f>
        <v>0</v>
      </c>
      <c r="JTT13">
        <f>VLOOKUP(JTT12,'Tasty Brands (NOI)'!$B:$Y,13,FALSE)</f>
        <v>0</v>
      </c>
      <c r="JTU13">
        <f>VLOOKUP(JTU12,'Tasty Brands (NOI)'!$B:$Y,14,FALSE)</f>
        <v>0</v>
      </c>
      <c r="JTV13">
        <f>VLOOKUP(JTV12,'Tasty Brands (NOI)'!$B:$Y,15,FALSE)</f>
        <v>0</v>
      </c>
      <c r="JTW13">
        <f>VLOOKUP(JTW12,'Tasty Brands (NOI)'!$B:$Y,16,FALSE)</f>
        <v>0</v>
      </c>
      <c r="JTX13">
        <f>VLOOKUP(JTX12,'Tasty Brands (NOI)'!$B:$Y,17,FALSE)</f>
        <v>0</v>
      </c>
      <c r="JTY13">
        <f>VLOOKUP(JTY12,'Tasty Brands (NOI)'!$B:$Y,18,FALSE)</f>
        <v>0</v>
      </c>
      <c r="JTZ13">
        <f>VLOOKUP(JTZ12,'Tasty Brands (NOI)'!$B:$Y,19,FALSE)</f>
        <v>0</v>
      </c>
      <c r="JUB13">
        <f>VLOOKUP(JUB12,'Tasty Brands (NOI)'!$B:$Y,10,FALSE)</f>
        <v>0</v>
      </c>
      <c r="JUC13">
        <f>VLOOKUP(JUC12,'Tasty Brands (NOI)'!$B:$Y,11,FALSE)</f>
        <v>0</v>
      </c>
      <c r="JUD13">
        <f>VLOOKUP(JUD12,'Tasty Brands (NOI)'!$B:$Y,12,FALSE)</f>
        <v>0</v>
      </c>
      <c r="JUE13">
        <f>VLOOKUP(JUE12,'Tasty Brands (NOI)'!$B:$Y,13,FALSE)</f>
        <v>0</v>
      </c>
      <c r="JUF13">
        <f>VLOOKUP(JUF12,'Tasty Brands (NOI)'!$B:$Y,14,FALSE)</f>
        <v>0</v>
      </c>
      <c r="JUG13">
        <f>VLOOKUP(JUG12,'Tasty Brands (NOI)'!$B:$Y,15,FALSE)</f>
        <v>0</v>
      </c>
      <c r="JUH13">
        <f>VLOOKUP(JUH12,'Tasty Brands (NOI)'!$B:$Y,16,FALSE)</f>
        <v>0</v>
      </c>
      <c r="JUI13">
        <f>VLOOKUP(JUI12,'Tasty Brands (NOI)'!$B:$Y,17,FALSE)</f>
        <v>0</v>
      </c>
      <c r="JUJ13">
        <f>VLOOKUP(JUJ12,'Tasty Brands (NOI)'!$B:$Y,18,FALSE)</f>
        <v>0</v>
      </c>
      <c r="JUK13">
        <f>VLOOKUP(JUK12,'Tasty Brands (NOI)'!$B:$Y,19,FALSE)</f>
        <v>0</v>
      </c>
      <c r="JUM13">
        <f>VLOOKUP(JUM12,'Tasty Brands (NOI)'!$B:$Y,10,FALSE)</f>
        <v>0</v>
      </c>
      <c r="JUN13">
        <f>VLOOKUP(JUN12,'Tasty Brands (NOI)'!$B:$Y,11,FALSE)</f>
        <v>0</v>
      </c>
      <c r="JUO13">
        <f>VLOOKUP(JUO12,'Tasty Brands (NOI)'!$B:$Y,12,FALSE)</f>
        <v>0</v>
      </c>
      <c r="JUP13">
        <f>VLOOKUP(JUP12,'Tasty Brands (NOI)'!$B:$Y,13,FALSE)</f>
        <v>0</v>
      </c>
      <c r="JUQ13">
        <f>VLOOKUP(JUQ12,'Tasty Brands (NOI)'!$B:$Y,14,FALSE)</f>
        <v>0</v>
      </c>
      <c r="JUR13">
        <f>VLOOKUP(JUR12,'Tasty Brands (NOI)'!$B:$Y,15,FALSE)</f>
        <v>0</v>
      </c>
      <c r="JUS13">
        <f>VLOOKUP(JUS12,'Tasty Brands (NOI)'!$B:$Y,16,FALSE)</f>
        <v>0</v>
      </c>
      <c r="JUT13">
        <f>VLOOKUP(JUT12,'Tasty Brands (NOI)'!$B:$Y,17,FALSE)</f>
        <v>0</v>
      </c>
      <c r="JUU13">
        <f>VLOOKUP(JUU12,'Tasty Brands (NOI)'!$B:$Y,18,FALSE)</f>
        <v>0</v>
      </c>
      <c r="JUV13">
        <f>VLOOKUP(JUV12,'Tasty Brands (NOI)'!$B:$Y,19,FALSE)</f>
        <v>0</v>
      </c>
      <c r="JUX13">
        <f>VLOOKUP(JUX12,'Tasty Brands (NOI)'!$B:$Y,10,FALSE)</f>
        <v>0</v>
      </c>
      <c r="JUY13">
        <f>VLOOKUP(JUY12,'Tasty Brands (NOI)'!$B:$Y,11,FALSE)</f>
        <v>0</v>
      </c>
      <c r="JUZ13">
        <f>VLOOKUP(JUZ12,'Tasty Brands (NOI)'!$B:$Y,12,FALSE)</f>
        <v>0</v>
      </c>
      <c r="JVA13">
        <f>VLOOKUP(JVA12,'Tasty Brands (NOI)'!$B:$Y,13,FALSE)</f>
        <v>0</v>
      </c>
      <c r="JVB13">
        <f>VLOOKUP(JVB12,'Tasty Brands (NOI)'!$B:$Y,14,FALSE)</f>
        <v>0</v>
      </c>
      <c r="JVC13">
        <f>VLOOKUP(JVC12,'Tasty Brands (NOI)'!$B:$Y,15,FALSE)</f>
        <v>0</v>
      </c>
      <c r="JVD13">
        <f>VLOOKUP(JVD12,'Tasty Brands (NOI)'!$B:$Y,16,FALSE)</f>
        <v>0</v>
      </c>
      <c r="JVE13">
        <f>VLOOKUP(JVE12,'Tasty Brands (NOI)'!$B:$Y,17,FALSE)</f>
        <v>0</v>
      </c>
      <c r="JVF13">
        <f>VLOOKUP(JVF12,'Tasty Brands (NOI)'!$B:$Y,18,FALSE)</f>
        <v>0</v>
      </c>
      <c r="JVG13">
        <f>VLOOKUP(JVG12,'Tasty Brands (NOI)'!$B:$Y,19,FALSE)</f>
        <v>0</v>
      </c>
      <c r="JVI13">
        <f>VLOOKUP(JVI12,'Tasty Brands (NOI)'!$B:$Y,10,FALSE)</f>
        <v>0</v>
      </c>
      <c r="JVJ13">
        <f>VLOOKUP(JVJ12,'Tasty Brands (NOI)'!$B:$Y,11,FALSE)</f>
        <v>0</v>
      </c>
      <c r="JVK13">
        <f>VLOOKUP(JVK12,'Tasty Brands (NOI)'!$B:$Y,12,FALSE)</f>
        <v>0</v>
      </c>
      <c r="JVL13">
        <f>VLOOKUP(JVL12,'Tasty Brands (NOI)'!$B:$Y,13,FALSE)</f>
        <v>0</v>
      </c>
      <c r="JVM13">
        <f>VLOOKUP(JVM12,'Tasty Brands (NOI)'!$B:$Y,14,FALSE)</f>
        <v>0</v>
      </c>
      <c r="JVN13">
        <f>VLOOKUP(JVN12,'Tasty Brands (NOI)'!$B:$Y,15,FALSE)</f>
        <v>0</v>
      </c>
      <c r="JVO13">
        <f>VLOOKUP(JVO12,'Tasty Brands (NOI)'!$B:$Y,16,FALSE)</f>
        <v>0</v>
      </c>
      <c r="JVP13">
        <f>VLOOKUP(JVP12,'Tasty Brands (NOI)'!$B:$Y,17,FALSE)</f>
        <v>0</v>
      </c>
      <c r="JVQ13">
        <f>VLOOKUP(JVQ12,'Tasty Brands (NOI)'!$B:$Y,18,FALSE)</f>
        <v>0</v>
      </c>
      <c r="JVR13">
        <f>VLOOKUP(JVR12,'Tasty Brands (NOI)'!$B:$Y,19,FALSE)</f>
        <v>0</v>
      </c>
      <c r="JVT13">
        <f>VLOOKUP(JVT12,'Tasty Brands (NOI)'!$B:$Y,10,FALSE)</f>
        <v>0</v>
      </c>
      <c r="JVU13">
        <f>VLOOKUP(JVU12,'Tasty Brands (NOI)'!$B:$Y,11,FALSE)</f>
        <v>0</v>
      </c>
      <c r="JVV13">
        <f>VLOOKUP(JVV12,'Tasty Brands (NOI)'!$B:$Y,12,FALSE)</f>
        <v>0</v>
      </c>
      <c r="JVW13">
        <f>VLOOKUP(JVW12,'Tasty Brands (NOI)'!$B:$Y,13,FALSE)</f>
        <v>0</v>
      </c>
      <c r="JVX13">
        <f>VLOOKUP(JVX12,'Tasty Brands (NOI)'!$B:$Y,14,FALSE)</f>
        <v>0</v>
      </c>
      <c r="JVY13">
        <f>VLOOKUP(JVY12,'Tasty Brands (NOI)'!$B:$Y,15,FALSE)</f>
        <v>0</v>
      </c>
      <c r="JVZ13">
        <f>VLOOKUP(JVZ12,'Tasty Brands (NOI)'!$B:$Y,16,FALSE)</f>
        <v>0</v>
      </c>
      <c r="JWA13">
        <f>VLOOKUP(JWA12,'Tasty Brands (NOI)'!$B:$Y,17,FALSE)</f>
        <v>0</v>
      </c>
      <c r="JWB13">
        <f>VLOOKUP(JWB12,'Tasty Brands (NOI)'!$B:$Y,18,FALSE)</f>
        <v>0</v>
      </c>
      <c r="JWC13">
        <f>VLOOKUP(JWC12,'Tasty Brands (NOI)'!$B:$Y,19,FALSE)</f>
        <v>0</v>
      </c>
      <c r="JWE13">
        <f>VLOOKUP(JWE12,'Tasty Brands (NOI)'!$B:$Y,10,FALSE)</f>
        <v>0</v>
      </c>
      <c r="JWF13">
        <f>VLOOKUP(JWF12,'Tasty Brands (NOI)'!$B:$Y,11,FALSE)</f>
        <v>0</v>
      </c>
      <c r="JWG13">
        <f>VLOOKUP(JWG12,'Tasty Brands (NOI)'!$B:$Y,12,FALSE)</f>
        <v>0</v>
      </c>
      <c r="JWH13">
        <f>VLOOKUP(JWH12,'Tasty Brands (NOI)'!$B:$Y,13,FALSE)</f>
        <v>0</v>
      </c>
      <c r="JWI13">
        <f>VLOOKUP(JWI12,'Tasty Brands (NOI)'!$B:$Y,14,FALSE)</f>
        <v>0</v>
      </c>
      <c r="JWJ13">
        <f>VLOOKUP(JWJ12,'Tasty Brands (NOI)'!$B:$Y,15,FALSE)</f>
        <v>0</v>
      </c>
      <c r="JWK13">
        <f>VLOOKUP(JWK12,'Tasty Brands (NOI)'!$B:$Y,16,FALSE)</f>
        <v>0</v>
      </c>
      <c r="JWL13">
        <f>VLOOKUP(JWL12,'Tasty Brands (NOI)'!$B:$Y,17,FALSE)</f>
        <v>0</v>
      </c>
      <c r="JWM13">
        <f>VLOOKUP(JWM12,'Tasty Brands (NOI)'!$B:$Y,18,FALSE)</f>
        <v>0</v>
      </c>
      <c r="JWN13">
        <f>VLOOKUP(JWN12,'Tasty Brands (NOI)'!$B:$Y,19,FALSE)</f>
        <v>0</v>
      </c>
      <c r="JWP13">
        <f>VLOOKUP(JWP12,'Tasty Brands (NOI)'!$B:$Y,10,FALSE)</f>
        <v>0</v>
      </c>
      <c r="JWQ13">
        <f>VLOOKUP(JWQ12,'Tasty Brands (NOI)'!$B:$Y,11,FALSE)</f>
        <v>0</v>
      </c>
      <c r="JWR13">
        <f>VLOOKUP(JWR12,'Tasty Brands (NOI)'!$B:$Y,12,FALSE)</f>
        <v>0</v>
      </c>
      <c r="JWS13">
        <f>VLOOKUP(JWS12,'Tasty Brands (NOI)'!$B:$Y,13,FALSE)</f>
        <v>0</v>
      </c>
      <c r="JWT13">
        <f>VLOOKUP(JWT12,'Tasty Brands (NOI)'!$B:$Y,14,FALSE)</f>
        <v>0</v>
      </c>
      <c r="JWU13">
        <f>VLOOKUP(JWU12,'Tasty Brands (NOI)'!$B:$Y,15,FALSE)</f>
        <v>0</v>
      </c>
      <c r="JWV13">
        <f>VLOOKUP(JWV12,'Tasty Brands (NOI)'!$B:$Y,16,FALSE)</f>
        <v>0</v>
      </c>
      <c r="JWW13">
        <f>VLOOKUP(JWW12,'Tasty Brands (NOI)'!$B:$Y,17,FALSE)</f>
        <v>0</v>
      </c>
      <c r="JWX13">
        <f>VLOOKUP(JWX12,'Tasty Brands (NOI)'!$B:$Y,18,FALSE)</f>
        <v>0</v>
      </c>
      <c r="JWY13">
        <f>VLOOKUP(JWY12,'Tasty Brands (NOI)'!$B:$Y,19,FALSE)</f>
        <v>0</v>
      </c>
      <c r="JXA13">
        <f>VLOOKUP(JXA12,'Tasty Brands (NOI)'!$B:$Y,10,FALSE)</f>
        <v>0</v>
      </c>
      <c r="JXB13">
        <f>VLOOKUP(JXB12,'Tasty Brands (NOI)'!$B:$Y,11,FALSE)</f>
        <v>0</v>
      </c>
      <c r="JXC13">
        <f>VLOOKUP(JXC12,'Tasty Brands (NOI)'!$B:$Y,12,FALSE)</f>
        <v>0</v>
      </c>
      <c r="JXD13">
        <f>VLOOKUP(JXD12,'Tasty Brands (NOI)'!$B:$Y,13,FALSE)</f>
        <v>0</v>
      </c>
      <c r="JXE13">
        <f>VLOOKUP(JXE12,'Tasty Brands (NOI)'!$B:$Y,14,FALSE)</f>
        <v>0</v>
      </c>
      <c r="JXF13">
        <f>VLOOKUP(JXF12,'Tasty Brands (NOI)'!$B:$Y,15,FALSE)</f>
        <v>0</v>
      </c>
      <c r="JXG13">
        <f>VLOOKUP(JXG12,'Tasty Brands (NOI)'!$B:$Y,16,FALSE)</f>
        <v>0</v>
      </c>
      <c r="JXH13">
        <f>VLOOKUP(JXH12,'Tasty Brands (NOI)'!$B:$Y,17,FALSE)</f>
        <v>0</v>
      </c>
      <c r="JXI13">
        <f>VLOOKUP(JXI12,'Tasty Brands (NOI)'!$B:$Y,18,FALSE)</f>
        <v>0</v>
      </c>
      <c r="JXJ13">
        <f>VLOOKUP(JXJ12,'Tasty Brands (NOI)'!$B:$Y,19,FALSE)</f>
        <v>0</v>
      </c>
      <c r="JXL13">
        <f>VLOOKUP(JXL12,'Tasty Brands (NOI)'!$B:$Y,10,FALSE)</f>
        <v>0</v>
      </c>
      <c r="JXM13">
        <f>VLOOKUP(JXM12,'Tasty Brands (NOI)'!$B:$Y,11,FALSE)</f>
        <v>0</v>
      </c>
      <c r="JXN13">
        <f>VLOOKUP(JXN12,'Tasty Brands (NOI)'!$B:$Y,12,FALSE)</f>
        <v>0</v>
      </c>
      <c r="JXO13">
        <f>VLOOKUP(JXO12,'Tasty Brands (NOI)'!$B:$Y,13,FALSE)</f>
        <v>0</v>
      </c>
      <c r="JXP13">
        <f>VLOOKUP(JXP12,'Tasty Brands (NOI)'!$B:$Y,14,FALSE)</f>
        <v>0</v>
      </c>
      <c r="JXQ13">
        <f>VLOOKUP(JXQ12,'Tasty Brands (NOI)'!$B:$Y,15,FALSE)</f>
        <v>0</v>
      </c>
      <c r="JXR13">
        <f>VLOOKUP(JXR12,'Tasty Brands (NOI)'!$B:$Y,16,FALSE)</f>
        <v>0</v>
      </c>
      <c r="JXS13">
        <f>VLOOKUP(JXS12,'Tasty Brands (NOI)'!$B:$Y,17,FALSE)</f>
        <v>0</v>
      </c>
      <c r="JXT13">
        <f>VLOOKUP(JXT12,'Tasty Brands (NOI)'!$B:$Y,18,FALSE)</f>
        <v>0</v>
      </c>
      <c r="JXU13">
        <f>VLOOKUP(JXU12,'Tasty Brands (NOI)'!$B:$Y,19,FALSE)</f>
        <v>0</v>
      </c>
      <c r="JXW13">
        <f>VLOOKUP(JXW12,'Tasty Brands (NOI)'!$B:$Y,10,FALSE)</f>
        <v>0</v>
      </c>
      <c r="JXX13">
        <f>VLOOKUP(JXX12,'Tasty Brands (NOI)'!$B:$Y,11,FALSE)</f>
        <v>0</v>
      </c>
      <c r="JXY13">
        <f>VLOOKUP(JXY12,'Tasty Brands (NOI)'!$B:$Y,12,FALSE)</f>
        <v>0</v>
      </c>
      <c r="JXZ13">
        <f>VLOOKUP(JXZ12,'Tasty Brands (NOI)'!$B:$Y,13,FALSE)</f>
        <v>0</v>
      </c>
      <c r="JYA13">
        <f>VLOOKUP(JYA12,'Tasty Brands (NOI)'!$B:$Y,14,FALSE)</f>
        <v>0</v>
      </c>
      <c r="JYB13">
        <f>VLOOKUP(JYB12,'Tasty Brands (NOI)'!$B:$Y,15,FALSE)</f>
        <v>0</v>
      </c>
      <c r="JYC13">
        <f>VLOOKUP(JYC12,'Tasty Brands (NOI)'!$B:$Y,16,FALSE)</f>
        <v>0</v>
      </c>
      <c r="JYD13">
        <f>VLOOKUP(JYD12,'Tasty Brands (NOI)'!$B:$Y,17,FALSE)</f>
        <v>0</v>
      </c>
      <c r="JYE13">
        <f>VLOOKUP(JYE12,'Tasty Brands (NOI)'!$B:$Y,18,FALSE)</f>
        <v>0</v>
      </c>
      <c r="JYF13">
        <f>VLOOKUP(JYF12,'Tasty Brands (NOI)'!$B:$Y,19,FALSE)</f>
        <v>0</v>
      </c>
      <c r="JYH13">
        <f>VLOOKUP(JYH12,'Tyson - Beef (NOI)'!$B:$Y,10,FALSE)</f>
        <v>0</v>
      </c>
      <c r="JYI13">
        <f>VLOOKUP(JYI12,'Tyson - Beef (NOI)'!$B:$Y,11,FALSE)</f>
        <v>0</v>
      </c>
      <c r="JYJ13">
        <f>VLOOKUP(JYJ12,'Tyson - Beef (NOI)'!$B:$Y,12,FALSE)</f>
        <v>0</v>
      </c>
      <c r="JYK13">
        <f>VLOOKUP(JYK12,'Tyson - Beef (NOI)'!$B:$Y,13,FALSE)</f>
        <v>0</v>
      </c>
      <c r="JYL13">
        <f>VLOOKUP(JYL12,'Tyson - Beef (NOI)'!$B:$Y,14,FALSE)</f>
        <v>0</v>
      </c>
      <c r="JYM13">
        <f>VLOOKUP(JYM12,'Tyson - Beef (NOI)'!$B:$Y,15,FALSE)</f>
        <v>0</v>
      </c>
      <c r="JYN13">
        <f>VLOOKUP(JYN12,'Tyson - Beef (NOI)'!$B:$Y,16,FALSE)</f>
        <v>0</v>
      </c>
      <c r="JYO13">
        <f>VLOOKUP(JYO12,'Tyson - Beef (NOI)'!$B:$Y,17,FALSE)</f>
        <v>0</v>
      </c>
      <c r="JYP13">
        <f>VLOOKUP(JYP12,'Tyson - Beef (NOI)'!$B:$Y,18,FALSE)</f>
        <v>0</v>
      </c>
      <c r="JYQ13">
        <f>VLOOKUP(JYQ12,'Tyson - Beef (NOI)'!$B:$Y,19,FALSE)</f>
        <v>0</v>
      </c>
      <c r="JYS13">
        <f>VLOOKUP(JYS12,'Tyson - Beef (NOI)'!$B:$Y,10,FALSE)</f>
        <v>0</v>
      </c>
      <c r="JYT13">
        <f>VLOOKUP(JYT12,'Tyson - Beef (NOI)'!$B:$Y,11,FALSE)</f>
        <v>0</v>
      </c>
      <c r="JYU13">
        <f>VLOOKUP(JYU12,'Tyson - Beef (NOI)'!$B:$Y,12,FALSE)</f>
        <v>0</v>
      </c>
      <c r="JYV13">
        <f>VLOOKUP(JYV12,'Tyson - Beef (NOI)'!$B:$Y,13,FALSE)</f>
        <v>0</v>
      </c>
      <c r="JYW13">
        <f>VLOOKUP(JYW12,'Tyson - Beef (NOI)'!$B:$Y,14,FALSE)</f>
        <v>0</v>
      </c>
      <c r="JYX13">
        <f>VLOOKUP(JYX12,'Tyson - Beef (NOI)'!$B:$Y,15,FALSE)</f>
        <v>0</v>
      </c>
      <c r="JYY13">
        <f>VLOOKUP(JYY12,'Tyson - Beef (NOI)'!$B:$Y,16,FALSE)</f>
        <v>0</v>
      </c>
      <c r="JYZ13">
        <f>VLOOKUP(JYZ12,'Tyson - Beef (NOI)'!$B:$Y,17,FALSE)</f>
        <v>0</v>
      </c>
      <c r="JZA13">
        <f>VLOOKUP(JZA12,'Tyson - Beef (NOI)'!$B:$Y,18,FALSE)</f>
        <v>0</v>
      </c>
      <c r="JZB13">
        <f>VLOOKUP(JZB12,'Tyson - Beef (NOI)'!$B:$Y,19,FALSE)</f>
        <v>0</v>
      </c>
      <c r="JZD13">
        <f>VLOOKUP(JZD12,'Tyson - Beef (NOI)'!$B:$Y,10,FALSE)</f>
        <v>0</v>
      </c>
      <c r="JZE13">
        <f>VLOOKUP(JZE12,'Tyson - Beef (NOI)'!$B:$Y,11,FALSE)</f>
        <v>0</v>
      </c>
      <c r="JZF13">
        <f>VLOOKUP(JZF12,'Tyson - Beef (NOI)'!$B:$Y,12,FALSE)</f>
        <v>0</v>
      </c>
      <c r="JZG13">
        <f>VLOOKUP(JZG12,'Tyson - Beef (NOI)'!$B:$Y,13,FALSE)</f>
        <v>0</v>
      </c>
      <c r="JZH13">
        <f>VLOOKUP(JZH12,'Tyson - Beef (NOI)'!$B:$Y,14,FALSE)</f>
        <v>0</v>
      </c>
      <c r="JZI13">
        <f>VLOOKUP(JZI12,'Tyson - Beef (NOI)'!$B:$Y,15,FALSE)</f>
        <v>0</v>
      </c>
      <c r="JZJ13">
        <f>VLOOKUP(JZJ12,'Tyson - Beef (NOI)'!$B:$Y,16,FALSE)</f>
        <v>0</v>
      </c>
      <c r="JZK13">
        <f>VLOOKUP(JZK12,'Tyson - Beef (NOI)'!$B:$Y,17,FALSE)</f>
        <v>0</v>
      </c>
      <c r="JZL13">
        <f>VLOOKUP(JZL12,'Tyson - Beef (NOI)'!$B:$Y,18,FALSE)</f>
        <v>0</v>
      </c>
      <c r="JZM13">
        <f>VLOOKUP(JZM12,'Tyson - Beef (NOI)'!$B:$Y,19,FALSE)</f>
        <v>0</v>
      </c>
      <c r="JZO13">
        <f>VLOOKUP(JZO12,'Tyson - Beef (NOI)'!$B:$Y,10,FALSE)</f>
        <v>0</v>
      </c>
      <c r="JZP13">
        <f>VLOOKUP(JZP12,'Tyson - Beef (NOI)'!$B:$Y,11,FALSE)</f>
        <v>0</v>
      </c>
      <c r="JZQ13">
        <f>VLOOKUP(JZQ12,'Tyson - Beef (NOI)'!$B:$Y,12,FALSE)</f>
        <v>0</v>
      </c>
      <c r="JZR13">
        <f>VLOOKUP(JZR12,'Tyson - Beef (NOI)'!$B:$Y,13,FALSE)</f>
        <v>0</v>
      </c>
      <c r="JZS13">
        <f>VLOOKUP(JZS12,'Tyson - Beef (NOI)'!$B:$Y,14,FALSE)</f>
        <v>0</v>
      </c>
      <c r="JZT13">
        <f>VLOOKUP(JZT12,'Tyson - Beef (NOI)'!$B:$Y,15,FALSE)</f>
        <v>0</v>
      </c>
      <c r="JZU13">
        <f>VLOOKUP(JZU12,'Tyson - Beef (NOI)'!$B:$Y,16,FALSE)</f>
        <v>0</v>
      </c>
      <c r="JZV13">
        <f>VLOOKUP(JZV12,'Tyson - Beef (NOI)'!$B:$Y,17,FALSE)</f>
        <v>0</v>
      </c>
      <c r="JZW13">
        <f>VLOOKUP(JZW12,'Tyson - Beef (NOI)'!$B:$Y,18,FALSE)</f>
        <v>0</v>
      </c>
      <c r="JZX13">
        <f>VLOOKUP(JZX12,'Tyson - Beef (NOI)'!$B:$Y,19,FALSE)</f>
        <v>0</v>
      </c>
      <c r="JZZ13">
        <f>VLOOKUP(JZZ12,'Tyson - Beef (NOI)'!$B:$Y,10,FALSE)</f>
        <v>0</v>
      </c>
      <c r="KAA13">
        <f>VLOOKUP(KAA12,'Tyson - Beef (NOI)'!$B:$Y,11,FALSE)</f>
        <v>0</v>
      </c>
      <c r="KAB13">
        <f>VLOOKUP(KAB12,'Tyson - Beef (NOI)'!$B:$Y,12,FALSE)</f>
        <v>0</v>
      </c>
      <c r="KAC13">
        <f>VLOOKUP(KAC12,'Tyson - Beef (NOI)'!$B:$Y,13,FALSE)</f>
        <v>0</v>
      </c>
      <c r="KAD13">
        <f>VLOOKUP(KAD12,'Tyson - Beef (NOI)'!$B:$Y,14,FALSE)</f>
        <v>0</v>
      </c>
      <c r="KAE13">
        <f>VLOOKUP(KAE12,'Tyson - Beef (NOI)'!$B:$Y,15,FALSE)</f>
        <v>0</v>
      </c>
      <c r="KAF13">
        <f>VLOOKUP(KAF12,'Tyson - Beef (NOI)'!$B:$Y,16,FALSE)</f>
        <v>0</v>
      </c>
      <c r="KAG13">
        <f>VLOOKUP(KAG12,'Tyson - Beef (NOI)'!$B:$Y,17,FALSE)</f>
        <v>0</v>
      </c>
      <c r="KAH13">
        <f>VLOOKUP(KAH12,'Tyson - Beef (NOI)'!$B:$Y,18,FALSE)</f>
        <v>0</v>
      </c>
      <c r="KAI13">
        <f>VLOOKUP(KAI12,'Tyson - Beef (NOI)'!$B:$Y,19,FALSE)</f>
        <v>0</v>
      </c>
      <c r="KAK13">
        <f>VLOOKUP(KAK12,'Tyson - Beef (NOI)'!$B:$Y,10,FALSE)</f>
        <v>0</v>
      </c>
      <c r="KAL13">
        <f>VLOOKUP(KAL12,'Tyson - Beef (NOI)'!$B:$Y,11,FALSE)</f>
        <v>0</v>
      </c>
      <c r="KAM13">
        <f>VLOOKUP(KAM12,'Tyson - Beef (NOI)'!$B:$Y,12,FALSE)</f>
        <v>0</v>
      </c>
      <c r="KAN13">
        <f>VLOOKUP(KAN12,'Tyson - Beef (NOI)'!$B:$Y,13,FALSE)</f>
        <v>0</v>
      </c>
      <c r="KAO13">
        <f>VLOOKUP(KAO12,'Tyson - Beef (NOI)'!$B:$Y,14,FALSE)</f>
        <v>0</v>
      </c>
      <c r="KAP13">
        <f>VLOOKUP(KAP12,'Tyson - Beef (NOI)'!$B:$Y,15,FALSE)</f>
        <v>0</v>
      </c>
      <c r="KAQ13">
        <f>VLOOKUP(KAQ12,'Tyson - Beef (NOI)'!$B:$Y,16,FALSE)</f>
        <v>0</v>
      </c>
      <c r="KAR13">
        <f>VLOOKUP(KAR12,'Tyson - Beef (NOI)'!$B:$Y,17,FALSE)</f>
        <v>0</v>
      </c>
      <c r="KAS13">
        <f>VLOOKUP(KAS12,'Tyson - Beef (NOI)'!$B:$Y,18,FALSE)</f>
        <v>0</v>
      </c>
      <c r="KAT13">
        <f>VLOOKUP(KAT12,'Tyson - Beef (NOI)'!$B:$Y,19,FALSE)</f>
        <v>0</v>
      </c>
      <c r="KAV13">
        <f>VLOOKUP(KAV12,'Tyson - Beef (NOI)'!$B:$Y,10,FALSE)</f>
        <v>0</v>
      </c>
      <c r="KAW13">
        <f>VLOOKUP(KAW12,'Tyson - Beef (NOI)'!$B:$Y,11,FALSE)</f>
        <v>0</v>
      </c>
      <c r="KAX13">
        <f>VLOOKUP(KAX12,'Tyson - Beef (NOI)'!$B:$Y,12,FALSE)</f>
        <v>0</v>
      </c>
      <c r="KAY13">
        <f>VLOOKUP(KAY12,'Tyson - Beef (NOI)'!$B:$Y,13,FALSE)</f>
        <v>0</v>
      </c>
      <c r="KAZ13">
        <f>VLOOKUP(KAZ12,'Tyson - Beef (NOI)'!$B:$Y,14,FALSE)</f>
        <v>0</v>
      </c>
      <c r="KBA13">
        <f>VLOOKUP(KBA12,'Tyson - Beef (NOI)'!$B:$Y,15,FALSE)</f>
        <v>0</v>
      </c>
      <c r="KBB13">
        <f>VLOOKUP(KBB12,'Tyson - Beef (NOI)'!$B:$Y,16,FALSE)</f>
        <v>0</v>
      </c>
      <c r="KBC13">
        <f>VLOOKUP(KBC12,'Tyson - Beef (NOI)'!$B:$Y,17,FALSE)</f>
        <v>0</v>
      </c>
      <c r="KBD13">
        <f>VLOOKUP(KBD12,'Tyson - Beef (NOI)'!$B:$Y,18,FALSE)</f>
        <v>0</v>
      </c>
      <c r="KBE13">
        <f>VLOOKUP(KBE12,'Tyson - Beef (NOI)'!$B:$Y,19,FALSE)</f>
        <v>0</v>
      </c>
      <c r="KBG13">
        <f>VLOOKUP(KBG12,'Tyson - Beef (NOI)'!$B:$Y,10,FALSE)</f>
        <v>0</v>
      </c>
      <c r="KBH13">
        <f>VLOOKUP(KBH12,'Tyson - Beef (NOI)'!$B:$Y,11,FALSE)</f>
        <v>0</v>
      </c>
      <c r="KBI13">
        <f>VLOOKUP(KBI12,'Tyson - Beef (NOI)'!$B:$Y,12,FALSE)</f>
        <v>0</v>
      </c>
      <c r="KBJ13">
        <f>VLOOKUP(KBJ12,'Tyson - Beef (NOI)'!$B:$Y,13,FALSE)</f>
        <v>0</v>
      </c>
      <c r="KBK13">
        <f>VLOOKUP(KBK12,'Tyson - Beef (NOI)'!$B:$Y,14,FALSE)</f>
        <v>0</v>
      </c>
      <c r="KBL13">
        <f>VLOOKUP(KBL12,'Tyson - Beef (NOI)'!$B:$Y,15,FALSE)</f>
        <v>0</v>
      </c>
      <c r="KBM13">
        <f>VLOOKUP(KBM12,'Tyson - Beef (NOI)'!$B:$Y,16,FALSE)</f>
        <v>0</v>
      </c>
      <c r="KBN13">
        <f>VLOOKUP(KBN12,'Tyson - Beef (NOI)'!$B:$Y,17,FALSE)</f>
        <v>0</v>
      </c>
      <c r="KBO13">
        <f>VLOOKUP(KBO12,'Tyson - Beef (NOI)'!$B:$Y,18,FALSE)</f>
        <v>0</v>
      </c>
      <c r="KBP13">
        <f>VLOOKUP(KBP12,'Tyson - Beef (NOI)'!$B:$Y,19,FALSE)</f>
        <v>0</v>
      </c>
      <c r="KBR13">
        <f>VLOOKUP(KBR12,'Tyson - Beef (NOI)'!$B:$Y,10,FALSE)</f>
        <v>0</v>
      </c>
      <c r="KBS13">
        <f>VLOOKUP(KBS12,'Tyson - Beef (NOI)'!$B:$Y,11,FALSE)</f>
        <v>0</v>
      </c>
      <c r="KBT13">
        <f>VLOOKUP(KBT12,'Tyson - Beef (NOI)'!$B:$Y,12,FALSE)</f>
        <v>0</v>
      </c>
      <c r="KBU13">
        <f>VLOOKUP(KBU12,'Tyson - Beef (NOI)'!$B:$Y,13,FALSE)</f>
        <v>0</v>
      </c>
      <c r="KBV13">
        <f>VLOOKUP(KBV12,'Tyson - Beef (NOI)'!$B:$Y,14,FALSE)</f>
        <v>0</v>
      </c>
      <c r="KBW13">
        <f>VLOOKUP(KBW12,'Tyson - Beef (NOI)'!$B:$Y,15,FALSE)</f>
        <v>0</v>
      </c>
      <c r="KBX13">
        <f>VLOOKUP(KBX12,'Tyson - Beef (NOI)'!$B:$Y,16,FALSE)</f>
        <v>0</v>
      </c>
      <c r="KBY13">
        <f>VLOOKUP(KBY12,'Tyson - Beef (NOI)'!$B:$Y,17,FALSE)</f>
        <v>0</v>
      </c>
      <c r="KBZ13">
        <f>VLOOKUP(KBZ12,'Tyson - Beef (NOI)'!$B:$Y,18,FALSE)</f>
        <v>0</v>
      </c>
      <c r="KCA13">
        <f>VLOOKUP(KCA12,'Tyson - Beef (NOI)'!$B:$Y,19,FALSE)</f>
        <v>0</v>
      </c>
      <c r="KCC13">
        <f>VLOOKUP(KCC12,'Tyson - Beef (NOI)'!$B:$Y,10,FALSE)</f>
        <v>0</v>
      </c>
      <c r="KCD13">
        <f>VLOOKUP(KCD12,'Tyson - Beef (NOI)'!$B:$Y,11,FALSE)</f>
        <v>0</v>
      </c>
      <c r="KCE13">
        <f>VLOOKUP(KCE12,'Tyson - Beef (NOI)'!$B:$Y,12,FALSE)</f>
        <v>0</v>
      </c>
      <c r="KCF13">
        <f>VLOOKUP(KCF12,'Tyson - Beef (NOI)'!$B:$Y,13,FALSE)</f>
        <v>0</v>
      </c>
      <c r="KCG13">
        <f>VLOOKUP(KCG12,'Tyson - Beef (NOI)'!$B:$Y,14,FALSE)</f>
        <v>0</v>
      </c>
      <c r="KCH13">
        <f>VLOOKUP(KCH12,'Tyson - Beef (NOI)'!$B:$Y,15,FALSE)</f>
        <v>0</v>
      </c>
      <c r="KCI13">
        <f>VLOOKUP(KCI12,'Tyson - Beef (NOI)'!$B:$Y,16,FALSE)</f>
        <v>0</v>
      </c>
      <c r="KCJ13">
        <f>VLOOKUP(KCJ12,'Tyson - Beef (NOI)'!$B:$Y,17,FALSE)</f>
        <v>0</v>
      </c>
      <c r="KCK13">
        <f>VLOOKUP(KCK12,'Tyson - Beef (NOI)'!$B:$Y,18,FALSE)</f>
        <v>0</v>
      </c>
      <c r="KCL13">
        <f>VLOOKUP(KCL12,'Tyson - Beef (NOI)'!$B:$Y,19,FALSE)</f>
        <v>0</v>
      </c>
      <c r="KCN13">
        <f>VLOOKUP(KCN12,'Tyson - Beef (NOI)'!$B:$Y,10,FALSE)</f>
        <v>0</v>
      </c>
      <c r="KCO13">
        <f>VLOOKUP(KCO12,'Tyson - Beef (NOI)'!$B:$Y,11,FALSE)</f>
        <v>0</v>
      </c>
      <c r="KCP13">
        <f>VLOOKUP(KCP12,'Tyson - Beef (NOI)'!$B:$Y,12,FALSE)</f>
        <v>0</v>
      </c>
      <c r="KCQ13">
        <f>VLOOKUP(KCQ12,'Tyson - Beef (NOI)'!$B:$Y,13,FALSE)</f>
        <v>0</v>
      </c>
      <c r="KCR13">
        <f>VLOOKUP(KCR12,'Tyson - Beef (NOI)'!$B:$Y,14,FALSE)</f>
        <v>0</v>
      </c>
      <c r="KCS13">
        <f>VLOOKUP(KCS12,'Tyson - Beef (NOI)'!$B:$Y,15,FALSE)</f>
        <v>0</v>
      </c>
      <c r="KCT13">
        <f>VLOOKUP(KCT12,'Tyson - Beef (NOI)'!$B:$Y,16,FALSE)</f>
        <v>0</v>
      </c>
      <c r="KCU13">
        <f>VLOOKUP(KCU12,'Tyson - Beef (NOI)'!$B:$Y,17,FALSE)</f>
        <v>0</v>
      </c>
      <c r="KCV13">
        <f>VLOOKUP(KCV12,'Tyson - Beef (NOI)'!$B:$Y,18,FALSE)</f>
        <v>0</v>
      </c>
      <c r="KCW13">
        <f>VLOOKUP(KCW12,'Tyson - Beef (NOI)'!$B:$Y,19,FALSE)</f>
        <v>0</v>
      </c>
      <c r="KCY13">
        <f>VLOOKUP(KCY12,'Tyson - Beef (NOI)'!$B:$Y,10,FALSE)</f>
        <v>0</v>
      </c>
      <c r="KCZ13">
        <f>VLOOKUP(KCZ12,'Tyson - Beef (NOI)'!$B:$Y,11,FALSE)</f>
        <v>0</v>
      </c>
      <c r="KDA13">
        <f>VLOOKUP(KDA12,'Tyson - Beef (NOI)'!$B:$Y,12,FALSE)</f>
        <v>0</v>
      </c>
      <c r="KDB13">
        <f>VLOOKUP(KDB12,'Tyson - Beef (NOI)'!$B:$Y,13,FALSE)</f>
        <v>0</v>
      </c>
      <c r="KDC13">
        <f>VLOOKUP(KDC12,'Tyson - Beef (NOI)'!$B:$Y,14,FALSE)</f>
        <v>0</v>
      </c>
      <c r="KDD13">
        <f>VLOOKUP(KDD12,'Tyson - Beef (NOI)'!$B:$Y,15,FALSE)</f>
        <v>0</v>
      </c>
      <c r="KDE13">
        <f>VLOOKUP(KDE12,'Tyson - Beef (NOI)'!$B:$Y,16,FALSE)</f>
        <v>0</v>
      </c>
      <c r="KDF13">
        <f>VLOOKUP(KDF12,'Tyson - Beef (NOI)'!$B:$Y,17,FALSE)</f>
        <v>0</v>
      </c>
      <c r="KDG13">
        <f>VLOOKUP(KDG12,'Tyson - Beef (NOI)'!$B:$Y,18,FALSE)</f>
        <v>0</v>
      </c>
      <c r="KDH13">
        <f>VLOOKUP(KDH12,'Tyson - Beef (NOI)'!$B:$Y,19,FALSE)</f>
        <v>0</v>
      </c>
      <c r="KDJ13">
        <f>VLOOKUP(KDJ12,'Tyson - Beef (NOI)'!$B:$Y,10,FALSE)</f>
        <v>0</v>
      </c>
      <c r="KDK13">
        <f>VLOOKUP(KDK12,'Tyson - Beef (NOI)'!$B:$Y,11,FALSE)</f>
        <v>0</v>
      </c>
      <c r="KDL13">
        <f>VLOOKUP(KDL12,'Tyson - Beef (NOI)'!$B:$Y,12,FALSE)</f>
        <v>0</v>
      </c>
      <c r="KDM13">
        <f>VLOOKUP(KDM12,'Tyson - Beef (NOI)'!$B:$Y,13,FALSE)</f>
        <v>0</v>
      </c>
      <c r="KDN13">
        <f>VLOOKUP(KDN12,'Tyson - Beef (NOI)'!$B:$Y,14,FALSE)</f>
        <v>0</v>
      </c>
      <c r="KDO13">
        <f>VLOOKUP(KDO12,'Tyson - Beef (NOI)'!$B:$Y,15,FALSE)</f>
        <v>0</v>
      </c>
      <c r="KDP13">
        <f>VLOOKUP(KDP12,'Tyson - Beef (NOI)'!$B:$Y,16,FALSE)</f>
        <v>0</v>
      </c>
      <c r="KDQ13">
        <f>VLOOKUP(KDQ12,'Tyson - Beef (NOI)'!$B:$Y,17,FALSE)</f>
        <v>0</v>
      </c>
      <c r="KDR13">
        <f>VLOOKUP(KDR12,'Tyson - Beef (NOI)'!$B:$Y,18,FALSE)</f>
        <v>0</v>
      </c>
      <c r="KDS13">
        <f>VLOOKUP(KDS12,'Tyson - Beef (NOI)'!$B:$Y,19,FALSE)</f>
        <v>0</v>
      </c>
      <c r="KDU13">
        <f>VLOOKUP(KDU12,'Tyson - Beef (NOI)'!$B:$Y,10,FALSE)</f>
        <v>0</v>
      </c>
      <c r="KDV13">
        <f>VLOOKUP(KDV12,'Tyson - Beef (NOI)'!$B:$Y,11,FALSE)</f>
        <v>0</v>
      </c>
      <c r="KDW13">
        <f>VLOOKUP(KDW12,'Tyson - Beef (NOI)'!$B:$Y,12,FALSE)</f>
        <v>0</v>
      </c>
      <c r="KDX13">
        <f>VLOOKUP(KDX12,'Tyson - Beef (NOI)'!$B:$Y,13,FALSE)</f>
        <v>0</v>
      </c>
      <c r="KDY13">
        <f>VLOOKUP(KDY12,'Tyson - Beef (NOI)'!$B:$Y,14,FALSE)</f>
        <v>0</v>
      </c>
      <c r="KDZ13">
        <f>VLOOKUP(KDZ12,'Tyson - Beef (NOI)'!$B:$Y,15,FALSE)</f>
        <v>0</v>
      </c>
      <c r="KEA13">
        <f>VLOOKUP(KEA12,'Tyson - Beef (NOI)'!$B:$Y,16,FALSE)</f>
        <v>0</v>
      </c>
      <c r="KEB13">
        <f>VLOOKUP(KEB12,'Tyson - Beef (NOI)'!$B:$Y,17,FALSE)</f>
        <v>0</v>
      </c>
      <c r="KEC13">
        <f>VLOOKUP(KEC12,'Tyson - Beef (NOI)'!$B:$Y,18,FALSE)</f>
        <v>0</v>
      </c>
      <c r="KED13">
        <f>VLOOKUP(KED12,'Tyson - Beef (NOI)'!$B:$Y,19,FALSE)</f>
        <v>0</v>
      </c>
      <c r="KEF13">
        <f>VLOOKUP(KEF12,'Tyson - Beef (NOI)'!$B:$Y,10,FALSE)</f>
        <v>0</v>
      </c>
      <c r="KEG13">
        <f>VLOOKUP(KEG12,'Tyson - Beef (NOI)'!$B:$Y,11,FALSE)</f>
        <v>0</v>
      </c>
      <c r="KEH13">
        <f>VLOOKUP(KEH12,'Tyson - Beef (NOI)'!$B:$Y,12,FALSE)</f>
        <v>0</v>
      </c>
      <c r="KEI13">
        <f>VLOOKUP(KEI12,'Tyson - Beef (NOI)'!$B:$Y,13,FALSE)</f>
        <v>0</v>
      </c>
      <c r="KEJ13">
        <f>VLOOKUP(KEJ12,'Tyson - Beef (NOI)'!$B:$Y,14,FALSE)</f>
        <v>0</v>
      </c>
      <c r="KEK13">
        <f>VLOOKUP(KEK12,'Tyson - Beef (NOI)'!$B:$Y,15,FALSE)</f>
        <v>0</v>
      </c>
      <c r="KEL13">
        <f>VLOOKUP(KEL12,'Tyson - Beef (NOI)'!$B:$Y,16,FALSE)</f>
        <v>0</v>
      </c>
      <c r="KEM13">
        <f>VLOOKUP(KEM12,'Tyson - Beef (NOI)'!$B:$Y,17,FALSE)</f>
        <v>0</v>
      </c>
      <c r="KEN13">
        <f>VLOOKUP(KEN12,'Tyson - Beef (NOI)'!$B:$Y,18,FALSE)</f>
        <v>0</v>
      </c>
      <c r="KEO13">
        <f>VLOOKUP(KEO12,'Tyson - Beef (NOI)'!$B:$Y,19,FALSE)</f>
        <v>0</v>
      </c>
      <c r="KEQ13">
        <f>VLOOKUP(KEQ12,'Tyson - Beef (NOI)'!$B:$Y,10,FALSE)</f>
        <v>0</v>
      </c>
      <c r="KER13">
        <f>VLOOKUP(KER12,'Tyson - Beef (NOI)'!$B:$Y,11,FALSE)</f>
        <v>0</v>
      </c>
      <c r="KES13">
        <f>VLOOKUP(KES12,'Tyson - Beef (NOI)'!$B:$Y,12,FALSE)</f>
        <v>0</v>
      </c>
      <c r="KET13">
        <f>VLOOKUP(KET12,'Tyson - Beef (NOI)'!$B:$Y,13,FALSE)</f>
        <v>0</v>
      </c>
      <c r="KEU13">
        <f>VLOOKUP(KEU12,'Tyson - Beef (NOI)'!$B:$Y,14,FALSE)</f>
        <v>0</v>
      </c>
      <c r="KEV13">
        <f>VLOOKUP(KEV12,'Tyson - Beef (NOI)'!$B:$Y,15,FALSE)</f>
        <v>0</v>
      </c>
      <c r="KEW13">
        <f>VLOOKUP(KEW12,'Tyson - Beef (NOI)'!$B:$Y,16,FALSE)</f>
        <v>0</v>
      </c>
      <c r="KEX13">
        <f>VLOOKUP(KEX12,'Tyson - Beef (NOI)'!$B:$Y,17,FALSE)</f>
        <v>0</v>
      </c>
      <c r="KEY13">
        <f>VLOOKUP(KEY12,'Tyson - Beef (NOI)'!$B:$Y,18,FALSE)</f>
        <v>0</v>
      </c>
      <c r="KEZ13">
        <f>VLOOKUP(KEZ12,'Tyson - Beef (NOI)'!$B:$Y,19,FALSE)</f>
        <v>0</v>
      </c>
      <c r="KFB13">
        <f>VLOOKUP(KFB12,'Tyson - Beef (NOI)'!$B:$Y,10,FALSE)</f>
        <v>0</v>
      </c>
      <c r="KFC13">
        <f>VLOOKUP(KFC12,'Tyson - Beef (NOI)'!$B:$Y,11,FALSE)</f>
        <v>0</v>
      </c>
      <c r="KFD13">
        <f>VLOOKUP(KFD12,'Tyson - Beef (NOI)'!$B:$Y,12,FALSE)</f>
        <v>0</v>
      </c>
      <c r="KFE13">
        <f>VLOOKUP(KFE12,'Tyson - Beef (NOI)'!$B:$Y,13,FALSE)</f>
        <v>0</v>
      </c>
      <c r="KFF13">
        <f>VLOOKUP(KFF12,'Tyson - Beef (NOI)'!$B:$Y,14,FALSE)</f>
        <v>0</v>
      </c>
      <c r="KFG13">
        <f>VLOOKUP(KFG12,'Tyson - Beef (NOI)'!$B:$Y,15,FALSE)</f>
        <v>0</v>
      </c>
      <c r="KFH13">
        <f>VLOOKUP(KFH12,'Tyson - Beef (NOI)'!$B:$Y,16,FALSE)</f>
        <v>0</v>
      </c>
      <c r="KFI13">
        <f>VLOOKUP(KFI12,'Tyson - Beef (NOI)'!$B:$Y,17,FALSE)</f>
        <v>0</v>
      </c>
      <c r="KFJ13">
        <f>VLOOKUP(KFJ12,'Tyson - Beef (NOI)'!$B:$Y,18,FALSE)</f>
        <v>0</v>
      </c>
      <c r="KFK13">
        <f>VLOOKUP(KFK12,'Tyson - Beef (NOI)'!$B:$Y,19,FALSE)</f>
        <v>0</v>
      </c>
      <c r="KFM13">
        <f>VLOOKUP(KFM12,'Tyson - Beef (NOI)'!$B:$Y,10,FALSE)</f>
        <v>0</v>
      </c>
      <c r="KFN13">
        <f>VLOOKUP(KFN12,'Tyson - Beef (NOI)'!$B:$Y,11,FALSE)</f>
        <v>0</v>
      </c>
      <c r="KFO13">
        <f>VLOOKUP(KFO12,'Tyson - Beef (NOI)'!$B:$Y,12,FALSE)</f>
        <v>0</v>
      </c>
      <c r="KFP13">
        <f>VLOOKUP(KFP12,'Tyson - Beef (NOI)'!$B:$Y,13,FALSE)</f>
        <v>0</v>
      </c>
      <c r="KFQ13">
        <f>VLOOKUP(KFQ12,'Tyson - Beef (NOI)'!$B:$Y,14,FALSE)</f>
        <v>0</v>
      </c>
      <c r="KFR13">
        <f>VLOOKUP(KFR12,'Tyson - Beef (NOI)'!$B:$Y,15,FALSE)</f>
        <v>0</v>
      </c>
      <c r="KFS13">
        <f>VLOOKUP(KFS12,'Tyson - Beef (NOI)'!$B:$Y,16,FALSE)</f>
        <v>0</v>
      </c>
      <c r="KFT13">
        <f>VLOOKUP(KFT12,'Tyson - Beef (NOI)'!$B:$Y,17,FALSE)</f>
        <v>0</v>
      </c>
      <c r="KFU13">
        <f>VLOOKUP(KFU12,'Tyson - Beef (NOI)'!$B:$Y,18,FALSE)</f>
        <v>0</v>
      </c>
      <c r="KFV13">
        <f>VLOOKUP(KFV12,'Tyson - Beef (NOI)'!$B:$Y,19,FALSE)</f>
        <v>0</v>
      </c>
      <c r="KFX13">
        <f>VLOOKUP(KFX12,'Tyson - Beef (NOI)'!$B:$Y,10,FALSE)</f>
        <v>0</v>
      </c>
      <c r="KFY13">
        <f>VLOOKUP(KFY12,'Tyson - Beef (NOI)'!$B:$Y,11,FALSE)</f>
        <v>0</v>
      </c>
      <c r="KFZ13">
        <f>VLOOKUP(KFZ12,'Tyson - Beef (NOI)'!$B:$Y,12,FALSE)</f>
        <v>0</v>
      </c>
      <c r="KGA13">
        <f>VLOOKUP(KGA12,'Tyson - Beef (NOI)'!$B:$Y,13,FALSE)</f>
        <v>0</v>
      </c>
      <c r="KGB13">
        <f>VLOOKUP(KGB12,'Tyson - Beef (NOI)'!$B:$Y,14,FALSE)</f>
        <v>0</v>
      </c>
      <c r="KGC13">
        <f>VLOOKUP(KGC12,'Tyson - Beef (NOI)'!$B:$Y,15,FALSE)</f>
        <v>0</v>
      </c>
      <c r="KGD13">
        <f>VLOOKUP(KGD12,'Tyson - Beef (NOI)'!$B:$Y,16,FALSE)</f>
        <v>0</v>
      </c>
      <c r="KGE13">
        <f>VLOOKUP(KGE12,'Tyson - Beef (NOI)'!$B:$Y,17,FALSE)</f>
        <v>0</v>
      </c>
      <c r="KGF13">
        <f>VLOOKUP(KGF12,'Tyson - Beef (NOI)'!$B:$Y,18,FALSE)</f>
        <v>0</v>
      </c>
      <c r="KGG13">
        <f>VLOOKUP(KGG12,'Tyson - Beef (NOI)'!$B:$Y,19,FALSE)</f>
        <v>0</v>
      </c>
      <c r="KGI13">
        <f>VLOOKUP(KGI12,'Tyson - Beef (NOI)'!$B:$Y,10,FALSE)</f>
        <v>0</v>
      </c>
      <c r="KGJ13">
        <f>VLOOKUP(KGJ12,'Tyson - Beef (NOI)'!$B:$Y,11,FALSE)</f>
        <v>0</v>
      </c>
      <c r="KGK13">
        <f>VLOOKUP(KGK12,'Tyson - Beef (NOI)'!$B:$Y,12,FALSE)</f>
        <v>0</v>
      </c>
      <c r="KGL13">
        <f>VLOOKUP(KGL12,'Tyson - Beef (NOI)'!$B:$Y,13,FALSE)</f>
        <v>0</v>
      </c>
      <c r="KGM13">
        <f>VLOOKUP(KGM12,'Tyson - Beef (NOI)'!$B:$Y,14,FALSE)</f>
        <v>0</v>
      </c>
      <c r="KGN13">
        <f>VLOOKUP(KGN12,'Tyson - Beef (NOI)'!$B:$Y,15,FALSE)</f>
        <v>0</v>
      </c>
      <c r="KGO13">
        <f>VLOOKUP(KGO12,'Tyson - Beef (NOI)'!$B:$Y,16,FALSE)</f>
        <v>0</v>
      </c>
      <c r="KGP13">
        <f>VLOOKUP(KGP12,'Tyson - Beef (NOI)'!$B:$Y,17,FALSE)</f>
        <v>0</v>
      </c>
      <c r="KGQ13">
        <f>VLOOKUP(KGQ12,'Tyson - Beef (NOI)'!$B:$Y,18,FALSE)</f>
        <v>0</v>
      </c>
      <c r="KGR13">
        <f>VLOOKUP(KGR12,'Tyson - Beef (NOI)'!$B:$Y,19,FALSE)</f>
        <v>0</v>
      </c>
      <c r="KGT13">
        <f>VLOOKUP(KGT12,'Tyson - Beef (NOI)'!$B:$Y,10,FALSE)</f>
        <v>0</v>
      </c>
      <c r="KGU13">
        <f>VLOOKUP(KGU12,'Tyson - Beef (NOI)'!$B:$Y,11,FALSE)</f>
        <v>0</v>
      </c>
      <c r="KGV13">
        <f>VLOOKUP(KGV12,'Tyson - Beef (NOI)'!$B:$Y,12,FALSE)</f>
        <v>0</v>
      </c>
      <c r="KGW13">
        <f>VLOOKUP(KGW12,'Tyson - Beef (NOI)'!$B:$Y,13,FALSE)</f>
        <v>0</v>
      </c>
      <c r="KGX13">
        <f>VLOOKUP(KGX12,'Tyson - Beef (NOI)'!$B:$Y,14,FALSE)</f>
        <v>0</v>
      </c>
      <c r="KGY13">
        <f>VLOOKUP(KGY12,'Tyson - Beef (NOI)'!$B:$Y,15,FALSE)</f>
        <v>0</v>
      </c>
      <c r="KGZ13">
        <f>VLOOKUP(KGZ12,'Tyson - Beef (NOI)'!$B:$Y,16,FALSE)</f>
        <v>0</v>
      </c>
      <c r="KHA13">
        <f>VLOOKUP(KHA12,'Tyson - Beef (NOI)'!$B:$Y,17,FALSE)</f>
        <v>0</v>
      </c>
      <c r="KHB13">
        <f>VLOOKUP(KHB12,'Tyson - Beef (NOI)'!$B:$Y,18,FALSE)</f>
        <v>0</v>
      </c>
      <c r="KHC13">
        <f>VLOOKUP(KHC12,'Tyson - Beef (NOI)'!$B:$Y,19,FALSE)</f>
        <v>0</v>
      </c>
      <c r="KHE13">
        <f>VLOOKUP(KHE12,'Tyson - Beef (NOI)'!$B:$Y,10,FALSE)</f>
        <v>0</v>
      </c>
      <c r="KHF13">
        <f>VLOOKUP(KHF12,'Tyson - Beef (NOI)'!$B:$Y,11,FALSE)</f>
        <v>0</v>
      </c>
      <c r="KHG13">
        <f>VLOOKUP(KHG12,'Tyson - Beef (NOI)'!$B:$Y,12,FALSE)</f>
        <v>0</v>
      </c>
      <c r="KHH13">
        <f>VLOOKUP(KHH12,'Tyson - Beef (NOI)'!$B:$Y,13,FALSE)</f>
        <v>0</v>
      </c>
      <c r="KHI13">
        <f>VLOOKUP(KHI12,'Tyson - Beef (NOI)'!$B:$Y,14,FALSE)</f>
        <v>0</v>
      </c>
      <c r="KHJ13">
        <f>VLOOKUP(KHJ12,'Tyson - Beef (NOI)'!$B:$Y,15,FALSE)</f>
        <v>0</v>
      </c>
      <c r="KHK13">
        <f>VLOOKUP(KHK12,'Tyson - Beef (NOI)'!$B:$Y,16,FALSE)</f>
        <v>0</v>
      </c>
      <c r="KHL13">
        <f>VLOOKUP(KHL12,'Tyson - Beef (NOI)'!$B:$Y,17,FALSE)</f>
        <v>0</v>
      </c>
      <c r="KHM13">
        <f>VLOOKUP(KHM12,'Tyson - Beef (NOI)'!$B:$Y,18,FALSE)</f>
        <v>0</v>
      </c>
      <c r="KHN13">
        <f>VLOOKUP(KHN12,'Tyson - Beef (NOI)'!$B:$Y,19,FALSE)</f>
        <v>0</v>
      </c>
      <c r="KHP13">
        <f>VLOOKUP(KHP12,'Tyson - Beef (NOI)'!$B:$Y,10,FALSE)</f>
        <v>0</v>
      </c>
      <c r="KHQ13">
        <f>VLOOKUP(KHQ12,'Tyson - Beef (NOI)'!$B:$Y,11,FALSE)</f>
        <v>0</v>
      </c>
      <c r="KHR13">
        <f>VLOOKUP(KHR12,'Tyson - Beef (NOI)'!$B:$Y,12,FALSE)</f>
        <v>0</v>
      </c>
      <c r="KHS13">
        <f>VLOOKUP(KHS12,'Tyson - Beef (NOI)'!$B:$Y,13,FALSE)</f>
        <v>0</v>
      </c>
      <c r="KHT13">
        <f>VLOOKUP(KHT12,'Tyson - Beef (NOI)'!$B:$Y,14,FALSE)</f>
        <v>0</v>
      </c>
      <c r="KHU13">
        <f>VLOOKUP(KHU12,'Tyson - Beef (NOI)'!$B:$Y,15,FALSE)</f>
        <v>0</v>
      </c>
      <c r="KHV13">
        <f>VLOOKUP(KHV12,'Tyson - Beef (NOI)'!$B:$Y,16,FALSE)</f>
        <v>0</v>
      </c>
      <c r="KHW13">
        <f>VLOOKUP(KHW12,'Tyson - Beef (NOI)'!$B:$Y,17,FALSE)</f>
        <v>0</v>
      </c>
      <c r="KHX13">
        <f>VLOOKUP(KHX12,'Tyson - Beef (NOI)'!$B:$Y,18,FALSE)</f>
        <v>0</v>
      </c>
      <c r="KHY13">
        <f>VLOOKUP(KHY12,'Tyson - Beef (NOI)'!$B:$Y,19,FALSE)</f>
        <v>0</v>
      </c>
      <c r="KIA13">
        <f>VLOOKUP(KIA12,'Tyson - Beef (NOI)'!$B:$Y,10,FALSE)</f>
        <v>0</v>
      </c>
      <c r="KIB13">
        <f>VLOOKUP(KIB12,'Tyson - Beef (NOI)'!$B:$Y,11,FALSE)</f>
        <v>0</v>
      </c>
      <c r="KIC13">
        <f>VLOOKUP(KIC12,'Tyson - Beef (NOI)'!$B:$Y,12,FALSE)</f>
        <v>0</v>
      </c>
      <c r="KID13">
        <f>VLOOKUP(KID12,'Tyson - Beef (NOI)'!$B:$Y,13,FALSE)</f>
        <v>0</v>
      </c>
      <c r="KIE13">
        <f>VLOOKUP(KIE12,'Tyson - Beef (NOI)'!$B:$Y,14,FALSE)</f>
        <v>0</v>
      </c>
      <c r="KIF13">
        <f>VLOOKUP(KIF12,'Tyson - Beef (NOI)'!$B:$Y,15,FALSE)</f>
        <v>0</v>
      </c>
      <c r="KIG13">
        <f>VLOOKUP(KIG12,'Tyson - Beef (NOI)'!$B:$Y,16,FALSE)</f>
        <v>0</v>
      </c>
      <c r="KIH13">
        <f>VLOOKUP(KIH12,'Tyson - Beef (NOI)'!$B:$Y,17,FALSE)</f>
        <v>0</v>
      </c>
      <c r="KII13">
        <f>VLOOKUP(KII12,'Tyson - Beef (NOI)'!$B:$Y,18,FALSE)</f>
        <v>0</v>
      </c>
      <c r="KIJ13">
        <f>VLOOKUP(KIJ12,'Tyson - Beef (NOI)'!$B:$Y,19,FALSE)</f>
        <v>0</v>
      </c>
      <c r="KIL13">
        <f>VLOOKUP(KIL12,'Tyson - Beef (NOI)'!$B:$Y,10,FALSE)</f>
        <v>0</v>
      </c>
      <c r="KIM13">
        <f>VLOOKUP(KIM12,'Tyson - Beef (NOI)'!$B:$Y,11,FALSE)</f>
        <v>0</v>
      </c>
      <c r="KIN13">
        <f>VLOOKUP(KIN12,'Tyson - Beef (NOI)'!$B:$Y,12,FALSE)</f>
        <v>0</v>
      </c>
      <c r="KIO13">
        <f>VLOOKUP(KIO12,'Tyson - Beef (NOI)'!$B:$Y,13,FALSE)</f>
        <v>0</v>
      </c>
      <c r="KIP13">
        <f>VLOOKUP(KIP12,'Tyson - Beef (NOI)'!$B:$Y,14,FALSE)</f>
        <v>0</v>
      </c>
      <c r="KIQ13">
        <f>VLOOKUP(KIQ12,'Tyson - Beef (NOI)'!$B:$Y,15,FALSE)</f>
        <v>0</v>
      </c>
      <c r="KIR13">
        <f>VLOOKUP(KIR12,'Tyson - Beef (NOI)'!$B:$Y,16,FALSE)</f>
        <v>0</v>
      </c>
      <c r="KIS13">
        <f>VLOOKUP(KIS12,'Tyson - Beef (NOI)'!$B:$Y,17,FALSE)</f>
        <v>0</v>
      </c>
      <c r="KIT13">
        <f>VLOOKUP(KIT12,'Tyson - Beef (NOI)'!$B:$Y,18,FALSE)</f>
        <v>0</v>
      </c>
      <c r="KIU13">
        <f>VLOOKUP(KIU12,'Tyson - Beef (NOI)'!$B:$Y,19,FALSE)</f>
        <v>0</v>
      </c>
      <c r="KIW13">
        <f>VLOOKUP(KIW12,'Tyson - Beef (NOI)'!$B:$Y,10,FALSE)</f>
        <v>0</v>
      </c>
      <c r="KIX13">
        <f>VLOOKUP(KIX12,'Tyson - Beef (NOI)'!$B:$Y,11,FALSE)</f>
        <v>0</v>
      </c>
      <c r="KIY13">
        <f>VLOOKUP(KIY12,'Tyson - Beef (NOI)'!$B:$Y,12,FALSE)</f>
        <v>0</v>
      </c>
      <c r="KIZ13">
        <f>VLOOKUP(KIZ12,'Tyson - Beef (NOI)'!$B:$Y,13,FALSE)</f>
        <v>0</v>
      </c>
      <c r="KJA13">
        <f>VLOOKUP(KJA12,'Tyson - Beef (NOI)'!$B:$Y,14,FALSE)</f>
        <v>0</v>
      </c>
      <c r="KJB13">
        <f>VLOOKUP(KJB12,'Tyson - Beef (NOI)'!$B:$Y,15,FALSE)</f>
        <v>0</v>
      </c>
      <c r="KJC13">
        <f>VLOOKUP(KJC12,'Tyson - Beef (NOI)'!$B:$Y,16,FALSE)</f>
        <v>0</v>
      </c>
      <c r="KJD13">
        <f>VLOOKUP(KJD12,'Tyson - Beef (NOI)'!$B:$Y,17,FALSE)</f>
        <v>0</v>
      </c>
      <c r="KJE13">
        <f>VLOOKUP(KJE12,'Tyson - Beef (NOI)'!$B:$Y,18,FALSE)</f>
        <v>0</v>
      </c>
      <c r="KJF13">
        <f>VLOOKUP(KJF12,'Tyson - Beef (NOI)'!$B:$Y,19,FALSE)</f>
        <v>0</v>
      </c>
      <c r="KJH13">
        <f>VLOOKUP(KJH12,'Tyson - Beef (NOI)'!$B:$Y,10,FALSE)</f>
        <v>0</v>
      </c>
      <c r="KJI13">
        <f>VLOOKUP(KJI12,'Tyson - Beef (NOI)'!$B:$Y,11,FALSE)</f>
        <v>0</v>
      </c>
      <c r="KJJ13">
        <f>VLOOKUP(KJJ12,'Tyson - Beef (NOI)'!$B:$Y,12,FALSE)</f>
        <v>0</v>
      </c>
      <c r="KJK13">
        <f>VLOOKUP(KJK12,'Tyson - Beef (NOI)'!$B:$Y,13,FALSE)</f>
        <v>0</v>
      </c>
      <c r="KJL13">
        <f>VLOOKUP(KJL12,'Tyson - Beef (NOI)'!$B:$Y,14,FALSE)</f>
        <v>0</v>
      </c>
      <c r="KJM13">
        <f>VLOOKUP(KJM12,'Tyson - Beef (NOI)'!$B:$Y,15,FALSE)</f>
        <v>0</v>
      </c>
      <c r="KJN13">
        <f>VLOOKUP(KJN12,'Tyson - Beef (NOI)'!$B:$Y,16,FALSE)</f>
        <v>0</v>
      </c>
      <c r="KJO13">
        <f>VLOOKUP(KJO12,'Tyson - Beef (NOI)'!$B:$Y,17,FALSE)</f>
        <v>0</v>
      </c>
      <c r="KJP13">
        <f>VLOOKUP(KJP12,'Tyson - Beef (NOI)'!$B:$Y,18,FALSE)</f>
        <v>0</v>
      </c>
      <c r="KJQ13">
        <f>VLOOKUP(KJQ12,'Tyson - Beef (NOI)'!$B:$Y,19,FALSE)</f>
        <v>0</v>
      </c>
      <c r="KJS13">
        <f>VLOOKUP(KJS12,'Tyson - Beef (NOI)'!$B:$Y,10,FALSE)</f>
        <v>0</v>
      </c>
      <c r="KJT13">
        <f>VLOOKUP(KJT12,'Tyson - Beef (NOI)'!$B:$Y,11,FALSE)</f>
        <v>0</v>
      </c>
      <c r="KJU13">
        <f>VLOOKUP(KJU12,'Tyson - Beef (NOI)'!$B:$Y,12,FALSE)</f>
        <v>0</v>
      </c>
      <c r="KJV13">
        <f>VLOOKUP(KJV12,'Tyson - Beef (NOI)'!$B:$Y,13,FALSE)</f>
        <v>0</v>
      </c>
      <c r="KJW13">
        <f>VLOOKUP(KJW12,'Tyson - Beef (NOI)'!$B:$Y,14,FALSE)</f>
        <v>0</v>
      </c>
      <c r="KJX13">
        <f>VLOOKUP(KJX12,'Tyson - Beef (NOI)'!$B:$Y,15,FALSE)</f>
        <v>0</v>
      </c>
      <c r="KJY13">
        <f>VLOOKUP(KJY12,'Tyson - Beef (NOI)'!$B:$Y,16,FALSE)</f>
        <v>0</v>
      </c>
      <c r="KJZ13">
        <f>VLOOKUP(KJZ12,'Tyson - Beef (NOI)'!$B:$Y,17,FALSE)</f>
        <v>0</v>
      </c>
      <c r="KKA13">
        <f>VLOOKUP(KKA12,'Tyson - Beef (NOI)'!$B:$Y,18,FALSE)</f>
        <v>0</v>
      </c>
      <c r="KKB13">
        <f>VLOOKUP(KKB12,'Tyson - Beef (NOI)'!$B:$Y,19,FALSE)</f>
        <v>0</v>
      </c>
      <c r="KKD13">
        <f>VLOOKUP(KKD12,'Tyson - Beef (NOI)'!$B:$Y,10,FALSE)</f>
        <v>0</v>
      </c>
      <c r="KKE13">
        <f>VLOOKUP(KKE12,'Tyson - Beef (NOI)'!$B:$Y,11,FALSE)</f>
        <v>0</v>
      </c>
      <c r="KKF13">
        <f>VLOOKUP(KKF12,'Tyson - Beef (NOI)'!$B:$Y,12,FALSE)</f>
        <v>0</v>
      </c>
      <c r="KKG13">
        <f>VLOOKUP(KKG12,'Tyson - Beef (NOI)'!$B:$Y,13,FALSE)</f>
        <v>0</v>
      </c>
      <c r="KKH13">
        <f>VLOOKUP(KKH12,'Tyson - Beef (NOI)'!$B:$Y,14,FALSE)</f>
        <v>0</v>
      </c>
      <c r="KKI13">
        <f>VLOOKUP(KKI12,'Tyson - Beef (NOI)'!$B:$Y,15,FALSE)</f>
        <v>0</v>
      </c>
      <c r="KKJ13">
        <f>VLOOKUP(KKJ12,'Tyson - Beef (NOI)'!$B:$Y,16,FALSE)</f>
        <v>0</v>
      </c>
      <c r="KKK13">
        <f>VLOOKUP(KKK12,'Tyson - Beef (NOI)'!$B:$Y,17,FALSE)</f>
        <v>0</v>
      </c>
      <c r="KKL13">
        <f>VLOOKUP(KKL12,'Tyson - Beef (NOI)'!$B:$Y,18,FALSE)</f>
        <v>0</v>
      </c>
      <c r="KKM13">
        <f>VLOOKUP(KKM12,'Tyson - Beef (NOI)'!$B:$Y,19,FALSE)</f>
        <v>0</v>
      </c>
      <c r="KKO13">
        <f>VLOOKUP(KKO12,'Tyson - Beef (NOI)'!$B:$Y,10,FALSE)</f>
        <v>0</v>
      </c>
      <c r="KKP13">
        <f>VLOOKUP(KKP12,'Tyson - Beef (NOI)'!$B:$Y,11,FALSE)</f>
        <v>0</v>
      </c>
      <c r="KKQ13">
        <f>VLOOKUP(KKQ12,'Tyson - Beef (NOI)'!$B:$Y,12,FALSE)</f>
        <v>0</v>
      </c>
      <c r="KKR13">
        <f>VLOOKUP(KKR12,'Tyson - Beef (NOI)'!$B:$Y,13,FALSE)</f>
        <v>0</v>
      </c>
      <c r="KKS13">
        <f>VLOOKUP(KKS12,'Tyson - Beef (NOI)'!$B:$Y,14,FALSE)</f>
        <v>0</v>
      </c>
      <c r="KKT13">
        <f>VLOOKUP(KKT12,'Tyson - Beef (NOI)'!$B:$Y,15,FALSE)</f>
        <v>0</v>
      </c>
      <c r="KKU13">
        <f>VLOOKUP(KKU12,'Tyson - Beef (NOI)'!$B:$Y,16,FALSE)</f>
        <v>0</v>
      </c>
      <c r="KKV13">
        <f>VLOOKUP(KKV12,'Tyson - Beef (NOI)'!$B:$Y,17,FALSE)</f>
        <v>0</v>
      </c>
      <c r="KKW13">
        <f>VLOOKUP(KKW12,'Tyson - Beef (NOI)'!$B:$Y,18,FALSE)</f>
        <v>0</v>
      </c>
      <c r="KKX13">
        <f>VLOOKUP(KKX12,'Tyson - Beef (NOI)'!$B:$Y,19,FALSE)</f>
        <v>0</v>
      </c>
      <c r="KKZ13">
        <f>VLOOKUP(KKZ12,'Tyson - Beef (NOI)'!$B:$Y,10,FALSE)</f>
        <v>0</v>
      </c>
      <c r="KLA13">
        <f>VLOOKUP(KLA12,'Tyson - Beef (NOI)'!$B:$Y,11,FALSE)</f>
        <v>0</v>
      </c>
      <c r="KLB13">
        <f>VLOOKUP(KLB12,'Tyson - Beef (NOI)'!$B:$Y,12,FALSE)</f>
        <v>0</v>
      </c>
      <c r="KLC13">
        <f>VLOOKUP(KLC12,'Tyson - Beef (NOI)'!$B:$Y,13,FALSE)</f>
        <v>0</v>
      </c>
      <c r="KLD13">
        <f>VLOOKUP(KLD12,'Tyson - Beef (NOI)'!$B:$Y,14,FALSE)</f>
        <v>0</v>
      </c>
      <c r="KLE13">
        <f>VLOOKUP(KLE12,'Tyson - Beef (NOI)'!$B:$Y,15,FALSE)</f>
        <v>0</v>
      </c>
      <c r="KLF13">
        <f>VLOOKUP(KLF12,'Tyson - Beef (NOI)'!$B:$Y,16,FALSE)</f>
        <v>0</v>
      </c>
      <c r="KLG13">
        <f>VLOOKUP(KLG12,'Tyson - Beef (NOI)'!$B:$Y,17,FALSE)</f>
        <v>0</v>
      </c>
      <c r="KLH13">
        <f>VLOOKUP(KLH12,'Tyson - Beef (NOI)'!$B:$Y,18,FALSE)</f>
        <v>0</v>
      </c>
      <c r="KLI13">
        <f>VLOOKUP(KLI12,'Tyson - Beef (NOI)'!$B:$Y,19,FALSE)</f>
        <v>0</v>
      </c>
      <c r="KLK13">
        <f>VLOOKUP(KLK12,'Tyson - Cheese (NOI)'!$B:$Y,10,FALSE)</f>
        <v>0</v>
      </c>
      <c r="KLL13">
        <f>VLOOKUP(KLL12,'Tyson - Cheese (NOI)'!$B:$Y,11,FALSE)</f>
        <v>0</v>
      </c>
      <c r="KLM13">
        <f>VLOOKUP(KLM12,'Tyson - Cheese (NOI)'!$B:$Y,12,FALSE)</f>
        <v>0</v>
      </c>
      <c r="KLN13">
        <f>VLOOKUP(KLN12,'Tyson - Cheese (NOI)'!$B:$Y,13,FALSE)</f>
        <v>0</v>
      </c>
      <c r="KLO13">
        <f>VLOOKUP(KLO12,'Tyson - Cheese (NOI)'!$B:$Y,14,FALSE)</f>
        <v>0</v>
      </c>
      <c r="KLP13">
        <f>VLOOKUP(KLP12,'Tyson - Cheese (NOI)'!$B:$Y,15,FALSE)</f>
        <v>0</v>
      </c>
      <c r="KLQ13">
        <f>VLOOKUP(KLQ12,'Tyson - Cheese (NOI)'!$B:$Y,16,FALSE)</f>
        <v>0</v>
      </c>
      <c r="KLR13">
        <f>VLOOKUP(KLR12,'Tyson - Cheese (NOI)'!$B:$Y,17,FALSE)</f>
        <v>0</v>
      </c>
      <c r="KLS13">
        <f>VLOOKUP(KLS12,'Tyson - Cheese (NOI)'!$B:$Y,18,FALSE)</f>
        <v>0</v>
      </c>
      <c r="KLT13">
        <f>VLOOKUP(KLT12,'Tyson - Cheese (NOI)'!$B:$Y,19,FALSE)</f>
        <v>0</v>
      </c>
      <c r="KLV13">
        <f>VLOOKUP(KLV12,'Tyson - Cheese (NOI)'!$B:$Y,10,FALSE)</f>
        <v>0</v>
      </c>
      <c r="KLW13">
        <f>VLOOKUP(KLW12,'Tyson - Cheese (NOI)'!$B:$Y,11,FALSE)</f>
        <v>0</v>
      </c>
      <c r="KLX13">
        <f>VLOOKUP(KLX12,'Tyson - Cheese (NOI)'!$B:$Y,12,FALSE)</f>
        <v>0</v>
      </c>
      <c r="KLY13">
        <f>VLOOKUP(KLY12,'Tyson - Cheese (NOI)'!$B:$Y,13,FALSE)</f>
        <v>0</v>
      </c>
      <c r="KLZ13">
        <f>VLOOKUP(KLZ12,'Tyson - Cheese (NOI)'!$B:$Y,14,FALSE)</f>
        <v>0</v>
      </c>
      <c r="KMA13">
        <f>VLOOKUP(KMA12,'Tyson - Cheese (NOI)'!$B:$Y,15,FALSE)</f>
        <v>0</v>
      </c>
      <c r="KMB13">
        <f>VLOOKUP(KMB12,'Tyson - Cheese (NOI)'!$B:$Y,16,FALSE)</f>
        <v>0</v>
      </c>
      <c r="KMC13">
        <f>VLOOKUP(KMC12,'Tyson - Cheese (NOI)'!$B:$Y,17,FALSE)</f>
        <v>0</v>
      </c>
      <c r="KMD13">
        <f>VLOOKUP(KMD12,'Tyson - Cheese (NOI)'!$B:$Y,18,FALSE)</f>
        <v>0</v>
      </c>
      <c r="KME13">
        <f>VLOOKUP(KME12,'Tyson - Cheese (NOI)'!$B:$Y,19,FALSE)</f>
        <v>0</v>
      </c>
      <c r="KMG13">
        <f>VLOOKUP(KMG12,'Tyson - Cheese (NOI)'!$B:$Y,10,FALSE)</f>
        <v>0</v>
      </c>
      <c r="KMH13">
        <f>VLOOKUP(KMH12,'Tyson - Cheese (NOI)'!$B:$Y,11,FALSE)</f>
        <v>0</v>
      </c>
      <c r="KMI13">
        <f>VLOOKUP(KMI12,'Tyson - Cheese (NOI)'!$B:$Y,12,FALSE)</f>
        <v>0</v>
      </c>
      <c r="KMJ13">
        <f>VLOOKUP(KMJ12,'Tyson - Cheese (NOI)'!$B:$Y,13,FALSE)</f>
        <v>0</v>
      </c>
      <c r="KMK13">
        <f>VLOOKUP(KMK12,'Tyson - Cheese (NOI)'!$B:$Y,14,FALSE)</f>
        <v>0</v>
      </c>
      <c r="KML13">
        <f>VLOOKUP(KML12,'Tyson - Cheese (NOI)'!$B:$Y,15,FALSE)</f>
        <v>0</v>
      </c>
      <c r="KMM13">
        <f>VLOOKUP(KMM12,'Tyson - Cheese (NOI)'!$B:$Y,16,FALSE)</f>
        <v>0</v>
      </c>
      <c r="KMN13">
        <f>VLOOKUP(KMN12,'Tyson - Cheese (NOI)'!$B:$Y,17,FALSE)</f>
        <v>0</v>
      </c>
      <c r="KMO13">
        <f>VLOOKUP(KMO12,'Tyson - Cheese (NOI)'!$B:$Y,18,FALSE)</f>
        <v>0</v>
      </c>
      <c r="KMP13">
        <f>VLOOKUP(KMP12,'Tyson - Cheese (NOI)'!$B:$Y,19,FALSE)</f>
        <v>0</v>
      </c>
      <c r="KMR13">
        <f>VLOOKUP(KMR12,'Tyson - Cheese (NOI)'!$B:$Y,10,FALSE)</f>
        <v>0</v>
      </c>
      <c r="KMS13">
        <f>VLOOKUP(KMS12,'Tyson - Cheese (NOI)'!$B:$Y,11,FALSE)</f>
        <v>0</v>
      </c>
      <c r="KMT13">
        <f>VLOOKUP(KMT12,'Tyson - Cheese (NOI)'!$B:$Y,12,FALSE)</f>
        <v>0</v>
      </c>
      <c r="KMU13">
        <f>VLOOKUP(KMU12,'Tyson - Cheese (NOI)'!$B:$Y,13,FALSE)</f>
        <v>0</v>
      </c>
      <c r="KMV13">
        <f>VLOOKUP(KMV12,'Tyson - Cheese (NOI)'!$B:$Y,14,FALSE)</f>
        <v>0</v>
      </c>
      <c r="KMW13">
        <f>VLOOKUP(KMW12,'Tyson - Cheese (NOI)'!$B:$Y,15,FALSE)</f>
        <v>0</v>
      </c>
      <c r="KMX13">
        <f>VLOOKUP(KMX12,'Tyson - Cheese (NOI)'!$B:$Y,16,FALSE)</f>
        <v>0</v>
      </c>
      <c r="KMY13">
        <f>VLOOKUP(KMY12,'Tyson - Cheese (NOI)'!$B:$Y,17,FALSE)</f>
        <v>0</v>
      </c>
      <c r="KMZ13">
        <f>VLOOKUP(KMZ12,'Tyson - Cheese (NOI)'!$B:$Y,18,FALSE)</f>
        <v>0</v>
      </c>
      <c r="KNA13">
        <f>VLOOKUP(KNA12,'Tyson - Cheese (NOI)'!$B:$Y,19,FALSE)</f>
        <v>0</v>
      </c>
      <c r="KNC13">
        <f>VLOOKUP(KNC12,'Tyson - Cheese (NOI)'!$B:$Y,10,FALSE)</f>
        <v>0</v>
      </c>
      <c r="KND13">
        <f>VLOOKUP(KND12,'Tyson - Cheese (NOI)'!$B:$Y,11,FALSE)</f>
        <v>0</v>
      </c>
      <c r="KNE13">
        <f>VLOOKUP(KNE12,'Tyson - Cheese (NOI)'!$B:$Y,12,FALSE)</f>
        <v>0</v>
      </c>
      <c r="KNF13">
        <f>VLOOKUP(KNF12,'Tyson - Cheese (NOI)'!$B:$Y,13,FALSE)</f>
        <v>0</v>
      </c>
      <c r="KNG13">
        <f>VLOOKUP(KNG12,'Tyson - Cheese (NOI)'!$B:$Y,14,FALSE)</f>
        <v>0</v>
      </c>
      <c r="KNH13">
        <f>VLOOKUP(KNH12,'Tyson - Cheese (NOI)'!$B:$Y,15,FALSE)</f>
        <v>0</v>
      </c>
      <c r="KNI13">
        <f>VLOOKUP(KNI12,'Tyson - Cheese (NOI)'!$B:$Y,16,FALSE)</f>
        <v>0</v>
      </c>
      <c r="KNJ13">
        <f>VLOOKUP(KNJ12,'Tyson - Cheese (NOI)'!$B:$Y,17,FALSE)</f>
        <v>0</v>
      </c>
      <c r="KNK13">
        <f>VLOOKUP(KNK12,'Tyson - Cheese (NOI)'!$B:$Y,18,FALSE)</f>
        <v>0</v>
      </c>
      <c r="KNL13">
        <f>VLOOKUP(KNL12,'Tyson - Cheese (NOI)'!$B:$Y,19,FALSE)</f>
        <v>0</v>
      </c>
      <c r="KNN13">
        <f>VLOOKUP(KNN12,'Tyson - Cheese (NOI)'!$B:$Y,10,FALSE)</f>
        <v>0</v>
      </c>
      <c r="KNO13">
        <f>VLOOKUP(KNO12,'Tyson - Cheese (NOI)'!$B:$Y,11,FALSE)</f>
        <v>0</v>
      </c>
      <c r="KNP13">
        <f>VLOOKUP(KNP12,'Tyson - Cheese (NOI)'!$B:$Y,12,FALSE)</f>
        <v>0</v>
      </c>
      <c r="KNQ13">
        <f>VLOOKUP(KNQ12,'Tyson - Cheese (NOI)'!$B:$Y,13,FALSE)</f>
        <v>0</v>
      </c>
      <c r="KNR13">
        <f>VLOOKUP(KNR12,'Tyson - Cheese (NOI)'!$B:$Y,14,FALSE)</f>
        <v>0</v>
      </c>
      <c r="KNS13">
        <f>VLOOKUP(KNS12,'Tyson - Cheese (NOI)'!$B:$Y,15,FALSE)</f>
        <v>0</v>
      </c>
      <c r="KNT13">
        <f>VLOOKUP(KNT12,'Tyson - Cheese (NOI)'!$B:$Y,16,FALSE)</f>
        <v>0</v>
      </c>
      <c r="KNU13">
        <f>VLOOKUP(KNU12,'Tyson - Cheese (NOI)'!$B:$Y,17,FALSE)</f>
        <v>0</v>
      </c>
      <c r="KNV13">
        <f>VLOOKUP(KNV12,'Tyson - Cheese (NOI)'!$B:$Y,18,FALSE)</f>
        <v>0</v>
      </c>
      <c r="KNW13">
        <f>VLOOKUP(KNW12,'Tyson - Cheese (NOI)'!$B:$Y,19,FALSE)</f>
        <v>0</v>
      </c>
      <c r="KNY13">
        <f>VLOOKUP(KNY12,'Tyson - Chicken (NOI)'!$B:$Y,10,FALSE)</f>
        <v>0</v>
      </c>
      <c r="KNZ13">
        <f>VLOOKUP(KNZ12,'Tyson - Chicken (NOI)'!$B:$Y,11,FALSE)</f>
        <v>0</v>
      </c>
      <c r="KOA13">
        <f>VLOOKUP(KOA12,'Tyson - Chicken (NOI)'!$B:$Y,12,FALSE)</f>
        <v>0</v>
      </c>
      <c r="KOB13">
        <f>VLOOKUP(KOB12,'Tyson - Chicken (NOI)'!$B:$Y,13,FALSE)</f>
        <v>0</v>
      </c>
      <c r="KOC13">
        <f>VLOOKUP(KOC12,'Tyson - Chicken (NOI)'!$B:$Y,14,FALSE)</f>
        <v>0</v>
      </c>
      <c r="KOD13">
        <f>VLOOKUP(KOD12,'Tyson - Chicken (NOI)'!$B:$Y,15,FALSE)</f>
        <v>0</v>
      </c>
      <c r="KOE13">
        <f>VLOOKUP(KOE12,'Tyson - Chicken (NOI)'!$B:$Y,16,FALSE)</f>
        <v>0</v>
      </c>
      <c r="KOF13">
        <f>VLOOKUP(KOF12,'Tyson - Chicken (NOI)'!$B:$Y,17,FALSE)</f>
        <v>0</v>
      </c>
      <c r="KOG13">
        <f>VLOOKUP(KOG12,'Tyson - Chicken (NOI)'!$B:$Y,18,FALSE)</f>
        <v>0</v>
      </c>
      <c r="KOH13">
        <f>VLOOKUP(KOH12,'Tyson - Chicken (NOI)'!$B:$Y,19,FALSE)</f>
        <v>0</v>
      </c>
      <c r="KOJ13">
        <f>VLOOKUP(KOJ12,'Tyson - Chicken (NOI)'!$B:$Y,10,FALSE)</f>
        <v>0</v>
      </c>
      <c r="KOK13">
        <f>VLOOKUP(KOK12,'Tyson - Chicken (NOI)'!$B:$Y,11,FALSE)</f>
        <v>0</v>
      </c>
      <c r="KOL13">
        <f>VLOOKUP(KOL12,'Tyson - Chicken (NOI)'!$B:$Y,12,FALSE)</f>
        <v>0</v>
      </c>
      <c r="KOM13">
        <f>VLOOKUP(KOM12,'Tyson - Chicken (NOI)'!$B:$Y,13,FALSE)</f>
        <v>0</v>
      </c>
      <c r="KON13">
        <f>VLOOKUP(KON12,'Tyson - Chicken (NOI)'!$B:$Y,14,FALSE)</f>
        <v>0</v>
      </c>
      <c r="KOO13">
        <f>VLOOKUP(KOO12,'Tyson - Chicken (NOI)'!$B:$Y,15,FALSE)</f>
        <v>0</v>
      </c>
      <c r="KOP13">
        <f>VLOOKUP(KOP12,'Tyson - Chicken (NOI)'!$B:$Y,16,FALSE)</f>
        <v>0</v>
      </c>
      <c r="KOQ13">
        <f>VLOOKUP(KOQ12,'Tyson - Chicken (NOI)'!$B:$Y,17,FALSE)</f>
        <v>0</v>
      </c>
      <c r="KOR13">
        <f>VLOOKUP(KOR12,'Tyson - Chicken (NOI)'!$B:$Y,18,FALSE)</f>
        <v>0</v>
      </c>
      <c r="KOS13">
        <f>VLOOKUP(KOS12,'Tyson - Chicken (NOI)'!$B:$Y,19,FALSE)</f>
        <v>0</v>
      </c>
      <c r="KOU13">
        <f>VLOOKUP(KOU12,'Tyson - Chicken (NOI)'!$B:$Y,10,FALSE)</f>
        <v>0</v>
      </c>
      <c r="KOV13">
        <f>VLOOKUP(KOV12,'Tyson - Chicken (NOI)'!$B:$Y,11,FALSE)</f>
        <v>0</v>
      </c>
      <c r="KOW13">
        <f>VLOOKUP(KOW12,'Tyson - Chicken (NOI)'!$B:$Y,12,FALSE)</f>
        <v>0</v>
      </c>
      <c r="KOX13">
        <f>VLOOKUP(KOX12,'Tyson - Chicken (NOI)'!$B:$Y,13,FALSE)</f>
        <v>0</v>
      </c>
      <c r="KOY13">
        <f>VLOOKUP(KOY12,'Tyson - Chicken (NOI)'!$B:$Y,14,FALSE)</f>
        <v>0</v>
      </c>
      <c r="KOZ13">
        <f>VLOOKUP(KOZ12,'Tyson - Chicken (NOI)'!$B:$Y,15,FALSE)</f>
        <v>0</v>
      </c>
      <c r="KPA13">
        <f>VLOOKUP(KPA12,'Tyson - Chicken (NOI)'!$B:$Y,16,FALSE)</f>
        <v>0</v>
      </c>
      <c r="KPB13">
        <f>VLOOKUP(KPB12,'Tyson - Chicken (NOI)'!$B:$Y,17,FALSE)</f>
        <v>0</v>
      </c>
      <c r="KPC13">
        <f>VLOOKUP(KPC12,'Tyson - Chicken (NOI)'!$B:$Y,18,FALSE)</f>
        <v>0</v>
      </c>
      <c r="KPD13">
        <f>VLOOKUP(KPD12,'Tyson - Chicken (NOI)'!$B:$Y,19,FALSE)</f>
        <v>0</v>
      </c>
      <c r="KPF13">
        <f>VLOOKUP(KPF12,'Tyson - Chicken (NOI)'!$B:$Y,10,FALSE)</f>
        <v>0</v>
      </c>
      <c r="KPG13">
        <f>VLOOKUP(KPG12,'Tyson - Chicken (NOI)'!$B:$Y,11,FALSE)</f>
        <v>0</v>
      </c>
      <c r="KPH13">
        <f>VLOOKUP(KPH12,'Tyson - Chicken (NOI)'!$B:$Y,12,FALSE)</f>
        <v>0</v>
      </c>
      <c r="KPI13">
        <f>VLOOKUP(KPI12,'Tyson - Chicken (NOI)'!$B:$Y,13,FALSE)</f>
        <v>0</v>
      </c>
      <c r="KPJ13">
        <f>VLOOKUP(KPJ12,'Tyson - Chicken (NOI)'!$B:$Y,14,FALSE)</f>
        <v>0</v>
      </c>
      <c r="KPK13">
        <f>VLOOKUP(KPK12,'Tyson - Chicken (NOI)'!$B:$Y,15,FALSE)</f>
        <v>0</v>
      </c>
      <c r="KPL13">
        <f>VLOOKUP(KPL12,'Tyson - Chicken (NOI)'!$B:$Y,16,FALSE)</f>
        <v>0</v>
      </c>
      <c r="KPM13">
        <f>VLOOKUP(KPM12,'Tyson - Chicken (NOI)'!$B:$Y,17,FALSE)</f>
        <v>0</v>
      </c>
      <c r="KPN13">
        <f>VLOOKUP(KPN12,'Tyson - Chicken (NOI)'!$B:$Y,18,FALSE)</f>
        <v>0</v>
      </c>
      <c r="KPO13">
        <f>VLOOKUP(KPO12,'Tyson - Chicken (NOI)'!$B:$Y,19,FALSE)</f>
        <v>0</v>
      </c>
      <c r="KPQ13">
        <f>VLOOKUP(KPQ12,'Tyson - Chicken (NOI)'!$B:$Y,10,FALSE)</f>
        <v>0</v>
      </c>
      <c r="KPR13">
        <f>VLOOKUP(KPR12,'Tyson - Chicken (NOI)'!$B:$Y,11,FALSE)</f>
        <v>0</v>
      </c>
      <c r="KPS13">
        <f>VLOOKUP(KPS12,'Tyson - Chicken (NOI)'!$B:$Y,12,FALSE)</f>
        <v>0</v>
      </c>
      <c r="KPT13">
        <f>VLOOKUP(KPT12,'Tyson - Chicken (NOI)'!$B:$Y,13,FALSE)</f>
        <v>0</v>
      </c>
      <c r="KPU13">
        <f>VLOOKUP(KPU12,'Tyson - Chicken (NOI)'!$B:$Y,14,FALSE)</f>
        <v>0</v>
      </c>
      <c r="KPV13">
        <f>VLOOKUP(KPV12,'Tyson - Chicken (NOI)'!$B:$Y,15,FALSE)</f>
        <v>0</v>
      </c>
      <c r="KPW13">
        <f>VLOOKUP(KPW12,'Tyson - Chicken (NOI)'!$B:$Y,16,FALSE)</f>
        <v>0</v>
      </c>
      <c r="KPX13">
        <f>VLOOKUP(KPX12,'Tyson - Chicken (NOI)'!$B:$Y,17,FALSE)</f>
        <v>0</v>
      </c>
      <c r="KPY13">
        <f>VLOOKUP(KPY12,'Tyson - Chicken (NOI)'!$B:$Y,18,FALSE)</f>
        <v>0</v>
      </c>
      <c r="KPZ13">
        <f>VLOOKUP(KPZ12,'Tyson - Chicken (NOI)'!$B:$Y,19,FALSE)</f>
        <v>0</v>
      </c>
      <c r="KQB13">
        <f>VLOOKUP(KQB12,'Tyson - Chicken (NOI)'!$B:$Y,10,FALSE)</f>
        <v>0</v>
      </c>
      <c r="KQC13">
        <f>VLOOKUP(KQC12,'Tyson - Chicken (NOI)'!$B:$Y,11,FALSE)</f>
        <v>0</v>
      </c>
      <c r="KQD13">
        <f>VLOOKUP(KQD12,'Tyson - Chicken (NOI)'!$B:$Y,12,FALSE)</f>
        <v>0</v>
      </c>
      <c r="KQE13">
        <f>VLOOKUP(KQE12,'Tyson - Chicken (NOI)'!$B:$Y,13,FALSE)</f>
        <v>0</v>
      </c>
      <c r="KQF13">
        <f>VLOOKUP(KQF12,'Tyson - Chicken (NOI)'!$B:$Y,14,FALSE)</f>
        <v>0</v>
      </c>
      <c r="KQG13">
        <f>VLOOKUP(KQG12,'Tyson - Chicken (NOI)'!$B:$Y,15,FALSE)</f>
        <v>0</v>
      </c>
      <c r="KQH13">
        <f>VLOOKUP(KQH12,'Tyson - Chicken (NOI)'!$B:$Y,16,FALSE)</f>
        <v>0</v>
      </c>
      <c r="KQI13">
        <f>VLOOKUP(KQI12,'Tyson - Chicken (NOI)'!$B:$Y,17,FALSE)</f>
        <v>0</v>
      </c>
      <c r="KQJ13">
        <f>VLOOKUP(KQJ12,'Tyson - Chicken (NOI)'!$B:$Y,18,FALSE)</f>
        <v>0</v>
      </c>
      <c r="KQK13">
        <f>VLOOKUP(KQK12,'Tyson - Chicken (NOI)'!$B:$Y,19,FALSE)</f>
        <v>0</v>
      </c>
      <c r="KQM13">
        <f>VLOOKUP(KQM12,'Tyson - Chicken (NOI)'!$B:$Y,10,FALSE)</f>
        <v>0</v>
      </c>
      <c r="KQN13">
        <f>VLOOKUP(KQN12,'Tyson - Chicken (NOI)'!$B:$Y,11,FALSE)</f>
        <v>0</v>
      </c>
      <c r="KQO13">
        <f>VLOOKUP(KQO12,'Tyson - Chicken (NOI)'!$B:$Y,12,FALSE)</f>
        <v>0</v>
      </c>
      <c r="KQP13">
        <f>VLOOKUP(KQP12,'Tyson - Chicken (NOI)'!$B:$Y,13,FALSE)</f>
        <v>0</v>
      </c>
      <c r="KQQ13">
        <f>VLOOKUP(KQQ12,'Tyson - Chicken (NOI)'!$B:$Y,14,FALSE)</f>
        <v>0</v>
      </c>
      <c r="KQR13">
        <f>VLOOKUP(KQR12,'Tyson - Chicken (NOI)'!$B:$Y,15,FALSE)</f>
        <v>0</v>
      </c>
      <c r="KQS13">
        <f>VLOOKUP(KQS12,'Tyson - Chicken (NOI)'!$B:$Y,16,FALSE)</f>
        <v>0</v>
      </c>
      <c r="KQT13">
        <f>VLOOKUP(KQT12,'Tyson - Chicken (NOI)'!$B:$Y,17,FALSE)</f>
        <v>0</v>
      </c>
      <c r="KQU13">
        <f>VLOOKUP(KQU12,'Tyson - Chicken (NOI)'!$B:$Y,18,FALSE)</f>
        <v>0</v>
      </c>
      <c r="KQV13">
        <f>VLOOKUP(KQV12,'Tyson - Chicken (NOI)'!$B:$Y,19,FALSE)</f>
        <v>0</v>
      </c>
      <c r="KQX13">
        <f>VLOOKUP(KQX12,'Tyson - Chicken (NOI)'!$B:$Y,10,FALSE)</f>
        <v>0</v>
      </c>
      <c r="KQY13">
        <f>VLOOKUP(KQY12,'Tyson - Chicken (NOI)'!$B:$Y,11,FALSE)</f>
        <v>0</v>
      </c>
      <c r="KQZ13">
        <f>VLOOKUP(KQZ12,'Tyson - Chicken (NOI)'!$B:$Y,12,FALSE)</f>
        <v>0</v>
      </c>
      <c r="KRA13">
        <f>VLOOKUP(KRA12,'Tyson - Chicken (NOI)'!$B:$Y,13,FALSE)</f>
        <v>0</v>
      </c>
      <c r="KRB13">
        <f>VLOOKUP(KRB12,'Tyson - Chicken (NOI)'!$B:$Y,14,FALSE)</f>
        <v>0</v>
      </c>
      <c r="KRC13">
        <f>VLOOKUP(KRC12,'Tyson - Chicken (NOI)'!$B:$Y,15,FALSE)</f>
        <v>0</v>
      </c>
      <c r="KRD13">
        <f>VLOOKUP(KRD12,'Tyson - Chicken (NOI)'!$B:$Y,16,FALSE)</f>
        <v>0</v>
      </c>
      <c r="KRE13">
        <f>VLOOKUP(KRE12,'Tyson - Chicken (NOI)'!$B:$Y,17,FALSE)</f>
        <v>0</v>
      </c>
      <c r="KRF13">
        <f>VLOOKUP(KRF12,'Tyson - Chicken (NOI)'!$B:$Y,18,FALSE)</f>
        <v>0</v>
      </c>
      <c r="KRG13">
        <f>VLOOKUP(KRG12,'Tyson - Chicken (NOI)'!$B:$Y,19,FALSE)</f>
        <v>0</v>
      </c>
      <c r="KRI13">
        <f>VLOOKUP(KRI12,'Tyson - Chicken (NOI)'!$B:$Y,10,FALSE)</f>
        <v>0</v>
      </c>
      <c r="KRJ13">
        <f>VLOOKUP(KRJ12,'Tyson - Chicken (NOI)'!$B:$Y,11,FALSE)</f>
        <v>0</v>
      </c>
      <c r="KRK13">
        <f>VLOOKUP(KRK12,'Tyson - Chicken (NOI)'!$B:$Y,12,FALSE)</f>
        <v>0</v>
      </c>
      <c r="KRL13">
        <f>VLOOKUP(KRL12,'Tyson - Chicken (NOI)'!$B:$Y,13,FALSE)</f>
        <v>0</v>
      </c>
      <c r="KRM13">
        <f>VLOOKUP(KRM12,'Tyson - Chicken (NOI)'!$B:$Y,14,FALSE)</f>
        <v>0</v>
      </c>
      <c r="KRN13">
        <f>VLOOKUP(KRN12,'Tyson - Chicken (NOI)'!$B:$Y,15,FALSE)</f>
        <v>0</v>
      </c>
      <c r="KRO13">
        <f>VLOOKUP(KRO12,'Tyson - Chicken (NOI)'!$B:$Y,16,FALSE)</f>
        <v>0</v>
      </c>
      <c r="KRP13">
        <f>VLOOKUP(KRP12,'Tyson - Chicken (NOI)'!$B:$Y,17,FALSE)</f>
        <v>0</v>
      </c>
      <c r="KRQ13">
        <f>VLOOKUP(KRQ12,'Tyson - Chicken (NOI)'!$B:$Y,18,FALSE)</f>
        <v>0</v>
      </c>
      <c r="KRR13">
        <f>VLOOKUP(KRR12,'Tyson - Chicken (NOI)'!$B:$Y,19,FALSE)</f>
        <v>0</v>
      </c>
      <c r="KRT13">
        <f>VLOOKUP(KRT12,'Tyson - Chicken (NOI)'!$B:$Y,10,FALSE)</f>
        <v>0</v>
      </c>
      <c r="KRU13">
        <f>VLOOKUP(KRU12,'Tyson - Chicken (NOI)'!$B:$Y,11,FALSE)</f>
        <v>0</v>
      </c>
      <c r="KRV13">
        <f>VLOOKUP(KRV12,'Tyson - Chicken (NOI)'!$B:$Y,12,FALSE)</f>
        <v>0</v>
      </c>
      <c r="KRW13">
        <f>VLOOKUP(KRW12,'Tyson - Chicken (NOI)'!$B:$Y,13,FALSE)</f>
        <v>0</v>
      </c>
      <c r="KRX13">
        <f>VLOOKUP(KRX12,'Tyson - Chicken (NOI)'!$B:$Y,14,FALSE)</f>
        <v>0</v>
      </c>
      <c r="KRY13">
        <f>VLOOKUP(KRY12,'Tyson - Chicken (NOI)'!$B:$Y,15,FALSE)</f>
        <v>0</v>
      </c>
      <c r="KRZ13">
        <f>VLOOKUP(KRZ12,'Tyson - Chicken (NOI)'!$B:$Y,16,FALSE)</f>
        <v>0</v>
      </c>
      <c r="KSA13">
        <f>VLOOKUP(KSA12,'Tyson - Chicken (NOI)'!$B:$Y,17,FALSE)</f>
        <v>0</v>
      </c>
      <c r="KSB13">
        <f>VLOOKUP(KSB12,'Tyson - Chicken (NOI)'!$B:$Y,18,FALSE)</f>
        <v>0</v>
      </c>
      <c r="KSC13">
        <f>VLOOKUP(KSC12,'Tyson - Chicken (NOI)'!$B:$Y,19,FALSE)</f>
        <v>0</v>
      </c>
      <c r="KSE13">
        <f>VLOOKUP(KSE12,'Tyson - Chicken (NOI)'!$B:$Y,10,FALSE)</f>
        <v>0</v>
      </c>
      <c r="KSF13">
        <f>VLOOKUP(KSF12,'Tyson - Chicken (NOI)'!$B:$Y,11,FALSE)</f>
        <v>0</v>
      </c>
      <c r="KSG13">
        <f>VLOOKUP(KSG12,'Tyson - Chicken (NOI)'!$B:$Y,12,FALSE)</f>
        <v>0</v>
      </c>
      <c r="KSH13">
        <f>VLOOKUP(KSH12,'Tyson - Chicken (NOI)'!$B:$Y,13,FALSE)</f>
        <v>0</v>
      </c>
      <c r="KSI13">
        <f>VLOOKUP(KSI12,'Tyson - Chicken (NOI)'!$B:$Y,14,FALSE)</f>
        <v>0</v>
      </c>
      <c r="KSJ13">
        <f>VLOOKUP(KSJ12,'Tyson - Chicken (NOI)'!$B:$Y,15,FALSE)</f>
        <v>0</v>
      </c>
      <c r="KSK13">
        <f>VLOOKUP(KSK12,'Tyson - Chicken (NOI)'!$B:$Y,16,FALSE)</f>
        <v>0</v>
      </c>
      <c r="KSL13">
        <f>VLOOKUP(KSL12,'Tyson - Chicken (NOI)'!$B:$Y,17,FALSE)</f>
        <v>0</v>
      </c>
      <c r="KSM13">
        <f>VLOOKUP(KSM12,'Tyson - Chicken (NOI)'!$B:$Y,18,FALSE)</f>
        <v>0</v>
      </c>
      <c r="KSN13">
        <f>VLOOKUP(KSN12,'Tyson - Chicken (NOI)'!$B:$Y,19,FALSE)</f>
        <v>0</v>
      </c>
      <c r="KSP13">
        <f>VLOOKUP(KSP12,'Tyson - Chicken (NOI)'!$B:$Y,10,FALSE)</f>
        <v>0</v>
      </c>
      <c r="KSQ13">
        <f>VLOOKUP(KSQ12,'Tyson - Chicken (NOI)'!$B:$Y,11,FALSE)</f>
        <v>0</v>
      </c>
      <c r="KSR13">
        <f>VLOOKUP(KSR12,'Tyson - Chicken (NOI)'!$B:$Y,12,FALSE)</f>
        <v>0</v>
      </c>
      <c r="KSS13">
        <f>VLOOKUP(KSS12,'Tyson - Chicken (NOI)'!$B:$Y,13,FALSE)</f>
        <v>0</v>
      </c>
      <c r="KST13">
        <f>VLOOKUP(KST12,'Tyson - Chicken (NOI)'!$B:$Y,14,FALSE)</f>
        <v>0</v>
      </c>
      <c r="KSU13">
        <f>VLOOKUP(KSU12,'Tyson - Chicken (NOI)'!$B:$Y,15,FALSE)</f>
        <v>0</v>
      </c>
      <c r="KSV13">
        <f>VLOOKUP(KSV12,'Tyson - Chicken (NOI)'!$B:$Y,16,FALSE)</f>
        <v>0</v>
      </c>
      <c r="KSW13">
        <f>VLOOKUP(KSW12,'Tyson - Chicken (NOI)'!$B:$Y,17,FALSE)</f>
        <v>0</v>
      </c>
      <c r="KSX13">
        <f>VLOOKUP(KSX12,'Tyson - Chicken (NOI)'!$B:$Y,18,FALSE)</f>
        <v>0</v>
      </c>
      <c r="KSY13">
        <f>VLOOKUP(KSY12,'Tyson - Chicken (NOI)'!$B:$Y,19,FALSE)</f>
        <v>0</v>
      </c>
      <c r="KTA13">
        <f>VLOOKUP(KTA12,'Tyson - Chicken (NOI)'!$B:$Y,10,FALSE)</f>
        <v>0</v>
      </c>
      <c r="KTB13">
        <f>VLOOKUP(KTB12,'Tyson - Chicken (NOI)'!$B:$Y,11,FALSE)</f>
        <v>0</v>
      </c>
      <c r="KTC13">
        <f>VLOOKUP(KTC12,'Tyson - Chicken (NOI)'!$B:$Y,12,FALSE)</f>
        <v>0</v>
      </c>
      <c r="KTD13">
        <f>VLOOKUP(KTD12,'Tyson - Chicken (NOI)'!$B:$Y,13,FALSE)</f>
        <v>0</v>
      </c>
      <c r="KTE13">
        <f>VLOOKUP(KTE12,'Tyson - Chicken (NOI)'!$B:$Y,14,FALSE)</f>
        <v>0</v>
      </c>
      <c r="KTF13">
        <f>VLOOKUP(KTF12,'Tyson - Chicken (NOI)'!$B:$Y,15,FALSE)</f>
        <v>0</v>
      </c>
      <c r="KTG13">
        <f>VLOOKUP(KTG12,'Tyson - Chicken (NOI)'!$B:$Y,16,FALSE)</f>
        <v>0</v>
      </c>
      <c r="KTH13">
        <f>VLOOKUP(KTH12,'Tyson - Chicken (NOI)'!$B:$Y,17,FALSE)</f>
        <v>0</v>
      </c>
      <c r="KTI13">
        <f>VLOOKUP(KTI12,'Tyson - Chicken (NOI)'!$B:$Y,18,FALSE)</f>
        <v>0</v>
      </c>
      <c r="KTJ13">
        <f>VLOOKUP(KTJ12,'Tyson - Chicken (NOI)'!$B:$Y,19,FALSE)</f>
        <v>0</v>
      </c>
      <c r="KTL13">
        <f>VLOOKUP(KTL12,'Tyson - Chicken (NOI)'!$B:$Y,10,FALSE)</f>
        <v>0</v>
      </c>
      <c r="KTM13">
        <f>VLOOKUP(KTM12,'Tyson - Chicken (NOI)'!$B:$Y,11,FALSE)</f>
        <v>0</v>
      </c>
      <c r="KTN13">
        <f>VLOOKUP(KTN12,'Tyson - Chicken (NOI)'!$B:$Y,12,FALSE)</f>
        <v>0</v>
      </c>
      <c r="KTO13">
        <f>VLOOKUP(KTO12,'Tyson - Chicken (NOI)'!$B:$Y,13,FALSE)</f>
        <v>0</v>
      </c>
      <c r="KTP13">
        <f>VLOOKUP(KTP12,'Tyson - Chicken (NOI)'!$B:$Y,14,FALSE)</f>
        <v>0</v>
      </c>
      <c r="KTQ13">
        <f>VLOOKUP(KTQ12,'Tyson - Chicken (NOI)'!$B:$Y,15,FALSE)</f>
        <v>0</v>
      </c>
      <c r="KTR13">
        <f>VLOOKUP(KTR12,'Tyson - Chicken (NOI)'!$B:$Y,16,FALSE)</f>
        <v>0</v>
      </c>
      <c r="KTS13">
        <f>VLOOKUP(KTS12,'Tyson - Chicken (NOI)'!$B:$Y,17,FALSE)</f>
        <v>0</v>
      </c>
      <c r="KTT13">
        <f>VLOOKUP(KTT12,'Tyson - Chicken (NOI)'!$B:$Y,18,FALSE)</f>
        <v>0</v>
      </c>
      <c r="KTU13">
        <f>VLOOKUP(KTU12,'Tyson - Chicken (NOI)'!$B:$Y,19,FALSE)</f>
        <v>0</v>
      </c>
      <c r="KTW13">
        <f>VLOOKUP(KTW12,'Tyson - Chicken (NOI)'!$B:$Y,10,FALSE)</f>
        <v>0</v>
      </c>
      <c r="KTX13">
        <f>VLOOKUP(KTX12,'Tyson - Chicken (NOI)'!$B:$Y,11,FALSE)</f>
        <v>0</v>
      </c>
      <c r="KTY13">
        <f>VLOOKUP(KTY12,'Tyson - Chicken (NOI)'!$B:$Y,12,FALSE)</f>
        <v>0</v>
      </c>
      <c r="KTZ13">
        <f>VLOOKUP(KTZ12,'Tyson - Chicken (NOI)'!$B:$Y,13,FALSE)</f>
        <v>0</v>
      </c>
      <c r="KUA13">
        <f>VLOOKUP(KUA12,'Tyson - Chicken (NOI)'!$B:$Y,14,FALSE)</f>
        <v>0</v>
      </c>
      <c r="KUB13">
        <f>VLOOKUP(KUB12,'Tyson - Chicken (NOI)'!$B:$Y,15,FALSE)</f>
        <v>0</v>
      </c>
      <c r="KUC13">
        <f>VLOOKUP(KUC12,'Tyson - Chicken (NOI)'!$B:$Y,16,FALSE)</f>
        <v>0</v>
      </c>
      <c r="KUD13">
        <f>VLOOKUP(KUD12,'Tyson - Chicken (NOI)'!$B:$Y,17,FALSE)</f>
        <v>0</v>
      </c>
      <c r="KUE13">
        <f>VLOOKUP(KUE12,'Tyson - Chicken (NOI)'!$B:$Y,18,FALSE)</f>
        <v>0</v>
      </c>
      <c r="KUF13">
        <f>VLOOKUP(KUF12,'Tyson - Chicken (NOI)'!$B:$Y,19,FALSE)</f>
        <v>0</v>
      </c>
      <c r="KUH13">
        <f>VLOOKUP(KUH12,'Tyson - Chicken (NOI)'!$B:$Y,10,FALSE)</f>
        <v>0</v>
      </c>
      <c r="KUI13">
        <f>VLOOKUP(KUI12,'Tyson - Chicken (NOI)'!$B:$Y,11,FALSE)</f>
        <v>0</v>
      </c>
      <c r="KUJ13">
        <f>VLOOKUP(KUJ12,'Tyson - Chicken (NOI)'!$B:$Y,12,FALSE)</f>
        <v>0</v>
      </c>
      <c r="KUK13">
        <f>VLOOKUP(KUK12,'Tyson - Chicken (NOI)'!$B:$Y,13,FALSE)</f>
        <v>0</v>
      </c>
      <c r="KUL13">
        <f>VLOOKUP(KUL12,'Tyson - Chicken (NOI)'!$B:$Y,14,FALSE)</f>
        <v>0</v>
      </c>
      <c r="KUM13">
        <f>VLOOKUP(KUM12,'Tyson - Chicken (NOI)'!$B:$Y,15,FALSE)</f>
        <v>0</v>
      </c>
      <c r="KUN13">
        <f>VLOOKUP(KUN12,'Tyson - Chicken (NOI)'!$B:$Y,16,FALSE)</f>
        <v>0</v>
      </c>
      <c r="KUO13">
        <f>VLOOKUP(KUO12,'Tyson - Chicken (NOI)'!$B:$Y,17,FALSE)</f>
        <v>0</v>
      </c>
      <c r="KUP13">
        <f>VLOOKUP(KUP12,'Tyson - Chicken (NOI)'!$B:$Y,18,FALSE)</f>
        <v>0</v>
      </c>
      <c r="KUQ13">
        <f>VLOOKUP(KUQ12,'Tyson - Chicken (NOI)'!$B:$Y,19,FALSE)</f>
        <v>0</v>
      </c>
      <c r="KUS13">
        <f>VLOOKUP(KUS12,'Tyson - Chicken (NOI)'!$B:$Y,10,FALSE)</f>
        <v>0</v>
      </c>
      <c r="KUT13">
        <f>VLOOKUP(KUT12,'Tyson - Chicken (NOI)'!$B:$Y,11,FALSE)</f>
        <v>0</v>
      </c>
      <c r="KUU13">
        <f>VLOOKUP(KUU12,'Tyson - Chicken (NOI)'!$B:$Y,12,FALSE)</f>
        <v>0</v>
      </c>
      <c r="KUV13">
        <f>VLOOKUP(KUV12,'Tyson - Chicken (NOI)'!$B:$Y,13,FALSE)</f>
        <v>0</v>
      </c>
      <c r="KUW13">
        <f>VLOOKUP(KUW12,'Tyson - Chicken (NOI)'!$B:$Y,14,FALSE)</f>
        <v>0</v>
      </c>
      <c r="KUX13">
        <f>VLOOKUP(KUX12,'Tyson - Chicken (NOI)'!$B:$Y,15,FALSE)</f>
        <v>0</v>
      </c>
      <c r="KUY13">
        <f>VLOOKUP(KUY12,'Tyson - Chicken (NOI)'!$B:$Y,16,FALSE)</f>
        <v>0</v>
      </c>
      <c r="KUZ13">
        <f>VLOOKUP(KUZ12,'Tyson - Chicken (NOI)'!$B:$Y,17,FALSE)</f>
        <v>0</v>
      </c>
      <c r="KVA13">
        <f>VLOOKUP(KVA12,'Tyson - Chicken (NOI)'!$B:$Y,18,FALSE)</f>
        <v>0</v>
      </c>
      <c r="KVB13">
        <f>VLOOKUP(KVB12,'Tyson - Chicken (NOI)'!$B:$Y,19,FALSE)</f>
        <v>0</v>
      </c>
      <c r="KVD13">
        <f>VLOOKUP(KVD12,'Tyson - Chicken (NOI)'!$B:$Y,10,FALSE)</f>
        <v>0</v>
      </c>
      <c r="KVE13">
        <f>VLOOKUP(KVE12,'Tyson - Chicken (NOI)'!$B:$Y,11,FALSE)</f>
        <v>0</v>
      </c>
      <c r="KVF13">
        <f>VLOOKUP(KVF12,'Tyson - Chicken (NOI)'!$B:$Y,12,FALSE)</f>
        <v>0</v>
      </c>
      <c r="KVG13">
        <f>VLOOKUP(KVG12,'Tyson - Chicken (NOI)'!$B:$Y,13,FALSE)</f>
        <v>0</v>
      </c>
      <c r="KVH13">
        <f>VLOOKUP(KVH12,'Tyson - Chicken (NOI)'!$B:$Y,14,FALSE)</f>
        <v>0</v>
      </c>
      <c r="KVI13">
        <f>VLOOKUP(KVI12,'Tyson - Chicken (NOI)'!$B:$Y,15,FALSE)</f>
        <v>0</v>
      </c>
      <c r="KVJ13">
        <f>VLOOKUP(KVJ12,'Tyson - Chicken (NOI)'!$B:$Y,16,FALSE)</f>
        <v>0</v>
      </c>
      <c r="KVK13">
        <f>VLOOKUP(KVK12,'Tyson - Chicken (NOI)'!$B:$Y,17,FALSE)</f>
        <v>0</v>
      </c>
      <c r="KVL13">
        <f>VLOOKUP(KVL12,'Tyson - Chicken (NOI)'!$B:$Y,18,FALSE)</f>
        <v>0</v>
      </c>
      <c r="KVM13">
        <f>VLOOKUP(KVM12,'Tyson - Chicken (NOI)'!$B:$Y,19,FALSE)</f>
        <v>0</v>
      </c>
      <c r="KVO13">
        <f>VLOOKUP(KVO12,'Tyson - Chicken (NOI)'!$B:$Y,10,FALSE)</f>
        <v>0</v>
      </c>
      <c r="KVP13">
        <f>VLOOKUP(KVP12,'Tyson - Chicken (NOI)'!$B:$Y,11,FALSE)</f>
        <v>0</v>
      </c>
      <c r="KVQ13">
        <f>VLOOKUP(KVQ12,'Tyson - Chicken (NOI)'!$B:$Y,12,FALSE)</f>
        <v>0</v>
      </c>
      <c r="KVR13">
        <f>VLOOKUP(KVR12,'Tyson - Chicken (NOI)'!$B:$Y,13,FALSE)</f>
        <v>0</v>
      </c>
      <c r="KVS13">
        <f>VLOOKUP(KVS12,'Tyson - Chicken (NOI)'!$B:$Y,14,FALSE)</f>
        <v>0</v>
      </c>
      <c r="KVT13">
        <f>VLOOKUP(KVT12,'Tyson - Chicken (NOI)'!$B:$Y,15,FALSE)</f>
        <v>0</v>
      </c>
      <c r="KVU13">
        <f>VLOOKUP(KVU12,'Tyson - Chicken (NOI)'!$B:$Y,16,FALSE)</f>
        <v>0</v>
      </c>
      <c r="KVV13">
        <f>VLOOKUP(KVV12,'Tyson - Chicken (NOI)'!$B:$Y,17,FALSE)</f>
        <v>0</v>
      </c>
      <c r="KVW13">
        <f>VLOOKUP(KVW12,'Tyson - Chicken (NOI)'!$B:$Y,18,FALSE)</f>
        <v>0</v>
      </c>
      <c r="KVX13">
        <f>VLOOKUP(KVX12,'Tyson - Chicken (NOI)'!$B:$Y,19,FALSE)</f>
        <v>0</v>
      </c>
      <c r="KVZ13">
        <f>VLOOKUP(KVZ12,'Tyson - Chicken (NOI)'!$B:$Y,10,FALSE)</f>
        <v>0</v>
      </c>
      <c r="KWA13">
        <f>VLOOKUP(KWA12,'Tyson - Chicken (NOI)'!$B:$Y,11,FALSE)</f>
        <v>0</v>
      </c>
      <c r="KWB13">
        <f>VLOOKUP(KWB12,'Tyson - Chicken (NOI)'!$B:$Y,12,FALSE)</f>
        <v>0</v>
      </c>
      <c r="KWC13">
        <f>VLOOKUP(KWC12,'Tyson - Chicken (NOI)'!$B:$Y,13,FALSE)</f>
        <v>0</v>
      </c>
      <c r="KWD13">
        <f>VLOOKUP(KWD12,'Tyson - Chicken (NOI)'!$B:$Y,14,FALSE)</f>
        <v>0</v>
      </c>
      <c r="KWE13">
        <f>VLOOKUP(KWE12,'Tyson - Chicken (NOI)'!$B:$Y,15,FALSE)</f>
        <v>0</v>
      </c>
      <c r="KWF13">
        <f>VLOOKUP(KWF12,'Tyson - Chicken (NOI)'!$B:$Y,16,FALSE)</f>
        <v>0</v>
      </c>
      <c r="KWG13">
        <f>VLOOKUP(KWG12,'Tyson - Chicken (NOI)'!$B:$Y,17,FALSE)</f>
        <v>0</v>
      </c>
      <c r="KWH13">
        <f>VLOOKUP(KWH12,'Tyson - Chicken (NOI)'!$B:$Y,18,FALSE)</f>
        <v>0</v>
      </c>
      <c r="KWI13">
        <f>VLOOKUP(KWI12,'Tyson - Chicken (NOI)'!$B:$Y,19,FALSE)</f>
        <v>0</v>
      </c>
      <c r="KWK13">
        <f>VLOOKUP(KWK12,'Tyson - Chicken (NOI)'!$B:$Y,10,FALSE)</f>
        <v>0</v>
      </c>
      <c r="KWL13">
        <f>VLOOKUP(KWL12,'Tyson - Chicken (NOI)'!$B:$Y,11,FALSE)</f>
        <v>0</v>
      </c>
      <c r="KWM13">
        <f>VLOOKUP(KWM12,'Tyson - Chicken (NOI)'!$B:$Y,12,FALSE)</f>
        <v>0</v>
      </c>
      <c r="KWN13">
        <f>VLOOKUP(KWN12,'Tyson - Chicken (NOI)'!$B:$Y,13,FALSE)</f>
        <v>0</v>
      </c>
      <c r="KWO13">
        <f>VLOOKUP(KWO12,'Tyson - Chicken (NOI)'!$B:$Y,14,FALSE)</f>
        <v>0</v>
      </c>
      <c r="KWP13">
        <f>VLOOKUP(KWP12,'Tyson - Chicken (NOI)'!$B:$Y,15,FALSE)</f>
        <v>0</v>
      </c>
      <c r="KWQ13">
        <f>VLOOKUP(KWQ12,'Tyson - Chicken (NOI)'!$B:$Y,16,FALSE)</f>
        <v>0</v>
      </c>
      <c r="KWR13">
        <f>VLOOKUP(KWR12,'Tyson - Chicken (NOI)'!$B:$Y,17,FALSE)</f>
        <v>0</v>
      </c>
      <c r="KWS13">
        <f>VLOOKUP(KWS12,'Tyson - Chicken (NOI)'!$B:$Y,18,FALSE)</f>
        <v>0</v>
      </c>
      <c r="KWT13">
        <f>VLOOKUP(KWT12,'Tyson - Chicken (NOI)'!$B:$Y,19,FALSE)</f>
        <v>0</v>
      </c>
      <c r="KWV13">
        <f>VLOOKUP(KWV12,'Tyson - Chicken (NOI)'!$B:$Y,10,FALSE)</f>
        <v>0</v>
      </c>
      <c r="KWW13">
        <f>VLOOKUP(KWW12,'Tyson - Chicken (NOI)'!$B:$Y,11,FALSE)</f>
        <v>0</v>
      </c>
      <c r="KWX13">
        <f>VLOOKUP(KWX12,'Tyson - Chicken (NOI)'!$B:$Y,12,FALSE)</f>
        <v>0</v>
      </c>
      <c r="KWY13">
        <f>VLOOKUP(KWY12,'Tyson - Chicken (NOI)'!$B:$Y,13,FALSE)</f>
        <v>0</v>
      </c>
      <c r="KWZ13">
        <f>VLOOKUP(KWZ12,'Tyson - Chicken (NOI)'!$B:$Y,14,FALSE)</f>
        <v>0</v>
      </c>
      <c r="KXA13">
        <f>VLOOKUP(KXA12,'Tyson - Chicken (NOI)'!$B:$Y,15,FALSE)</f>
        <v>0</v>
      </c>
      <c r="KXB13">
        <f>VLOOKUP(KXB12,'Tyson - Chicken (NOI)'!$B:$Y,16,FALSE)</f>
        <v>0</v>
      </c>
      <c r="KXC13">
        <f>VLOOKUP(KXC12,'Tyson - Chicken (NOI)'!$B:$Y,17,FALSE)</f>
        <v>0</v>
      </c>
      <c r="KXD13">
        <f>VLOOKUP(KXD12,'Tyson - Chicken (NOI)'!$B:$Y,18,FALSE)</f>
        <v>0</v>
      </c>
      <c r="KXE13">
        <f>VLOOKUP(KXE12,'Tyson - Chicken (NOI)'!$B:$Y,19,FALSE)</f>
        <v>0</v>
      </c>
      <c r="KXG13">
        <f>VLOOKUP(KXG12,'Tyson - Chicken (NOI)'!$B:$Y,10,FALSE)</f>
        <v>0</v>
      </c>
      <c r="KXH13">
        <f>VLOOKUP(KXH12,'Tyson - Chicken (NOI)'!$B:$Y,11,FALSE)</f>
        <v>0</v>
      </c>
      <c r="KXI13">
        <f>VLOOKUP(KXI12,'Tyson - Chicken (NOI)'!$B:$Y,12,FALSE)</f>
        <v>0</v>
      </c>
      <c r="KXJ13">
        <f>VLOOKUP(KXJ12,'Tyson - Chicken (NOI)'!$B:$Y,13,FALSE)</f>
        <v>0</v>
      </c>
      <c r="KXK13">
        <f>VLOOKUP(KXK12,'Tyson - Chicken (NOI)'!$B:$Y,14,FALSE)</f>
        <v>0</v>
      </c>
      <c r="KXL13">
        <f>VLOOKUP(KXL12,'Tyson - Chicken (NOI)'!$B:$Y,15,FALSE)</f>
        <v>0</v>
      </c>
      <c r="KXM13">
        <f>VLOOKUP(KXM12,'Tyson - Chicken (NOI)'!$B:$Y,16,FALSE)</f>
        <v>0</v>
      </c>
      <c r="KXN13">
        <f>VLOOKUP(KXN12,'Tyson - Chicken (NOI)'!$B:$Y,17,FALSE)</f>
        <v>0</v>
      </c>
      <c r="KXO13">
        <f>VLOOKUP(KXO12,'Tyson - Chicken (NOI)'!$B:$Y,18,FALSE)</f>
        <v>0</v>
      </c>
      <c r="KXP13">
        <f>VLOOKUP(KXP12,'Tyson - Chicken (NOI)'!$B:$Y,19,FALSE)</f>
        <v>0</v>
      </c>
      <c r="KXR13">
        <f>VLOOKUP(KXR12,'Tyson - Chicken (NOI)'!$B:$Y,10,FALSE)</f>
        <v>0</v>
      </c>
      <c r="KXS13">
        <f>VLOOKUP(KXS12,'Tyson - Chicken (NOI)'!$B:$Y,11,FALSE)</f>
        <v>0</v>
      </c>
      <c r="KXT13">
        <f>VLOOKUP(KXT12,'Tyson - Chicken (NOI)'!$B:$Y,12,FALSE)</f>
        <v>0</v>
      </c>
      <c r="KXU13">
        <f>VLOOKUP(KXU12,'Tyson - Chicken (NOI)'!$B:$Y,13,FALSE)</f>
        <v>0</v>
      </c>
      <c r="KXV13">
        <f>VLOOKUP(KXV12,'Tyson - Chicken (NOI)'!$B:$Y,14,FALSE)</f>
        <v>0</v>
      </c>
      <c r="KXW13">
        <f>VLOOKUP(KXW12,'Tyson - Chicken (NOI)'!$B:$Y,15,FALSE)</f>
        <v>0</v>
      </c>
      <c r="KXX13">
        <f>VLOOKUP(KXX12,'Tyson - Chicken (NOI)'!$B:$Y,16,FALSE)</f>
        <v>0</v>
      </c>
      <c r="KXY13">
        <f>VLOOKUP(KXY12,'Tyson - Chicken (NOI)'!$B:$Y,17,FALSE)</f>
        <v>0</v>
      </c>
      <c r="KXZ13">
        <f>VLOOKUP(KXZ12,'Tyson - Chicken (NOI)'!$B:$Y,18,FALSE)</f>
        <v>0</v>
      </c>
      <c r="KYA13">
        <f>VLOOKUP(KYA12,'Tyson - Chicken (NOI)'!$B:$Y,19,FALSE)</f>
        <v>0</v>
      </c>
      <c r="KYC13">
        <f>VLOOKUP(KYC12,'Tyson - Chicken (NOI)'!$B:$Y,10,FALSE)</f>
        <v>0</v>
      </c>
      <c r="KYD13">
        <f>VLOOKUP(KYD12,'Tyson - Chicken (NOI)'!$B:$Y,11,FALSE)</f>
        <v>0</v>
      </c>
      <c r="KYE13">
        <f>VLOOKUP(KYE12,'Tyson - Chicken (NOI)'!$B:$Y,12,FALSE)</f>
        <v>0</v>
      </c>
      <c r="KYF13">
        <f>VLOOKUP(KYF12,'Tyson - Chicken (NOI)'!$B:$Y,13,FALSE)</f>
        <v>0</v>
      </c>
      <c r="KYG13">
        <f>VLOOKUP(KYG12,'Tyson - Chicken (NOI)'!$B:$Y,14,FALSE)</f>
        <v>0</v>
      </c>
      <c r="KYH13">
        <f>VLOOKUP(KYH12,'Tyson - Chicken (NOI)'!$B:$Y,15,FALSE)</f>
        <v>0</v>
      </c>
      <c r="KYI13">
        <f>VLOOKUP(KYI12,'Tyson - Chicken (NOI)'!$B:$Y,16,FALSE)</f>
        <v>0</v>
      </c>
      <c r="KYJ13">
        <f>VLOOKUP(KYJ12,'Tyson - Chicken (NOI)'!$B:$Y,17,FALSE)</f>
        <v>0</v>
      </c>
      <c r="KYK13">
        <f>VLOOKUP(KYK12,'Tyson - Chicken (NOI)'!$B:$Y,18,FALSE)</f>
        <v>0</v>
      </c>
      <c r="KYL13">
        <f>VLOOKUP(KYL12,'Tyson - Chicken (NOI)'!$B:$Y,19,FALSE)</f>
        <v>0</v>
      </c>
      <c r="KYN13">
        <f>VLOOKUP(KYN12,'Tyson - Chicken (NOI)'!$B:$Y,10,FALSE)</f>
        <v>0</v>
      </c>
      <c r="KYO13">
        <f>VLOOKUP(KYO12,'Tyson - Chicken (NOI)'!$B:$Y,11,FALSE)</f>
        <v>0</v>
      </c>
      <c r="KYP13">
        <f>VLOOKUP(KYP12,'Tyson - Chicken (NOI)'!$B:$Y,12,FALSE)</f>
        <v>0</v>
      </c>
      <c r="KYQ13">
        <f>VLOOKUP(KYQ12,'Tyson - Chicken (NOI)'!$B:$Y,13,FALSE)</f>
        <v>0</v>
      </c>
      <c r="KYR13">
        <f>VLOOKUP(KYR12,'Tyson - Chicken (NOI)'!$B:$Y,14,FALSE)</f>
        <v>0</v>
      </c>
      <c r="KYS13">
        <f>VLOOKUP(KYS12,'Tyson - Chicken (NOI)'!$B:$Y,15,FALSE)</f>
        <v>0</v>
      </c>
      <c r="KYT13">
        <f>VLOOKUP(KYT12,'Tyson - Chicken (NOI)'!$B:$Y,16,FALSE)</f>
        <v>0</v>
      </c>
      <c r="KYU13">
        <f>VLOOKUP(KYU12,'Tyson - Chicken (NOI)'!$B:$Y,17,FALSE)</f>
        <v>0</v>
      </c>
      <c r="KYV13">
        <f>VLOOKUP(KYV12,'Tyson - Chicken (NOI)'!$B:$Y,18,FALSE)</f>
        <v>0</v>
      </c>
      <c r="KYW13">
        <f>VLOOKUP(KYW12,'Tyson - Chicken (NOI)'!$B:$Y,19,FALSE)</f>
        <v>0</v>
      </c>
      <c r="KYY13">
        <f>VLOOKUP(KYY12,'Tyson - Chicken (NOI)'!$B:$Y,10,FALSE)</f>
        <v>0</v>
      </c>
      <c r="KYZ13">
        <f>VLOOKUP(KYZ12,'Tyson - Chicken (NOI)'!$B:$Y,11,FALSE)</f>
        <v>0</v>
      </c>
      <c r="KZA13">
        <f>VLOOKUP(KZA12,'Tyson - Chicken (NOI)'!$B:$Y,12,FALSE)</f>
        <v>0</v>
      </c>
      <c r="KZB13">
        <f>VLOOKUP(KZB12,'Tyson - Chicken (NOI)'!$B:$Y,13,FALSE)</f>
        <v>0</v>
      </c>
      <c r="KZC13">
        <f>VLOOKUP(KZC12,'Tyson - Chicken (NOI)'!$B:$Y,14,FALSE)</f>
        <v>0</v>
      </c>
      <c r="KZD13">
        <f>VLOOKUP(KZD12,'Tyson - Chicken (NOI)'!$B:$Y,15,FALSE)</f>
        <v>0</v>
      </c>
      <c r="KZE13">
        <f>VLOOKUP(KZE12,'Tyson - Chicken (NOI)'!$B:$Y,16,FALSE)</f>
        <v>0</v>
      </c>
      <c r="KZF13">
        <f>VLOOKUP(KZF12,'Tyson - Chicken (NOI)'!$B:$Y,17,FALSE)</f>
        <v>0</v>
      </c>
      <c r="KZG13">
        <f>VLOOKUP(KZG12,'Tyson - Chicken (NOI)'!$B:$Y,18,FALSE)</f>
        <v>0</v>
      </c>
      <c r="KZH13">
        <f>VLOOKUP(KZH12,'Tyson - Chicken (NOI)'!$B:$Y,19,FALSE)</f>
        <v>0</v>
      </c>
      <c r="KZJ13">
        <f>VLOOKUP(KZJ12,'Tyson - Chicken (NOI)'!$B:$Y,10,FALSE)</f>
        <v>0</v>
      </c>
      <c r="KZK13">
        <f>VLOOKUP(KZK12,'Tyson - Chicken (NOI)'!$B:$Y,11,FALSE)</f>
        <v>0</v>
      </c>
      <c r="KZL13">
        <f>VLOOKUP(KZL12,'Tyson - Chicken (NOI)'!$B:$Y,12,FALSE)</f>
        <v>0</v>
      </c>
      <c r="KZM13">
        <f>VLOOKUP(KZM12,'Tyson - Chicken (NOI)'!$B:$Y,13,FALSE)</f>
        <v>0</v>
      </c>
      <c r="KZN13">
        <f>VLOOKUP(KZN12,'Tyson - Chicken (NOI)'!$B:$Y,14,FALSE)</f>
        <v>0</v>
      </c>
      <c r="KZO13">
        <f>VLOOKUP(KZO12,'Tyson - Chicken (NOI)'!$B:$Y,15,FALSE)</f>
        <v>0</v>
      </c>
      <c r="KZP13">
        <f>VLOOKUP(KZP12,'Tyson - Chicken (NOI)'!$B:$Y,16,FALSE)</f>
        <v>0</v>
      </c>
      <c r="KZQ13">
        <f>VLOOKUP(KZQ12,'Tyson - Chicken (NOI)'!$B:$Y,17,FALSE)</f>
        <v>0</v>
      </c>
      <c r="KZR13">
        <f>VLOOKUP(KZR12,'Tyson - Chicken (NOI)'!$B:$Y,18,FALSE)</f>
        <v>0</v>
      </c>
      <c r="KZS13">
        <f>VLOOKUP(KZS12,'Tyson - Chicken (NOI)'!$B:$Y,19,FALSE)</f>
        <v>0</v>
      </c>
      <c r="KZU13">
        <f>VLOOKUP(KZU12,'Tyson - Chicken (NOI)'!$B:$Y,10,FALSE)</f>
        <v>0</v>
      </c>
      <c r="KZV13">
        <f>VLOOKUP(KZV12,'Tyson - Chicken (NOI)'!$B:$Y,11,FALSE)</f>
        <v>0</v>
      </c>
      <c r="KZW13">
        <f>VLOOKUP(KZW12,'Tyson - Chicken (NOI)'!$B:$Y,12,FALSE)</f>
        <v>0</v>
      </c>
      <c r="KZX13">
        <f>VLOOKUP(KZX12,'Tyson - Chicken (NOI)'!$B:$Y,13,FALSE)</f>
        <v>0</v>
      </c>
      <c r="KZY13">
        <f>VLOOKUP(KZY12,'Tyson - Chicken (NOI)'!$B:$Y,14,FALSE)</f>
        <v>0</v>
      </c>
      <c r="KZZ13">
        <f>VLOOKUP(KZZ12,'Tyson - Chicken (NOI)'!$B:$Y,15,FALSE)</f>
        <v>0</v>
      </c>
      <c r="LAA13">
        <f>VLOOKUP(LAA12,'Tyson - Chicken (NOI)'!$B:$Y,16,FALSE)</f>
        <v>0</v>
      </c>
      <c r="LAB13">
        <f>VLOOKUP(LAB12,'Tyson - Chicken (NOI)'!$B:$Y,17,FALSE)</f>
        <v>0</v>
      </c>
      <c r="LAC13">
        <f>VLOOKUP(LAC12,'Tyson - Chicken (NOI)'!$B:$Y,18,FALSE)</f>
        <v>0</v>
      </c>
      <c r="LAD13">
        <f>VLOOKUP(LAD12,'Tyson - Chicken (NOI)'!$B:$Y,19,FALSE)</f>
        <v>0</v>
      </c>
      <c r="LAF13">
        <f>VLOOKUP(LAF12,'Tyson - Chicken (NOI)'!$B:$Y,10,FALSE)</f>
        <v>0</v>
      </c>
      <c r="LAG13">
        <f>VLOOKUP(LAG12,'Tyson - Chicken (NOI)'!$B:$Y,11,FALSE)</f>
        <v>0</v>
      </c>
      <c r="LAH13">
        <f>VLOOKUP(LAH12,'Tyson - Chicken (NOI)'!$B:$Y,12,FALSE)</f>
        <v>0</v>
      </c>
      <c r="LAI13">
        <f>VLOOKUP(LAI12,'Tyson - Chicken (NOI)'!$B:$Y,13,FALSE)</f>
        <v>0</v>
      </c>
      <c r="LAJ13">
        <f>VLOOKUP(LAJ12,'Tyson - Chicken (NOI)'!$B:$Y,14,FALSE)</f>
        <v>0</v>
      </c>
      <c r="LAK13">
        <f>VLOOKUP(LAK12,'Tyson - Chicken (NOI)'!$B:$Y,15,FALSE)</f>
        <v>0</v>
      </c>
      <c r="LAL13">
        <f>VLOOKUP(LAL12,'Tyson - Chicken (NOI)'!$B:$Y,16,FALSE)</f>
        <v>0</v>
      </c>
      <c r="LAM13">
        <f>VLOOKUP(LAM12,'Tyson - Chicken (NOI)'!$B:$Y,17,FALSE)</f>
        <v>0</v>
      </c>
      <c r="LAN13">
        <f>VLOOKUP(LAN12,'Tyson - Chicken (NOI)'!$B:$Y,18,FALSE)</f>
        <v>0</v>
      </c>
      <c r="LAO13">
        <f>VLOOKUP(LAO12,'Tyson - Chicken (NOI)'!$B:$Y,19,FALSE)</f>
        <v>0</v>
      </c>
      <c r="LAQ13">
        <f>VLOOKUP(LAQ12,'Tyson - Chicken (NOI)'!$B:$Y,10,FALSE)</f>
        <v>0</v>
      </c>
      <c r="LAR13">
        <f>VLOOKUP(LAR12,'Tyson - Chicken (NOI)'!$B:$Y,11,FALSE)</f>
        <v>0</v>
      </c>
      <c r="LAS13">
        <f>VLOOKUP(LAS12,'Tyson - Chicken (NOI)'!$B:$Y,12,FALSE)</f>
        <v>0</v>
      </c>
      <c r="LAT13">
        <f>VLOOKUP(LAT12,'Tyson - Chicken (NOI)'!$B:$Y,13,FALSE)</f>
        <v>0</v>
      </c>
      <c r="LAU13">
        <f>VLOOKUP(LAU12,'Tyson - Chicken (NOI)'!$B:$Y,14,FALSE)</f>
        <v>0</v>
      </c>
      <c r="LAV13">
        <f>VLOOKUP(LAV12,'Tyson - Chicken (NOI)'!$B:$Y,15,FALSE)</f>
        <v>0</v>
      </c>
      <c r="LAW13">
        <f>VLOOKUP(LAW12,'Tyson - Chicken (NOI)'!$B:$Y,16,FALSE)</f>
        <v>0</v>
      </c>
      <c r="LAX13">
        <f>VLOOKUP(LAX12,'Tyson - Chicken (NOI)'!$B:$Y,17,FALSE)</f>
        <v>0</v>
      </c>
      <c r="LAY13">
        <f>VLOOKUP(LAY12,'Tyson - Chicken (NOI)'!$B:$Y,18,FALSE)</f>
        <v>0</v>
      </c>
      <c r="LAZ13">
        <f>VLOOKUP(LAZ12,'Tyson - Chicken (NOI)'!$B:$Y,19,FALSE)</f>
        <v>0</v>
      </c>
      <c r="LBB13">
        <f>VLOOKUP(LBB12,'Tyson - Chicken (NOI)'!$B:$Y,10,FALSE)</f>
        <v>0</v>
      </c>
      <c r="LBC13">
        <f>VLOOKUP(LBC12,'Tyson - Chicken (NOI)'!$B:$Y,11,FALSE)</f>
        <v>0</v>
      </c>
      <c r="LBD13">
        <f>VLOOKUP(LBD12,'Tyson - Chicken (NOI)'!$B:$Y,12,FALSE)</f>
        <v>0</v>
      </c>
      <c r="LBE13">
        <f>VLOOKUP(LBE12,'Tyson - Chicken (NOI)'!$B:$Y,13,FALSE)</f>
        <v>0</v>
      </c>
      <c r="LBF13">
        <f>VLOOKUP(LBF12,'Tyson - Chicken (NOI)'!$B:$Y,14,FALSE)</f>
        <v>0</v>
      </c>
      <c r="LBG13">
        <f>VLOOKUP(LBG12,'Tyson - Chicken (NOI)'!$B:$Y,15,FALSE)</f>
        <v>0</v>
      </c>
      <c r="LBH13">
        <f>VLOOKUP(LBH12,'Tyson - Chicken (NOI)'!$B:$Y,16,FALSE)</f>
        <v>0</v>
      </c>
      <c r="LBI13">
        <f>VLOOKUP(LBI12,'Tyson - Chicken (NOI)'!$B:$Y,17,FALSE)</f>
        <v>0</v>
      </c>
      <c r="LBJ13">
        <f>VLOOKUP(LBJ12,'Tyson - Chicken (NOI)'!$B:$Y,18,FALSE)</f>
        <v>0</v>
      </c>
      <c r="LBK13">
        <f>VLOOKUP(LBK12,'Tyson - Chicken (NOI)'!$B:$Y,19,FALSE)</f>
        <v>0</v>
      </c>
      <c r="LBM13">
        <f>VLOOKUP(LBM12,'Tyson - Chicken (NOI)'!$B:$Y,10,FALSE)</f>
        <v>0</v>
      </c>
      <c r="LBN13">
        <f>VLOOKUP(LBN12,'Tyson - Chicken (NOI)'!$B:$Y,11,FALSE)</f>
        <v>0</v>
      </c>
      <c r="LBO13">
        <f>VLOOKUP(LBO12,'Tyson - Chicken (NOI)'!$B:$Y,12,FALSE)</f>
        <v>0</v>
      </c>
      <c r="LBP13">
        <f>VLOOKUP(LBP12,'Tyson - Chicken (NOI)'!$B:$Y,13,FALSE)</f>
        <v>0</v>
      </c>
      <c r="LBQ13">
        <f>VLOOKUP(LBQ12,'Tyson - Chicken (NOI)'!$B:$Y,14,FALSE)</f>
        <v>0</v>
      </c>
      <c r="LBR13">
        <f>VLOOKUP(LBR12,'Tyson - Chicken (NOI)'!$B:$Y,15,FALSE)</f>
        <v>0</v>
      </c>
      <c r="LBS13">
        <f>VLOOKUP(LBS12,'Tyson - Chicken (NOI)'!$B:$Y,16,FALSE)</f>
        <v>0</v>
      </c>
      <c r="LBT13">
        <f>VLOOKUP(LBT12,'Tyson - Chicken (NOI)'!$B:$Y,17,FALSE)</f>
        <v>0</v>
      </c>
      <c r="LBU13">
        <f>VLOOKUP(LBU12,'Tyson - Chicken (NOI)'!$B:$Y,18,FALSE)</f>
        <v>0</v>
      </c>
      <c r="LBV13">
        <f>VLOOKUP(LBV12,'Tyson - Chicken (NOI)'!$B:$Y,19,FALSE)</f>
        <v>0</v>
      </c>
      <c r="LBX13">
        <f>VLOOKUP(LBX12,'Tyson - Chicken (NOI)'!$B:$Y,10,FALSE)</f>
        <v>0</v>
      </c>
      <c r="LBY13">
        <f>VLOOKUP(LBY12,'Tyson - Chicken (NOI)'!$B:$Y,11,FALSE)</f>
        <v>0</v>
      </c>
      <c r="LBZ13">
        <f>VLOOKUP(LBZ12,'Tyson - Chicken (NOI)'!$B:$Y,12,FALSE)</f>
        <v>0</v>
      </c>
      <c r="LCA13">
        <f>VLOOKUP(LCA12,'Tyson - Chicken (NOI)'!$B:$Y,13,FALSE)</f>
        <v>0</v>
      </c>
      <c r="LCB13">
        <f>VLOOKUP(LCB12,'Tyson - Chicken (NOI)'!$B:$Y,14,FALSE)</f>
        <v>0</v>
      </c>
      <c r="LCC13">
        <f>VLOOKUP(LCC12,'Tyson - Chicken (NOI)'!$B:$Y,15,FALSE)</f>
        <v>0</v>
      </c>
      <c r="LCD13">
        <f>VLOOKUP(LCD12,'Tyson - Chicken (NOI)'!$B:$Y,16,FALSE)</f>
        <v>0</v>
      </c>
      <c r="LCE13">
        <f>VLOOKUP(LCE12,'Tyson - Chicken (NOI)'!$B:$Y,17,FALSE)</f>
        <v>0</v>
      </c>
      <c r="LCF13">
        <f>VLOOKUP(LCF12,'Tyson - Chicken (NOI)'!$B:$Y,18,FALSE)</f>
        <v>0</v>
      </c>
      <c r="LCG13">
        <f>VLOOKUP(LCG12,'Tyson - Chicken (NOI)'!$B:$Y,19,FALSE)</f>
        <v>0</v>
      </c>
      <c r="LCI13">
        <f>VLOOKUP(LCI12,'Tyson - Chicken (NOI)'!$B:$Y,10,FALSE)</f>
        <v>0</v>
      </c>
      <c r="LCJ13">
        <f>VLOOKUP(LCJ12,'Tyson - Chicken (NOI)'!$B:$Y,11,FALSE)</f>
        <v>0</v>
      </c>
      <c r="LCK13">
        <f>VLOOKUP(LCK12,'Tyson - Chicken (NOI)'!$B:$Y,12,FALSE)</f>
        <v>0</v>
      </c>
      <c r="LCL13">
        <f>VLOOKUP(LCL12,'Tyson - Chicken (NOI)'!$B:$Y,13,FALSE)</f>
        <v>0</v>
      </c>
      <c r="LCM13">
        <f>VLOOKUP(LCM12,'Tyson - Chicken (NOI)'!$B:$Y,14,FALSE)</f>
        <v>0</v>
      </c>
      <c r="LCN13">
        <f>VLOOKUP(LCN12,'Tyson - Chicken (NOI)'!$B:$Y,15,FALSE)</f>
        <v>0</v>
      </c>
      <c r="LCO13">
        <f>VLOOKUP(LCO12,'Tyson - Chicken (NOI)'!$B:$Y,16,FALSE)</f>
        <v>0</v>
      </c>
      <c r="LCP13">
        <f>VLOOKUP(LCP12,'Tyson - Chicken (NOI)'!$B:$Y,17,FALSE)</f>
        <v>0</v>
      </c>
      <c r="LCQ13">
        <f>VLOOKUP(LCQ12,'Tyson - Chicken (NOI)'!$B:$Y,18,FALSE)</f>
        <v>0</v>
      </c>
      <c r="LCR13">
        <f>VLOOKUP(LCR12,'Tyson - Chicken (NOI)'!$B:$Y,19,FALSE)</f>
        <v>0</v>
      </c>
      <c r="LCT13">
        <f>VLOOKUP(LCT12,'Tyson - Chicken (NOI)'!$B:$Y,10,FALSE)</f>
        <v>0</v>
      </c>
      <c r="LCU13">
        <f>VLOOKUP(LCU12,'Tyson - Chicken (NOI)'!$B:$Y,11,FALSE)</f>
        <v>0</v>
      </c>
      <c r="LCV13">
        <f>VLOOKUP(LCV12,'Tyson - Chicken (NOI)'!$B:$Y,12,FALSE)</f>
        <v>0</v>
      </c>
      <c r="LCW13">
        <f>VLOOKUP(LCW12,'Tyson - Chicken (NOI)'!$B:$Y,13,FALSE)</f>
        <v>0</v>
      </c>
      <c r="LCX13">
        <f>VLOOKUP(LCX12,'Tyson - Chicken (NOI)'!$B:$Y,14,FALSE)</f>
        <v>0</v>
      </c>
      <c r="LCY13">
        <f>VLOOKUP(LCY12,'Tyson - Chicken (NOI)'!$B:$Y,15,FALSE)</f>
        <v>0</v>
      </c>
      <c r="LCZ13">
        <f>VLOOKUP(LCZ12,'Tyson - Chicken (NOI)'!$B:$Y,16,FALSE)</f>
        <v>0</v>
      </c>
      <c r="LDA13">
        <f>VLOOKUP(LDA12,'Tyson - Chicken (NOI)'!$B:$Y,17,FALSE)</f>
        <v>0</v>
      </c>
      <c r="LDB13">
        <f>VLOOKUP(LDB12,'Tyson - Chicken (NOI)'!$B:$Y,18,FALSE)</f>
        <v>0</v>
      </c>
      <c r="LDC13">
        <f>VLOOKUP(LDC12,'Tyson - Chicken (NOI)'!$B:$Y,19,FALSE)</f>
        <v>0</v>
      </c>
      <c r="LDE13">
        <f>VLOOKUP(LDE12,'Tyson - Chicken (NOI)'!$B:$Y,10,FALSE)</f>
        <v>0</v>
      </c>
      <c r="LDF13">
        <f>VLOOKUP(LDF12,'Tyson - Chicken (NOI)'!$B:$Y,11,FALSE)</f>
        <v>0</v>
      </c>
      <c r="LDG13">
        <f>VLOOKUP(LDG12,'Tyson - Chicken (NOI)'!$B:$Y,12,FALSE)</f>
        <v>0</v>
      </c>
      <c r="LDH13">
        <f>VLOOKUP(LDH12,'Tyson - Chicken (NOI)'!$B:$Y,13,FALSE)</f>
        <v>0</v>
      </c>
      <c r="LDI13">
        <f>VLOOKUP(LDI12,'Tyson - Chicken (NOI)'!$B:$Y,14,FALSE)</f>
        <v>0</v>
      </c>
      <c r="LDJ13">
        <f>VLOOKUP(LDJ12,'Tyson - Chicken (NOI)'!$B:$Y,15,FALSE)</f>
        <v>0</v>
      </c>
      <c r="LDK13">
        <f>VLOOKUP(LDK12,'Tyson - Chicken (NOI)'!$B:$Y,16,FALSE)</f>
        <v>0</v>
      </c>
      <c r="LDL13">
        <f>VLOOKUP(LDL12,'Tyson - Chicken (NOI)'!$B:$Y,17,FALSE)</f>
        <v>0</v>
      </c>
      <c r="LDM13">
        <f>VLOOKUP(LDM12,'Tyson - Chicken (NOI)'!$B:$Y,18,FALSE)</f>
        <v>0</v>
      </c>
      <c r="LDN13">
        <f>VLOOKUP(LDN12,'Tyson - Chicken (NOI)'!$B:$Y,19,FALSE)</f>
        <v>0</v>
      </c>
      <c r="LDP13">
        <f>VLOOKUP(LDP12,'Tyson - Chicken (NOI)'!$B:$Y,10,FALSE)</f>
        <v>0</v>
      </c>
      <c r="LDQ13">
        <f>VLOOKUP(LDQ12,'Tyson - Chicken (NOI)'!$B:$Y,11,FALSE)</f>
        <v>0</v>
      </c>
      <c r="LDR13">
        <f>VLOOKUP(LDR12,'Tyson - Chicken (NOI)'!$B:$Y,12,FALSE)</f>
        <v>0</v>
      </c>
      <c r="LDS13">
        <f>VLOOKUP(LDS12,'Tyson - Chicken (NOI)'!$B:$Y,13,FALSE)</f>
        <v>0</v>
      </c>
      <c r="LDT13">
        <f>VLOOKUP(LDT12,'Tyson - Chicken (NOI)'!$B:$Y,14,FALSE)</f>
        <v>0</v>
      </c>
      <c r="LDU13">
        <f>VLOOKUP(LDU12,'Tyson - Chicken (NOI)'!$B:$Y,15,FALSE)</f>
        <v>0</v>
      </c>
      <c r="LDV13">
        <f>VLOOKUP(LDV12,'Tyson - Chicken (NOI)'!$B:$Y,16,FALSE)</f>
        <v>0</v>
      </c>
      <c r="LDW13">
        <f>VLOOKUP(LDW12,'Tyson - Chicken (NOI)'!$B:$Y,17,FALSE)</f>
        <v>0</v>
      </c>
      <c r="LDX13">
        <f>VLOOKUP(LDX12,'Tyson - Chicken (NOI)'!$B:$Y,18,FALSE)</f>
        <v>0</v>
      </c>
      <c r="LDY13">
        <f>VLOOKUP(LDY12,'Tyson - Chicken (NOI)'!$B:$Y,19,FALSE)</f>
        <v>0</v>
      </c>
      <c r="LEA13">
        <f>VLOOKUP(LEA12,'Tyson - Chicken (NOI)'!$B:$Y,10,FALSE)</f>
        <v>0</v>
      </c>
      <c r="LEB13">
        <f>VLOOKUP(LEB12,'Tyson - Chicken (NOI)'!$B:$Y,11,FALSE)</f>
        <v>0</v>
      </c>
      <c r="LEC13">
        <f>VLOOKUP(LEC12,'Tyson - Chicken (NOI)'!$B:$Y,12,FALSE)</f>
        <v>0</v>
      </c>
      <c r="LED13">
        <f>VLOOKUP(LED12,'Tyson - Chicken (NOI)'!$B:$Y,13,FALSE)</f>
        <v>0</v>
      </c>
      <c r="LEE13">
        <f>VLOOKUP(LEE12,'Tyson - Chicken (NOI)'!$B:$Y,14,FALSE)</f>
        <v>0</v>
      </c>
      <c r="LEF13">
        <f>VLOOKUP(LEF12,'Tyson - Chicken (NOI)'!$B:$Y,15,FALSE)</f>
        <v>0</v>
      </c>
      <c r="LEG13">
        <f>VLOOKUP(LEG12,'Tyson - Chicken (NOI)'!$B:$Y,16,FALSE)</f>
        <v>0</v>
      </c>
      <c r="LEH13">
        <f>VLOOKUP(LEH12,'Tyson - Chicken (NOI)'!$B:$Y,17,FALSE)</f>
        <v>0</v>
      </c>
      <c r="LEI13">
        <f>VLOOKUP(LEI12,'Tyson - Chicken (NOI)'!$B:$Y,18,FALSE)</f>
        <v>0</v>
      </c>
      <c r="LEJ13">
        <f>VLOOKUP(LEJ12,'Tyson - Chicken (NOI)'!$B:$Y,19,FALSE)</f>
        <v>0</v>
      </c>
      <c r="LEL13">
        <f>VLOOKUP(LEL12,'Tyson - Chicken (NOI)'!$B:$Y,10,FALSE)</f>
        <v>0</v>
      </c>
      <c r="LEM13">
        <f>VLOOKUP(LEM12,'Tyson - Chicken (NOI)'!$B:$Y,11,FALSE)</f>
        <v>0</v>
      </c>
      <c r="LEN13">
        <f>VLOOKUP(LEN12,'Tyson - Chicken (NOI)'!$B:$Y,12,FALSE)</f>
        <v>0</v>
      </c>
      <c r="LEO13">
        <f>VLOOKUP(LEO12,'Tyson - Chicken (NOI)'!$B:$Y,13,FALSE)</f>
        <v>0</v>
      </c>
      <c r="LEP13">
        <f>VLOOKUP(LEP12,'Tyson - Chicken (NOI)'!$B:$Y,14,FALSE)</f>
        <v>0</v>
      </c>
      <c r="LEQ13">
        <f>VLOOKUP(LEQ12,'Tyson - Chicken (NOI)'!$B:$Y,15,FALSE)</f>
        <v>0</v>
      </c>
      <c r="LER13">
        <f>VLOOKUP(LER12,'Tyson - Chicken (NOI)'!$B:$Y,16,FALSE)</f>
        <v>0</v>
      </c>
      <c r="LES13">
        <f>VLOOKUP(LES12,'Tyson - Chicken (NOI)'!$B:$Y,17,FALSE)</f>
        <v>0</v>
      </c>
      <c r="LET13">
        <f>VLOOKUP(LET12,'Tyson - Chicken (NOI)'!$B:$Y,18,FALSE)</f>
        <v>0</v>
      </c>
      <c r="LEU13">
        <f>VLOOKUP(LEU12,'Tyson - Chicken (NOI)'!$B:$Y,19,FALSE)</f>
        <v>0</v>
      </c>
      <c r="LEW13">
        <f>VLOOKUP(LEW12,'Tyson - Chicken (NOI)'!$B:$Y,10,FALSE)</f>
        <v>0</v>
      </c>
      <c r="LEX13">
        <f>VLOOKUP(LEX12,'Tyson - Chicken (NOI)'!$B:$Y,11,FALSE)</f>
        <v>0</v>
      </c>
      <c r="LEY13">
        <f>VLOOKUP(LEY12,'Tyson - Chicken (NOI)'!$B:$Y,12,FALSE)</f>
        <v>0</v>
      </c>
      <c r="LEZ13">
        <f>VLOOKUP(LEZ12,'Tyson - Chicken (NOI)'!$B:$Y,13,FALSE)</f>
        <v>0</v>
      </c>
      <c r="LFA13">
        <f>VLOOKUP(LFA12,'Tyson - Chicken (NOI)'!$B:$Y,14,FALSE)</f>
        <v>0</v>
      </c>
      <c r="LFB13">
        <f>VLOOKUP(LFB12,'Tyson - Chicken (NOI)'!$B:$Y,15,FALSE)</f>
        <v>0</v>
      </c>
      <c r="LFC13">
        <f>VLOOKUP(LFC12,'Tyson - Chicken (NOI)'!$B:$Y,16,FALSE)</f>
        <v>0</v>
      </c>
      <c r="LFD13">
        <f>VLOOKUP(LFD12,'Tyson - Chicken (NOI)'!$B:$Y,17,FALSE)</f>
        <v>0</v>
      </c>
      <c r="LFE13">
        <f>VLOOKUP(LFE12,'Tyson - Chicken (NOI)'!$B:$Y,18,FALSE)</f>
        <v>0</v>
      </c>
      <c r="LFF13">
        <f>VLOOKUP(LFF12,'Tyson - Chicken (NOI)'!$B:$Y,19,FALSE)</f>
        <v>0</v>
      </c>
      <c r="LFH13">
        <f>VLOOKUP(LFH12,'Tyson - Chicken (NOI)'!$B:$Y,10,FALSE)</f>
        <v>0</v>
      </c>
      <c r="LFI13">
        <f>VLOOKUP(LFI12,'Tyson - Chicken (NOI)'!$B:$Y,11,FALSE)</f>
        <v>0</v>
      </c>
      <c r="LFJ13">
        <f>VLOOKUP(LFJ12,'Tyson - Chicken (NOI)'!$B:$Y,12,FALSE)</f>
        <v>0</v>
      </c>
      <c r="LFK13">
        <f>VLOOKUP(LFK12,'Tyson - Chicken (NOI)'!$B:$Y,13,FALSE)</f>
        <v>0</v>
      </c>
      <c r="LFL13">
        <f>VLOOKUP(LFL12,'Tyson - Chicken (NOI)'!$B:$Y,14,FALSE)</f>
        <v>0</v>
      </c>
      <c r="LFM13">
        <f>VLOOKUP(LFM12,'Tyson - Chicken (NOI)'!$B:$Y,15,FALSE)</f>
        <v>0</v>
      </c>
      <c r="LFN13">
        <f>VLOOKUP(LFN12,'Tyson - Chicken (NOI)'!$B:$Y,16,FALSE)</f>
        <v>0</v>
      </c>
      <c r="LFO13">
        <f>VLOOKUP(LFO12,'Tyson - Chicken (NOI)'!$B:$Y,17,FALSE)</f>
        <v>0</v>
      </c>
      <c r="LFP13">
        <f>VLOOKUP(LFP12,'Tyson - Chicken (NOI)'!$B:$Y,18,FALSE)</f>
        <v>0</v>
      </c>
      <c r="LFQ13">
        <f>VLOOKUP(LFQ12,'Tyson - Chicken (NOI)'!$B:$Y,19,FALSE)</f>
        <v>0</v>
      </c>
      <c r="LFS13">
        <f>VLOOKUP(LFS12,'Tyson - Chicken (NOI)'!$B:$Y,10,FALSE)</f>
        <v>0</v>
      </c>
      <c r="LFT13">
        <f>VLOOKUP(LFT12,'Tyson - Chicken (NOI)'!$B:$Y,11,FALSE)</f>
        <v>0</v>
      </c>
      <c r="LFU13">
        <f>VLOOKUP(LFU12,'Tyson - Chicken (NOI)'!$B:$Y,12,FALSE)</f>
        <v>0</v>
      </c>
      <c r="LFV13">
        <f>VLOOKUP(LFV12,'Tyson - Chicken (NOI)'!$B:$Y,13,FALSE)</f>
        <v>0</v>
      </c>
      <c r="LFW13">
        <f>VLOOKUP(LFW12,'Tyson - Chicken (NOI)'!$B:$Y,14,FALSE)</f>
        <v>0</v>
      </c>
      <c r="LFX13">
        <f>VLOOKUP(LFX12,'Tyson - Chicken (NOI)'!$B:$Y,15,FALSE)</f>
        <v>0</v>
      </c>
      <c r="LFY13">
        <f>VLOOKUP(LFY12,'Tyson - Chicken (NOI)'!$B:$Y,16,FALSE)</f>
        <v>0</v>
      </c>
      <c r="LFZ13">
        <f>VLOOKUP(LFZ12,'Tyson - Chicken (NOI)'!$B:$Y,17,FALSE)</f>
        <v>0</v>
      </c>
      <c r="LGA13">
        <f>VLOOKUP(LGA12,'Tyson - Chicken (NOI)'!$B:$Y,18,FALSE)</f>
        <v>0</v>
      </c>
      <c r="LGB13">
        <f>VLOOKUP(LGB12,'Tyson - Chicken (NOI)'!$B:$Y,19,FALSE)</f>
        <v>0</v>
      </c>
      <c r="LGD13">
        <f>VLOOKUP(LGD12,'Tyson - Chicken (NOI)'!$B:$Y,10,FALSE)</f>
        <v>0</v>
      </c>
      <c r="LGE13">
        <f>VLOOKUP(LGE12,'Tyson - Chicken (NOI)'!$B:$Y,11,FALSE)</f>
        <v>0</v>
      </c>
      <c r="LGF13">
        <f>VLOOKUP(LGF12,'Tyson - Chicken (NOI)'!$B:$Y,12,FALSE)</f>
        <v>0</v>
      </c>
      <c r="LGG13">
        <f>VLOOKUP(LGG12,'Tyson - Chicken (NOI)'!$B:$Y,13,FALSE)</f>
        <v>0</v>
      </c>
      <c r="LGH13">
        <f>VLOOKUP(LGH12,'Tyson - Chicken (NOI)'!$B:$Y,14,FALSE)</f>
        <v>0</v>
      </c>
      <c r="LGI13">
        <f>VLOOKUP(LGI12,'Tyson - Chicken (NOI)'!$B:$Y,15,FALSE)</f>
        <v>0</v>
      </c>
      <c r="LGJ13">
        <f>VLOOKUP(LGJ12,'Tyson - Chicken (NOI)'!$B:$Y,16,FALSE)</f>
        <v>0</v>
      </c>
      <c r="LGK13">
        <f>VLOOKUP(LGK12,'Tyson - Chicken (NOI)'!$B:$Y,17,FALSE)</f>
        <v>0</v>
      </c>
      <c r="LGL13">
        <f>VLOOKUP(LGL12,'Tyson - Chicken (NOI)'!$B:$Y,18,FALSE)</f>
        <v>0</v>
      </c>
      <c r="LGM13">
        <f>VLOOKUP(LGM12,'Tyson - Chicken (NOI)'!$B:$Y,19,FALSE)</f>
        <v>0</v>
      </c>
      <c r="LGO13">
        <f>VLOOKUP(LGO12,'Tyson - Chicken (NOI)'!$B:$Y,10,FALSE)</f>
        <v>0</v>
      </c>
      <c r="LGP13">
        <f>VLOOKUP(LGP12,'Tyson - Chicken (NOI)'!$B:$Y,11,FALSE)</f>
        <v>0</v>
      </c>
      <c r="LGQ13">
        <f>VLOOKUP(LGQ12,'Tyson - Chicken (NOI)'!$B:$Y,12,FALSE)</f>
        <v>0</v>
      </c>
      <c r="LGR13">
        <f>VLOOKUP(LGR12,'Tyson - Chicken (NOI)'!$B:$Y,13,FALSE)</f>
        <v>0</v>
      </c>
      <c r="LGS13">
        <f>VLOOKUP(LGS12,'Tyson - Chicken (NOI)'!$B:$Y,14,FALSE)</f>
        <v>0</v>
      </c>
      <c r="LGT13">
        <f>VLOOKUP(LGT12,'Tyson - Chicken (NOI)'!$B:$Y,15,FALSE)</f>
        <v>0</v>
      </c>
      <c r="LGU13">
        <f>VLOOKUP(LGU12,'Tyson - Chicken (NOI)'!$B:$Y,16,FALSE)</f>
        <v>0</v>
      </c>
      <c r="LGV13">
        <f>VLOOKUP(LGV12,'Tyson - Chicken (NOI)'!$B:$Y,17,FALSE)</f>
        <v>0</v>
      </c>
      <c r="LGW13">
        <f>VLOOKUP(LGW12,'Tyson - Chicken (NOI)'!$B:$Y,18,FALSE)</f>
        <v>0</v>
      </c>
      <c r="LGX13">
        <f>VLOOKUP(LGX12,'Tyson - Chicken (NOI)'!$B:$Y,19,FALSE)</f>
        <v>0</v>
      </c>
      <c r="LGZ13">
        <f>VLOOKUP(LGZ12,'Tyson - Chicken (NOI)'!$B:$Y,10,FALSE)</f>
        <v>0</v>
      </c>
      <c r="LHA13">
        <f>VLOOKUP(LHA12,'Tyson - Chicken (NOI)'!$B:$Y,11,FALSE)</f>
        <v>0</v>
      </c>
      <c r="LHB13">
        <f>VLOOKUP(LHB12,'Tyson - Chicken (NOI)'!$B:$Y,12,FALSE)</f>
        <v>0</v>
      </c>
      <c r="LHC13">
        <f>VLOOKUP(LHC12,'Tyson - Chicken (NOI)'!$B:$Y,13,FALSE)</f>
        <v>0</v>
      </c>
      <c r="LHD13">
        <f>VLOOKUP(LHD12,'Tyson - Chicken (NOI)'!$B:$Y,14,FALSE)</f>
        <v>0</v>
      </c>
      <c r="LHE13">
        <f>VLOOKUP(LHE12,'Tyson - Chicken (NOI)'!$B:$Y,15,FALSE)</f>
        <v>0</v>
      </c>
      <c r="LHF13">
        <f>VLOOKUP(LHF12,'Tyson - Chicken (NOI)'!$B:$Y,16,FALSE)</f>
        <v>0</v>
      </c>
      <c r="LHG13">
        <f>VLOOKUP(LHG12,'Tyson - Chicken (NOI)'!$B:$Y,17,FALSE)</f>
        <v>0</v>
      </c>
      <c r="LHH13">
        <f>VLOOKUP(LHH12,'Tyson - Chicken (NOI)'!$B:$Y,18,FALSE)</f>
        <v>0</v>
      </c>
      <c r="LHI13">
        <f>VLOOKUP(LHI12,'Tyson - Chicken (NOI)'!$B:$Y,19,FALSE)</f>
        <v>0</v>
      </c>
      <c r="LHK13">
        <f>VLOOKUP(LHK12,'Tyson - Pork (NOI)'!$B:$Y,10,FALSE)</f>
        <v>0</v>
      </c>
      <c r="LHL13">
        <f>VLOOKUP(LHL12,'Tyson - Pork (NOI)'!$B:$Y,11,FALSE)</f>
        <v>0</v>
      </c>
      <c r="LHM13">
        <f>VLOOKUP(LHM12,'Tyson - Pork (NOI)'!$B:$Y,12,FALSE)</f>
        <v>0</v>
      </c>
      <c r="LHN13">
        <f>VLOOKUP(LHN12,'Tyson - Pork (NOI)'!$B:$Y,13,FALSE)</f>
        <v>0</v>
      </c>
      <c r="LHO13">
        <f>VLOOKUP(LHO12,'Tyson - Pork (NOI)'!$B:$Y,14,FALSE)</f>
        <v>0</v>
      </c>
      <c r="LHP13">
        <f>VLOOKUP(LHP12,'Tyson - Pork (NOI)'!$B:$Y,15,FALSE)</f>
        <v>0</v>
      </c>
      <c r="LHQ13">
        <f>VLOOKUP(LHQ12,'Tyson - Pork (NOI)'!$B:$Y,16,FALSE)</f>
        <v>0</v>
      </c>
      <c r="LHR13">
        <f>VLOOKUP(LHR12,'Tyson - Pork (NOI)'!$B:$Y,17,FALSE)</f>
        <v>0</v>
      </c>
      <c r="LHS13">
        <f>VLOOKUP(LHS12,'Tyson - Pork (NOI)'!$B:$Y,18,FALSE)</f>
        <v>0</v>
      </c>
      <c r="LHT13">
        <f>VLOOKUP(LHT12,'Tyson - Pork (NOI)'!$B:$Y,19,FALSE)</f>
        <v>0</v>
      </c>
      <c r="LHV13">
        <f>VLOOKUP(LHV12,'Tyson - Pork (NOI)'!$B:$Y,10,FALSE)</f>
        <v>0</v>
      </c>
      <c r="LHW13">
        <f>VLOOKUP(LHW12,'Tyson - Pork (NOI)'!$B:$Y,11,FALSE)</f>
        <v>0</v>
      </c>
      <c r="LHX13">
        <f>VLOOKUP(LHX12,'Tyson - Pork (NOI)'!$B:$Y,12,FALSE)</f>
        <v>0</v>
      </c>
      <c r="LHY13">
        <f>VLOOKUP(LHY12,'Tyson - Pork (NOI)'!$B:$Y,13,FALSE)</f>
        <v>0</v>
      </c>
      <c r="LHZ13">
        <f>VLOOKUP(LHZ12,'Tyson - Pork (NOI)'!$B:$Y,14,FALSE)</f>
        <v>0</v>
      </c>
      <c r="LIA13">
        <f>VLOOKUP(LIA12,'Tyson - Pork (NOI)'!$B:$Y,15,FALSE)</f>
        <v>0</v>
      </c>
      <c r="LIB13">
        <f>VLOOKUP(LIB12,'Tyson - Pork (NOI)'!$B:$Y,16,FALSE)</f>
        <v>0</v>
      </c>
      <c r="LIC13">
        <f>VLOOKUP(LIC12,'Tyson - Pork (NOI)'!$B:$Y,17,FALSE)</f>
        <v>0</v>
      </c>
      <c r="LID13">
        <f>VLOOKUP(LID12,'Tyson - Pork (NOI)'!$B:$Y,18,FALSE)</f>
        <v>0</v>
      </c>
      <c r="LIE13">
        <f>VLOOKUP(LIE12,'Tyson - Pork (NOI)'!$B:$Y,19,FALSE)</f>
        <v>0</v>
      </c>
      <c r="LIG13">
        <f>VLOOKUP(LIG12,'Yang''s 5th Taste (NOI)'!$B:$Y,10,FALSE)</f>
        <v>0</v>
      </c>
      <c r="LIH13">
        <f>VLOOKUP(LIH12,'Yang''s 5th Taste (NOI)'!$B:$Y,11,FALSE)</f>
        <v>0</v>
      </c>
      <c r="LII13">
        <f>VLOOKUP(LII12,'Yang''s 5th Taste (NOI)'!$B:$Y,12,FALSE)</f>
        <v>0</v>
      </c>
      <c r="LIJ13">
        <f>VLOOKUP(LIJ12,'Yang''s 5th Taste (NOI)'!$B:$Y,13,FALSE)</f>
        <v>0</v>
      </c>
      <c r="LIK13">
        <f>VLOOKUP(LIK12,'Yang''s 5th Taste (NOI)'!$B:$Y,14,FALSE)</f>
        <v>0</v>
      </c>
      <c r="LIL13">
        <f>VLOOKUP(LIL12,'Yang''s 5th Taste (NOI)'!$B:$Y,15,FALSE)</f>
        <v>0</v>
      </c>
      <c r="LIM13">
        <f>VLOOKUP(LIM12,'Yang''s 5th Taste (NOI)'!$B:$Y,16,FALSE)</f>
        <v>0</v>
      </c>
      <c r="LIN13">
        <f>VLOOKUP(LIN12,'Yang''s 5th Taste (NOI)'!$B:$Y,17,FALSE)</f>
        <v>0</v>
      </c>
      <c r="LIO13">
        <f>VLOOKUP(LIO12,'Yang''s 5th Taste (NOI)'!$B:$Y,18,FALSE)</f>
        <v>0</v>
      </c>
      <c r="LIP13">
        <f>VLOOKUP(LIP12,'Yang''s 5th Taste (NOI)'!$B:$Y,19,FALSE)</f>
        <v>0</v>
      </c>
      <c r="LIR13">
        <f>VLOOKUP(LIR12,'Yang''s 5th Taste (NOI)'!$B:$Y,10,FALSE)</f>
        <v>0</v>
      </c>
      <c r="LIS13">
        <f>VLOOKUP(LIS12,'Yang''s 5th Taste (NOI)'!$B:$Y,11,FALSE)</f>
        <v>0</v>
      </c>
      <c r="LIT13">
        <f>VLOOKUP(LIT12,'Yang''s 5th Taste (NOI)'!$B:$Y,12,FALSE)</f>
        <v>0</v>
      </c>
      <c r="LIU13">
        <f>VLOOKUP(LIU12,'Yang''s 5th Taste (NOI)'!$B:$Y,13,FALSE)</f>
        <v>0</v>
      </c>
      <c r="LIV13">
        <f>VLOOKUP(LIV12,'Yang''s 5th Taste (NOI)'!$B:$Y,14,FALSE)</f>
        <v>0</v>
      </c>
      <c r="LIW13">
        <f>VLOOKUP(LIW12,'Yang''s 5th Taste (NOI)'!$B:$Y,15,FALSE)</f>
        <v>0</v>
      </c>
      <c r="LIX13">
        <f>VLOOKUP(LIX12,'Yang''s 5th Taste (NOI)'!$B:$Y,16,FALSE)</f>
        <v>0</v>
      </c>
      <c r="LIY13">
        <f>VLOOKUP(LIY12,'Yang''s 5th Taste (NOI)'!$B:$Y,17,FALSE)</f>
        <v>0</v>
      </c>
      <c r="LIZ13">
        <f>VLOOKUP(LIZ12,'Yang''s 5th Taste (NOI)'!$B:$Y,18,FALSE)</f>
        <v>0</v>
      </c>
      <c r="LJA13">
        <f>VLOOKUP(LJA12,'Yang''s 5th Taste (NOI)'!$B:$Y,19,FALSE)</f>
        <v>0</v>
      </c>
      <c r="LJC13">
        <f>VLOOKUP(LJC12,'Yang''s 5th Taste (NOI)'!$B:$Y,10,FALSE)</f>
        <v>0</v>
      </c>
      <c r="LJD13">
        <f>VLOOKUP(LJD12,'Yang''s 5th Taste (NOI)'!$B:$Y,11,FALSE)</f>
        <v>0</v>
      </c>
      <c r="LJE13">
        <f>VLOOKUP(LJE12,'Yang''s 5th Taste (NOI)'!$B:$Y,12,FALSE)</f>
        <v>0</v>
      </c>
      <c r="LJF13">
        <f>VLOOKUP(LJF12,'Yang''s 5th Taste (NOI)'!$B:$Y,13,FALSE)</f>
        <v>0</v>
      </c>
      <c r="LJG13">
        <f>VLOOKUP(LJG12,'Yang''s 5th Taste (NOI)'!$B:$Y,14,FALSE)</f>
        <v>0</v>
      </c>
      <c r="LJH13">
        <f>VLOOKUP(LJH12,'Yang''s 5th Taste (NOI)'!$B:$Y,15,FALSE)</f>
        <v>0</v>
      </c>
      <c r="LJI13">
        <f>VLOOKUP(LJI12,'Yang''s 5th Taste (NOI)'!$B:$Y,16,FALSE)</f>
        <v>0</v>
      </c>
      <c r="LJJ13">
        <f>VLOOKUP(LJJ12,'Yang''s 5th Taste (NOI)'!$B:$Y,17,FALSE)</f>
        <v>0</v>
      </c>
      <c r="LJK13">
        <f>VLOOKUP(LJK12,'Yang''s 5th Taste (NOI)'!$B:$Y,18,FALSE)</f>
        <v>0</v>
      </c>
      <c r="LJL13">
        <f>VLOOKUP(LJL12,'Yang''s 5th Taste (NOI)'!$B:$Y,19,FALSE)</f>
        <v>0</v>
      </c>
      <c r="LJN13">
        <f>VLOOKUP(LJN12,'Yang''s 5th Taste (NOI)'!$B:$Y,10,FALSE)</f>
        <v>0</v>
      </c>
      <c r="LJO13">
        <f>VLOOKUP(LJO12,'Yang''s 5th Taste (NOI)'!$B:$Y,11,FALSE)</f>
        <v>0</v>
      </c>
      <c r="LJP13">
        <f>VLOOKUP(LJP12,'Yang''s 5th Taste (NOI)'!$B:$Y,12,FALSE)</f>
        <v>0</v>
      </c>
      <c r="LJQ13">
        <f>VLOOKUP(LJQ12,'Yang''s 5th Taste (NOI)'!$B:$Y,13,FALSE)</f>
        <v>0</v>
      </c>
      <c r="LJR13">
        <f>VLOOKUP(LJR12,'Yang''s 5th Taste (NOI)'!$B:$Y,14,FALSE)</f>
        <v>0</v>
      </c>
      <c r="LJS13">
        <f>VLOOKUP(LJS12,'Yang''s 5th Taste (NOI)'!$B:$Y,15,FALSE)</f>
        <v>0</v>
      </c>
      <c r="LJT13">
        <f>VLOOKUP(LJT12,'Yang''s 5th Taste (NOI)'!$B:$Y,16,FALSE)</f>
        <v>0</v>
      </c>
      <c r="LJU13">
        <f>VLOOKUP(LJU12,'Yang''s 5th Taste (NOI)'!$B:$Y,17,FALSE)</f>
        <v>0</v>
      </c>
      <c r="LJV13">
        <f>VLOOKUP(LJV12,'Yang''s 5th Taste (NOI)'!$B:$Y,18,FALSE)</f>
        <v>0</v>
      </c>
      <c r="LJW13">
        <f>VLOOKUP(LJW12,'Yang''s 5th Taste (NOI)'!$B:$Y,19,FALSE)</f>
        <v>0</v>
      </c>
      <c r="LJY13">
        <f>VLOOKUP(LJY12,'Yang''s 5th Taste (NOI)'!$B:$Y,10,FALSE)</f>
        <v>0</v>
      </c>
      <c r="LJZ13">
        <f>VLOOKUP(LJZ12,'Yang''s 5th Taste (NOI)'!$B:$Y,11,FALSE)</f>
        <v>0</v>
      </c>
      <c r="LKA13">
        <f>VLOOKUP(LKA12,'Yang''s 5th Taste (NOI)'!$B:$Y,12,FALSE)</f>
        <v>0</v>
      </c>
      <c r="LKB13">
        <f>VLOOKUP(LKB12,'Yang''s 5th Taste (NOI)'!$B:$Y,13,FALSE)</f>
        <v>0</v>
      </c>
      <c r="LKC13">
        <f>VLOOKUP(LKC12,'Yang''s 5th Taste (NOI)'!$B:$Y,14,FALSE)</f>
        <v>0</v>
      </c>
      <c r="LKD13">
        <f>VLOOKUP(LKD12,'Yang''s 5th Taste (NOI)'!$B:$Y,15,FALSE)</f>
        <v>0</v>
      </c>
      <c r="LKE13">
        <f>VLOOKUP(LKE12,'Yang''s 5th Taste (NOI)'!$B:$Y,16,FALSE)</f>
        <v>0</v>
      </c>
      <c r="LKF13">
        <f>VLOOKUP(LKF12,'Yang''s 5th Taste (NOI)'!$B:$Y,17,FALSE)</f>
        <v>0</v>
      </c>
      <c r="LKG13">
        <f>VLOOKUP(LKG12,'Yang''s 5th Taste (NOI)'!$B:$Y,18,FALSE)</f>
        <v>0</v>
      </c>
      <c r="LKH13">
        <f>VLOOKUP(LKH12,'Yang''s 5th Taste (NOI)'!$B:$Y,19,FALSE)</f>
        <v>0</v>
      </c>
      <c r="LKJ13">
        <f>VLOOKUP(LKJ12,'Yang''s 5th Taste (NOI)'!$B:$Y,10,FALSE)</f>
        <v>0</v>
      </c>
      <c r="LKK13">
        <f>VLOOKUP(LKK12,'Yang''s 5th Taste (NOI)'!$B:$Y,11,FALSE)</f>
        <v>0</v>
      </c>
      <c r="LKL13">
        <f>VLOOKUP(LKL12,'Yang''s 5th Taste (NOI)'!$B:$Y,12,FALSE)</f>
        <v>0</v>
      </c>
      <c r="LKM13">
        <f>VLOOKUP(LKM12,'Yang''s 5th Taste (NOI)'!$B:$Y,13,FALSE)</f>
        <v>0</v>
      </c>
      <c r="LKN13">
        <f>VLOOKUP(LKN12,'Yang''s 5th Taste (NOI)'!$B:$Y,14,FALSE)</f>
        <v>0</v>
      </c>
      <c r="LKO13">
        <f>VLOOKUP(LKO12,'Yang''s 5th Taste (NOI)'!$B:$Y,15,FALSE)</f>
        <v>0</v>
      </c>
      <c r="LKP13">
        <f>VLOOKUP(LKP12,'Yang''s 5th Taste (NOI)'!$B:$Y,16,FALSE)</f>
        <v>0</v>
      </c>
      <c r="LKQ13">
        <f>VLOOKUP(LKQ12,'Yang''s 5th Taste (NOI)'!$B:$Y,17,FALSE)</f>
        <v>0</v>
      </c>
      <c r="LKR13">
        <f>VLOOKUP(LKR12,'Yang''s 5th Taste (NOI)'!$B:$Y,18,FALSE)</f>
        <v>0</v>
      </c>
      <c r="LKS13">
        <f>VLOOKUP(LKS12,'Yang''s 5th Taste (NOI)'!$B:$Y,19,FALSE)</f>
        <v>0</v>
      </c>
      <c r="LKU13">
        <f>VLOOKUP(LKU12,'Yang''s 5th Taste (NOI)'!$B:$Y,10,FALSE)</f>
        <v>0</v>
      </c>
      <c r="LKV13">
        <f>VLOOKUP(LKV12,'Yang''s 5th Taste (NOI)'!$B:$Y,11,FALSE)</f>
        <v>0</v>
      </c>
      <c r="LKW13">
        <f>VLOOKUP(LKW12,'Yang''s 5th Taste (NOI)'!$B:$Y,12,FALSE)</f>
        <v>0</v>
      </c>
      <c r="LKX13">
        <f>VLOOKUP(LKX12,'Yang''s 5th Taste (NOI)'!$B:$Y,13,FALSE)</f>
        <v>0</v>
      </c>
      <c r="LKY13">
        <f>VLOOKUP(LKY12,'Yang''s 5th Taste (NOI)'!$B:$Y,14,FALSE)</f>
        <v>0</v>
      </c>
      <c r="LKZ13">
        <f>VLOOKUP(LKZ12,'Yang''s 5th Taste (NOI)'!$B:$Y,15,FALSE)</f>
        <v>0</v>
      </c>
      <c r="LLA13">
        <f>VLOOKUP(LLA12,'Yang''s 5th Taste (NOI)'!$B:$Y,16,FALSE)</f>
        <v>0</v>
      </c>
      <c r="LLB13">
        <f>VLOOKUP(LLB12,'Yang''s 5th Taste (NOI)'!$B:$Y,17,FALSE)</f>
        <v>0</v>
      </c>
      <c r="LLC13">
        <f>VLOOKUP(LLC12,'Yang''s 5th Taste (NOI)'!$B:$Y,18,FALSE)</f>
        <v>0</v>
      </c>
      <c r="LLD13">
        <f>VLOOKUP(LLD12,'Yang''s 5th Taste (NOI)'!$B:$Y,19,FALSE)</f>
        <v>0</v>
      </c>
      <c r="LLF13">
        <f>VLOOKUP(LLF12,'Yang''s 5th Taste (NOI)'!$B:$Y,10,FALSE)</f>
        <v>0</v>
      </c>
      <c r="LLG13">
        <f>VLOOKUP(LLG12,'Yang''s 5th Taste (NOI)'!$B:$Y,11,FALSE)</f>
        <v>0</v>
      </c>
      <c r="LLH13">
        <f>VLOOKUP(LLH12,'Yang''s 5th Taste (NOI)'!$B:$Y,12,FALSE)</f>
        <v>0</v>
      </c>
      <c r="LLI13">
        <f>VLOOKUP(LLI12,'Yang''s 5th Taste (NOI)'!$B:$Y,13,FALSE)</f>
        <v>0</v>
      </c>
      <c r="LLJ13">
        <f>VLOOKUP(LLJ12,'Yang''s 5th Taste (NOI)'!$B:$Y,14,FALSE)</f>
        <v>0</v>
      </c>
      <c r="LLK13">
        <f>VLOOKUP(LLK12,'Yang''s 5th Taste (NOI)'!$B:$Y,15,FALSE)</f>
        <v>0</v>
      </c>
      <c r="LLL13">
        <f>VLOOKUP(LLL12,'Yang''s 5th Taste (NOI)'!$B:$Y,16,FALSE)</f>
        <v>0</v>
      </c>
      <c r="LLM13">
        <f>VLOOKUP(LLM12,'Yang''s 5th Taste (NOI)'!$B:$Y,17,FALSE)</f>
        <v>0</v>
      </c>
      <c r="LLN13">
        <f>VLOOKUP(LLN12,'Yang''s 5th Taste (NOI)'!$B:$Y,18,FALSE)</f>
        <v>0</v>
      </c>
      <c r="LLO13">
        <f>VLOOKUP(LLO12,'Yang''s 5th Taste (NOI)'!$B:$Y,19,FALSE)</f>
        <v>0</v>
      </c>
      <c r="LLQ13">
        <f>VLOOKUP(LLQ12,'Yang''s 5th Taste (NOI)'!$B:$Y,10,FALSE)</f>
        <v>0</v>
      </c>
      <c r="LLR13">
        <f>VLOOKUP(LLR12,'Yang''s 5th Taste (NOI)'!$B:$Y,11,FALSE)</f>
        <v>0</v>
      </c>
      <c r="LLS13">
        <f>VLOOKUP(LLS12,'Yang''s 5th Taste (NOI)'!$B:$Y,12,FALSE)</f>
        <v>0</v>
      </c>
      <c r="LLT13">
        <f>VLOOKUP(LLT12,'Yang''s 5th Taste (NOI)'!$B:$Y,13,FALSE)</f>
        <v>0</v>
      </c>
      <c r="LLU13">
        <f>VLOOKUP(LLU12,'Yang''s 5th Taste (NOI)'!$B:$Y,14,FALSE)</f>
        <v>0</v>
      </c>
      <c r="LLV13">
        <f>VLOOKUP(LLV12,'Yang''s 5th Taste (NOI)'!$B:$Y,15,FALSE)</f>
        <v>0</v>
      </c>
      <c r="LLW13">
        <f>VLOOKUP(LLW12,'Yang''s 5th Taste (NOI)'!$B:$Y,16,FALSE)</f>
        <v>0</v>
      </c>
      <c r="LLX13">
        <f>VLOOKUP(LLX12,'Yang''s 5th Taste (NOI)'!$B:$Y,17,FALSE)</f>
        <v>0</v>
      </c>
      <c r="LLY13">
        <f>VLOOKUP(LLY12,'Yang''s 5th Taste (NOI)'!$B:$Y,18,FALSE)</f>
        <v>0</v>
      </c>
      <c r="LLZ13">
        <f>VLOOKUP(LLZ12,'Yang''s 5th Taste (NOI)'!$B:$Y,19,FALSE)</f>
        <v>0</v>
      </c>
      <c r="LMB13">
        <f>VLOOKUP(LMB12,'Yang''s 5th Taste (NOI)'!$B:$Y,10,FALSE)</f>
        <v>0</v>
      </c>
      <c r="LMC13">
        <f>VLOOKUP(LMC12,'Yang''s 5th Taste (NOI)'!$B:$Y,11,FALSE)</f>
        <v>0</v>
      </c>
      <c r="LMD13">
        <f>VLOOKUP(LMD12,'Yang''s 5th Taste (NOI)'!$B:$Y,12,FALSE)</f>
        <v>0</v>
      </c>
      <c r="LME13">
        <f>VLOOKUP(LME12,'Yang''s 5th Taste (NOI)'!$B:$Y,13,FALSE)</f>
        <v>0</v>
      </c>
      <c r="LMF13">
        <f>VLOOKUP(LMF12,'Yang''s 5th Taste (NOI)'!$B:$Y,14,FALSE)</f>
        <v>0</v>
      </c>
      <c r="LMG13">
        <f>VLOOKUP(LMG12,'Yang''s 5th Taste (NOI)'!$B:$Y,15,FALSE)</f>
        <v>0</v>
      </c>
      <c r="LMH13">
        <f>VLOOKUP(LMH12,'Yang''s 5th Taste (NOI)'!$B:$Y,16,FALSE)</f>
        <v>0</v>
      </c>
      <c r="LMI13">
        <f>VLOOKUP(LMI12,'Yang''s 5th Taste (NOI)'!$B:$Y,17,FALSE)</f>
        <v>0</v>
      </c>
      <c r="LMJ13">
        <f>VLOOKUP(LMJ12,'Yang''s 5th Taste (NOI)'!$B:$Y,18,FALSE)</f>
        <v>0</v>
      </c>
      <c r="LMK13">
        <f>VLOOKUP(LMK12,'Yang''s 5th Taste (NOI)'!$B:$Y,19,FALSE)</f>
        <v>0</v>
      </c>
      <c r="LMM13" s="990"/>
      <c r="LMN13" s="13">
        <f>'Alpha (NOI)'!E8</f>
        <v>0</v>
      </c>
      <c r="LMO13" s="13">
        <f>'Bake Crafters (NOI)'!E8</f>
        <v>0</v>
      </c>
      <c r="LMP13" s="13">
        <f>'Bongards (NOI)'!E8</f>
        <v>0</v>
      </c>
      <c r="LMQ13" s="13">
        <f>'Butterball (NOI)'!E8</f>
        <v>0</v>
      </c>
      <c r="LMR13" s="13">
        <f>'Cargill-Sunny Fresh (NOI)'!E8</f>
        <v>0</v>
      </c>
      <c r="LMS13" s="13">
        <f>'Cavendish (NOI)'!E8</f>
        <v>0</v>
      </c>
      <c r="LMT13" s="13">
        <f>'Classic Delight (NOI)'!E8</f>
        <v>0</v>
      </c>
      <c r="LMU13" s="13">
        <f>'Conagra (NOI)'!E8</f>
        <v>0</v>
      </c>
      <c r="LMV13" s="13">
        <f>'Foster Farms (NOI)'!E8</f>
        <v>0</v>
      </c>
      <c r="LMW13" s="13">
        <f>'Gold Creek (NOI)'!E8</f>
        <v>0</v>
      </c>
      <c r="LMX13" s="13">
        <f>'High Liner (NOI)'!E8</f>
        <v>0</v>
      </c>
      <c r="LMY13" s="13">
        <f>'Hormel-Jennie-O (NOI)'!E8</f>
        <v>0</v>
      </c>
      <c r="LMZ13" s="13">
        <f>'IFS - 100103 Chicken (NOI)'!E8</f>
        <v>0</v>
      </c>
      <c r="LNA13" s="13">
        <f>'IFS - 100113 Chicken (NOI)'!E8</f>
        <v>0</v>
      </c>
      <c r="LNB13" s="13">
        <f>'IFS - Beef (NOI)'!E8</f>
        <v>0</v>
      </c>
      <c r="LNC13" s="13">
        <f>'J.T.M - Beef (NOI)'!E8</f>
        <v>0</v>
      </c>
      <c r="LND13" s="13">
        <f>'J.T.M. - Cheese (NOI)'!E8</f>
        <v>0</v>
      </c>
      <c r="LNE13" s="13">
        <f>'J.T.M. - Pork (NOI)'!E8</f>
        <v>0</v>
      </c>
      <c r="LNF13" s="13">
        <f>'J.T.M. - Turkey (NOI)'!E8</f>
        <v>0</v>
      </c>
      <c r="LNG13" s="13">
        <f>'Land O Lakes (NOI)'!E8</f>
        <v>0</v>
      </c>
      <c r="LNH13" s="13">
        <f>'Los Cabos (NOI)'!E8</f>
        <v>0</v>
      </c>
      <c r="LNI13" s="13">
        <f>'McCain - Potatoes (NOI)'!E8</f>
        <v>0</v>
      </c>
      <c r="LNJ13" s="13">
        <f>'McCain - Sweet Potatoes (NOI)'!E8</f>
        <v>0</v>
      </c>
      <c r="LNK13" s="13">
        <f>'Nardone Bros (NOI)'!E8</f>
        <v>0</v>
      </c>
      <c r="LNL13" s="13">
        <f>'NFG - Apples (NOI)'!E8</f>
        <v>0</v>
      </c>
      <c r="LNM13" s="13">
        <f>'NFG - Garbanzo Beans (NOI)'!E8</f>
        <v>0</v>
      </c>
      <c r="LNN13" s="13">
        <f>'NFG - Mixed Fruit (NOI)'!E8</f>
        <v>0</v>
      </c>
      <c r="LNO13" s="13">
        <f>'NFG - Peaches (NOI)'!E8</f>
        <v>0</v>
      </c>
      <c r="LNP13" s="13">
        <f>'NFG - Pears (NOI)'!E8</f>
        <v>0</v>
      </c>
      <c r="LNQ13" s="13">
        <f>'NFG - Pinto Beans (NOI)'!E8</f>
        <v>0</v>
      </c>
      <c r="LNR13" s="13">
        <f>'Peterson Farms (NOI)'!E8</f>
        <v>0</v>
      </c>
      <c r="LNS13" s="13">
        <f>'Pilgrims-GoldKist (NOI)'!E8</f>
        <v>0</v>
      </c>
      <c r="LNT13" s="13">
        <f>'Red Gold (NOI)'!E8</f>
        <v>0</v>
      </c>
      <c r="LNU13" s="13">
        <f>'Rich Chicks (NOI)'!E8</f>
        <v>0</v>
      </c>
      <c r="LNV13" s="13">
        <f>'Richland Hills (NOI)'!E8</f>
        <v>0</v>
      </c>
      <c r="LNW13" s="13">
        <f>'Rich''s - Cheese (NOI)'!E8</f>
        <v>0</v>
      </c>
      <c r="LNX13" s="13">
        <f>'Rich''s - Flour (NOI)'!E8</f>
        <v>0</v>
      </c>
      <c r="LNY13" s="13">
        <f>'S&amp;F Foods (NOI)'!E8</f>
        <v>0</v>
      </c>
      <c r="LNZ13" s="13">
        <f>'S.A. Piazza (NOI)'!E8</f>
        <v>0</v>
      </c>
      <c r="LOA13" s="13">
        <f>'Schwan''s - Cheese (NOI)'!E8</f>
        <v>0</v>
      </c>
      <c r="LOB13" s="13">
        <f>'Schwan''s - Chicken (NOI)'!E8</f>
        <v>0</v>
      </c>
      <c r="LOC13" s="13">
        <f>'Smuckers (NOI)'!E8</f>
        <v>0</v>
      </c>
      <c r="LOD13" s="13">
        <f>'Tasty Brands (NOI)'!E8</f>
        <v>0</v>
      </c>
      <c r="LOE13" s="13">
        <f>'Tyson - Beef (NOI)'!E8</f>
        <v>0</v>
      </c>
      <c r="LOF13" s="13">
        <f>'Tyson - Cheese (NOI)'!E8</f>
        <v>0</v>
      </c>
      <c r="LOG13" s="13">
        <f>'Tyson - Chicken (NOI)'!E8</f>
        <v>0</v>
      </c>
      <c r="LOH13" s="13">
        <f>'Tyson - Pork (NOI)'!E8</f>
        <v>0</v>
      </c>
      <c r="LOI13" s="13">
        <f>'Yang''s 5th Taste (NOI)'!E8</f>
        <v>0</v>
      </c>
    </row>
    <row r="14" spans="1:8511" ht="14.25" customHeight="1" x14ac:dyDescent="0.25">
      <c r="ABC14" s="132"/>
      <c r="ABD14" s="132"/>
      <c r="ABE14" s="137"/>
      <c r="ABF14" s="132"/>
      <c r="LGM14" s="840"/>
      <c r="LGN14" s="147"/>
      <c r="LGO14" s="148"/>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1"/>
      <c r="LHX14" s="147"/>
      <c r="LHY14" s="147"/>
      <c r="LHZ14" s="11"/>
      <c r="LIA14" s="11"/>
      <c r="LIB14" s="147"/>
      <c r="LIC14" s="147"/>
      <c r="LID14" s="147"/>
      <c r="LIE14" s="147"/>
      <c r="LIF14" s="147"/>
      <c r="LIG14" s="147"/>
      <c r="LIH14" s="11"/>
    </row>
    <row r="15" spans="1:8511" x14ac:dyDescent="0.25">
      <c r="B15" s="154"/>
      <c r="ABC15" s="132"/>
      <c r="ABD15" s="132"/>
      <c r="ABE15" s="137"/>
      <c r="ABF15" s="132"/>
    </row>
    <row r="16" spans="1:8511" ht="21.75" customHeight="1" thickBot="1" x14ac:dyDescent="0.4">
      <c r="A16" s="165" t="s">
        <v>365</v>
      </c>
      <c r="ABC16" s="132"/>
      <c r="ABD16" s="132"/>
      <c r="ABE16" s="137"/>
      <c r="ABF16" s="132"/>
    </row>
    <row r="17" spans="1:915" ht="16.5" thickTop="1" thickBot="1" x14ac:dyDescent="0.3">
      <c r="A17" s="10"/>
      <c r="B17" s="8" t="s">
        <v>366</v>
      </c>
      <c r="C17" s="139" t="s">
        <v>367</v>
      </c>
      <c r="D17" s="158" t="s">
        <v>368</v>
      </c>
      <c r="AID17" s="3"/>
      <c r="AIE17"/>
    </row>
    <row r="18" spans="1:915" ht="24" thickBot="1" x14ac:dyDescent="0.4">
      <c r="A18" s="6" t="s">
        <v>369</v>
      </c>
      <c r="B18" s="7">
        <f>'Overview Sheet'!I32</f>
        <v>0</v>
      </c>
      <c r="C18" s="140">
        <f>'Direct Delivery'!R86</f>
        <v>0</v>
      </c>
      <c r="D18" s="143" t="str">
        <f>IF(B18=C18,"","ERROR")</f>
        <v/>
      </c>
      <c r="E18" s="153"/>
      <c r="AID18" s="3"/>
      <c r="AIE18"/>
    </row>
    <row r="19" spans="1:915" ht="19.5" thickBot="1" x14ac:dyDescent="0.35">
      <c r="A19" s="6" t="s">
        <v>370</v>
      </c>
      <c r="B19" s="7">
        <f>'Overview Sheet'!I36</f>
        <v>0</v>
      </c>
      <c r="C19" s="140">
        <f>'DoD Fresh'!C8</f>
        <v>0</v>
      </c>
      <c r="D19" s="143" t="str">
        <f>IF(ROUND(B19,2)=ROUND(C19,2),"","ERROR")</f>
        <v/>
      </c>
      <c r="AID19" s="3"/>
      <c r="AIE19"/>
    </row>
    <row r="20" spans="1:915" ht="19.5" thickBot="1" x14ac:dyDescent="0.35">
      <c r="A20" s="6" t="s">
        <v>371</v>
      </c>
      <c r="B20" s="141">
        <f>SUM('Overview Sheet'!I40:J41,'Overview Sheet'!I43:J45,'Overview Sheet'!I47:J52,'Overview Sheet'!I54:J56,'Overview Sheet'!I58:J58,'Overview Sheet'!I60:J60,'Overview Sheet'!I62:J68,'Overview Sheet'!I70:J78)</f>
        <v>0</v>
      </c>
      <c r="C20" s="142">
        <f>SUM('Alpha (FFS)'!V9:V26,'Bongards (FFS)'!V9:V26,'Brookwood - Pork (FFS)'!V9:V26,'Brookwood - Turkey (FFS)'!V9:V26,'Cargill-Sunny Fresh (FFS)'!V9:V26,'Cherry Central - Apples (FFS)'!V9:V26,'Cherry Central - Cherries (FFS)'!V9:V26,'Gold Creek (FFS)'!V9:V36,'High Liner (FFS)'!V9:V26,'Hormel-Jennie-O (FFS)'!V9:V36,'IFS - 100103 Chicken (FFS)'!V9:V26,'IFS - 100113 Chicken (FFS)'!V9:V26,'IFS - Beef (FFS)'!V9:V26,'J.T.M.  - Cheese (FFS)'!V9:V26,'J.T.M. - Beef (FFS)'!V9:V26,'J.T.M. - Pork (FFS)'!V9:V26,'J.T.M. - Turkey (FFS)'!V9:V26,'Los Cabos (FFS)'!V9:V26,'Nardone Bros (FFS)'!V9:V26,'NFG - Apples (FFS)'!V9:V26,'NFG - Garbanzo Beans (FFS)'!V9:V26,'NFG - Mixed Fruit (FFS)'!V9:V26,'NFG - Peaches (FFS)'!V9:V26,'NFG - Pears (FFS)'!V9:V26,'NFG - Pinto Beans (FFS)'!V9:V26,'Nick''s Famous BBQ (FFS)'!V9:V26,'Pilgrims-GoldKist (FFS)'!V9:V36,'Red Gold (FFS)'!V9:V26,'Rich Chicks (FFS)'!V9:V26,'Tasty Brands (FFS)'!V9:V26,'Yang''s 5th Taste (FFS)'!V9:V26)</f>
        <v>0</v>
      </c>
      <c r="D20" s="143" t="str">
        <f>IF(ROUND(B20,2)=ROUND(C20,2),"","ERROR")</f>
        <v/>
      </c>
      <c r="F20" s="155"/>
      <c r="AID20" s="3"/>
      <c r="AIE20"/>
    </row>
    <row r="21" spans="1:915" ht="19.5" thickBot="1" x14ac:dyDescent="0.35">
      <c r="A21" s="6" t="s">
        <v>372</v>
      </c>
      <c r="B21" s="5">
        <f>SUM('Overview Sheet'!I86:J88,'Overview Sheet'!I90:J91,'Overview Sheet'!I93:J101,'Overview Sheet'!I103:J105,'Overview Sheet'!I107:J107,'Overview Sheet'!I109:J123,'Overview Sheet'!I125:J139)</f>
        <v>0</v>
      </c>
      <c r="C21" s="142">
        <f>SUM('Alpha (NOI)'!S8,'Bake Crafters (NOI)'!S8,'Bongards (NOI)'!S8,'Butterball (NOI)'!S8,'Cargill-Sunny Fresh (NOI)'!S8,'Cavendish (NOI)'!S8,'Classic Delight (NOI)'!S8,'Conagra (NOI)'!S8,'Foster Farms (NOI)'!S8,'Gold Creek (NOI)'!S8,'High Liner (NOI)'!S8,'Hormel-Jennie-O (NOI)'!S8,'IFS - 100103 Chicken (NOI)'!S8,'IFS - 100113 Chicken (NOI)'!S8,'IFS - Beef (NOI)'!S8,'J.T.M - Beef (NOI)'!S8,'J.T.M. - Cheese (NOI)'!S8,'J.T.M. - Pork (NOI)'!S8,'J.T.M. - Turkey (NOI)'!S8,'Land O Lakes (NOI)'!S8,'Los Cabos (NOI)'!S8,'McCain - Potatoes (NOI)'!S8,'McCain - Sweet Potatoes (NOI)'!S8,'Nardone Bros (NOI)'!S8,'NFG - Apples (NOI)'!S8,'NFG - Garbanzo Beans (NOI)'!S8,'NFG - Mixed Fruit (NOI)'!S8,'NFG - Peaches (NOI)'!S8,'NFG - Pears (NOI)'!S8,'NFG - Pinto Beans (NOI)'!S8,'Peterson Farms (NOI)'!S8,'Pilgrims-GoldKist (NOI)'!S8,'Red Gold (NOI)'!S8,'Rich Chicks (NOI)'!S8,'Richland Hills (NOI)'!S8,'Rich''s - Cheese (NOI)'!S8,'S&amp;F Foods (NOI)'!S8,'S.A. Piazza (NOI)'!S8,'Schwan''s - Cheese (NOI)'!S8,'Schwan''s - Chicken (NOI)'!S8,'Smuckers (NOI)'!S8,'Tasty Brands (NOI)'!S8,'Tyson - Beef (NOI)'!S8,'Tyson - Cheese (NOI)'!S8,'Tyson - Chicken (NOI)'!S8,'Tyson - Pork (NOI)'!S8,'Yang''s 5th Taste (NOI)'!S8)</f>
        <v>0</v>
      </c>
      <c r="D21" s="143" t="str">
        <f>IF(ROUND(B21,2)=ROUND(C21,2),"","ERROR")</f>
        <v/>
      </c>
      <c r="F21" s="134"/>
      <c r="AID21" s="3"/>
      <c r="AIE21"/>
    </row>
    <row r="22" spans="1:915" ht="19.5" thickBot="1" x14ac:dyDescent="0.35">
      <c r="A22" s="156" t="s">
        <v>373</v>
      </c>
      <c r="B22" s="151">
        <f>'Overview Sheet'!I141</f>
        <v>0</v>
      </c>
      <c r="C22" s="152">
        <f>SUM(C18:C21)</f>
        <v>0</v>
      </c>
      <c r="D22" s="144" t="str">
        <f>IF(ROUND(B22,2)=ROUND(C22,2),"","ERROR")</f>
        <v/>
      </c>
      <c r="AID22" s="3"/>
      <c r="AIE22"/>
    </row>
    <row r="23" spans="1:915" ht="20.25" thickTop="1" thickBot="1" x14ac:dyDescent="0.35">
      <c r="A23" s="157" t="s">
        <v>368</v>
      </c>
      <c r="B23" s="145" t="str">
        <f>IF(AND(ROUND(SUM(B18:B21),2)=ROUND(B22,2),ROUND((C5-E5),2)=ROUND(B22,2)),"","ERROR")</f>
        <v/>
      </c>
      <c r="C23" s="146" t="str">
        <f>IF(AND(ROUND(SUM(C18:C21),2)=ROUND(C22,2),ROUND((C5-E5),2)=ROUND(C22,2)),"","ERROR")</f>
        <v/>
      </c>
      <c r="G23" s="4"/>
      <c r="H23" s="4"/>
      <c r="AID23" s="3"/>
      <c r="AIE23"/>
    </row>
    <row r="24" spans="1:915" ht="15.75" thickTop="1" x14ac:dyDescent="0.25">
      <c r="B24" s="154"/>
    </row>
    <row r="25" spans="1:915" ht="21.75" thickBot="1" x14ac:dyDescent="0.4">
      <c r="A25" s="165" t="s">
        <v>374</v>
      </c>
      <c r="B25" s="154"/>
    </row>
    <row r="26" spans="1:915" ht="21.75" customHeight="1" thickTop="1" thickBot="1" x14ac:dyDescent="0.3">
      <c r="A26" s="10"/>
      <c r="B26" s="9" t="s">
        <v>375</v>
      </c>
      <c r="C26" s="8" t="s">
        <v>366</v>
      </c>
      <c r="D26" s="139" t="s">
        <v>367</v>
      </c>
      <c r="E26" s="158" t="s">
        <v>368</v>
      </c>
    </row>
    <row r="27" spans="1:915" ht="24" thickBot="1" x14ac:dyDescent="0.35">
      <c r="A27" s="6" t="s">
        <v>376</v>
      </c>
      <c r="B27" s="978">
        <f>SUM(R5:ZA5)/2</f>
        <v>0</v>
      </c>
      <c r="C27" s="979">
        <f>'Overview Sheet'!B32</f>
        <v>0</v>
      </c>
      <c r="D27" s="980">
        <f>'Direct Delivery'!P86</f>
        <v>0</v>
      </c>
      <c r="E27" s="143" t="str">
        <f>IF(AND(B27=C27,C27=D27),"","ERROR")</f>
        <v/>
      </c>
    </row>
    <row r="28" spans="1:915" ht="24" thickBot="1" x14ac:dyDescent="0.4">
      <c r="A28" s="6" t="s">
        <v>377</v>
      </c>
      <c r="B28" s="138">
        <f>AAV13</f>
        <v>0</v>
      </c>
      <c r="C28" s="7">
        <f>'Overview Sheet'!I45</f>
        <v>0</v>
      </c>
      <c r="D28" s="140">
        <f>'DoD Fresh'!C17</f>
        <v>0</v>
      </c>
      <c r="E28" s="143" t="str">
        <f>IF(AND(B28=C28,C28=D28),"","ERROR")</f>
        <v/>
      </c>
      <c r="F28" s="153"/>
    </row>
    <row r="29" spans="1:915" ht="24" thickBot="1" x14ac:dyDescent="0.4">
      <c r="A29" s="6" t="s">
        <v>378</v>
      </c>
      <c r="B29" s="506">
        <f>SUM(ZJ5:FDV5)/2</f>
        <v>0</v>
      </c>
      <c r="C29" s="507">
        <f>SUM('Overview Sheet'!B40:C78)</f>
        <v>0</v>
      </c>
      <c r="D29" s="508">
        <f>SUM('Alpha (FFS)'!T9:T26,'Bongards (FFS)'!T9:T26,'Brookwood - Pork (FFS)'!T9:T26,'Brookwood - Turkey (FFS)'!T9:T26,'Cargill-Sunny Fresh (FFS)'!T9:T26,'Cherry Central - Apples (FFS)'!T9:T26,'Cherry Central - Cherries (FFS)'!T9:T26,'Gold Creek (FFS)'!T9:T36,'High Liner (FFS)'!T9:T26,'Hormel-Jennie-O (FFS)'!T9:T36,'IFS - 100103 Chicken (FFS)'!T9:T26,'IFS - 100113 Chicken (FFS)'!T9:T26,'IFS - Beef (FFS)'!T9:T26,'J.T.M.  - Cheese (FFS)'!T9:T26,'J.T.M. - Beef (FFS)'!T9:T26,'J.T.M. - Pork (FFS)'!T9:T26,'J.T.M. - Turkey (FFS)'!T9:T26,'Los Cabos (FFS)'!T9:T26,'Nardone Bros (FFS)'!T9:T26,'NFG - Apples (FFS)'!T9:T26,'NFG - Garbanzo Beans (FFS)'!T9:T26,'NFG - Mixed Fruit (FFS)'!T9:T26,'NFG - Peaches (FFS)'!T9:T26,'NFG - Pears (FFS)'!T9:T26,'NFG - Pinto Beans (FFS)'!T9:T26,'Nick''s Famous BBQ (FFS)'!T9:T26,'Pilgrims-GoldKist (FFS)'!T9:T36,'Red Gold (FFS)'!T9:T26,'Rich Chicks (FFS)'!T9:T36,'Tasty Brands (FFS)'!T9:T26,'Yang''s 5th Taste (FFS)'!T9:T26)</f>
        <v>0</v>
      </c>
      <c r="E29" s="143" t="str">
        <f>IF(AND(B29=C29,C29=D29),"","ERROR")</f>
        <v/>
      </c>
    </row>
    <row r="30" spans="1:915" ht="24" thickBot="1" x14ac:dyDescent="0.4">
      <c r="A30" s="6" t="s">
        <v>379</v>
      </c>
      <c r="B30" s="505">
        <f>SUM(FDZ5:FFU5)</f>
        <v>0</v>
      </c>
      <c r="C30" s="503">
        <f>SUM('Overview Sheet'!B86:C139)</f>
        <v>0</v>
      </c>
      <c r="D30" s="504">
        <f>SUM('Alpha (NOI)'!L8,'Bake Crafters (NOI)'!L8,'Bongards (NOI)'!L8,'Butterball (NOI)'!L8,'Cargill-Sunny Fresh (NOI)'!L8,'Cavendish (NOI)'!L8,'Classic Delight (NOI)'!L8,'Conagra (NOI)'!L8,'Foster Farms (NOI)'!L8,'Gold Creek (NOI)'!L8,'High Liner (NOI)'!L8,'Hormel-Jennie-O (NOI)'!L8,'IFS - 100103 Chicken (NOI)'!L8,'IFS - 100113 Chicken (NOI)'!L8,'IFS - Beef (NOI)'!L8,'J.T.M - Beef (NOI)'!L8,'J.T.M. - Cheese (NOI)'!L8,'J.T.M. - Pork (NOI)'!L8,'J.T.M. - Turkey (NOI)'!L8,'Land O Lakes (NOI)'!L8,'Los Cabos (NOI)'!L8,'McCain - Potatoes (NOI)'!L8,'McCain - Sweet Potatoes (NOI)'!L8,'Nardone Bros (NOI)'!L8,'NFG - Apples (NOI)'!L8,'NFG - Garbanzo Beans (NOI)'!L8,'NFG - Mixed Fruit (NOI)'!L8,'NFG - Peaches (NOI)'!L8,'NFG - Pears (NOI)'!L8,'NFG - Pinto Beans (NOI)'!L8,'Peterson Farms (NOI)'!L8,'Pilgrims-GoldKist (NOI)'!L8,'Red Gold (NOI)'!L8,'Rich Chicks (NOI)'!L8,'Richland Hills (NOI)'!L8,'Rich''s - Cheese (NOI)'!L8,'S&amp;F Foods (NOI)'!L8,'S.A. Piazza (NOI)'!L8,'Schwan''s - Cheese (NOI)'!L8,'Schwan''s - Chicken (NOI)'!L8,'Smuckers (NOI)'!L8,'Tasty Brands (NOI)'!L8,'Tyson - Beef (NOI)'!L8,'Tyson - Cheese (NOI)'!L8,'Tyson - Chicken (NOI)'!L8,'Tyson - Pork (NOI)'!L8,'Yang''s 5th Taste (NOI)'!L8)</f>
        <v>0</v>
      </c>
      <c r="E30" s="144" t="str">
        <f>IF(AND(ROUND(B30,2)=ROUND(C30,2),ROUND(C30,2)=ROUND(D30,2)),"","ERROR")</f>
        <v/>
      </c>
    </row>
    <row r="31" spans="1:915" x14ac:dyDescent="0.25">
      <c r="A31" s="166"/>
    </row>
    <row r="32" spans="1:915" ht="15.75" thickBot="1" x14ac:dyDescent="0.3"/>
    <row r="33" spans="1:5" ht="33.75" customHeight="1" x14ac:dyDescent="0.4">
      <c r="A33" s="494" t="s">
        <v>380</v>
      </c>
      <c r="B33" s="495"/>
    </row>
    <row r="34" spans="1:5" ht="26.25" x14ac:dyDescent="0.4">
      <c r="A34" s="496" t="s">
        <v>381</v>
      </c>
      <c r="B34" s="498">
        <v>2.25</v>
      </c>
    </row>
    <row r="35" spans="1:5" ht="27" thickBot="1" x14ac:dyDescent="0.45">
      <c r="A35" s="497" t="s">
        <v>382</v>
      </c>
      <c r="B35" s="499">
        <v>5.25</v>
      </c>
    </row>
    <row r="42" spans="1:5" x14ac:dyDescent="0.25">
      <c r="E42" s="31"/>
    </row>
  </sheetData>
  <sheetProtection algorithmName="SHA-512" hashValue="7euI/lYKQF/D3L6nkJNll+x1vq8fyo9quuHjWYtCWTd5mX5OYREuYIEvBXpiAv7LR9YlOj1ccGxTdO1EQJCAsw==" saltValue="HZBB+ueHjNnx6A10sghEzg==" spinCount="100000" sheet="1" objects="1" scenarios="1"/>
  <mergeCells count="6">
    <mergeCell ref="Q1:Q6"/>
    <mergeCell ref="ZI1:ZI6"/>
    <mergeCell ref="ZB1:ZB6"/>
    <mergeCell ref="LMM8:LMM12"/>
    <mergeCell ref="C8:C12"/>
    <mergeCell ref="FDY1:FDY6"/>
  </mergeCells>
  <phoneticPr fontId="72" type="noConversion"/>
  <conditionalFormatting sqref="B23:C23 D18:D22">
    <cfRule type="containsText" dxfId="216" priority="2" operator="containsText" text="Error">
      <formula>NOT(ISERROR(SEARCH("Error",B18)))</formula>
    </cfRule>
  </conditionalFormatting>
  <conditionalFormatting sqref="E27:E30">
    <cfRule type="containsText" dxfId="215" priority="1" operator="containsText" text="Error">
      <formula>NOT(ISERROR(SEARCH("Error",E27)))</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899E-A55D-492F-B548-CDB89E42E2F0}">
  <sheetPr>
    <pageSetUpPr fitToPage="1"/>
  </sheetPr>
  <dimension ref="A1:Y47"/>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76.14062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8.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8"/>
      <c r="Y4" s="168"/>
    </row>
    <row r="5" spans="1:25" ht="9" customHeight="1" thickBot="1" x14ac:dyDescent="0.3">
      <c r="B5" s="1554"/>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847">
        <v>110242</v>
      </c>
      <c r="L6" s="1559" t="s">
        <v>1963</v>
      </c>
      <c r="M6" s="1559"/>
      <c r="N6" s="1559"/>
      <c r="O6" s="1560" t="s">
        <v>2007</v>
      </c>
      <c r="P6" s="1561"/>
      <c r="Q6" s="1561"/>
      <c r="R6" s="1561"/>
      <c r="S6" s="221">
        <v>1.9915</v>
      </c>
      <c r="T6" s="1559" t="s">
        <v>1965</v>
      </c>
      <c r="U6" s="1559"/>
      <c r="V6" s="1559"/>
      <c r="W6" s="1559"/>
      <c r="X6" s="1562"/>
    </row>
    <row r="7" spans="1:25" s="223" customFormat="1" ht="27" customHeight="1" thickTop="1" thickBot="1" x14ac:dyDescent="0.35">
      <c r="A7" s="1032"/>
      <c r="B7" s="1534" t="s">
        <v>1995</v>
      </c>
      <c r="C7" s="848"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238"/>
      <c r="D13" s="238"/>
      <c r="E13" s="238"/>
      <c r="F13" s="238"/>
      <c r="G13" s="238"/>
      <c r="H13" s="238"/>
      <c r="I13" s="238"/>
      <c r="J13" s="239"/>
      <c r="K13" s="238"/>
      <c r="L13" s="238"/>
      <c r="M13" s="238"/>
      <c r="N13" s="238"/>
      <c r="O13" s="238"/>
      <c r="P13" s="238"/>
      <c r="Q13" s="238"/>
      <c r="R13" s="238"/>
      <c r="S13" s="238"/>
      <c r="T13" s="238"/>
      <c r="U13" s="238"/>
      <c r="V13" s="238"/>
      <c r="W13" s="238"/>
      <c r="X13" s="240"/>
    </row>
    <row r="14" spans="1:25" ht="30.75" customHeight="1" x14ac:dyDescent="0.25">
      <c r="B14" s="241">
        <v>3711</v>
      </c>
      <c r="C14" s="252" t="s">
        <v>2008</v>
      </c>
      <c r="D14" s="189">
        <v>2</v>
      </c>
      <c r="E14" s="190">
        <v>2.25</v>
      </c>
      <c r="F14" s="190" t="s">
        <v>2009</v>
      </c>
      <c r="G14" s="191" t="s">
        <v>2010</v>
      </c>
      <c r="H14" s="190">
        <v>72</v>
      </c>
      <c r="I14" s="191">
        <v>9</v>
      </c>
      <c r="J14" s="83">
        <f>$S$6*I14</f>
        <v>17.923500000000001</v>
      </c>
      <c r="K14" s="60"/>
      <c r="L14" s="59"/>
      <c r="M14" s="59"/>
      <c r="N14" s="59"/>
      <c r="O14" s="59"/>
      <c r="P14" s="59"/>
      <c r="Q14" s="59"/>
      <c r="R14" s="59"/>
      <c r="S14" s="58"/>
      <c r="T14" s="193">
        <f>SUM(K14:S14)</f>
        <v>0</v>
      </c>
      <c r="U14" s="57">
        <f t="shared" ref="U14:U37" si="1">T14*I14</f>
        <v>0</v>
      </c>
      <c r="V14" s="843">
        <f t="shared" ref="V14:V37" si="2">U14*$S$6</f>
        <v>0</v>
      </c>
      <c r="W14" s="1490" t="s">
        <v>1976</v>
      </c>
      <c r="X14" s="1491"/>
    </row>
    <row r="15" spans="1:25" ht="30.75" customHeight="1" x14ac:dyDescent="0.25">
      <c r="B15" s="243">
        <v>3712</v>
      </c>
      <c r="C15" s="253" t="s">
        <v>2011</v>
      </c>
      <c r="D15" s="196">
        <v>2</v>
      </c>
      <c r="E15" s="197">
        <v>2.25</v>
      </c>
      <c r="F15" s="197" t="s">
        <v>2009</v>
      </c>
      <c r="G15" s="198" t="s">
        <v>2012</v>
      </c>
      <c r="H15" s="197">
        <v>60</v>
      </c>
      <c r="I15" s="198">
        <v>7.5</v>
      </c>
      <c r="J15" s="199">
        <f t="shared" ref="J15:J37" si="3">$S$6*I15</f>
        <v>14.936250000000001</v>
      </c>
      <c r="K15" s="56"/>
      <c r="L15" s="55"/>
      <c r="M15" s="55"/>
      <c r="N15" s="55"/>
      <c r="O15" s="55"/>
      <c r="P15" s="55"/>
      <c r="Q15" s="55"/>
      <c r="R15" s="55"/>
      <c r="S15" s="54"/>
      <c r="T15" s="200">
        <f t="shared" ref="T15:T37" si="4">SUM(K15:S15)</f>
        <v>0</v>
      </c>
      <c r="U15" s="53">
        <f t="shared" si="1"/>
        <v>0</v>
      </c>
      <c r="V15" s="844">
        <f t="shared" si="2"/>
        <v>0</v>
      </c>
      <c r="W15" s="1492"/>
      <c r="X15" s="1493"/>
    </row>
    <row r="16" spans="1:25" ht="30.75" customHeight="1" x14ac:dyDescent="0.25">
      <c r="B16" s="245">
        <v>3713</v>
      </c>
      <c r="C16" s="253" t="s">
        <v>2013</v>
      </c>
      <c r="D16" s="196">
        <v>2</v>
      </c>
      <c r="E16" s="197">
        <v>2.25</v>
      </c>
      <c r="F16" s="197" t="s">
        <v>2009</v>
      </c>
      <c r="G16" s="198" t="s">
        <v>2010</v>
      </c>
      <c r="H16" s="197">
        <v>72</v>
      </c>
      <c r="I16" s="198">
        <v>9</v>
      </c>
      <c r="J16" s="199">
        <f t="shared" si="3"/>
        <v>17.923500000000001</v>
      </c>
      <c r="K16" s="56"/>
      <c r="L16" s="55"/>
      <c r="M16" s="55"/>
      <c r="N16" s="55"/>
      <c r="O16" s="55"/>
      <c r="P16" s="55"/>
      <c r="Q16" s="55"/>
      <c r="R16" s="55"/>
      <c r="S16" s="54"/>
      <c r="T16" s="200">
        <f t="shared" si="4"/>
        <v>0</v>
      </c>
      <c r="U16" s="53">
        <f t="shared" si="1"/>
        <v>0</v>
      </c>
      <c r="V16" s="844">
        <f t="shared" si="2"/>
        <v>0</v>
      </c>
      <c r="W16" s="1492"/>
      <c r="X16" s="1493"/>
    </row>
    <row r="17" spans="2:24" ht="30.75" customHeight="1" x14ac:dyDescent="0.25">
      <c r="B17" s="245">
        <v>3714</v>
      </c>
      <c r="C17" s="253" t="s">
        <v>2014</v>
      </c>
      <c r="D17" s="196">
        <v>2</v>
      </c>
      <c r="E17" s="197">
        <v>2.25</v>
      </c>
      <c r="F17" s="197" t="s">
        <v>2009</v>
      </c>
      <c r="G17" s="198" t="s">
        <v>2012</v>
      </c>
      <c r="H17" s="197">
        <v>60</v>
      </c>
      <c r="I17" s="198">
        <v>7.5</v>
      </c>
      <c r="J17" s="199">
        <f t="shared" si="3"/>
        <v>14.936250000000001</v>
      </c>
      <c r="K17" s="56"/>
      <c r="L17" s="55"/>
      <c r="M17" s="55"/>
      <c r="N17" s="55"/>
      <c r="O17" s="55"/>
      <c r="P17" s="55"/>
      <c r="Q17" s="55"/>
      <c r="R17" s="55"/>
      <c r="S17" s="54"/>
      <c r="T17" s="200">
        <f t="shared" si="4"/>
        <v>0</v>
      </c>
      <c r="U17" s="53">
        <f t="shared" si="1"/>
        <v>0</v>
      </c>
      <c r="V17" s="844">
        <f t="shared" si="2"/>
        <v>0</v>
      </c>
      <c r="W17" s="1492"/>
      <c r="X17" s="1493"/>
    </row>
    <row r="18" spans="2:24" ht="30.75" customHeight="1" x14ac:dyDescent="0.25">
      <c r="B18" s="245">
        <v>4525</v>
      </c>
      <c r="C18" s="253" t="s">
        <v>2015</v>
      </c>
      <c r="D18" s="196">
        <v>1</v>
      </c>
      <c r="E18" s="197">
        <v>1</v>
      </c>
      <c r="F18" s="197" t="s">
        <v>2009</v>
      </c>
      <c r="G18" s="198" t="s">
        <v>2016</v>
      </c>
      <c r="H18" s="197">
        <v>168</v>
      </c>
      <c r="I18" s="198">
        <v>5.25</v>
      </c>
      <c r="J18" s="199">
        <f t="shared" si="3"/>
        <v>10.455375</v>
      </c>
      <c r="K18" s="56"/>
      <c r="L18" s="55"/>
      <c r="M18" s="55"/>
      <c r="N18" s="55"/>
      <c r="O18" s="55"/>
      <c r="P18" s="55"/>
      <c r="Q18" s="55"/>
      <c r="R18" s="55"/>
      <c r="S18" s="54"/>
      <c r="T18" s="200">
        <f t="shared" si="4"/>
        <v>0</v>
      </c>
      <c r="U18" s="53">
        <f t="shared" si="1"/>
        <v>0</v>
      </c>
      <c r="V18" s="844">
        <f t="shared" si="2"/>
        <v>0</v>
      </c>
      <c r="W18" s="1492"/>
      <c r="X18" s="1493"/>
    </row>
    <row r="19" spans="2:24" ht="30.75" customHeight="1" x14ac:dyDescent="0.25">
      <c r="B19" s="245">
        <v>4603</v>
      </c>
      <c r="C19" s="253" t="s">
        <v>2017</v>
      </c>
      <c r="D19" s="196">
        <v>1.25</v>
      </c>
      <c r="E19" s="197">
        <v>1</v>
      </c>
      <c r="F19" s="197" t="s">
        <v>2009</v>
      </c>
      <c r="G19" s="198" t="s">
        <v>2018</v>
      </c>
      <c r="H19" s="197">
        <v>200</v>
      </c>
      <c r="I19" s="198">
        <v>3.13</v>
      </c>
      <c r="J19" s="199">
        <f t="shared" si="3"/>
        <v>6.2333949999999998</v>
      </c>
      <c r="K19" s="56"/>
      <c r="L19" s="55"/>
      <c r="M19" s="55"/>
      <c r="N19" s="55"/>
      <c r="O19" s="55"/>
      <c r="P19" s="55"/>
      <c r="Q19" s="55"/>
      <c r="R19" s="55"/>
      <c r="S19" s="54"/>
      <c r="T19" s="200">
        <f t="shared" si="4"/>
        <v>0</v>
      </c>
      <c r="U19" s="53">
        <f t="shared" si="1"/>
        <v>0</v>
      </c>
      <c r="V19" s="844">
        <f t="shared" si="2"/>
        <v>0</v>
      </c>
      <c r="W19" s="1492"/>
      <c r="X19" s="1493"/>
    </row>
    <row r="20" spans="2:24" ht="30.75" customHeight="1" x14ac:dyDescent="0.25">
      <c r="B20" s="245">
        <v>4605</v>
      </c>
      <c r="C20" s="253" t="s">
        <v>2019</v>
      </c>
      <c r="D20" s="196">
        <v>1</v>
      </c>
      <c r="E20" s="197">
        <v>1</v>
      </c>
      <c r="F20" s="197" t="s">
        <v>2009</v>
      </c>
      <c r="G20" s="198" t="s">
        <v>2020</v>
      </c>
      <c r="H20" s="197">
        <v>100</v>
      </c>
      <c r="I20" s="198">
        <v>3.08</v>
      </c>
      <c r="J20" s="199">
        <f t="shared" si="3"/>
        <v>6.1338200000000001</v>
      </c>
      <c r="K20" s="56"/>
      <c r="L20" s="55"/>
      <c r="M20" s="55"/>
      <c r="N20" s="55"/>
      <c r="O20" s="55"/>
      <c r="P20" s="55"/>
      <c r="Q20" s="55"/>
      <c r="R20" s="55"/>
      <c r="S20" s="54"/>
      <c r="T20" s="200">
        <f t="shared" si="4"/>
        <v>0</v>
      </c>
      <c r="U20" s="53">
        <f t="shared" si="1"/>
        <v>0</v>
      </c>
      <c r="V20" s="844">
        <f t="shared" si="2"/>
        <v>0</v>
      </c>
      <c r="W20" s="1492"/>
      <c r="X20" s="1493"/>
    </row>
    <row r="21" spans="2:24" ht="30.75" customHeight="1" x14ac:dyDescent="0.25">
      <c r="B21" s="245">
        <v>4606</v>
      </c>
      <c r="C21" s="253" t="s">
        <v>2021</v>
      </c>
      <c r="D21" s="196">
        <v>1</v>
      </c>
      <c r="E21" s="197">
        <v>1</v>
      </c>
      <c r="F21" s="197" t="s">
        <v>2009</v>
      </c>
      <c r="G21" s="198" t="s">
        <v>2022</v>
      </c>
      <c r="H21" s="197">
        <v>100</v>
      </c>
      <c r="I21" s="198">
        <v>3.08</v>
      </c>
      <c r="J21" s="199">
        <f t="shared" si="3"/>
        <v>6.1338200000000001</v>
      </c>
      <c r="K21" s="56"/>
      <c r="L21" s="55"/>
      <c r="M21" s="55"/>
      <c r="N21" s="55"/>
      <c r="O21" s="55"/>
      <c r="P21" s="55"/>
      <c r="Q21" s="55"/>
      <c r="R21" s="55"/>
      <c r="S21" s="54"/>
      <c r="T21" s="200">
        <f t="shared" si="4"/>
        <v>0</v>
      </c>
      <c r="U21" s="53">
        <f t="shared" si="1"/>
        <v>0</v>
      </c>
      <c r="V21" s="844">
        <f t="shared" si="2"/>
        <v>0</v>
      </c>
      <c r="W21" s="1492"/>
      <c r="X21" s="1493"/>
    </row>
    <row r="22" spans="2:24" ht="30.75" customHeight="1" x14ac:dyDescent="0.25">
      <c r="B22" s="245">
        <v>4607</v>
      </c>
      <c r="C22" s="253" t="s">
        <v>2023</v>
      </c>
      <c r="D22" s="196">
        <v>1.5</v>
      </c>
      <c r="E22" s="197">
        <v>1</v>
      </c>
      <c r="F22" s="197" t="s">
        <v>2009</v>
      </c>
      <c r="G22" s="198" t="s">
        <v>2024</v>
      </c>
      <c r="H22" s="197">
        <v>100</v>
      </c>
      <c r="I22" s="198">
        <v>3.08</v>
      </c>
      <c r="J22" s="199">
        <f t="shared" si="3"/>
        <v>6.1338200000000001</v>
      </c>
      <c r="K22" s="56"/>
      <c r="L22" s="55"/>
      <c r="M22" s="55"/>
      <c r="N22" s="55"/>
      <c r="O22" s="55"/>
      <c r="P22" s="55"/>
      <c r="Q22" s="55"/>
      <c r="R22" s="55"/>
      <c r="S22" s="54"/>
      <c r="T22" s="200">
        <f t="shared" si="4"/>
        <v>0</v>
      </c>
      <c r="U22" s="53">
        <f t="shared" si="1"/>
        <v>0</v>
      </c>
      <c r="V22" s="844">
        <f t="shared" si="2"/>
        <v>0</v>
      </c>
      <c r="W22" s="1492"/>
      <c r="X22" s="1493"/>
    </row>
    <row r="23" spans="2:24" ht="30.75" customHeight="1" x14ac:dyDescent="0.25">
      <c r="B23" s="243">
        <v>6604</v>
      </c>
      <c r="C23" s="253" t="s">
        <v>2025</v>
      </c>
      <c r="D23" s="196">
        <v>1</v>
      </c>
      <c r="E23" s="197">
        <v>2</v>
      </c>
      <c r="F23" s="197" t="s">
        <v>2009</v>
      </c>
      <c r="G23" s="198" t="s">
        <v>2026</v>
      </c>
      <c r="H23" s="197">
        <v>96</v>
      </c>
      <c r="I23" s="198">
        <v>3</v>
      </c>
      <c r="J23" s="199">
        <f t="shared" si="3"/>
        <v>5.9744999999999999</v>
      </c>
      <c r="K23" s="56"/>
      <c r="L23" s="55"/>
      <c r="M23" s="55"/>
      <c r="N23" s="55"/>
      <c r="O23" s="55"/>
      <c r="P23" s="55"/>
      <c r="Q23" s="55"/>
      <c r="R23" s="55"/>
      <c r="S23" s="54"/>
      <c r="T23" s="200">
        <f t="shared" si="4"/>
        <v>0</v>
      </c>
      <c r="U23" s="53">
        <f t="shared" si="1"/>
        <v>0</v>
      </c>
      <c r="V23" s="844">
        <f t="shared" si="2"/>
        <v>0</v>
      </c>
      <c r="W23" s="1492"/>
      <c r="X23" s="1493"/>
    </row>
    <row r="24" spans="2:24" ht="30.75" customHeight="1" x14ac:dyDescent="0.25">
      <c r="B24" s="245">
        <v>6658</v>
      </c>
      <c r="C24" s="253" t="s">
        <v>2027</v>
      </c>
      <c r="D24" s="196">
        <v>1</v>
      </c>
      <c r="E24" s="197">
        <v>2</v>
      </c>
      <c r="F24" s="197" t="s">
        <v>2009</v>
      </c>
      <c r="G24" s="198" t="s">
        <v>2028</v>
      </c>
      <c r="H24" s="197">
        <v>108</v>
      </c>
      <c r="I24" s="198">
        <v>6.75</v>
      </c>
      <c r="J24" s="199">
        <f t="shared" si="3"/>
        <v>13.442625</v>
      </c>
      <c r="K24" s="56"/>
      <c r="L24" s="55"/>
      <c r="M24" s="55"/>
      <c r="N24" s="55"/>
      <c r="O24" s="55"/>
      <c r="P24" s="55"/>
      <c r="Q24" s="55"/>
      <c r="R24" s="55"/>
      <c r="S24" s="54"/>
      <c r="T24" s="200">
        <f t="shared" si="4"/>
        <v>0</v>
      </c>
      <c r="U24" s="53">
        <f t="shared" si="1"/>
        <v>0</v>
      </c>
      <c r="V24" s="844">
        <f t="shared" si="2"/>
        <v>0</v>
      </c>
      <c r="W24" s="1492"/>
      <c r="X24" s="1493"/>
    </row>
    <row r="25" spans="2:24" ht="30.75" customHeight="1" x14ac:dyDescent="0.25">
      <c r="B25" s="245">
        <v>6659</v>
      </c>
      <c r="C25" s="253" t="s">
        <v>2029</v>
      </c>
      <c r="D25" s="196">
        <v>2</v>
      </c>
      <c r="E25" s="197">
        <v>2</v>
      </c>
      <c r="F25" s="197" t="s">
        <v>2009</v>
      </c>
      <c r="G25" s="198" t="s">
        <v>2030</v>
      </c>
      <c r="H25" s="197">
        <v>108</v>
      </c>
      <c r="I25" s="198">
        <v>13.5</v>
      </c>
      <c r="J25" s="199">
        <f t="shared" si="3"/>
        <v>26.885249999999999</v>
      </c>
      <c r="K25" s="56"/>
      <c r="L25" s="55"/>
      <c r="M25" s="55"/>
      <c r="N25" s="55"/>
      <c r="O25" s="55"/>
      <c r="P25" s="55"/>
      <c r="Q25" s="55"/>
      <c r="R25" s="55"/>
      <c r="S25" s="54"/>
      <c r="T25" s="200">
        <f t="shared" si="4"/>
        <v>0</v>
      </c>
      <c r="U25" s="53">
        <f t="shared" si="1"/>
        <v>0</v>
      </c>
      <c r="V25" s="844">
        <f t="shared" si="2"/>
        <v>0</v>
      </c>
      <c r="W25" s="1492"/>
      <c r="X25" s="1493"/>
    </row>
    <row r="26" spans="2:24" ht="30.75" customHeight="1" x14ac:dyDescent="0.25">
      <c r="B26" s="245">
        <v>6667</v>
      </c>
      <c r="C26" s="253" t="s">
        <v>2031</v>
      </c>
      <c r="D26" s="196">
        <v>2</v>
      </c>
      <c r="E26" s="197">
        <v>2</v>
      </c>
      <c r="F26" s="197" t="s">
        <v>2009</v>
      </c>
      <c r="G26" s="198" t="s">
        <v>2032</v>
      </c>
      <c r="H26" s="197">
        <v>96</v>
      </c>
      <c r="I26" s="198">
        <v>3</v>
      </c>
      <c r="J26" s="199">
        <f t="shared" si="3"/>
        <v>5.9744999999999999</v>
      </c>
      <c r="K26" s="56"/>
      <c r="L26" s="55"/>
      <c r="M26" s="55"/>
      <c r="N26" s="55"/>
      <c r="O26" s="55"/>
      <c r="P26" s="55"/>
      <c r="Q26" s="55"/>
      <c r="R26" s="55"/>
      <c r="S26" s="54"/>
      <c r="T26" s="200">
        <f t="shared" si="4"/>
        <v>0</v>
      </c>
      <c r="U26" s="53">
        <f t="shared" si="1"/>
        <v>0</v>
      </c>
      <c r="V26" s="844">
        <f t="shared" si="2"/>
        <v>0</v>
      </c>
      <c r="W26" s="1492"/>
      <c r="X26" s="1493"/>
    </row>
    <row r="27" spans="2:24" ht="30.75" customHeight="1" x14ac:dyDescent="0.25">
      <c r="B27" s="245">
        <v>6676</v>
      </c>
      <c r="C27" s="253" t="s">
        <v>2033</v>
      </c>
      <c r="D27" s="196">
        <v>2</v>
      </c>
      <c r="E27" s="197">
        <v>2</v>
      </c>
      <c r="F27" s="197" t="s">
        <v>2009</v>
      </c>
      <c r="G27" s="198" t="s">
        <v>2034</v>
      </c>
      <c r="H27" s="197">
        <v>108</v>
      </c>
      <c r="I27" s="198">
        <v>13.5</v>
      </c>
      <c r="J27" s="199">
        <f t="shared" si="3"/>
        <v>26.885249999999999</v>
      </c>
      <c r="K27" s="56"/>
      <c r="L27" s="55"/>
      <c r="M27" s="55"/>
      <c r="N27" s="55"/>
      <c r="O27" s="55"/>
      <c r="P27" s="55"/>
      <c r="Q27" s="55"/>
      <c r="R27" s="55"/>
      <c r="S27" s="54"/>
      <c r="T27" s="200">
        <f t="shared" si="4"/>
        <v>0</v>
      </c>
      <c r="U27" s="53">
        <f t="shared" si="1"/>
        <v>0</v>
      </c>
      <c r="V27" s="844">
        <f t="shared" si="2"/>
        <v>0</v>
      </c>
      <c r="W27" s="1492"/>
      <c r="X27" s="1493"/>
    </row>
    <row r="28" spans="2:24" ht="30.75" customHeight="1" x14ac:dyDescent="0.25">
      <c r="B28" s="245">
        <v>6677</v>
      </c>
      <c r="C28" s="253" t="s">
        <v>2035</v>
      </c>
      <c r="D28" s="196">
        <v>2</v>
      </c>
      <c r="E28" s="197">
        <v>2</v>
      </c>
      <c r="F28" s="197" t="s">
        <v>2009</v>
      </c>
      <c r="G28" s="198" t="s">
        <v>2036</v>
      </c>
      <c r="H28" s="197">
        <v>96</v>
      </c>
      <c r="I28" s="198">
        <v>12</v>
      </c>
      <c r="J28" s="199">
        <f t="shared" si="3"/>
        <v>23.898</v>
      </c>
      <c r="K28" s="56"/>
      <c r="L28" s="55"/>
      <c r="M28" s="55"/>
      <c r="N28" s="55"/>
      <c r="O28" s="55"/>
      <c r="P28" s="55"/>
      <c r="Q28" s="55"/>
      <c r="R28" s="55"/>
      <c r="S28" s="54"/>
      <c r="T28" s="200">
        <f t="shared" si="4"/>
        <v>0</v>
      </c>
      <c r="U28" s="53">
        <f t="shared" si="1"/>
        <v>0</v>
      </c>
      <c r="V28" s="844">
        <f t="shared" si="2"/>
        <v>0</v>
      </c>
      <c r="W28" s="1492"/>
      <c r="X28" s="1493"/>
    </row>
    <row r="29" spans="2:24" ht="30.75" customHeight="1" x14ac:dyDescent="0.25">
      <c r="B29" s="245">
        <v>6709</v>
      </c>
      <c r="C29" s="253" t="s">
        <v>2037</v>
      </c>
      <c r="D29" s="196">
        <v>2</v>
      </c>
      <c r="E29" s="197">
        <v>2</v>
      </c>
      <c r="F29" s="197" t="s">
        <v>2009</v>
      </c>
      <c r="G29" s="198" t="s">
        <v>2038</v>
      </c>
      <c r="H29" s="197">
        <v>72</v>
      </c>
      <c r="I29" s="198">
        <v>9.01</v>
      </c>
      <c r="J29" s="199">
        <f t="shared" si="3"/>
        <v>17.943415000000002</v>
      </c>
      <c r="K29" s="56"/>
      <c r="L29" s="55"/>
      <c r="M29" s="55"/>
      <c r="N29" s="55"/>
      <c r="O29" s="55"/>
      <c r="P29" s="55"/>
      <c r="Q29" s="55"/>
      <c r="R29" s="55"/>
      <c r="S29" s="54"/>
      <c r="T29" s="200">
        <f t="shared" si="4"/>
        <v>0</v>
      </c>
      <c r="U29" s="53">
        <f t="shared" si="1"/>
        <v>0</v>
      </c>
      <c r="V29" s="844">
        <f t="shared" si="2"/>
        <v>0</v>
      </c>
      <c r="W29" s="1492"/>
      <c r="X29" s="1493"/>
    </row>
    <row r="30" spans="2:24" ht="30.75" customHeight="1" x14ac:dyDescent="0.25">
      <c r="B30" s="245">
        <v>6725</v>
      </c>
      <c r="C30" s="253" t="s">
        <v>2039</v>
      </c>
      <c r="D30" s="196">
        <v>2</v>
      </c>
      <c r="E30" s="197">
        <v>2</v>
      </c>
      <c r="F30" s="197" t="s">
        <v>2009</v>
      </c>
      <c r="G30" s="198" t="s">
        <v>2040</v>
      </c>
      <c r="H30" s="197">
        <v>108</v>
      </c>
      <c r="I30" s="198">
        <v>13.5</v>
      </c>
      <c r="J30" s="199">
        <f t="shared" si="3"/>
        <v>26.885249999999999</v>
      </c>
      <c r="K30" s="56"/>
      <c r="L30" s="55"/>
      <c r="M30" s="55"/>
      <c r="N30" s="55"/>
      <c r="O30" s="55"/>
      <c r="P30" s="55"/>
      <c r="Q30" s="55"/>
      <c r="R30" s="55"/>
      <c r="S30" s="54"/>
      <c r="T30" s="200">
        <f t="shared" si="4"/>
        <v>0</v>
      </c>
      <c r="U30" s="53">
        <f t="shared" si="1"/>
        <v>0</v>
      </c>
      <c r="V30" s="844">
        <f t="shared" si="2"/>
        <v>0</v>
      </c>
      <c r="W30" s="1492"/>
      <c r="X30" s="1493"/>
    </row>
    <row r="31" spans="2:24" ht="30.75" customHeight="1" x14ac:dyDescent="0.25">
      <c r="B31" s="245">
        <v>6726</v>
      </c>
      <c r="C31" s="253" t="s">
        <v>2041</v>
      </c>
      <c r="D31" s="196">
        <v>2</v>
      </c>
      <c r="E31" s="197">
        <v>2</v>
      </c>
      <c r="F31" s="197" t="s">
        <v>2009</v>
      </c>
      <c r="G31" s="198" t="s">
        <v>2040</v>
      </c>
      <c r="H31" s="197">
        <v>108</v>
      </c>
      <c r="I31" s="198">
        <v>13.5</v>
      </c>
      <c r="J31" s="199">
        <f t="shared" si="3"/>
        <v>26.885249999999999</v>
      </c>
      <c r="K31" s="56"/>
      <c r="L31" s="55"/>
      <c r="M31" s="55"/>
      <c r="N31" s="55"/>
      <c r="O31" s="55"/>
      <c r="P31" s="55"/>
      <c r="Q31" s="55"/>
      <c r="R31" s="55"/>
      <c r="S31" s="54"/>
      <c r="T31" s="200">
        <f t="shared" si="4"/>
        <v>0</v>
      </c>
      <c r="U31" s="53">
        <f t="shared" si="1"/>
        <v>0</v>
      </c>
      <c r="V31" s="844">
        <f t="shared" si="2"/>
        <v>0</v>
      </c>
      <c r="W31" s="1492"/>
      <c r="X31" s="1493"/>
    </row>
    <row r="32" spans="2:24" ht="30.75" customHeight="1" x14ac:dyDescent="0.25">
      <c r="B32" s="245">
        <v>6727</v>
      </c>
      <c r="C32" s="253" t="s">
        <v>2042</v>
      </c>
      <c r="D32" s="196">
        <v>2</v>
      </c>
      <c r="E32" s="197">
        <v>2</v>
      </c>
      <c r="F32" s="197" t="s">
        <v>2009</v>
      </c>
      <c r="G32" s="198" t="s">
        <v>2040</v>
      </c>
      <c r="H32" s="197">
        <v>108</v>
      </c>
      <c r="I32" s="198">
        <v>13.5</v>
      </c>
      <c r="J32" s="199">
        <f t="shared" si="3"/>
        <v>26.885249999999999</v>
      </c>
      <c r="K32" s="56"/>
      <c r="L32" s="55"/>
      <c r="M32" s="55"/>
      <c r="N32" s="55"/>
      <c r="O32" s="55"/>
      <c r="P32" s="55"/>
      <c r="Q32" s="55"/>
      <c r="R32" s="55"/>
      <c r="S32" s="54"/>
      <c r="T32" s="200">
        <f t="shared" si="4"/>
        <v>0</v>
      </c>
      <c r="U32" s="53">
        <f t="shared" si="1"/>
        <v>0</v>
      </c>
      <c r="V32" s="844">
        <f t="shared" si="2"/>
        <v>0</v>
      </c>
      <c r="W32" s="1492"/>
      <c r="X32" s="1493"/>
    </row>
    <row r="33" spans="2:24" ht="30.75" customHeight="1" x14ac:dyDescent="0.25">
      <c r="B33" s="243">
        <v>6729</v>
      </c>
      <c r="C33" s="253" t="s">
        <v>2043</v>
      </c>
      <c r="D33" s="196">
        <v>2</v>
      </c>
      <c r="E33" s="197">
        <v>2</v>
      </c>
      <c r="F33" s="197" t="s">
        <v>2009</v>
      </c>
      <c r="G33" s="198" t="s">
        <v>2044</v>
      </c>
      <c r="H33" s="197">
        <v>96</v>
      </c>
      <c r="I33" s="198">
        <v>12</v>
      </c>
      <c r="J33" s="199">
        <f t="shared" si="3"/>
        <v>23.898</v>
      </c>
      <c r="K33" s="56"/>
      <c r="L33" s="55"/>
      <c r="M33" s="55"/>
      <c r="N33" s="55"/>
      <c r="O33" s="55"/>
      <c r="P33" s="55"/>
      <c r="Q33" s="55"/>
      <c r="R33" s="55"/>
      <c r="S33" s="54"/>
      <c r="T33" s="200">
        <f t="shared" si="4"/>
        <v>0</v>
      </c>
      <c r="U33" s="53">
        <f t="shared" si="1"/>
        <v>0</v>
      </c>
      <c r="V33" s="844">
        <f t="shared" si="2"/>
        <v>0</v>
      </c>
      <c r="W33" s="1492"/>
      <c r="X33" s="1493"/>
    </row>
    <row r="34" spans="2:24" ht="30.75" customHeight="1" x14ac:dyDescent="0.25">
      <c r="B34" s="245">
        <v>6732</v>
      </c>
      <c r="C34" s="253" t="s">
        <v>2045</v>
      </c>
      <c r="D34" s="196">
        <v>2.5</v>
      </c>
      <c r="E34" s="197">
        <v>2</v>
      </c>
      <c r="F34" s="197" t="s">
        <v>2009</v>
      </c>
      <c r="G34" s="198" t="s">
        <v>2046</v>
      </c>
      <c r="H34" s="197">
        <v>100</v>
      </c>
      <c r="I34" s="198">
        <v>3.13</v>
      </c>
      <c r="J34" s="199">
        <f t="shared" si="3"/>
        <v>6.2333949999999998</v>
      </c>
      <c r="K34" s="56"/>
      <c r="L34" s="55"/>
      <c r="M34" s="55"/>
      <c r="N34" s="55"/>
      <c r="O34" s="55"/>
      <c r="P34" s="55"/>
      <c r="Q34" s="55"/>
      <c r="R34" s="55"/>
      <c r="S34" s="54"/>
      <c r="T34" s="200">
        <f t="shared" si="4"/>
        <v>0</v>
      </c>
      <c r="U34" s="53">
        <f t="shared" si="1"/>
        <v>0</v>
      </c>
      <c r="V34" s="844">
        <f t="shared" si="2"/>
        <v>0</v>
      </c>
      <c r="W34" s="1492"/>
      <c r="X34" s="1493"/>
    </row>
    <row r="35" spans="2:24" ht="30.75" customHeight="1" x14ac:dyDescent="0.25">
      <c r="B35" s="245">
        <v>6744</v>
      </c>
      <c r="C35" s="253" t="s">
        <v>2047</v>
      </c>
      <c r="D35" s="196">
        <v>1.25</v>
      </c>
      <c r="E35" s="197">
        <v>1</v>
      </c>
      <c r="F35" s="197" t="s">
        <v>2009</v>
      </c>
      <c r="G35" s="198" t="s">
        <v>2048</v>
      </c>
      <c r="H35" s="197">
        <v>126</v>
      </c>
      <c r="I35" s="198">
        <v>1.97</v>
      </c>
      <c r="J35" s="199">
        <f t="shared" si="3"/>
        <v>3.9232550000000002</v>
      </c>
      <c r="K35" s="56"/>
      <c r="L35" s="55"/>
      <c r="M35" s="55"/>
      <c r="N35" s="55"/>
      <c r="O35" s="55"/>
      <c r="P35" s="55"/>
      <c r="Q35" s="55"/>
      <c r="R35" s="55"/>
      <c r="S35" s="54"/>
      <c r="T35" s="200">
        <f t="shared" si="4"/>
        <v>0</v>
      </c>
      <c r="U35" s="53">
        <f t="shared" si="1"/>
        <v>0</v>
      </c>
      <c r="V35" s="844">
        <f t="shared" si="2"/>
        <v>0</v>
      </c>
      <c r="W35" s="1492"/>
      <c r="X35" s="1493"/>
    </row>
    <row r="36" spans="2:24" ht="30.75" customHeight="1" x14ac:dyDescent="0.25">
      <c r="B36" s="243">
        <v>6745</v>
      </c>
      <c r="C36" s="253" t="s">
        <v>2049</v>
      </c>
      <c r="D36" s="196">
        <v>2</v>
      </c>
      <c r="E36" s="197">
        <v>2</v>
      </c>
      <c r="F36" s="197" t="s">
        <v>2009</v>
      </c>
      <c r="G36" s="198" t="s">
        <v>2044</v>
      </c>
      <c r="H36" s="197">
        <v>96</v>
      </c>
      <c r="I36" s="198">
        <v>12</v>
      </c>
      <c r="J36" s="199">
        <f t="shared" si="3"/>
        <v>23.898</v>
      </c>
      <c r="K36" s="56"/>
      <c r="L36" s="55"/>
      <c r="M36" s="55"/>
      <c r="N36" s="55"/>
      <c r="O36" s="55"/>
      <c r="P36" s="55"/>
      <c r="Q36" s="55"/>
      <c r="R36" s="55"/>
      <c r="S36" s="54"/>
      <c r="T36" s="200">
        <f t="shared" si="4"/>
        <v>0</v>
      </c>
      <c r="U36" s="53">
        <f t="shared" si="1"/>
        <v>0</v>
      </c>
      <c r="V36" s="844">
        <f t="shared" si="2"/>
        <v>0</v>
      </c>
      <c r="W36" s="1492"/>
      <c r="X36" s="1493"/>
    </row>
    <row r="37" spans="2:24" ht="30.75" customHeight="1" thickBot="1" x14ac:dyDescent="0.3">
      <c r="B37" s="353">
        <v>9126</v>
      </c>
      <c r="C37" s="354" t="s">
        <v>2050</v>
      </c>
      <c r="D37" s="342">
        <v>1.25</v>
      </c>
      <c r="E37" s="344">
        <v>1</v>
      </c>
      <c r="F37" s="344" t="s">
        <v>2009</v>
      </c>
      <c r="G37" s="343" t="s">
        <v>2051</v>
      </c>
      <c r="H37" s="344">
        <v>168</v>
      </c>
      <c r="I37" s="343">
        <v>2.62</v>
      </c>
      <c r="J37" s="355">
        <f t="shared" si="3"/>
        <v>5.2177300000000004</v>
      </c>
      <c r="K37" s="52"/>
      <c r="L37" s="51"/>
      <c r="M37" s="51"/>
      <c r="N37" s="51"/>
      <c r="O37" s="51"/>
      <c r="P37" s="51"/>
      <c r="Q37" s="51"/>
      <c r="R37" s="51"/>
      <c r="S37" s="50"/>
      <c r="T37" s="356">
        <f t="shared" si="4"/>
        <v>0</v>
      </c>
      <c r="U37" s="75">
        <f t="shared" si="1"/>
        <v>0</v>
      </c>
      <c r="V37" s="849">
        <f t="shared" si="2"/>
        <v>0</v>
      </c>
      <c r="W37" s="1570"/>
      <c r="X37" s="1571"/>
    </row>
    <row r="38" spans="2:24" ht="23.85" customHeight="1" x14ac:dyDescent="0.25">
      <c r="B38" s="1566" t="s">
        <v>2004</v>
      </c>
      <c r="C38" s="1567"/>
      <c r="D38" s="1567"/>
      <c r="E38" s="1567"/>
      <c r="F38" s="1567"/>
      <c r="G38" s="1567"/>
      <c r="H38" s="1567"/>
      <c r="I38" s="1567"/>
      <c r="J38" s="1567"/>
      <c r="K38" s="1567"/>
      <c r="L38" s="1567"/>
      <c r="M38" s="1567"/>
      <c r="N38" s="1567"/>
      <c r="O38" s="1567"/>
      <c r="P38" s="1567"/>
      <c r="Q38" s="1567"/>
      <c r="R38" s="1567"/>
      <c r="S38" s="1567"/>
      <c r="T38" s="1567"/>
      <c r="U38" s="1567"/>
      <c r="V38" s="1567"/>
      <c r="W38" s="1567"/>
      <c r="X38" s="1568"/>
    </row>
    <row r="39" spans="2:24" ht="23.85" customHeight="1" x14ac:dyDescent="0.25">
      <c r="B39" s="1548"/>
      <c r="C39" s="1569"/>
      <c r="D39" s="1569"/>
      <c r="E39" s="1569"/>
      <c r="F39" s="1569"/>
      <c r="G39" s="1569"/>
      <c r="H39" s="1569"/>
      <c r="I39" s="1569"/>
      <c r="J39" s="1569"/>
      <c r="K39" s="1569"/>
      <c r="L39" s="1569"/>
      <c r="M39" s="1569"/>
      <c r="N39" s="1569"/>
      <c r="O39" s="1569"/>
      <c r="P39" s="1569"/>
      <c r="Q39" s="1569"/>
      <c r="R39" s="1569"/>
      <c r="S39" s="1569"/>
      <c r="T39" s="1569"/>
      <c r="U39" s="1569"/>
      <c r="V39" s="1569"/>
      <c r="W39" s="1569"/>
      <c r="X39" s="1550"/>
    </row>
    <row r="40" spans="2:24" ht="0.75" customHeight="1" x14ac:dyDescent="0.25">
      <c r="B40" s="1548"/>
      <c r="C40" s="1549"/>
      <c r="D40" s="1549"/>
      <c r="E40" s="1549"/>
      <c r="F40" s="1549"/>
      <c r="G40" s="1549"/>
      <c r="H40" s="1549"/>
      <c r="I40" s="1549"/>
      <c r="J40" s="1549"/>
      <c r="K40" s="1549"/>
      <c r="L40" s="1549"/>
      <c r="M40" s="1549"/>
      <c r="N40" s="1549"/>
      <c r="O40" s="1549"/>
      <c r="P40" s="1549"/>
      <c r="Q40" s="1549"/>
      <c r="R40" s="1549"/>
      <c r="S40" s="1549"/>
      <c r="T40" s="1549"/>
      <c r="U40" s="1549"/>
      <c r="V40" s="1549"/>
      <c r="W40" s="1549"/>
      <c r="X40" s="1550"/>
    </row>
    <row r="41" spans="2:24" ht="33.75" customHeight="1" thickBot="1" x14ac:dyDescent="0.3">
      <c r="B41" s="1551"/>
      <c r="C41" s="1552"/>
      <c r="D41" s="1552"/>
      <c r="E41" s="1552"/>
      <c r="F41" s="1552"/>
      <c r="G41" s="1552"/>
      <c r="H41" s="1552"/>
      <c r="I41" s="1552"/>
      <c r="J41" s="1552"/>
      <c r="K41" s="1552"/>
      <c r="L41" s="1552"/>
      <c r="M41" s="1552"/>
      <c r="N41" s="1552"/>
      <c r="O41" s="1552"/>
      <c r="P41" s="1552"/>
      <c r="Q41" s="1552"/>
      <c r="R41" s="1552"/>
      <c r="S41" s="1552"/>
      <c r="T41" s="1552"/>
      <c r="U41" s="1552"/>
      <c r="V41" s="1552"/>
      <c r="W41" s="1552"/>
      <c r="X41" s="1553"/>
    </row>
    <row r="42" spans="2:24" ht="34.5" customHeight="1" thickTop="1" thickBot="1" x14ac:dyDescent="0.3">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row>
    <row r="43" spans="2:24" ht="23.25" x14ac:dyDescent="0.35">
      <c r="C43" s="1530" t="s">
        <v>2005</v>
      </c>
      <c r="D43" s="1531"/>
      <c r="E43" s="1531"/>
      <c r="F43" s="1531"/>
      <c r="G43" s="1532"/>
    </row>
    <row r="44" spans="2:24" x14ac:dyDescent="0.25">
      <c r="C44" s="82"/>
      <c r="D44" s="48"/>
      <c r="E44" s="48"/>
      <c r="F44" s="48"/>
      <c r="G44" s="88"/>
    </row>
    <row r="45" spans="2:24" x14ac:dyDescent="0.25">
      <c r="C45" s="82"/>
      <c r="D45" s="48"/>
      <c r="E45" s="48"/>
      <c r="F45" s="48"/>
      <c r="G45" s="88"/>
    </row>
    <row r="46" spans="2:24" x14ac:dyDescent="0.25">
      <c r="C46" s="82"/>
      <c r="D46" s="48"/>
      <c r="E46" s="48"/>
      <c r="F46" s="48"/>
      <c r="G46" s="88"/>
    </row>
    <row r="47" spans="2:24" ht="15.75" thickBot="1" x14ac:dyDescent="0.3">
      <c r="C47" s="80"/>
      <c r="D47" s="79"/>
      <c r="E47" s="79"/>
      <c r="F47" s="79"/>
      <c r="G47" s="87"/>
    </row>
  </sheetData>
  <sheetProtection algorithmName="SHA-512" hashValue="+eedN6Ymt299SyMyaf2e4WjaVNL24Fw6GxGRlob3oLwigKeYXsAy//6G5wpcQtrG9za9DXFZeKLAo4U5E8YU/Q==" saltValue="okLMyF7esvSOm1DKAR5uNg==" spinCount="100000" sheet="1" objects="1" formatColumns="0" formatRows="0" selectLockedCells="1"/>
  <mergeCells count="27">
    <mergeCell ref="D3:J3"/>
    <mergeCell ref="K3:M3"/>
    <mergeCell ref="N3:P3"/>
    <mergeCell ref="B4:X4"/>
    <mergeCell ref="B1:P1"/>
    <mergeCell ref="B2:P2"/>
    <mergeCell ref="B3:C3"/>
    <mergeCell ref="Q1:X3"/>
    <mergeCell ref="S7:X7"/>
    <mergeCell ref="S8:X8"/>
    <mergeCell ref="B5:X5"/>
    <mergeCell ref="B6:J6"/>
    <mergeCell ref="L6:N6"/>
    <mergeCell ref="O6:R6"/>
    <mergeCell ref="T6:X6"/>
    <mergeCell ref="B7:B8"/>
    <mergeCell ref="E7:J7"/>
    <mergeCell ref="L7:Q7"/>
    <mergeCell ref="E8:J8"/>
    <mergeCell ref="L8:Q8"/>
    <mergeCell ref="C43:G43"/>
    <mergeCell ref="B42:X42"/>
    <mergeCell ref="B9:X9"/>
    <mergeCell ref="B10:X10"/>
    <mergeCell ref="B38:X39"/>
    <mergeCell ref="W14:X37"/>
    <mergeCell ref="B40:X41"/>
  </mergeCells>
  <conditionalFormatting sqref="B1:B1048576">
    <cfRule type="duplicateValues" dxfId="192" priority="1"/>
  </conditionalFormatting>
  <pageMargins left="0.25" right="0.25" top="0.5" bottom="0.25" header="0" footer="0"/>
  <pageSetup scale="37"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D46E-C8C0-4205-9619-0A8CD34B24A8}">
  <sheetPr>
    <pageSetUpPr fitToPage="1"/>
  </sheetPr>
  <dimension ref="B1:Z3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0.42578125" style="169" bestFit="1"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72"/>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65">
        <f>'Overview Sheet'!J12</f>
        <v>0</v>
      </c>
      <c r="O3" s="1529"/>
      <c r="P3" s="1529"/>
      <c r="Q3" s="1519"/>
      <c r="R3" s="1520"/>
      <c r="S3" s="1520"/>
      <c r="T3" s="1520"/>
      <c r="U3" s="1520"/>
      <c r="V3" s="1520"/>
      <c r="W3" s="1520"/>
      <c r="X3" s="1520"/>
      <c r="Y3" s="1521"/>
    </row>
    <row r="4" spans="2:26"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579"/>
      <c r="Y4" s="1498"/>
      <c r="Z4" s="168"/>
    </row>
    <row r="5" spans="2:26" ht="47.45" customHeight="1" thickTop="1" thickBot="1" x14ac:dyDescent="0.3">
      <c r="B5" s="1499"/>
      <c r="C5" s="1500"/>
      <c r="D5" s="1500"/>
      <c r="E5" s="1500"/>
      <c r="F5" s="1500"/>
      <c r="G5" s="1500"/>
      <c r="H5" s="1500"/>
      <c r="I5" s="1500"/>
      <c r="J5" s="1501"/>
      <c r="K5" s="1037">
        <v>110242</v>
      </c>
      <c r="L5" s="1502" t="s">
        <v>1963</v>
      </c>
      <c r="M5" s="1502"/>
      <c r="N5" s="1502"/>
      <c r="O5" s="1503" t="s">
        <v>2052</v>
      </c>
      <c r="P5" s="1503"/>
      <c r="Q5" s="1503"/>
      <c r="R5" s="1503"/>
      <c r="S5" s="170">
        <v>1.9915</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1042"/>
      <c r="D7" s="183"/>
      <c r="E7" s="183"/>
      <c r="F7" s="183"/>
      <c r="G7" s="183"/>
      <c r="H7" s="183"/>
      <c r="I7" s="183"/>
      <c r="J7" s="184"/>
      <c r="K7" s="185">
        <f t="shared" ref="K7:V7" si="0">SUM(K9:K26)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x14ac:dyDescent="0.25">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085">
        <v>402951</v>
      </c>
      <c r="C9" s="526" t="s">
        <v>2053</v>
      </c>
      <c r="D9" s="527">
        <v>1</v>
      </c>
      <c r="E9" s="528"/>
      <c r="F9" s="528"/>
      <c r="G9" s="529">
        <v>10.5</v>
      </c>
      <c r="H9" s="528">
        <v>168</v>
      </c>
      <c r="I9" s="529">
        <v>10.5</v>
      </c>
      <c r="J9" s="530">
        <f t="shared" ref="J9:J26" si="1">$S$5*I9</f>
        <v>20.91075</v>
      </c>
      <c r="K9" s="531"/>
      <c r="L9" s="532"/>
      <c r="M9" s="532"/>
      <c r="N9" s="532"/>
      <c r="O9" s="532"/>
      <c r="P9" s="532"/>
      <c r="Q9" s="532"/>
      <c r="R9" s="532"/>
      <c r="S9" s="533"/>
      <c r="T9" s="534">
        <f t="shared" ref="T9:T26" si="2">SUM(K9:S9)</f>
        <v>0</v>
      </c>
      <c r="U9" s="535">
        <f t="shared" ref="U9:U26" si="3">T9*I9</f>
        <v>0</v>
      </c>
      <c r="V9" s="1040">
        <f t="shared" ref="V9:V26" si="4">U9*$S$5</f>
        <v>0</v>
      </c>
      <c r="W9" s="1580" t="str">
        <f>_xlfn.CONCAT("$",'Total Sheet'!B34," per case for public LEAS / estimated $",'Total Sheet'!B35," for Nonpublic LEAs")</f>
        <v>$2.25 per case for public LEAS / estimated $5.25 for Nonpublic LEAs</v>
      </c>
      <c r="X9" s="1573" t="s">
        <v>1976</v>
      </c>
      <c r="Y9" s="1574"/>
    </row>
    <row r="10" spans="2:26" ht="31.5" customHeight="1" x14ac:dyDescent="0.25">
      <c r="B10" s="194">
        <v>402991</v>
      </c>
      <c r="C10" s="253" t="s">
        <v>2054</v>
      </c>
      <c r="D10" s="196">
        <v>1</v>
      </c>
      <c r="E10" s="197"/>
      <c r="F10" s="197"/>
      <c r="G10" s="198">
        <v>10.5</v>
      </c>
      <c r="H10" s="197">
        <v>168</v>
      </c>
      <c r="I10" s="198">
        <v>10.5</v>
      </c>
      <c r="J10" s="199">
        <f t="shared" si="1"/>
        <v>20.91075</v>
      </c>
      <c r="K10" s="56"/>
      <c r="L10" s="55"/>
      <c r="M10" s="55"/>
      <c r="N10" s="55"/>
      <c r="O10" s="55"/>
      <c r="P10" s="55"/>
      <c r="Q10" s="55"/>
      <c r="R10" s="55"/>
      <c r="S10" s="54"/>
      <c r="T10" s="200">
        <f t="shared" si="2"/>
        <v>0</v>
      </c>
      <c r="U10" s="53">
        <f t="shared" si="3"/>
        <v>0</v>
      </c>
      <c r="V10" s="1035">
        <f t="shared" si="4"/>
        <v>0</v>
      </c>
      <c r="W10" s="1509"/>
      <c r="X10" s="1575"/>
      <c r="Y10" s="1576"/>
    </row>
    <row r="11" spans="2:26" ht="31.5" customHeight="1" x14ac:dyDescent="0.25">
      <c r="B11" s="254">
        <v>402911</v>
      </c>
      <c r="C11" s="253" t="s">
        <v>2055</v>
      </c>
      <c r="D11" s="196">
        <v>1</v>
      </c>
      <c r="E11" s="197"/>
      <c r="F11" s="197"/>
      <c r="G11" s="198">
        <v>10.5</v>
      </c>
      <c r="H11" s="197">
        <v>168</v>
      </c>
      <c r="I11" s="198">
        <v>10.5</v>
      </c>
      <c r="J11" s="199">
        <f t="shared" si="1"/>
        <v>20.91075</v>
      </c>
      <c r="K11" s="56"/>
      <c r="L11" s="55"/>
      <c r="M11" s="55"/>
      <c r="N11" s="55"/>
      <c r="O11" s="55"/>
      <c r="P11" s="55"/>
      <c r="Q11" s="55"/>
      <c r="R11" s="55"/>
      <c r="S11" s="54"/>
      <c r="T11" s="200">
        <f t="shared" si="2"/>
        <v>0</v>
      </c>
      <c r="U11" s="53">
        <f t="shared" si="3"/>
        <v>0</v>
      </c>
      <c r="V11" s="1035">
        <f t="shared" si="4"/>
        <v>0</v>
      </c>
      <c r="W11" s="1509"/>
      <c r="X11" s="1575"/>
      <c r="Y11" s="1576"/>
    </row>
    <row r="12" spans="2:26" ht="31.5" customHeight="1" x14ac:dyDescent="0.25">
      <c r="B12" s="254">
        <v>402931</v>
      </c>
      <c r="C12" s="253" t="s">
        <v>2056</v>
      </c>
      <c r="D12" s="196">
        <v>1</v>
      </c>
      <c r="E12" s="197"/>
      <c r="F12" s="197"/>
      <c r="G12" s="198">
        <v>10.5</v>
      </c>
      <c r="H12" s="197">
        <v>168</v>
      </c>
      <c r="I12" s="198">
        <v>10.5</v>
      </c>
      <c r="J12" s="199">
        <f t="shared" si="1"/>
        <v>20.91075</v>
      </c>
      <c r="K12" s="56"/>
      <c r="L12" s="55"/>
      <c r="M12" s="55"/>
      <c r="N12" s="55"/>
      <c r="O12" s="55"/>
      <c r="P12" s="55"/>
      <c r="Q12" s="55"/>
      <c r="R12" s="55"/>
      <c r="S12" s="54"/>
      <c r="T12" s="200">
        <f t="shared" si="2"/>
        <v>0</v>
      </c>
      <c r="U12" s="53">
        <f t="shared" si="3"/>
        <v>0</v>
      </c>
      <c r="V12" s="1035">
        <f t="shared" si="4"/>
        <v>0</v>
      </c>
      <c r="W12" s="1509"/>
      <c r="X12" s="1575"/>
      <c r="Y12" s="1576"/>
    </row>
    <row r="13" spans="2:26" ht="31.5" customHeight="1" x14ac:dyDescent="0.25">
      <c r="B13" s="254">
        <v>110541</v>
      </c>
      <c r="C13" s="253" t="s">
        <v>2057</v>
      </c>
      <c r="D13" s="196">
        <v>1</v>
      </c>
      <c r="E13" s="197"/>
      <c r="F13" s="197"/>
      <c r="G13" s="198">
        <v>20</v>
      </c>
      <c r="H13" s="197">
        <v>640</v>
      </c>
      <c r="I13" s="198">
        <v>15.41</v>
      </c>
      <c r="J13" s="199">
        <f t="shared" si="1"/>
        <v>30.689015000000001</v>
      </c>
      <c r="K13" s="56"/>
      <c r="L13" s="55"/>
      <c r="M13" s="55"/>
      <c r="N13" s="55"/>
      <c r="O13" s="55"/>
      <c r="P13" s="55"/>
      <c r="Q13" s="55"/>
      <c r="R13" s="55"/>
      <c r="S13" s="54"/>
      <c r="T13" s="200">
        <f t="shared" si="2"/>
        <v>0</v>
      </c>
      <c r="U13" s="53">
        <f t="shared" si="3"/>
        <v>0</v>
      </c>
      <c r="V13" s="1035">
        <f t="shared" si="4"/>
        <v>0</v>
      </c>
      <c r="W13" s="1509"/>
      <c r="X13" s="1575"/>
      <c r="Y13" s="1576"/>
    </row>
    <row r="14" spans="2:26" ht="31.5" customHeight="1" x14ac:dyDescent="0.25">
      <c r="B14" s="194">
        <v>111431</v>
      </c>
      <c r="C14" s="253" t="s">
        <v>2058</v>
      </c>
      <c r="D14" s="196">
        <v>1</v>
      </c>
      <c r="E14" s="197"/>
      <c r="F14" s="197"/>
      <c r="G14" s="198">
        <v>30</v>
      </c>
      <c r="H14" s="197">
        <v>960</v>
      </c>
      <c r="I14" s="198">
        <v>23.17</v>
      </c>
      <c r="J14" s="199">
        <f t="shared" si="1"/>
        <v>46.143055000000004</v>
      </c>
      <c r="K14" s="56"/>
      <c r="L14" s="55"/>
      <c r="M14" s="55"/>
      <c r="N14" s="55"/>
      <c r="O14" s="55"/>
      <c r="P14" s="55"/>
      <c r="Q14" s="55"/>
      <c r="R14" s="55"/>
      <c r="S14" s="54"/>
      <c r="T14" s="200">
        <f t="shared" si="2"/>
        <v>0</v>
      </c>
      <c r="U14" s="53">
        <f t="shared" si="3"/>
        <v>0</v>
      </c>
      <c r="V14" s="1035">
        <f t="shared" si="4"/>
        <v>0</v>
      </c>
      <c r="W14" s="1509"/>
      <c r="X14" s="1575"/>
      <c r="Y14" s="1576"/>
    </row>
    <row r="15" spans="2:26" ht="31.5" customHeight="1" x14ac:dyDescent="0.25">
      <c r="B15" s="254">
        <v>775071</v>
      </c>
      <c r="C15" s="253" t="s">
        <v>2059</v>
      </c>
      <c r="D15" s="196">
        <v>1</v>
      </c>
      <c r="E15" s="197"/>
      <c r="F15" s="197"/>
      <c r="G15" s="198">
        <v>20</v>
      </c>
      <c r="H15" s="197">
        <v>320</v>
      </c>
      <c r="I15" s="198">
        <v>20</v>
      </c>
      <c r="J15" s="199">
        <f t="shared" si="1"/>
        <v>39.83</v>
      </c>
      <c r="K15" s="56"/>
      <c r="L15" s="55"/>
      <c r="M15" s="55"/>
      <c r="N15" s="55"/>
      <c r="O15" s="55"/>
      <c r="P15" s="55"/>
      <c r="Q15" s="55"/>
      <c r="R15" s="55"/>
      <c r="S15" s="54"/>
      <c r="T15" s="200">
        <f t="shared" si="2"/>
        <v>0</v>
      </c>
      <c r="U15" s="53">
        <f t="shared" si="3"/>
        <v>0</v>
      </c>
      <c r="V15" s="1035">
        <f t="shared" si="4"/>
        <v>0</v>
      </c>
      <c r="W15" s="1509"/>
      <c r="X15" s="1575"/>
      <c r="Y15" s="1576"/>
    </row>
    <row r="16" spans="2:26" ht="31.5" customHeight="1" x14ac:dyDescent="0.25">
      <c r="B16" s="194">
        <v>775191</v>
      </c>
      <c r="C16" s="253" t="s">
        <v>2060</v>
      </c>
      <c r="D16" s="196">
        <v>1</v>
      </c>
      <c r="E16" s="197"/>
      <c r="F16" s="197"/>
      <c r="G16" s="198">
        <v>20</v>
      </c>
      <c r="H16" s="197">
        <v>320</v>
      </c>
      <c r="I16" s="198">
        <v>20</v>
      </c>
      <c r="J16" s="199">
        <f t="shared" si="1"/>
        <v>39.83</v>
      </c>
      <c r="K16" s="56"/>
      <c r="L16" s="55"/>
      <c r="M16" s="55"/>
      <c r="N16" s="55"/>
      <c r="O16" s="55"/>
      <c r="P16" s="55"/>
      <c r="Q16" s="55"/>
      <c r="R16" s="55"/>
      <c r="S16" s="54"/>
      <c r="T16" s="200">
        <f t="shared" si="2"/>
        <v>0</v>
      </c>
      <c r="U16" s="53">
        <f t="shared" si="3"/>
        <v>0</v>
      </c>
      <c r="V16" s="1035">
        <f t="shared" si="4"/>
        <v>0</v>
      </c>
      <c r="W16" s="1509"/>
      <c r="X16" s="1575"/>
      <c r="Y16" s="1576"/>
    </row>
    <row r="17" spans="2:25" ht="31.5" customHeight="1" x14ac:dyDescent="0.25">
      <c r="B17" s="254">
        <v>755711</v>
      </c>
      <c r="C17" s="253" t="s">
        <v>2061</v>
      </c>
      <c r="D17" s="196">
        <v>1</v>
      </c>
      <c r="E17" s="197"/>
      <c r="F17" s="197"/>
      <c r="G17" s="198">
        <v>20</v>
      </c>
      <c r="H17" s="197">
        <v>320</v>
      </c>
      <c r="I17" s="198">
        <v>20</v>
      </c>
      <c r="J17" s="199">
        <f t="shared" si="1"/>
        <v>39.83</v>
      </c>
      <c r="K17" s="56"/>
      <c r="L17" s="55"/>
      <c r="M17" s="55"/>
      <c r="N17" s="55"/>
      <c r="O17" s="55"/>
      <c r="P17" s="55"/>
      <c r="Q17" s="55"/>
      <c r="R17" s="55"/>
      <c r="S17" s="54"/>
      <c r="T17" s="200">
        <f t="shared" si="2"/>
        <v>0</v>
      </c>
      <c r="U17" s="53">
        <f t="shared" si="3"/>
        <v>0</v>
      </c>
      <c r="V17" s="1035">
        <f t="shared" si="4"/>
        <v>0</v>
      </c>
      <c r="W17" s="1509"/>
      <c r="X17" s="1575"/>
      <c r="Y17" s="1576"/>
    </row>
    <row r="18" spans="2:25" ht="31.5" customHeight="1" x14ac:dyDescent="0.25">
      <c r="B18" s="194">
        <v>755361</v>
      </c>
      <c r="C18" s="253" t="s">
        <v>2062</v>
      </c>
      <c r="D18" s="196">
        <v>1</v>
      </c>
      <c r="E18" s="197"/>
      <c r="F18" s="197"/>
      <c r="G18" s="198">
        <v>20</v>
      </c>
      <c r="H18" s="197">
        <v>320</v>
      </c>
      <c r="I18" s="198">
        <v>20.329999999999998</v>
      </c>
      <c r="J18" s="199">
        <f t="shared" si="1"/>
        <v>40.487195</v>
      </c>
      <c r="K18" s="56"/>
      <c r="L18" s="55"/>
      <c r="M18" s="55"/>
      <c r="N18" s="55"/>
      <c r="O18" s="55"/>
      <c r="P18" s="55"/>
      <c r="Q18" s="55"/>
      <c r="R18" s="55"/>
      <c r="S18" s="54"/>
      <c r="T18" s="200">
        <f t="shared" si="2"/>
        <v>0</v>
      </c>
      <c r="U18" s="53">
        <f t="shared" si="3"/>
        <v>0</v>
      </c>
      <c r="V18" s="1035">
        <f t="shared" si="4"/>
        <v>0</v>
      </c>
      <c r="W18" s="1509"/>
      <c r="X18" s="1575"/>
      <c r="Y18" s="1576"/>
    </row>
    <row r="19" spans="2:25" ht="31.5" customHeight="1" x14ac:dyDescent="0.25">
      <c r="B19" s="194">
        <v>771031</v>
      </c>
      <c r="C19" s="253" t="s">
        <v>2063</v>
      </c>
      <c r="D19" s="196">
        <v>1</v>
      </c>
      <c r="E19" s="197"/>
      <c r="F19" s="197"/>
      <c r="G19" s="198">
        <v>20</v>
      </c>
      <c r="H19" s="197">
        <v>320</v>
      </c>
      <c r="I19" s="198">
        <v>20</v>
      </c>
      <c r="J19" s="199">
        <f t="shared" si="1"/>
        <v>39.83</v>
      </c>
      <c r="K19" s="56"/>
      <c r="L19" s="55"/>
      <c r="M19" s="55"/>
      <c r="N19" s="55"/>
      <c r="O19" s="55"/>
      <c r="P19" s="55"/>
      <c r="Q19" s="55"/>
      <c r="R19" s="55"/>
      <c r="S19" s="54"/>
      <c r="T19" s="200">
        <f t="shared" si="2"/>
        <v>0</v>
      </c>
      <c r="U19" s="53">
        <f t="shared" si="3"/>
        <v>0</v>
      </c>
      <c r="V19" s="1035">
        <f t="shared" si="4"/>
        <v>0</v>
      </c>
      <c r="W19" s="1509"/>
      <c r="X19" s="1575"/>
      <c r="Y19" s="1576"/>
    </row>
    <row r="20" spans="2:25" ht="31.5" customHeight="1" x14ac:dyDescent="0.25">
      <c r="B20" s="194">
        <v>775811</v>
      </c>
      <c r="C20" s="253" t="s">
        <v>2064</v>
      </c>
      <c r="D20" s="196">
        <v>1</v>
      </c>
      <c r="E20" s="197"/>
      <c r="F20" s="197"/>
      <c r="G20" s="198">
        <v>20</v>
      </c>
      <c r="H20" s="197">
        <v>320</v>
      </c>
      <c r="I20" s="198">
        <v>15.39</v>
      </c>
      <c r="J20" s="199">
        <f t="shared" si="1"/>
        <v>30.649185000000003</v>
      </c>
      <c r="K20" s="56"/>
      <c r="L20" s="55"/>
      <c r="M20" s="55"/>
      <c r="N20" s="55"/>
      <c r="O20" s="55"/>
      <c r="P20" s="55"/>
      <c r="Q20" s="55"/>
      <c r="R20" s="55"/>
      <c r="S20" s="54"/>
      <c r="T20" s="200">
        <f t="shared" si="2"/>
        <v>0</v>
      </c>
      <c r="U20" s="53">
        <f t="shared" si="3"/>
        <v>0</v>
      </c>
      <c r="V20" s="1035">
        <f t="shared" si="4"/>
        <v>0</v>
      </c>
      <c r="W20" s="1509"/>
      <c r="X20" s="1575"/>
      <c r="Y20" s="1576"/>
    </row>
    <row r="21" spans="2:25" ht="31.5" customHeight="1" x14ac:dyDescent="0.25">
      <c r="B21" s="194">
        <v>114411</v>
      </c>
      <c r="C21" s="253" t="s">
        <v>2065</v>
      </c>
      <c r="D21" s="196">
        <v>1</v>
      </c>
      <c r="E21" s="197"/>
      <c r="F21" s="197"/>
      <c r="G21" s="198">
        <v>20</v>
      </c>
      <c r="H21" s="197">
        <v>640</v>
      </c>
      <c r="I21" s="198">
        <v>20</v>
      </c>
      <c r="J21" s="199">
        <f t="shared" si="1"/>
        <v>39.83</v>
      </c>
      <c r="K21" s="56"/>
      <c r="L21" s="55"/>
      <c r="M21" s="55"/>
      <c r="N21" s="55"/>
      <c r="O21" s="55"/>
      <c r="P21" s="55"/>
      <c r="Q21" s="55"/>
      <c r="R21" s="55"/>
      <c r="S21" s="54"/>
      <c r="T21" s="200">
        <f t="shared" si="2"/>
        <v>0</v>
      </c>
      <c r="U21" s="53">
        <f t="shared" si="3"/>
        <v>0</v>
      </c>
      <c r="V21" s="1035">
        <f t="shared" si="4"/>
        <v>0</v>
      </c>
      <c r="W21" s="1509"/>
      <c r="X21" s="1575"/>
      <c r="Y21" s="1576"/>
    </row>
    <row r="22" spans="2:25" ht="31.5" customHeight="1" x14ac:dyDescent="0.25">
      <c r="B22" s="194">
        <v>114441</v>
      </c>
      <c r="C22" s="253" t="s">
        <v>2066</v>
      </c>
      <c r="D22" s="196">
        <v>1</v>
      </c>
      <c r="E22" s="197"/>
      <c r="F22" s="197"/>
      <c r="G22" s="198">
        <v>20</v>
      </c>
      <c r="H22" s="197">
        <v>640</v>
      </c>
      <c r="I22" s="198">
        <v>20</v>
      </c>
      <c r="J22" s="199">
        <f t="shared" si="1"/>
        <v>39.83</v>
      </c>
      <c r="K22" s="56"/>
      <c r="L22" s="55"/>
      <c r="M22" s="55"/>
      <c r="N22" s="55"/>
      <c r="O22" s="55"/>
      <c r="P22" s="55"/>
      <c r="Q22" s="55"/>
      <c r="R22" s="55"/>
      <c r="S22" s="54"/>
      <c r="T22" s="200">
        <f t="shared" si="2"/>
        <v>0</v>
      </c>
      <c r="U22" s="53">
        <f t="shared" si="3"/>
        <v>0</v>
      </c>
      <c r="V22" s="1035">
        <f t="shared" si="4"/>
        <v>0</v>
      </c>
      <c r="W22" s="1509"/>
      <c r="X22" s="1575"/>
      <c r="Y22" s="1576"/>
    </row>
    <row r="23" spans="2:25" ht="31.5" customHeight="1" x14ac:dyDescent="0.25">
      <c r="B23" s="254">
        <v>114451</v>
      </c>
      <c r="C23" s="253" t="s">
        <v>2067</v>
      </c>
      <c r="D23" s="196">
        <v>1</v>
      </c>
      <c r="E23" s="197"/>
      <c r="F23" s="197"/>
      <c r="G23" s="198">
        <v>20</v>
      </c>
      <c r="H23" s="197">
        <v>640</v>
      </c>
      <c r="I23" s="198">
        <v>20</v>
      </c>
      <c r="J23" s="199">
        <f t="shared" si="1"/>
        <v>39.83</v>
      </c>
      <c r="K23" s="56"/>
      <c r="L23" s="55"/>
      <c r="M23" s="55"/>
      <c r="N23" s="55"/>
      <c r="O23" s="55"/>
      <c r="P23" s="55"/>
      <c r="Q23" s="55"/>
      <c r="R23" s="55"/>
      <c r="S23" s="54"/>
      <c r="T23" s="200">
        <f t="shared" si="2"/>
        <v>0</v>
      </c>
      <c r="U23" s="53">
        <f t="shared" si="3"/>
        <v>0</v>
      </c>
      <c r="V23" s="1035">
        <f t="shared" si="4"/>
        <v>0</v>
      </c>
      <c r="W23" s="1509"/>
      <c r="X23" s="1575"/>
      <c r="Y23" s="1576"/>
    </row>
    <row r="24" spans="2:25" ht="31.5" customHeight="1" x14ac:dyDescent="0.25">
      <c r="B24" s="194">
        <v>114461</v>
      </c>
      <c r="C24" s="253" t="s">
        <v>2068</v>
      </c>
      <c r="D24" s="196">
        <v>1</v>
      </c>
      <c r="E24" s="197"/>
      <c r="F24" s="197"/>
      <c r="G24" s="198">
        <v>20</v>
      </c>
      <c r="H24" s="197">
        <v>640</v>
      </c>
      <c r="I24" s="198">
        <v>20</v>
      </c>
      <c r="J24" s="199">
        <f t="shared" si="1"/>
        <v>39.83</v>
      </c>
      <c r="K24" s="56"/>
      <c r="L24" s="55"/>
      <c r="M24" s="55"/>
      <c r="N24" s="55"/>
      <c r="O24" s="55"/>
      <c r="P24" s="55"/>
      <c r="Q24" s="55"/>
      <c r="R24" s="55"/>
      <c r="S24" s="54"/>
      <c r="T24" s="200">
        <f t="shared" si="2"/>
        <v>0</v>
      </c>
      <c r="U24" s="53">
        <f t="shared" si="3"/>
        <v>0</v>
      </c>
      <c r="V24" s="1035">
        <f t="shared" si="4"/>
        <v>0</v>
      </c>
      <c r="W24" s="1509"/>
      <c r="X24" s="1575"/>
      <c r="Y24" s="1576"/>
    </row>
    <row r="25" spans="2:25" ht="31.5" customHeight="1" x14ac:dyDescent="0.25">
      <c r="B25" s="254">
        <v>114431</v>
      </c>
      <c r="C25" s="253" t="s">
        <v>2069</v>
      </c>
      <c r="D25" s="196">
        <v>1</v>
      </c>
      <c r="E25" s="197"/>
      <c r="F25" s="197"/>
      <c r="G25" s="198">
        <v>20</v>
      </c>
      <c r="H25" s="197">
        <v>640</v>
      </c>
      <c r="I25" s="198">
        <v>20</v>
      </c>
      <c r="J25" s="199">
        <f t="shared" si="1"/>
        <v>39.83</v>
      </c>
      <c r="K25" s="56"/>
      <c r="L25" s="55"/>
      <c r="M25" s="55"/>
      <c r="N25" s="55"/>
      <c r="O25" s="55"/>
      <c r="P25" s="55"/>
      <c r="Q25" s="55"/>
      <c r="R25" s="55"/>
      <c r="S25" s="54"/>
      <c r="T25" s="200">
        <f t="shared" si="2"/>
        <v>0</v>
      </c>
      <c r="U25" s="53">
        <f t="shared" si="3"/>
        <v>0</v>
      </c>
      <c r="V25" s="1035">
        <f t="shared" si="4"/>
        <v>0</v>
      </c>
      <c r="W25" s="1509"/>
      <c r="X25" s="1575"/>
      <c r="Y25" s="1576"/>
    </row>
    <row r="26" spans="2:25" ht="31.5" customHeight="1" x14ac:dyDescent="0.25">
      <c r="B26" s="1086">
        <v>752491</v>
      </c>
      <c r="C26" s="539" t="s">
        <v>2070</v>
      </c>
      <c r="D26" s="540">
        <v>1</v>
      </c>
      <c r="E26" s="541"/>
      <c r="F26" s="541"/>
      <c r="G26" s="542">
        <v>12</v>
      </c>
      <c r="H26" s="541">
        <v>384</v>
      </c>
      <c r="I26" s="542">
        <v>12</v>
      </c>
      <c r="J26" s="543">
        <f t="shared" si="1"/>
        <v>23.898</v>
      </c>
      <c r="K26" s="544"/>
      <c r="L26" s="545"/>
      <c r="M26" s="545"/>
      <c r="N26" s="545"/>
      <c r="O26" s="545"/>
      <c r="P26" s="545"/>
      <c r="Q26" s="545"/>
      <c r="R26" s="545"/>
      <c r="S26" s="546"/>
      <c r="T26" s="547">
        <f t="shared" si="2"/>
        <v>0</v>
      </c>
      <c r="U26" s="548">
        <f t="shared" si="3"/>
        <v>0</v>
      </c>
      <c r="V26" s="1041">
        <f t="shared" si="4"/>
        <v>0</v>
      </c>
      <c r="W26" s="1581"/>
      <c r="X26" s="1577"/>
      <c r="Y26" s="1578"/>
    </row>
    <row r="27" spans="2:25" ht="70.900000000000006" customHeight="1" x14ac:dyDescent="0.25">
      <c r="B27" s="208"/>
      <c r="C27" s="209"/>
      <c r="D27" s="210"/>
      <c r="E27" s="210"/>
      <c r="F27" s="210"/>
      <c r="G27" s="210"/>
      <c r="H27" s="210"/>
      <c r="I27" s="210"/>
      <c r="J27" s="211"/>
      <c r="K27" s="212"/>
      <c r="L27" s="212"/>
      <c r="M27" s="212"/>
      <c r="N27" s="212"/>
      <c r="O27" s="212"/>
      <c r="P27" s="212"/>
      <c r="Q27" s="212"/>
      <c r="R27" s="212"/>
      <c r="S27" s="212"/>
      <c r="T27" s="213"/>
      <c r="U27" s="214"/>
      <c r="V27" s="215"/>
      <c r="W27" s="215"/>
      <c r="X27" s="215"/>
      <c r="Y27" s="216"/>
    </row>
    <row r="28" spans="2:25" x14ac:dyDescent="0.25">
      <c r="K28" s="218"/>
      <c r="L28" s="218"/>
      <c r="M28" s="218"/>
      <c r="N28" s="218"/>
      <c r="O28" s="218"/>
      <c r="P28" s="218"/>
      <c r="Q28" s="218"/>
      <c r="R28" s="218"/>
      <c r="S28" s="218"/>
      <c r="T28" s="218"/>
      <c r="U28" s="219"/>
      <c r="V28" s="220"/>
      <c r="W28" s="220"/>
    </row>
    <row r="30" spans="2:25" ht="21" customHeight="1" x14ac:dyDescent="0.25"/>
  </sheetData>
  <sheetProtection algorithmName="SHA-512" hashValue="pV2lrk8DO7IwMIQAIJ5UtWlw8pw9icES82cczw5NSHMXI7JZOi5MMIZ/mH4Eg5rT3BT5RrmKv8Mg5rO0guF1mA==" saltValue="kUN1mv4aQ9P3UxUq6jn3Rg==" spinCount="100000" sheet="1" objects="1" formatColumns="0" formatRows="0" selectLockedCells="1"/>
  <mergeCells count="15">
    <mergeCell ref="X9:Y26"/>
    <mergeCell ref="B4:Y4"/>
    <mergeCell ref="B5:J5"/>
    <mergeCell ref="L5:N5"/>
    <mergeCell ref="O5:R5"/>
    <mergeCell ref="T5:Y5"/>
    <mergeCell ref="B8:Y8"/>
    <mergeCell ref="W9:W26"/>
    <mergeCell ref="B1:P1"/>
    <mergeCell ref="Q1:Y3"/>
    <mergeCell ref="B2:P2"/>
    <mergeCell ref="B3:C3"/>
    <mergeCell ref="D3:J3"/>
    <mergeCell ref="K3:M3"/>
    <mergeCell ref="N3:P3"/>
  </mergeCells>
  <conditionalFormatting sqref="B1">
    <cfRule type="duplicateValues" dxfId="191" priority="2"/>
  </conditionalFormatting>
  <conditionalFormatting sqref="B2:B1048576">
    <cfRule type="duplicateValues" dxfId="190" priority="3"/>
  </conditionalFormatting>
  <conditionalFormatting sqref="Z9:Z26">
    <cfRule type="containsText" dxfId="189"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F34D8-773A-45F2-9293-2A2CEB4AC35C}">
  <sheetPr>
    <pageSetUpPr fitToPage="1"/>
  </sheetPr>
  <dimension ref="A1:Y49"/>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2851562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110242</v>
      </c>
      <c r="L6" s="1559" t="s">
        <v>1963</v>
      </c>
      <c r="M6" s="1559"/>
      <c r="N6" s="1559"/>
      <c r="O6" s="1560" t="s">
        <v>2052</v>
      </c>
      <c r="P6" s="1561"/>
      <c r="Q6" s="1561"/>
      <c r="R6" s="1561"/>
      <c r="S6" s="221">
        <v>1.9915</v>
      </c>
      <c r="T6" s="1559" t="s">
        <v>1965</v>
      </c>
      <c r="U6" s="1559"/>
      <c r="V6" s="1559"/>
      <c r="W6" s="1559"/>
      <c r="X6" s="1562"/>
    </row>
    <row r="7" spans="1:25" s="223" customFormat="1" ht="27" customHeight="1" thickTop="1" thickBot="1" x14ac:dyDescent="0.35">
      <c r="A7" s="1032"/>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SUM(K14:K71)</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29.25" customHeight="1" x14ac:dyDescent="0.25">
      <c r="B14" s="241">
        <v>402951</v>
      </c>
      <c r="C14" s="252" t="s">
        <v>2053</v>
      </c>
      <c r="D14" s="189">
        <v>1</v>
      </c>
      <c r="E14" s="190"/>
      <c r="F14" s="190"/>
      <c r="G14" s="191">
        <v>10.5</v>
      </c>
      <c r="H14" s="190">
        <v>168</v>
      </c>
      <c r="I14" s="191">
        <v>10.5</v>
      </c>
      <c r="J14" s="83">
        <f t="shared" ref="J14:J39" si="1">$S$6*I14</f>
        <v>20.91075</v>
      </c>
      <c r="K14" s="60"/>
      <c r="L14" s="59"/>
      <c r="M14" s="59"/>
      <c r="N14" s="59"/>
      <c r="O14" s="59"/>
      <c r="P14" s="59"/>
      <c r="Q14" s="59"/>
      <c r="R14" s="59"/>
      <c r="S14" s="58"/>
      <c r="T14" s="193">
        <f t="shared" ref="T14:T39" si="2">SUM(K14:S14)</f>
        <v>0</v>
      </c>
      <c r="U14" s="57">
        <f t="shared" ref="U14:U39" si="3">T14*I14</f>
        <v>0</v>
      </c>
      <c r="V14" s="1034">
        <f t="shared" ref="V14:V39" si="4">U14*$S$6</f>
        <v>0</v>
      </c>
      <c r="W14" s="1490" t="s">
        <v>1976</v>
      </c>
      <c r="X14" s="1491"/>
    </row>
    <row r="15" spans="1:25" ht="29.25" customHeight="1" x14ac:dyDescent="0.25">
      <c r="B15" s="243">
        <v>402991</v>
      </c>
      <c r="C15" s="253" t="s">
        <v>2054</v>
      </c>
      <c r="D15" s="196">
        <v>1</v>
      </c>
      <c r="E15" s="197"/>
      <c r="F15" s="197"/>
      <c r="G15" s="198">
        <v>10.5</v>
      </c>
      <c r="H15" s="197">
        <v>168</v>
      </c>
      <c r="I15" s="198">
        <v>10.5</v>
      </c>
      <c r="J15" s="199">
        <f t="shared" si="1"/>
        <v>20.91075</v>
      </c>
      <c r="K15" s="56"/>
      <c r="L15" s="55"/>
      <c r="M15" s="55"/>
      <c r="N15" s="55"/>
      <c r="O15" s="55"/>
      <c r="P15" s="55"/>
      <c r="Q15" s="55"/>
      <c r="R15" s="55"/>
      <c r="S15" s="54"/>
      <c r="T15" s="200">
        <f t="shared" si="2"/>
        <v>0</v>
      </c>
      <c r="U15" s="53">
        <f t="shared" si="3"/>
        <v>0</v>
      </c>
      <c r="V15" s="1035">
        <f t="shared" si="4"/>
        <v>0</v>
      </c>
      <c r="W15" s="1492"/>
      <c r="X15" s="1493"/>
    </row>
    <row r="16" spans="1:25" ht="29.25" customHeight="1" x14ac:dyDescent="0.25">
      <c r="B16" s="245">
        <v>402911</v>
      </c>
      <c r="C16" s="253" t="s">
        <v>2055</v>
      </c>
      <c r="D16" s="196">
        <v>1</v>
      </c>
      <c r="E16" s="197"/>
      <c r="F16" s="197"/>
      <c r="G16" s="198">
        <v>10.5</v>
      </c>
      <c r="H16" s="197">
        <v>168</v>
      </c>
      <c r="I16" s="198">
        <v>10.5</v>
      </c>
      <c r="J16" s="199">
        <f t="shared" si="1"/>
        <v>20.91075</v>
      </c>
      <c r="K16" s="56"/>
      <c r="L16" s="55"/>
      <c r="M16" s="55"/>
      <c r="N16" s="55"/>
      <c r="O16" s="55"/>
      <c r="P16" s="55"/>
      <c r="Q16" s="55"/>
      <c r="R16" s="55"/>
      <c r="S16" s="54"/>
      <c r="T16" s="200">
        <f t="shared" si="2"/>
        <v>0</v>
      </c>
      <c r="U16" s="53">
        <f t="shared" si="3"/>
        <v>0</v>
      </c>
      <c r="V16" s="1035">
        <f t="shared" si="4"/>
        <v>0</v>
      </c>
      <c r="W16" s="1492"/>
      <c r="X16" s="1493"/>
    </row>
    <row r="17" spans="2:24" ht="29.25" customHeight="1" x14ac:dyDescent="0.25">
      <c r="B17" s="245">
        <v>402931</v>
      </c>
      <c r="C17" s="253" t="s">
        <v>2056</v>
      </c>
      <c r="D17" s="196">
        <v>1</v>
      </c>
      <c r="E17" s="197"/>
      <c r="F17" s="197"/>
      <c r="G17" s="198">
        <v>10.5</v>
      </c>
      <c r="H17" s="197">
        <v>168</v>
      </c>
      <c r="I17" s="198">
        <v>10.5</v>
      </c>
      <c r="J17" s="199">
        <f t="shared" si="1"/>
        <v>20.91075</v>
      </c>
      <c r="K17" s="56"/>
      <c r="L17" s="55"/>
      <c r="M17" s="55"/>
      <c r="N17" s="55"/>
      <c r="O17" s="55"/>
      <c r="P17" s="55"/>
      <c r="Q17" s="55"/>
      <c r="R17" s="55"/>
      <c r="S17" s="54"/>
      <c r="T17" s="200">
        <f t="shared" si="2"/>
        <v>0</v>
      </c>
      <c r="U17" s="53">
        <f t="shared" si="3"/>
        <v>0</v>
      </c>
      <c r="V17" s="1035">
        <f t="shared" si="4"/>
        <v>0</v>
      </c>
      <c r="W17" s="1492"/>
      <c r="X17" s="1493"/>
    </row>
    <row r="18" spans="2:24" ht="29.25" customHeight="1" x14ac:dyDescent="0.25">
      <c r="B18" s="245">
        <v>402921</v>
      </c>
      <c r="C18" s="253" t="s">
        <v>2071</v>
      </c>
      <c r="D18" s="196">
        <v>1</v>
      </c>
      <c r="E18" s="197"/>
      <c r="F18" s="197"/>
      <c r="G18" s="198">
        <v>10.5</v>
      </c>
      <c r="H18" s="197">
        <v>168</v>
      </c>
      <c r="I18" s="198">
        <v>10.5</v>
      </c>
      <c r="J18" s="199">
        <f t="shared" si="1"/>
        <v>20.91075</v>
      </c>
      <c r="K18" s="56"/>
      <c r="L18" s="55"/>
      <c r="M18" s="55"/>
      <c r="N18" s="55"/>
      <c r="O18" s="55"/>
      <c r="P18" s="55"/>
      <c r="Q18" s="55"/>
      <c r="R18" s="55"/>
      <c r="S18" s="54"/>
      <c r="T18" s="200">
        <f t="shared" si="2"/>
        <v>0</v>
      </c>
      <c r="U18" s="53">
        <f t="shared" si="3"/>
        <v>0</v>
      </c>
      <c r="V18" s="1035">
        <f t="shared" si="4"/>
        <v>0</v>
      </c>
      <c r="W18" s="1492"/>
      <c r="X18" s="1493"/>
    </row>
    <row r="19" spans="2:24" ht="29.25" customHeight="1" x14ac:dyDescent="0.25">
      <c r="B19" s="245">
        <v>402941</v>
      </c>
      <c r="C19" s="253" t="s">
        <v>2072</v>
      </c>
      <c r="D19" s="196">
        <v>1</v>
      </c>
      <c r="E19" s="197"/>
      <c r="F19" s="197"/>
      <c r="G19" s="198">
        <v>10.5</v>
      </c>
      <c r="H19" s="197">
        <v>168</v>
      </c>
      <c r="I19" s="198">
        <v>10.5</v>
      </c>
      <c r="J19" s="199">
        <f t="shared" si="1"/>
        <v>20.91075</v>
      </c>
      <c r="K19" s="56"/>
      <c r="L19" s="55"/>
      <c r="M19" s="55"/>
      <c r="N19" s="55"/>
      <c r="O19" s="55"/>
      <c r="P19" s="55"/>
      <c r="Q19" s="55"/>
      <c r="R19" s="55"/>
      <c r="S19" s="54"/>
      <c r="T19" s="200">
        <f t="shared" si="2"/>
        <v>0</v>
      </c>
      <c r="U19" s="53">
        <f t="shared" si="3"/>
        <v>0</v>
      </c>
      <c r="V19" s="1035">
        <f t="shared" si="4"/>
        <v>0</v>
      </c>
      <c r="W19" s="1492"/>
      <c r="X19" s="1493"/>
    </row>
    <row r="20" spans="2:24" ht="29.25" customHeight="1" x14ac:dyDescent="0.25">
      <c r="B20" s="245">
        <v>110541</v>
      </c>
      <c r="C20" s="253" t="s">
        <v>2057</v>
      </c>
      <c r="D20" s="196">
        <v>1</v>
      </c>
      <c r="E20" s="197"/>
      <c r="F20" s="197"/>
      <c r="G20" s="198">
        <v>20</v>
      </c>
      <c r="H20" s="197">
        <v>640</v>
      </c>
      <c r="I20" s="198">
        <v>15.41</v>
      </c>
      <c r="J20" s="199">
        <f t="shared" si="1"/>
        <v>30.689015000000001</v>
      </c>
      <c r="K20" s="56"/>
      <c r="L20" s="55"/>
      <c r="M20" s="55"/>
      <c r="N20" s="55"/>
      <c r="O20" s="55"/>
      <c r="P20" s="55"/>
      <c r="Q20" s="55"/>
      <c r="R20" s="55"/>
      <c r="S20" s="54"/>
      <c r="T20" s="200">
        <f t="shared" si="2"/>
        <v>0</v>
      </c>
      <c r="U20" s="53">
        <f t="shared" si="3"/>
        <v>0</v>
      </c>
      <c r="V20" s="1035">
        <f t="shared" si="4"/>
        <v>0</v>
      </c>
      <c r="W20" s="1492"/>
      <c r="X20" s="1493"/>
    </row>
    <row r="21" spans="2:24" ht="29.25" customHeight="1" x14ac:dyDescent="0.25">
      <c r="B21" s="245">
        <v>111431</v>
      </c>
      <c r="C21" s="253" t="s">
        <v>2058</v>
      </c>
      <c r="D21" s="196">
        <v>1</v>
      </c>
      <c r="E21" s="197"/>
      <c r="F21" s="197"/>
      <c r="G21" s="198">
        <v>30</v>
      </c>
      <c r="H21" s="197">
        <v>960</v>
      </c>
      <c r="I21" s="198">
        <v>23.17</v>
      </c>
      <c r="J21" s="199">
        <f t="shared" si="1"/>
        <v>46.143055000000004</v>
      </c>
      <c r="K21" s="56"/>
      <c r="L21" s="55"/>
      <c r="M21" s="55"/>
      <c r="N21" s="55"/>
      <c r="O21" s="55"/>
      <c r="P21" s="55"/>
      <c r="Q21" s="55"/>
      <c r="R21" s="55"/>
      <c r="S21" s="54"/>
      <c r="T21" s="200">
        <f t="shared" si="2"/>
        <v>0</v>
      </c>
      <c r="U21" s="53">
        <f t="shared" si="3"/>
        <v>0</v>
      </c>
      <c r="V21" s="1035">
        <f t="shared" si="4"/>
        <v>0</v>
      </c>
      <c r="W21" s="1492"/>
      <c r="X21" s="1493"/>
    </row>
    <row r="22" spans="2:24" ht="29.25" customHeight="1" x14ac:dyDescent="0.25">
      <c r="B22" s="245">
        <v>111321</v>
      </c>
      <c r="C22" s="253" t="s">
        <v>2073</v>
      </c>
      <c r="D22" s="196">
        <v>1</v>
      </c>
      <c r="E22" s="197"/>
      <c r="F22" s="197"/>
      <c r="G22" s="198">
        <v>30</v>
      </c>
      <c r="H22" s="197">
        <v>960</v>
      </c>
      <c r="I22" s="198">
        <v>22.53</v>
      </c>
      <c r="J22" s="199">
        <f t="shared" si="1"/>
        <v>44.868495000000003</v>
      </c>
      <c r="K22" s="56"/>
      <c r="L22" s="55"/>
      <c r="M22" s="55"/>
      <c r="N22" s="55"/>
      <c r="O22" s="55"/>
      <c r="P22" s="55"/>
      <c r="Q22" s="55"/>
      <c r="R22" s="55"/>
      <c r="S22" s="54"/>
      <c r="T22" s="200">
        <f t="shared" si="2"/>
        <v>0</v>
      </c>
      <c r="U22" s="53">
        <f t="shared" si="3"/>
        <v>0</v>
      </c>
      <c r="V22" s="1035">
        <f t="shared" si="4"/>
        <v>0</v>
      </c>
      <c r="W22" s="1492"/>
      <c r="X22" s="1493"/>
    </row>
    <row r="23" spans="2:24" ht="29.25" customHeight="1" x14ac:dyDescent="0.25">
      <c r="B23" s="243">
        <v>111331</v>
      </c>
      <c r="C23" s="253" t="s">
        <v>2074</v>
      </c>
      <c r="D23" s="196">
        <v>1</v>
      </c>
      <c r="E23" s="197"/>
      <c r="F23" s="197"/>
      <c r="G23" s="198">
        <v>30</v>
      </c>
      <c r="H23" s="197">
        <v>960</v>
      </c>
      <c r="I23" s="198">
        <v>23.4</v>
      </c>
      <c r="J23" s="199">
        <f t="shared" si="1"/>
        <v>46.601099999999995</v>
      </c>
      <c r="K23" s="56"/>
      <c r="L23" s="55"/>
      <c r="M23" s="55"/>
      <c r="N23" s="55"/>
      <c r="O23" s="55"/>
      <c r="P23" s="55"/>
      <c r="Q23" s="55"/>
      <c r="R23" s="55"/>
      <c r="S23" s="54"/>
      <c r="T23" s="200">
        <f t="shared" si="2"/>
        <v>0</v>
      </c>
      <c r="U23" s="53">
        <f t="shared" si="3"/>
        <v>0</v>
      </c>
      <c r="V23" s="1035">
        <f t="shared" si="4"/>
        <v>0</v>
      </c>
      <c r="W23" s="1492"/>
      <c r="X23" s="1493"/>
    </row>
    <row r="24" spans="2:24" ht="29.25" customHeight="1" x14ac:dyDescent="0.25">
      <c r="B24" s="245">
        <v>111351</v>
      </c>
      <c r="C24" s="253" t="s">
        <v>2057</v>
      </c>
      <c r="D24" s="196">
        <v>1</v>
      </c>
      <c r="E24" s="197"/>
      <c r="F24" s="197"/>
      <c r="G24" s="198">
        <v>30</v>
      </c>
      <c r="H24" s="197">
        <v>960</v>
      </c>
      <c r="I24" s="198">
        <v>23.17</v>
      </c>
      <c r="J24" s="199">
        <f t="shared" si="1"/>
        <v>46.143055000000004</v>
      </c>
      <c r="K24" s="56"/>
      <c r="L24" s="55"/>
      <c r="M24" s="55"/>
      <c r="N24" s="55"/>
      <c r="O24" s="55"/>
      <c r="P24" s="55"/>
      <c r="Q24" s="55"/>
      <c r="R24" s="55"/>
      <c r="S24" s="54"/>
      <c r="T24" s="200">
        <f t="shared" si="2"/>
        <v>0</v>
      </c>
      <c r="U24" s="53">
        <f t="shared" si="3"/>
        <v>0</v>
      </c>
      <c r="V24" s="1035">
        <f t="shared" si="4"/>
        <v>0</v>
      </c>
      <c r="W24" s="1492"/>
      <c r="X24" s="1493"/>
    </row>
    <row r="25" spans="2:24" ht="29.25" customHeight="1" x14ac:dyDescent="0.25">
      <c r="B25" s="245">
        <v>775071</v>
      </c>
      <c r="C25" s="253" t="s">
        <v>2059</v>
      </c>
      <c r="D25" s="196">
        <v>1</v>
      </c>
      <c r="E25" s="197"/>
      <c r="F25" s="197"/>
      <c r="G25" s="198">
        <v>20</v>
      </c>
      <c r="H25" s="197">
        <v>320</v>
      </c>
      <c r="I25" s="198">
        <v>20</v>
      </c>
      <c r="J25" s="199">
        <f t="shared" si="1"/>
        <v>39.83</v>
      </c>
      <c r="K25" s="56"/>
      <c r="L25" s="55"/>
      <c r="M25" s="55"/>
      <c r="N25" s="55"/>
      <c r="O25" s="55"/>
      <c r="P25" s="55"/>
      <c r="Q25" s="55"/>
      <c r="R25" s="55"/>
      <c r="S25" s="54"/>
      <c r="T25" s="200">
        <f t="shared" si="2"/>
        <v>0</v>
      </c>
      <c r="U25" s="53">
        <f t="shared" si="3"/>
        <v>0</v>
      </c>
      <c r="V25" s="1035">
        <f t="shared" si="4"/>
        <v>0</v>
      </c>
      <c r="W25" s="1492"/>
      <c r="X25" s="1493"/>
    </row>
    <row r="26" spans="2:24" ht="29.25" customHeight="1" x14ac:dyDescent="0.25">
      <c r="B26" s="245">
        <v>775191</v>
      </c>
      <c r="C26" s="253" t="s">
        <v>2060</v>
      </c>
      <c r="D26" s="196">
        <v>1</v>
      </c>
      <c r="E26" s="197"/>
      <c r="F26" s="197"/>
      <c r="G26" s="198">
        <v>20</v>
      </c>
      <c r="H26" s="197">
        <v>320</v>
      </c>
      <c r="I26" s="198">
        <v>20</v>
      </c>
      <c r="J26" s="199">
        <f t="shared" si="1"/>
        <v>39.83</v>
      </c>
      <c r="K26" s="56"/>
      <c r="L26" s="55"/>
      <c r="M26" s="55"/>
      <c r="N26" s="55"/>
      <c r="O26" s="55"/>
      <c r="P26" s="55"/>
      <c r="Q26" s="55"/>
      <c r="R26" s="55"/>
      <c r="S26" s="54"/>
      <c r="T26" s="200">
        <f t="shared" si="2"/>
        <v>0</v>
      </c>
      <c r="U26" s="53">
        <f t="shared" si="3"/>
        <v>0</v>
      </c>
      <c r="V26" s="1035">
        <f t="shared" si="4"/>
        <v>0</v>
      </c>
      <c r="W26" s="1492"/>
      <c r="X26" s="1493"/>
    </row>
    <row r="27" spans="2:24" ht="29.25" customHeight="1" x14ac:dyDescent="0.25">
      <c r="B27" s="245">
        <v>755711</v>
      </c>
      <c r="C27" s="253" t="s">
        <v>2061</v>
      </c>
      <c r="D27" s="196">
        <v>1</v>
      </c>
      <c r="E27" s="197"/>
      <c r="F27" s="197"/>
      <c r="G27" s="198">
        <v>20</v>
      </c>
      <c r="H27" s="197">
        <v>320</v>
      </c>
      <c r="I27" s="198">
        <v>20</v>
      </c>
      <c r="J27" s="199">
        <f t="shared" si="1"/>
        <v>39.83</v>
      </c>
      <c r="K27" s="56"/>
      <c r="L27" s="55"/>
      <c r="M27" s="55"/>
      <c r="N27" s="55"/>
      <c r="O27" s="55"/>
      <c r="P27" s="55"/>
      <c r="Q27" s="55"/>
      <c r="R27" s="55"/>
      <c r="S27" s="54"/>
      <c r="T27" s="200">
        <f t="shared" si="2"/>
        <v>0</v>
      </c>
      <c r="U27" s="53">
        <f t="shared" si="3"/>
        <v>0</v>
      </c>
      <c r="V27" s="1035">
        <f t="shared" si="4"/>
        <v>0</v>
      </c>
      <c r="W27" s="1492"/>
      <c r="X27" s="1493"/>
    </row>
    <row r="28" spans="2:24" ht="29.25" customHeight="1" x14ac:dyDescent="0.25">
      <c r="B28" s="245">
        <v>755361</v>
      </c>
      <c r="C28" s="253" t="s">
        <v>2062</v>
      </c>
      <c r="D28" s="196">
        <v>1</v>
      </c>
      <c r="E28" s="197"/>
      <c r="F28" s="197"/>
      <c r="G28" s="198">
        <v>20</v>
      </c>
      <c r="H28" s="197">
        <v>320</v>
      </c>
      <c r="I28" s="198">
        <v>20.329999999999998</v>
      </c>
      <c r="J28" s="199">
        <f t="shared" si="1"/>
        <v>40.487195</v>
      </c>
      <c r="K28" s="56"/>
      <c r="L28" s="55"/>
      <c r="M28" s="55"/>
      <c r="N28" s="55"/>
      <c r="O28" s="55"/>
      <c r="P28" s="55"/>
      <c r="Q28" s="55"/>
      <c r="R28" s="55"/>
      <c r="S28" s="54"/>
      <c r="T28" s="200">
        <f t="shared" si="2"/>
        <v>0</v>
      </c>
      <c r="U28" s="53">
        <f t="shared" si="3"/>
        <v>0</v>
      </c>
      <c r="V28" s="1035">
        <f t="shared" si="4"/>
        <v>0</v>
      </c>
      <c r="W28" s="1492"/>
      <c r="X28" s="1493"/>
    </row>
    <row r="29" spans="2:24" ht="29.25" customHeight="1" x14ac:dyDescent="0.25">
      <c r="B29" s="245">
        <v>771031</v>
      </c>
      <c r="C29" s="253" t="s">
        <v>2063</v>
      </c>
      <c r="D29" s="196">
        <v>1</v>
      </c>
      <c r="E29" s="197"/>
      <c r="F29" s="197"/>
      <c r="G29" s="198">
        <v>20</v>
      </c>
      <c r="H29" s="197">
        <v>320</v>
      </c>
      <c r="I29" s="198">
        <v>20</v>
      </c>
      <c r="J29" s="199">
        <f t="shared" si="1"/>
        <v>39.83</v>
      </c>
      <c r="K29" s="56"/>
      <c r="L29" s="55"/>
      <c r="M29" s="55"/>
      <c r="N29" s="55"/>
      <c r="O29" s="55"/>
      <c r="P29" s="55"/>
      <c r="Q29" s="55"/>
      <c r="R29" s="55"/>
      <c r="S29" s="54"/>
      <c r="T29" s="200">
        <f t="shared" si="2"/>
        <v>0</v>
      </c>
      <c r="U29" s="53">
        <f t="shared" si="3"/>
        <v>0</v>
      </c>
      <c r="V29" s="1035">
        <f t="shared" si="4"/>
        <v>0</v>
      </c>
      <c r="W29" s="1492"/>
      <c r="X29" s="1493"/>
    </row>
    <row r="30" spans="2:24" ht="29.25" customHeight="1" x14ac:dyDescent="0.25">
      <c r="B30" s="245">
        <v>775811</v>
      </c>
      <c r="C30" s="253" t="s">
        <v>2064</v>
      </c>
      <c r="D30" s="196">
        <v>1</v>
      </c>
      <c r="E30" s="197"/>
      <c r="F30" s="197"/>
      <c r="G30" s="198">
        <v>20</v>
      </c>
      <c r="H30" s="197">
        <v>320</v>
      </c>
      <c r="I30" s="198">
        <v>15.39</v>
      </c>
      <c r="J30" s="199">
        <f t="shared" si="1"/>
        <v>30.649185000000003</v>
      </c>
      <c r="K30" s="56"/>
      <c r="L30" s="55"/>
      <c r="M30" s="55"/>
      <c r="N30" s="55"/>
      <c r="O30" s="55"/>
      <c r="P30" s="55"/>
      <c r="Q30" s="55"/>
      <c r="R30" s="55"/>
      <c r="S30" s="54"/>
      <c r="T30" s="200">
        <f t="shared" si="2"/>
        <v>0</v>
      </c>
      <c r="U30" s="53">
        <f t="shared" si="3"/>
        <v>0</v>
      </c>
      <c r="V30" s="1035">
        <f t="shared" si="4"/>
        <v>0</v>
      </c>
      <c r="W30" s="1492"/>
      <c r="X30" s="1493"/>
    </row>
    <row r="31" spans="2:24" ht="29.25" customHeight="1" x14ac:dyDescent="0.25">
      <c r="B31" s="245">
        <v>755531</v>
      </c>
      <c r="C31" s="253" t="s">
        <v>2059</v>
      </c>
      <c r="D31" s="196">
        <v>1</v>
      </c>
      <c r="E31" s="197"/>
      <c r="F31" s="197"/>
      <c r="G31" s="198">
        <v>30</v>
      </c>
      <c r="H31" s="197">
        <v>480</v>
      </c>
      <c r="I31" s="198">
        <v>30</v>
      </c>
      <c r="J31" s="199">
        <f t="shared" si="1"/>
        <v>59.745000000000005</v>
      </c>
      <c r="K31" s="56"/>
      <c r="L31" s="55"/>
      <c r="M31" s="55"/>
      <c r="N31" s="55"/>
      <c r="O31" s="55"/>
      <c r="P31" s="55"/>
      <c r="Q31" s="55"/>
      <c r="R31" s="55"/>
      <c r="S31" s="54"/>
      <c r="T31" s="200">
        <f t="shared" si="2"/>
        <v>0</v>
      </c>
      <c r="U31" s="53">
        <f t="shared" si="3"/>
        <v>0</v>
      </c>
      <c r="V31" s="1035">
        <f t="shared" si="4"/>
        <v>0</v>
      </c>
      <c r="W31" s="1492"/>
      <c r="X31" s="1493"/>
    </row>
    <row r="32" spans="2:24" ht="29.25" customHeight="1" x14ac:dyDescent="0.25">
      <c r="B32" s="245">
        <v>755261</v>
      </c>
      <c r="C32" s="253" t="s">
        <v>2075</v>
      </c>
      <c r="D32" s="196">
        <v>1</v>
      </c>
      <c r="E32" s="197"/>
      <c r="F32" s="197"/>
      <c r="G32" s="198">
        <v>20</v>
      </c>
      <c r="H32" s="197">
        <v>320</v>
      </c>
      <c r="I32" s="198">
        <v>20</v>
      </c>
      <c r="J32" s="199">
        <f t="shared" si="1"/>
        <v>39.83</v>
      </c>
      <c r="K32" s="56"/>
      <c r="L32" s="55"/>
      <c r="M32" s="55"/>
      <c r="N32" s="55"/>
      <c r="O32" s="55"/>
      <c r="P32" s="55"/>
      <c r="Q32" s="55"/>
      <c r="R32" s="55"/>
      <c r="S32" s="54"/>
      <c r="T32" s="200">
        <f t="shared" si="2"/>
        <v>0</v>
      </c>
      <c r="U32" s="53">
        <f t="shared" si="3"/>
        <v>0</v>
      </c>
      <c r="V32" s="1035">
        <f t="shared" si="4"/>
        <v>0</v>
      </c>
      <c r="W32" s="1492"/>
      <c r="X32" s="1493"/>
    </row>
    <row r="33" spans="2:24" ht="29.25" customHeight="1" x14ac:dyDescent="0.25">
      <c r="B33" s="243">
        <v>114421</v>
      </c>
      <c r="C33" s="253" t="s">
        <v>2076</v>
      </c>
      <c r="D33" s="196">
        <v>1</v>
      </c>
      <c r="E33" s="197"/>
      <c r="F33" s="197"/>
      <c r="G33" s="198">
        <v>20</v>
      </c>
      <c r="H33" s="197">
        <v>640</v>
      </c>
      <c r="I33" s="198">
        <v>20</v>
      </c>
      <c r="J33" s="199">
        <f t="shared" si="1"/>
        <v>39.83</v>
      </c>
      <c r="K33" s="56"/>
      <c r="L33" s="55"/>
      <c r="M33" s="55"/>
      <c r="N33" s="55"/>
      <c r="O33" s="55"/>
      <c r="P33" s="55"/>
      <c r="Q33" s="55"/>
      <c r="R33" s="55"/>
      <c r="S33" s="54"/>
      <c r="T33" s="200">
        <f t="shared" si="2"/>
        <v>0</v>
      </c>
      <c r="U33" s="53">
        <f t="shared" si="3"/>
        <v>0</v>
      </c>
      <c r="V33" s="1035">
        <f t="shared" si="4"/>
        <v>0</v>
      </c>
      <c r="W33" s="1492"/>
      <c r="X33" s="1493"/>
    </row>
    <row r="34" spans="2:24" ht="29.25" customHeight="1" x14ac:dyDescent="0.25">
      <c r="B34" s="245">
        <v>114411</v>
      </c>
      <c r="C34" s="253" t="s">
        <v>2065</v>
      </c>
      <c r="D34" s="196">
        <v>1</v>
      </c>
      <c r="E34" s="197"/>
      <c r="F34" s="197"/>
      <c r="G34" s="198">
        <v>20</v>
      </c>
      <c r="H34" s="197">
        <v>640</v>
      </c>
      <c r="I34" s="198">
        <v>20</v>
      </c>
      <c r="J34" s="199">
        <f t="shared" si="1"/>
        <v>39.83</v>
      </c>
      <c r="K34" s="56"/>
      <c r="L34" s="55"/>
      <c r="M34" s="55"/>
      <c r="N34" s="55"/>
      <c r="O34" s="55"/>
      <c r="P34" s="55"/>
      <c r="Q34" s="55"/>
      <c r="R34" s="55"/>
      <c r="S34" s="54"/>
      <c r="T34" s="200">
        <f t="shared" si="2"/>
        <v>0</v>
      </c>
      <c r="U34" s="53">
        <f t="shared" si="3"/>
        <v>0</v>
      </c>
      <c r="V34" s="1035">
        <f t="shared" si="4"/>
        <v>0</v>
      </c>
      <c r="W34" s="1492"/>
      <c r="X34" s="1493"/>
    </row>
    <row r="35" spans="2:24" ht="29.25" customHeight="1" x14ac:dyDescent="0.25">
      <c r="B35" s="245">
        <v>114441</v>
      </c>
      <c r="C35" s="253" t="s">
        <v>2066</v>
      </c>
      <c r="D35" s="196">
        <v>1</v>
      </c>
      <c r="E35" s="197"/>
      <c r="F35" s="197"/>
      <c r="G35" s="198">
        <v>20</v>
      </c>
      <c r="H35" s="197">
        <v>640</v>
      </c>
      <c r="I35" s="198">
        <v>20</v>
      </c>
      <c r="J35" s="199">
        <f t="shared" si="1"/>
        <v>39.83</v>
      </c>
      <c r="K35" s="56"/>
      <c r="L35" s="55"/>
      <c r="M35" s="55"/>
      <c r="N35" s="55"/>
      <c r="O35" s="55"/>
      <c r="P35" s="55"/>
      <c r="Q35" s="55"/>
      <c r="R35" s="55"/>
      <c r="S35" s="54"/>
      <c r="T35" s="200">
        <f t="shared" si="2"/>
        <v>0</v>
      </c>
      <c r="U35" s="53">
        <f t="shared" si="3"/>
        <v>0</v>
      </c>
      <c r="V35" s="1035">
        <f t="shared" si="4"/>
        <v>0</v>
      </c>
      <c r="W35" s="1492"/>
      <c r="X35" s="1493"/>
    </row>
    <row r="36" spans="2:24" ht="29.25" customHeight="1" x14ac:dyDescent="0.25">
      <c r="B36" s="243">
        <v>114451</v>
      </c>
      <c r="C36" s="253" t="s">
        <v>2067</v>
      </c>
      <c r="D36" s="196">
        <v>1</v>
      </c>
      <c r="E36" s="197"/>
      <c r="F36" s="197"/>
      <c r="G36" s="198">
        <v>20</v>
      </c>
      <c r="H36" s="197">
        <v>640</v>
      </c>
      <c r="I36" s="198">
        <v>20</v>
      </c>
      <c r="J36" s="199">
        <f t="shared" si="1"/>
        <v>39.83</v>
      </c>
      <c r="K36" s="56"/>
      <c r="L36" s="55"/>
      <c r="M36" s="55"/>
      <c r="N36" s="55"/>
      <c r="O36" s="55"/>
      <c r="P36" s="55"/>
      <c r="Q36" s="55"/>
      <c r="R36" s="55"/>
      <c r="S36" s="54"/>
      <c r="T36" s="200">
        <f t="shared" si="2"/>
        <v>0</v>
      </c>
      <c r="U36" s="53">
        <f t="shared" si="3"/>
        <v>0</v>
      </c>
      <c r="V36" s="1035">
        <f t="shared" si="4"/>
        <v>0</v>
      </c>
      <c r="W36" s="1492"/>
      <c r="X36" s="1493"/>
    </row>
    <row r="37" spans="2:24" ht="29.25" customHeight="1" x14ac:dyDescent="0.25">
      <c r="B37" s="245">
        <v>114461</v>
      </c>
      <c r="C37" s="253" t="s">
        <v>2068</v>
      </c>
      <c r="D37" s="196">
        <v>1</v>
      </c>
      <c r="E37" s="197"/>
      <c r="F37" s="197"/>
      <c r="G37" s="198">
        <v>20</v>
      </c>
      <c r="H37" s="197">
        <v>640</v>
      </c>
      <c r="I37" s="198">
        <v>20</v>
      </c>
      <c r="J37" s="199">
        <f t="shared" si="1"/>
        <v>39.83</v>
      </c>
      <c r="K37" s="56"/>
      <c r="L37" s="55"/>
      <c r="M37" s="55"/>
      <c r="N37" s="55"/>
      <c r="O37" s="55"/>
      <c r="P37" s="55"/>
      <c r="Q37" s="55"/>
      <c r="R37" s="55"/>
      <c r="S37" s="54"/>
      <c r="T37" s="200">
        <f t="shared" si="2"/>
        <v>0</v>
      </c>
      <c r="U37" s="53">
        <f t="shared" si="3"/>
        <v>0</v>
      </c>
      <c r="V37" s="1035">
        <f t="shared" si="4"/>
        <v>0</v>
      </c>
      <c r="W37" s="1492"/>
      <c r="X37" s="1493"/>
    </row>
    <row r="38" spans="2:24" ht="29.25" customHeight="1" x14ac:dyDescent="0.25">
      <c r="B38" s="243">
        <v>114431</v>
      </c>
      <c r="C38" s="253" t="s">
        <v>2069</v>
      </c>
      <c r="D38" s="196">
        <v>1</v>
      </c>
      <c r="E38" s="197"/>
      <c r="F38" s="197"/>
      <c r="G38" s="198">
        <v>20</v>
      </c>
      <c r="H38" s="197">
        <v>640</v>
      </c>
      <c r="I38" s="198">
        <v>20</v>
      </c>
      <c r="J38" s="199">
        <f t="shared" si="1"/>
        <v>39.83</v>
      </c>
      <c r="K38" s="56"/>
      <c r="L38" s="55"/>
      <c r="M38" s="55"/>
      <c r="N38" s="55"/>
      <c r="O38" s="55"/>
      <c r="P38" s="55"/>
      <c r="Q38" s="55"/>
      <c r="R38" s="55"/>
      <c r="S38" s="54"/>
      <c r="T38" s="200">
        <f t="shared" si="2"/>
        <v>0</v>
      </c>
      <c r="U38" s="53">
        <f t="shared" si="3"/>
        <v>0</v>
      </c>
      <c r="V38" s="1035">
        <f t="shared" si="4"/>
        <v>0</v>
      </c>
      <c r="W38" s="1492"/>
      <c r="X38" s="1493"/>
    </row>
    <row r="39" spans="2:24" ht="29.25" customHeight="1" thickBot="1" x14ac:dyDescent="0.3">
      <c r="B39" s="246">
        <v>752491</v>
      </c>
      <c r="C39" s="255" t="s">
        <v>2070</v>
      </c>
      <c r="D39" s="203">
        <v>1</v>
      </c>
      <c r="E39" s="204"/>
      <c r="F39" s="204"/>
      <c r="G39" s="205">
        <v>12</v>
      </c>
      <c r="H39" s="204">
        <v>384</v>
      </c>
      <c r="I39" s="205">
        <v>12</v>
      </c>
      <c r="J39" s="206">
        <f t="shared" si="1"/>
        <v>23.898</v>
      </c>
      <c r="K39" s="52"/>
      <c r="L39" s="51"/>
      <c r="M39" s="51"/>
      <c r="N39" s="51"/>
      <c r="O39" s="51"/>
      <c r="P39" s="51"/>
      <c r="Q39" s="51"/>
      <c r="R39" s="51"/>
      <c r="S39" s="50"/>
      <c r="T39" s="207">
        <f t="shared" si="2"/>
        <v>0</v>
      </c>
      <c r="U39" s="49">
        <f t="shared" si="3"/>
        <v>0</v>
      </c>
      <c r="V39" s="1036">
        <f t="shared" si="4"/>
        <v>0</v>
      </c>
      <c r="W39" s="1494"/>
      <c r="X39" s="1495"/>
    </row>
    <row r="40" spans="2:24" ht="23.85" customHeight="1" x14ac:dyDescent="0.25">
      <c r="B40" s="1548" t="s">
        <v>2004</v>
      </c>
      <c r="C40" s="1569"/>
      <c r="D40" s="1569"/>
      <c r="E40" s="1569"/>
      <c r="F40" s="1569"/>
      <c r="G40" s="1569"/>
      <c r="H40" s="1569"/>
      <c r="I40" s="1569"/>
      <c r="J40" s="1569"/>
      <c r="K40" s="1569"/>
      <c r="L40" s="1569"/>
      <c r="M40" s="1569"/>
      <c r="N40" s="1569"/>
      <c r="O40" s="1569"/>
      <c r="P40" s="1569"/>
      <c r="Q40" s="1569"/>
      <c r="R40" s="1569"/>
      <c r="S40" s="1569"/>
      <c r="T40" s="1569"/>
      <c r="U40" s="1569"/>
      <c r="V40" s="1569"/>
      <c r="W40" s="1569"/>
      <c r="X40" s="1550"/>
    </row>
    <row r="41" spans="2:24" ht="23.85" customHeight="1" x14ac:dyDescent="0.25">
      <c r="B41" s="1548"/>
      <c r="C41" s="1569"/>
      <c r="D41" s="1569"/>
      <c r="E41" s="1569"/>
      <c r="F41" s="1569"/>
      <c r="G41" s="1569"/>
      <c r="H41" s="1569"/>
      <c r="I41" s="1569"/>
      <c r="J41" s="1569"/>
      <c r="K41" s="1569"/>
      <c r="L41" s="1569"/>
      <c r="M41" s="1569"/>
      <c r="N41" s="1569"/>
      <c r="O41" s="1569"/>
      <c r="P41" s="1569"/>
      <c r="Q41" s="1569"/>
      <c r="R41" s="1569"/>
      <c r="S41" s="1569"/>
      <c r="T41" s="1569"/>
      <c r="U41" s="1569"/>
      <c r="V41" s="1569"/>
      <c r="W41" s="1569"/>
      <c r="X41" s="1550"/>
    </row>
    <row r="42" spans="2:24" ht="0.75" customHeight="1" x14ac:dyDescent="0.25">
      <c r="B42" s="1548"/>
      <c r="C42" s="1569"/>
      <c r="D42" s="1569"/>
      <c r="E42" s="1569"/>
      <c r="F42" s="1569"/>
      <c r="G42" s="1569"/>
      <c r="H42" s="1569"/>
      <c r="I42" s="1569"/>
      <c r="J42" s="1569"/>
      <c r="K42" s="1569"/>
      <c r="L42" s="1569"/>
      <c r="M42" s="1569"/>
      <c r="N42" s="1569"/>
      <c r="O42" s="1569"/>
      <c r="P42" s="1569"/>
      <c r="Q42" s="1569"/>
      <c r="R42" s="1569"/>
      <c r="S42" s="1569"/>
      <c r="T42" s="1569"/>
      <c r="U42" s="1569"/>
      <c r="V42" s="1569"/>
      <c r="W42" s="1569"/>
      <c r="X42" s="1550"/>
    </row>
    <row r="43" spans="2:24" ht="33.75" customHeight="1" thickBot="1" x14ac:dyDescent="0.3">
      <c r="B43" s="1551"/>
      <c r="C43" s="1552"/>
      <c r="D43" s="1552"/>
      <c r="E43" s="1552"/>
      <c r="F43" s="1552"/>
      <c r="G43" s="1552"/>
      <c r="H43" s="1552"/>
      <c r="I43" s="1552"/>
      <c r="J43" s="1552"/>
      <c r="K43" s="1552"/>
      <c r="L43" s="1552"/>
      <c r="M43" s="1552"/>
      <c r="N43" s="1552"/>
      <c r="O43" s="1552"/>
      <c r="P43" s="1552"/>
      <c r="Q43" s="1552"/>
      <c r="R43" s="1552"/>
      <c r="S43" s="1552"/>
      <c r="T43" s="1552"/>
      <c r="U43" s="1552"/>
      <c r="V43" s="1552"/>
      <c r="W43" s="1552"/>
      <c r="X43" s="1553"/>
    </row>
    <row r="44" spans="2:24" ht="58.5" customHeight="1" thickTop="1" thickBot="1" x14ac:dyDescent="0.3">
      <c r="B44" s="1533"/>
      <c r="C44" s="1533"/>
      <c r="D44" s="1533"/>
      <c r="E44" s="1533"/>
      <c r="F44" s="1533"/>
      <c r="G44" s="1533"/>
      <c r="H44" s="1533"/>
      <c r="I44" s="1533"/>
      <c r="J44" s="1533"/>
      <c r="K44" s="1533"/>
      <c r="L44" s="1533"/>
      <c r="M44" s="1533"/>
      <c r="N44" s="1533"/>
      <c r="O44" s="1533"/>
      <c r="P44" s="1533"/>
      <c r="Q44" s="1533"/>
      <c r="R44" s="1533"/>
      <c r="S44" s="1533"/>
      <c r="T44" s="1533"/>
      <c r="U44" s="1533"/>
      <c r="V44" s="1533"/>
      <c r="W44" s="1533"/>
      <c r="X44" s="1533"/>
    </row>
    <row r="45" spans="2:24" ht="23.25" x14ac:dyDescent="0.35">
      <c r="C45" s="1530" t="s">
        <v>2005</v>
      </c>
      <c r="D45" s="1531"/>
      <c r="E45" s="1531"/>
      <c r="F45" s="1531"/>
      <c r="G45" s="1532"/>
    </row>
    <row r="46" spans="2:24" x14ac:dyDescent="0.25">
      <c r="C46" s="82"/>
      <c r="D46" s="48"/>
      <c r="E46" s="48"/>
      <c r="F46" s="48"/>
      <c r="G46" s="88"/>
    </row>
    <row r="47" spans="2:24" x14ac:dyDescent="0.25">
      <c r="C47" s="82"/>
      <c r="D47" s="48"/>
      <c r="E47" s="48"/>
      <c r="F47" s="48"/>
      <c r="G47" s="88"/>
    </row>
    <row r="48" spans="2:24" x14ac:dyDescent="0.25">
      <c r="C48" s="82"/>
      <c r="D48" s="48"/>
      <c r="E48" s="48"/>
      <c r="F48" s="48"/>
      <c r="G48" s="88"/>
    </row>
    <row r="49" spans="3:7" ht="15.75" thickBot="1" x14ac:dyDescent="0.3">
      <c r="C49" s="80"/>
      <c r="D49" s="79"/>
      <c r="E49" s="79"/>
      <c r="F49" s="79"/>
      <c r="G49" s="87"/>
    </row>
  </sheetData>
  <sheetProtection algorithmName="SHA-512" hashValue="XMg8/7/TW5eiFwbR33R3bNS5D4eZ4COgU5fPza1hkUzdUETkG4swrKvIdY4EfcqQgAaIo++bLzlV1K0FAhR6qQ==" saltValue="RsmQ5ag/YWrWCvYRJt1pfg==" spinCount="100000" sheet="1" objects="1" formatColumns="0" formatRows="0" selectLockedCells="1"/>
  <mergeCells count="27">
    <mergeCell ref="B42:X43"/>
    <mergeCell ref="B44:X44"/>
    <mergeCell ref="B7:B8"/>
    <mergeCell ref="E7:J7"/>
    <mergeCell ref="L7:Q7"/>
    <mergeCell ref="S7:X7"/>
    <mergeCell ref="E8:J8"/>
    <mergeCell ref="L8:Q8"/>
    <mergeCell ref="S8:X8"/>
    <mergeCell ref="B9:X9"/>
    <mergeCell ref="B10:X10"/>
    <mergeCell ref="C45:G45"/>
    <mergeCell ref="B1:P1"/>
    <mergeCell ref="Q1:X3"/>
    <mergeCell ref="B2:P2"/>
    <mergeCell ref="B3:C3"/>
    <mergeCell ref="D3:J3"/>
    <mergeCell ref="K3:M3"/>
    <mergeCell ref="N3:P3"/>
    <mergeCell ref="B4:X4"/>
    <mergeCell ref="B5:X5"/>
    <mergeCell ref="B6:J6"/>
    <mergeCell ref="L6:N6"/>
    <mergeCell ref="O6:R6"/>
    <mergeCell ref="T6:X6"/>
    <mergeCell ref="W14:X39"/>
    <mergeCell ref="B40:X41"/>
  </mergeCells>
  <conditionalFormatting sqref="B1:B1048576">
    <cfRule type="duplicateValues" dxfId="188" priority="1"/>
  </conditionalFormatting>
  <pageMargins left="0.25" right="0.25" top="0.5" bottom="0.25" header="0" footer="0"/>
  <pageSetup scale="3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CD1F-87AD-4B81-8E1A-CDD9E497FF42}">
  <sheetPr>
    <pageSetUpPr fitToPage="1"/>
  </sheetPr>
  <dimension ref="B1:Z16"/>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83" t="s">
        <v>1962</v>
      </c>
      <c r="C1" s="1584"/>
      <c r="D1" s="1584"/>
      <c r="E1" s="1584"/>
      <c r="F1" s="1584"/>
      <c r="G1" s="1584"/>
      <c r="H1" s="1584"/>
      <c r="I1" s="1584"/>
      <c r="J1" s="1584"/>
      <c r="K1" s="1584"/>
      <c r="L1" s="1584"/>
      <c r="M1" s="1584"/>
      <c r="N1" s="1584"/>
      <c r="O1" s="1584"/>
      <c r="P1" s="1584"/>
      <c r="Q1" s="1585"/>
      <c r="R1" s="1586"/>
      <c r="S1" s="1586"/>
      <c r="T1" s="1586"/>
      <c r="U1" s="1586"/>
      <c r="V1" s="1586"/>
      <c r="W1" s="1586"/>
      <c r="X1" s="1586"/>
      <c r="Y1" s="1587"/>
      <c r="Z1" s="168"/>
    </row>
    <row r="2" spans="2:26" ht="33" customHeight="1" thickTop="1" thickBot="1" x14ac:dyDescent="0.3">
      <c r="B2" s="1590"/>
      <c r="C2" s="1523"/>
      <c r="D2" s="1523"/>
      <c r="E2" s="1523"/>
      <c r="F2" s="1523"/>
      <c r="G2" s="1523"/>
      <c r="H2" s="1523"/>
      <c r="I2" s="1523"/>
      <c r="J2" s="1523"/>
      <c r="K2" s="1523"/>
      <c r="L2" s="1523"/>
      <c r="M2" s="1523"/>
      <c r="N2" s="1523"/>
      <c r="O2" s="1523"/>
      <c r="P2" s="1523"/>
      <c r="Q2" s="1516"/>
      <c r="R2" s="1572"/>
      <c r="S2" s="1572"/>
      <c r="T2" s="1572"/>
      <c r="U2" s="1572"/>
      <c r="V2" s="1572"/>
      <c r="W2" s="1572"/>
      <c r="X2" s="1572"/>
      <c r="Y2" s="1588"/>
      <c r="Z2" s="168"/>
    </row>
    <row r="3" spans="2:26" ht="40.9" customHeight="1" thickTop="1" thickBot="1" x14ac:dyDescent="0.3">
      <c r="B3" s="1591"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89"/>
    </row>
    <row r="4" spans="2:26" ht="13.5" customHeight="1" thickTop="1" thickBot="1" x14ac:dyDescent="0.3">
      <c r="B4" s="1597"/>
      <c r="C4" s="1579"/>
      <c r="D4" s="1579"/>
      <c r="E4" s="1579"/>
      <c r="F4" s="1579"/>
      <c r="G4" s="1579"/>
      <c r="H4" s="1579"/>
      <c r="I4" s="1579"/>
      <c r="J4" s="1579"/>
      <c r="K4" s="1579"/>
      <c r="L4" s="1579"/>
      <c r="M4" s="1579"/>
      <c r="N4" s="1579"/>
      <c r="O4" s="1579"/>
      <c r="P4" s="1579"/>
      <c r="Q4" s="1579"/>
      <c r="R4" s="1579"/>
      <c r="S4" s="1579"/>
      <c r="T4" s="1579"/>
      <c r="U4" s="1579"/>
      <c r="V4" s="1579"/>
      <c r="W4" s="1579"/>
      <c r="X4" s="1579"/>
      <c r="Y4" s="1598"/>
      <c r="Z4" s="168"/>
    </row>
    <row r="5" spans="2:26" ht="47.45" customHeight="1" thickTop="1" thickBot="1" x14ac:dyDescent="0.3">
      <c r="B5" s="1599"/>
      <c r="C5" s="1500"/>
      <c r="D5" s="1500"/>
      <c r="E5" s="1500"/>
      <c r="F5" s="1500"/>
      <c r="G5" s="1500"/>
      <c r="H5" s="1500"/>
      <c r="I5" s="1500"/>
      <c r="J5" s="1501"/>
      <c r="K5" s="1037">
        <v>100193</v>
      </c>
      <c r="L5" s="1502" t="s">
        <v>1963</v>
      </c>
      <c r="M5" s="1502"/>
      <c r="N5" s="1502"/>
      <c r="O5" s="1503" t="s">
        <v>2077</v>
      </c>
      <c r="P5" s="1503"/>
      <c r="Q5" s="1503"/>
      <c r="R5" s="1503"/>
      <c r="S5" s="170">
        <v>1.4123000000000001</v>
      </c>
      <c r="T5" s="1600" t="s">
        <v>2078</v>
      </c>
      <c r="U5" s="1601"/>
      <c r="V5" s="1601"/>
      <c r="W5" s="1601"/>
      <c r="X5" s="1601"/>
      <c r="Y5" s="1602"/>
    </row>
    <row r="6" spans="2:26" ht="66.75" customHeight="1" thickBot="1" x14ac:dyDescent="0.3">
      <c r="B6" s="108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088" t="s">
        <v>1972</v>
      </c>
    </row>
    <row r="7" spans="2:26" ht="8.25" customHeight="1" thickBot="1" x14ac:dyDescent="0.3">
      <c r="B7" s="1089"/>
      <c r="C7" s="1042"/>
      <c r="D7" s="183"/>
      <c r="E7" s="183"/>
      <c r="F7" s="183"/>
      <c r="G7" s="183"/>
      <c r="H7" s="183"/>
      <c r="I7" s="183"/>
      <c r="J7" s="184"/>
      <c r="K7" s="185">
        <f t="shared" ref="K7:V7" si="0">SUM(K9:K12)</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090"/>
    </row>
    <row r="8" spans="2:26" ht="15.75" thickBot="1" x14ac:dyDescent="0.3">
      <c r="B8" s="1603"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604"/>
    </row>
    <row r="9" spans="2:26" ht="30.75" customHeight="1" x14ac:dyDescent="0.25">
      <c r="B9" s="1091">
        <v>12300</v>
      </c>
      <c r="C9" s="526" t="s">
        <v>2079</v>
      </c>
      <c r="D9" s="527">
        <v>2</v>
      </c>
      <c r="E9" s="528">
        <v>0</v>
      </c>
      <c r="F9" s="528">
        <v>0</v>
      </c>
      <c r="G9" s="529">
        <v>20</v>
      </c>
      <c r="H9" s="528">
        <v>94</v>
      </c>
      <c r="I9" s="529">
        <v>26</v>
      </c>
      <c r="J9" s="530">
        <f>$S$5*I9</f>
        <v>36.719800000000006</v>
      </c>
      <c r="K9" s="531"/>
      <c r="L9" s="532"/>
      <c r="M9" s="532"/>
      <c r="N9" s="532"/>
      <c r="O9" s="532"/>
      <c r="P9" s="532"/>
      <c r="Q9" s="532"/>
      <c r="R9" s="532"/>
      <c r="S9" s="533"/>
      <c r="T9" s="534">
        <f>SUM(K9:S9)</f>
        <v>0</v>
      </c>
      <c r="U9" s="535">
        <f>T9*I9</f>
        <v>0</v>
      </c>
      <c r="V9" s="1040">
        <f>U9*$S$5</f>
        <v>0</v>
      </c>
      <c r="W9" s="1580" t="str">
        <f>_xlfn.CONCAT("$",'Total Sheet'!B34," per case for public LEAS / estimated $",'Total Sheet'!B35," for Nonpublic LEAs")</f>
        <v>$2.25 per case for public LEAS / estimated $5.25 for Nonpublic LEAs</v>
      </c>
      <c r="X9" s="1592" t="s">
        <v>1976</v>
      </c>
      <c r="Y9" s="1593"/>
    </row>
    <row r="10" spans="2:26" ht="30.75" customHeight="1" x14ac:dyDescent="0.25">
      <c r="B10" s="1092">
        <v>12302</v>
      </c>
      <c r="C10" s="253" t="s">
        <v>2080</v>
      </c>
      <c r="D10" s="196">
        <v>2</v>
      </c>
      <c r="E10" s="197">
        <v>0</v>
      </c>
      <c r="F10" s="197">
        <v>0</v>
      </c>
      <c r="G10" s="198">
        <v>40</v>
      </c>
      <c r="H10" s="197">
        <v>256</v>
      </c>
      <c r="I10" s="198">
        <v>64</v>
      </c>
      <c r="J10" s="199">
        <f>$S$5*I10</f>
        <v>90.387200000000007</v>
      </c>
      <c r="K10" s="56"/>
      <c r="L10" s="55"/>
      <c r="M10" s="55"/>
      <c r="N10" s="55"/>
      <c r="O10" s="55"/>
      <c r="P10" s="55"/>
      <c r="Q10" s="55"/>
      <c r="R10" s="55"/>
      <c r="S10" s="54"/>
      <c r="T10" s="200">
        <f>SUM(K10:S10)</f>
        <v>0</v>
      </c>
      <c r="U10" s="53">
        <f>T10*I10</f>
        <v>0</v>
      </c>
      <c r="V10" s="1035">
        <f>U10*$S$5</f>
        <v>0</v>
      </c>
      <c r="W10" s="1509"/>
      <c r="X10" s="1492"/>
      <c r="Y10" s="1594"/>
    </row>
    <row r="11" spans="2:26" ht="30.75" customHeight="1" x14ac:dyDescent="0.25">
      <c r="B11" s="1093">
        <v>12303</v>
      </c>
      <c r="C11" s="253" t="s">
        <v>2081</v>
      </c>
      <c r="D11" s="196">
        <v>2</v>
      </c>
      <c r="E11" s="197">
        <v>0</v>
      </c>
      <c r="F11" s="197">
        <v>0</v>
      </c>
      <c r="G11" s="198">
        <v>20</v>
      </c>
      <c r="H11" s="197">
        <v>128</v>
      </c>
      <c r="I11" s="198">
        <v>32</v>
      </c>
      <c r="J11" s="199">
        <f>$S$5*I11</f>
        <v>45.193600000000004</v>
      </c>
      <c r="K11" s="56"/>
      <c r="L11" s="55"/>
      <c r="M11" s="55"/>
      <c r="N11" s="55"/>
      <c r="O11" s="55"/>
      <c r="P11" s="55"/>
      <c r="Q11" s="55"/>
      <c r="R11" s="55"/>
      <c r="S11" s="54"/>
      <c r="T11" s="200">
        <f>SUM(K11:S11)</f>
        <v>0</v>
      </c>
      <c r="U11" s="53">
        <f>T11*I11</f>
        <v>0</v>
      </c>
      <c r="V11" s="1035">
        <f>U11*$S$5</f>
        <v>0</v>
      </c>
      <c r="W11" s="1509"/>
      <c r="X11" s="1492"/>
      <c r="Y11" s="1594"/>
    </row>
    <row r="12" spans="2:26" ht="30.75" customHeight="1" thickBot="1" x14ac:dyDescent="0.3">
      <c r="B12" s="1094">
        <v>12307</v>
      </c>
      <c r="C12" s="539" t="s">
        <v>2082</v>
      </c>
      <c r="D12" s="540">
        <v>2</v>
      </c>
      <c r="E12" s="541">
        <v>0</v>
      </c>
      <c r="F12" s="541">
        <v>0</v>
      </c>
      <c r="G12" s="542">
        <v>20</v>
      </c>
      <c r="H12" s="541">
        <v>80</v>
      </c>
      <c r="I12" s="542">
        <v>22.8</v>
      </c>
      <c r="J12" s="543">
        <f>$S$5*I12</f>
        <v>32.20044</v>
      </c>
      <c r="K12" s="544"/>
      <c r="L12" s="545"/>
      <c r="M12" s="545"/>
      <c r="N12" s="545"/>
      <c r="O12" s="545"/>
      <c r="P12" s="545"/>
      <c r="Q12" s="545"/>
      <c r="R12" s="545"/>
      <c r="S12" s="546"/>
      <c r="T12" s="547">
        <f>SUM(K12:S12)</f>
        <v>0</v>
      </c>
      <c r="U12" s="548">
        <f>T12*I12</f>
        <v>0</v>
      </c>
      <c r="V12" s="1041">
        <f>U12*$S$5</f>
        <v>0</v>
      </c>
      <c r="W12" s="1581"/>
      <c r="X12" s="1595"/>
      <c r="Y12" s="1596"/>
    </row>
    <row r="13" spans="2:26" ht="70.900000000000006" customHeight="1" thickBot="1" x14ac:dyDescent="0.3">
      <c r="B13" s="952"/>
      <c r="C13" s="953"/>
      <c r="D13" s="954"/>
      <c r="E13" s="954"/>
      <c r="F13" s="954"/>
      <c r="G13" s="954"/>
      <c r="H13" s="954"/>
      <c r="I13" s="954"/>
      <c r="J13" s="955"/>
      <c r="K13" s="956"/>
      <c r="L13" s="956"/>
      <c r="M13" s="956"/>
      <c r="N13" s="956"/>
      <c r="O13" s="956"/>
      <c r="P13" s="956"/>
      <c r="Q13" s="956"/>
      <c r="R13" s="956"/>
      <c r="S13" s="956"/>
      <c r="T13" s="957"/>
      <c r="U13" s="958"/>
      <c r="V13" s="959"/>
      <c r="W13" s="959"/>
      <c r="X13" s="959"/>
      <c r="Y13" s="960"/>
    </row>
    <row r="14" spans="2:26" ht="15.75" thickTop="1" x14ac:dyDescent="0.25">
      <c r="K14" s="218"/>
      <c r="L14" s="218"/>
      <c r="M14" s="218"/>
      <c r="N14" s="218"/>
      <c r="O14" s="218"/>
      <c r="P14" s="218"/>
      <c r="Q14" s="218"/>
      <c r="R14" s="218"/>
      <c r="S14" s="218"/>
      <c r="T14" s="218"/>
      <c r="U14" s="219"/>
      <c r="V14" s="220"/>
      <c r="W14" s="220"/>
    </row>
    <row r="16" spans="2:26" ht="21" customHeight="1" x14ac:dyDescent="0.25"/>
  </sheetData>
  <sheetProtection algorithmName="SHA-512" hashValue="zV1zogCt55zbSJncWbl2+XNNjOl2ZwTk7IJP/d+NIq/GTYpzDf5LmyZGCCa5R12TTRsW76ylILurQOp+RitMEQ==" saltValue="1ERE08FBJCreKRzbgafFjQ==" spinCount="100000" sheet="1" objects="1" formatColumns="0" formatRows="0" selectLockedCells="1"/>
  <mergeCells count="15">
    <mergeCell ref="X9:Y12"/>
    <mergeCell ref="B4:Y4"/>
    <mergeCell ref="B5:J5"/>
    <mergeCell ref="L5:N5"/>
    <mergeCell ref="O5:R5"/>
    <mergeCell ref="T5:Y5"/>
    <mergeCell ref="B8:Y8"/>
    <mergeCell ref="W9:W12"/>
    <mergeCell ref="B1:P1"/>
    <mergeCell ref="Q1:Y3"/>
    <mergeCell ref="B2:P2"/>
    <mergeCell ref="B3:C3"/>
    <mergeCell ref="D3:J3"/>
    <mergeCell ref="K3:M3"/>
    <mergeCell ref="N3:P3"/>
  </mergeCells>
  <conditionalFormatting sqref="B1">
    <cfRule type="duplicateValues" dxfId="187" priority="2"/>
  </conditionalFormatting>
  <conditionalFormatting sqref="B2:B1048576">
    <cfRule type="duplicateValues" dxfId="186" priority="3"/>
  </conditionalFormatting>
  <conditionalFormatting sqref="Z9:Z12">
    <cfRule type="containsText" dxfId="185" priority="1" operator="containsText" text="Error">
      <formula>NOT(ISERROR(SEARCH("Error",Z9)))</formula>
    </cfRule>
  </conditionalFormatting>
  <pageMargins left="0.25" right="0.25" top="0.5" bottom="0.5" header="0" footer="0"/>
  <pageSetup scale="3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E0FF-3DC5-46BE-A25F-1CAC0F843780}">
  <sheetPr>
    <pageSetUpPr fitToPage="1"/>
  </sheetPr>
  <dimension ref="B1:Z14"/>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72"/>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579"/>
      <c r="Y4" s="1498"/>
      <c r="Z4" s="168"/>
    </row>
    <row r="5" spans="2:26" ht="47.45" customHeight="1" thickTop="1" thickBot="1" x14ac:dyDescent="0.3">
      <c r="B5" s="1499"/>
      <c r="C5" s="1500"/>
      <c r="D5" s="1500"/>
      <c r="E5" s="1500"/>
      <c r="F5" s="1500"/>
      <c r="G5" s="1500"/>
      <c r="H5" s="1500"/>
      <c r="I5" s="1500"/>
      <c r="J5" s="1501"/>
      <c r="K5" s="1037">
        <v>100883</v>
      </c>
      <c r="L5" s="1502" t="s">
        <v>1963</v>
      </c>
      <c r="M5" s="1502"/>
      <c r="N5" s="1502"/>
      <c r="O5" s="1503" t="s">
        <v>2083</v>
      </c>
      <c r="P5" s="1503"/>
      <c r="Q5" s="1503"/>
      <c r="R5" s="1503"/>
      <c r="S5" s="170">
        <v>1.7906</v>
      </c>
      <c r="T5" s="1502" t="s">
        <v>2078</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1042"/>
      <c r="D7" s="183"/>
      <c r="E7" s="183"/>
      <c r="F7" s="183"/>
      <c r="G7" s="183"/>
      <c r="H7" s="183"/>
      <c r="I7" s="183"/>
      <c r="J7" s="184"/>
      <c r="K7" s="185">
        <f t="shared" ref="K7:V7" si="0">SUM(K9:K10)</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0.75" customHeight="1" x14ac:dyDescent="0.25">
      <c r="B9" s="187">
        <v>16300</v>
      </c>
      <c r="C9" s="252" t="s">
        <v>2084</v>
      </c>
      <c r="D9" s="189">
        <v>2</v>
      </c>
      <c r="E9" s="190">
        <v>0</v>
      </c>
      <c r="F9" s="190">
        <v>0</v>
      </c>
      <c r="G9" s="191">
        <v>20</v>
      </c>
      <c r="H9" s="190">
        <v>84</v>
      </c>
      <c r="I9" s="191">
        <v>25.2</v>
      </c>
      <c r="J9" s="192">
        <f>$S$5*I9</f>
        <v>45.12312</v>
      </c>
      <c r="K9" s="60"/>
      <c r="L9" s="59"/>
      <c r="M9" s="59"/>
      <c r="N9" s="59"/>
      <c r="O9" s="59"/>
      <c r="P9" s="59"/>
      <c r="Q9" s="59"/>
      <c r="R9" s="59"/>
      <c r="S9" s="58"/>
      <c r="T9" s="193">
        <f>SUM(K9:S9)</f>
        <v>0</v>
      </c>
      <c r="U9" s="57">
        <f>T9*I9</f>
        <v>0</v>
      </c>
      <c r="V9" s="1034">
        <f>U9*$S$5</f>
        <v>0</v>
      </c>
      <c r="W9" s="1508" t="str">
        <f>_xlfn.CONCAT("$",'Total Sheet'!B34," per case for public LEAS / estimated $",'Total Sheet'!B35," for Nonpublic LEAs")</f>
        <v>$2.25 per case for public LEAS / estimated $5.25 for Nonpublic LEAs</v>
      </c>
      <c r="X9" s="1490" t="s">
        <v>1976</v>
      </c>
      <c r="Y9" s="1491"/>
    </row>
    <row r="10" spans="2:26" ht="30.75" customHeight="1" thickBot="1" x14ac:dyDescent="0.3">
      <c r="B10" s="201">
        <v>16303</v>
      </c>
      <c r="C10" s="255" t="s">
        <v>2085</v>
      </c>
      <c r="D10" s="203">
        <v>2</v>
      </c>
      <c r="E10" s="204">
        <v>0</v>
      </c>
      <c r="F10" s="204">
        <v>0</v>
      </c>
      <c r="G10" s="205">
        <v>20</v>
      </c>
      <c r="H10" s="204">
        <v>128</v>
      </c>
      <c r="I10" s="205">
        <v>38</v>
      </c>
      <c r="J10" s="206">
        <f>$S$5*I10</f>
        <v>68.0428</v>
      </c>
      <c r="K10" s="52"/>
      <c r="L10" s="51"/>
      <c r="M10" s="51"/>
      <c r="N10" s="51"/>
      <c r="O10" s="51"/>
      <c r="P10" s="51"/>
      <c r="Q10" s="51"/>
      <c r="R10" s="51"/>
      <c r="S10" s="50"/>
      <c r="T10" s="207">
        <f>SUM(K10:S10)</f>
        <v>0</v>
      </c>
      <c r="U10" s="49">
        <f>T10*I10</f>
        <v>0</v>
      </c>
      <c r="V10" s="1036">
        <f>U10*$S$5</f>
        <v>0</v>
      </c>
      <c r="W10" s="1510"/>
      <c r="X10" s="1494"/>
      <c r="Y10" s="1495"/>
    </row>
    <row r="11" spans="2:26" ht="70.900000000000006" customHeight="1" thickBot="1" x14ac:dyDescent="0.3">
      <c r="B11" s="208"/>
      <c r="C11" s="209"/>
      <c r="D11" s="210"/>
      <c r="E11" s="210"/>
      <c r="F11" s="210"/>
      <c r="G11" s="210"/>
      <c r="H11" s="210"/>
      <c r="I11" s="210"/>
      <c r="J11" s="211"/>
      <c r="K11" s="212"/>
      <c r="L11" s="212"/>
      <c r="M11" s="212"/>
      <c r="N11" s="212"/>
      <c r="O11" s="212"/>
      <c r="P11" s="212"/>
      <c r="Q11" s="212"/>
      <c r="R11" s="212"/>
      <c r="S11" s="212"/>
      <c r="T11" s="213"/>
      <c r="U11" s="214"/>
      <c r="V11" s="215"/>
      <c r="W11" s="215"/>
      <c r="X11" s="215"/>
      <c r="Y11" s="216"/>
    </row>
    <row r="12" spans="2:26" ht="15.75" thickTop="1" x14ac:dyDescent="0.25">
      <c r="K12" s="218"/>
      <c r="L12" s="218"/>
      <c r="M12" s="218"/>
      <c r="N12" s="218"/>
      <c r="O12" s="218"/>
      <c r="P12" s="218"/>
      <c r="Q12" s="218"/>
      <c r="R12" s="218"/>
      <c r="S12" s="218"/>
      <c r="T12" s="218"/>
      <c r="U12" s="219"/>
      <c r="V12" s="220"/>
      <c r="W12" s="220"/>
    </row>
    <row r="14" spans="2:26" ht="21" customHeight="1" x14ac:dyDescent="0.25"/>
  </sheetData>
  <sheetProtection algorithmName="SHA-512" hashValue="bYtK0QjaX6wBnf56YIx9opcaZcCz9vD5IE9wPGNUUJIkhTF92MIDO4dnvyWJRH1bn7xGrKBT8IIKz0sUGI4RqQ==" saltValue="b6O3zOX+gLFWogS7Dqclag==" spinCount="100000" sheet="1" objects="1" formatColumns="0" formatRows="0" selectLockedCells="1"/>
  <mergeCells count="15">
    <mergeCell ref="X9:Y10"/>
    <mergeCell ref="B4:Y4"/>
    <mergeCell ref="B5:J5"/>
    <mergeCell ref="L5:N5"/>
    <mergeCell ref="O5:R5"/>
    <mergeCell ref="T5:Y5"/>
    <mergeCell ref="B8:Y8"/>
    <mergeCell ref="W9:W10"/>
    <mergeCell ref="B1:P1"/>
    <mergeCell ref="Q1:Y3"/>
    <mergeCell ref="B2:P2"/>
    <mergeCell ref="B3:C3"/>
    <mergeCell ref="D3:J3"/>
    <mergeCell ref="K3:M3"/>
    <mergeCell ref="N3:P3"/>
  </mergeCells>
  <conditionalFormatting sqref="B1">
    <cfRule type="duplicateValues" dxfId="184" priority="2"/>
  </conditionalFormatting>
  <conditionalFormatting sqref="B2:B1048576">
    <cfRule type="duplicateValues" dxfId="183" priority="3"/>
  </conditionalFormatting>
  <conditionalFormatting sqref="Z9:Z10">
    <cfRule type="containsText" dxfId="182"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62DC-06E5-43FF-AC9B-E028056A79D5}">
  <sheetPr>
    <pageSetUpPr fitToPage="1"/>
  </sheetPr>
  <dimension ref="A1:Y50"/>
  <sheetViews>
    <sheetView showGridLines="0" topLeftCell="A12" zoomScale="60" zoomScaleNormal="60" workbookViewId="0">
      <selection activeCell="O27" sqref="O27"/>
    </sheetView>
  </sheetViews>
  <sheetFormatPr defaultColWidth="9.140625" defaultRowHeight="15" x14ac:dyDescent="0.25"/>
  <cols>
    <col min="1" max="1" width="2.7109375" style="169" customWidth="1"/>
    <col min="2" max="2" width="16" style="169" customWidth="1"/>
    <col min="3" max="3" width="46.8554687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8"/>
      <c r="Y4" s="168"/>
    </row>
    <row r="5" spans="1:25" ht="9" customHeight="1" thickBot="1" x14ac:dyDescent="0.3">
      <c r="B5" s="1554"/>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847">
        <v>100124</v>
      </c>
      <c r="L6" s="1559" t="s">
        <v>1963</v>
      </c>
      <c r="M6" s="1559"/>
      <c r="N6" s="1559"/>
      <c r="O6" s="1560" t="s">
        <v>2086</v>
      </c>
      <c r="P6" s="1560"/>
      <c r="Q6" s="1560"/>
      <c r="R6" s="1560"/>
      <c r="S6" s="221">
        <v>1.5484</v>
      </c>
      <c r="T6" s="1559" t="s">
        <v>1965</v>
      </c>
      <c r="U6" s="1559"/>
      <c r="V6" s="1559"/>
      <c r="W6" s="1559"/>
      <c r="X6" s="1562"/>
    </row>
    <row r="7" spans="1:25" s="223" customFormat="1" ht="27" customHeight="1" thickTop="1" thickBot="1" x14ac:dyDescent="0.35">
      <c r="A7" s="1032"/>
      <c r="B7" s="1534" t="s">
        <v>1995</v>
      </c>
      <c r="C7" s="848"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84">
        <f>SUM(U14:U19,U21:U25,U27:U31)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57"/>
      <c r="C11" s="258"/>
      <c r="D11" s="258"/>
      <c r="E11" s="258"/>
      <c r="F11" s="258"/>
      <c r="G11" s="258"/>
      <c r="H11" s="258"/>
      <c r="I11" s="258"/>
      <c r="J11" s="259" t="str">
        <f>G38</f>
        <v/>
      </c>
      <c r="K11" s="259">
        <f t="shared" ref="K11:S11" si="0">SUM(K14:K31)</f>
        <v>0</v>
      </c>
      <c r="L11" s="259">
        <f t="shared" si="0"/>
        <v>0</v>
      </c>
      <c r="M11" s="259">
        <f t="shared" si="0"/>
        <v>0</v>
      </c>
      <c r="N11" s="259">
        <f t="shared" si="0"/>
        <v>0</v>
      </c>
      <c r="O11" s="259">
        <f t="shared" si="0"/>
        <v>0</v>
      </c>
      <c r="P11" s="259">
        <f t="shared" si="0"/>
        <v>0</v>
      </c>
      <c r="Q11" s="259">
        <f t="shared" si="0"/>
        <v>0</v>
      </c>
      <c r="R11" s="259">
        <f t="shared" si="0"/>
        <v>0</v>
      </c>
      <c r="S11" s="259">
        <f t="shared" si="0"/>
        <v>0</v>
      </c>
      <c r="T11" s="259">
        <f>SUM(T14:T43)</f>
        <v>0</v>
      </c>
      <c r="U11" s="259">
        <f>SUM(U14:U43)</f>
        <v>0</v>
      </c>
      <c r="V11" s="260">
        <f>SUM(V14:V43)</f>
        <v>0</v>
      </c>
      <c r="W11" s="258"/>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19.5"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0.75" customHeight="1" x14ac:dyDescent="0.25">
      <c r="B14" s="268">
        <v>2265589203</v>
      </c>
      <c r="C14" s="269" t="s">
        <v>2089</v>
      </c>
      <c r="D14" s="270" t="s">
        <v>2090</v>
      </c>
      <c r="E14" s="271"/>
      <c r="F14" s="271"/>
      <c r="G14" s="271">
        <v>18</v>
      </c>
      <c r="H14" s="272">
        <v>92</v>
      </c>
      <c r="I14" s="271">
        <v>20.8</v>
      </c>
      <c r="J14" s="103">
        <f t="shared" ref="J14:J19" si="1">+$S$6*I14</f>
        <v>32.206720000000004</v>
      </c>
      <c r="K14" s="60"/>
      <c r="L14" s="59"/>
      <c r="M14" s="59"/>
      <c r="N14" s="59"/>
      <c r="O14" s="59"/>
      <c r="P14" s="59"/>
      <c r="Q14" s="59"/>
      <c r="R14" s="59"/>
      <c r="S14" s="58"/>
      <c r="T14" s="273">
        <f t="shared" ref="T14:T31" si="2">SUM(K14:S14)</f>
        <v>0</v>
      </c>
      <c r="U14" s="105">
        <f t="shared" ref="U14:U31" si="3">T14*I14</f>
        <v>0</v>
      </c>
      <c r="V14" s="104">
        <f t="shared" ref="V14:V31" si="4">U14*$S$6</f>
        <v>0</v>
      </c>
      <c r="W14" s="1608" t="s">
        <v>1976</v>
      </c>
      <c r="X14" s="1609"/>
    </row>
    <row r="15" spans="1:25" ht="30.75" customHeight="1" x14ac:dyDescent="0.25">
      <c r="B15" s="268">
        <v>2265589205</v>
      </c>
      <c r="C15" s="269" t="s">
        <v>2091</v>
      </c>
      <c r="D15" s="270" t="s">
        <v>2090</v>
      </c>
      <c r="E15" s="271"/>
      <c r="F15" s="271"/>
      <c r="G15" s="271">
        <v>25</v>
      </c>
      <c r="H15" s="272">
        <v>139</v>
      </c>
      <c r="I15" s="271">
        <v>26.72</v>
      </c>
      <c r="J15" s="103">
        <f t="shared" si="1"/>
        <v>41.373247999999997</v>
      </c>
      <c r="K15" s="77"/>
      <c r="L15" s="65"/>
      <c r="M15" s="65"/>
      <c r="N15" s="65"/>
      <c r="O15" s="65"/>
      <c r="P15" s="65"/>
      <c r="Q15" s="65"/>
      <c r="R15" s="65"/>
      <c r="S15" s="64"/>
      <c r="T15" s="274">
        <f t="shared" si="2"/>
        <v>0</v>
      </c>
      <c r="U15" s="102">
        <f t="shared" si="3"/>
        <v>0</v>
      </c>
      <c r="V15" s="101">
        <f t="shared" si="4"/>
        <v>0</v>
      </c>
      <c r="W15" s="1608"/>
      <c r="X15" s="1609"/>
    </row>
    <row r="16" spans="1:25" ht="30.75" customHeight="1" x14ac:dyDescent="0.25">
      <c r="B16" s="268">
        <v>2265589206</v>
      </c>
      <c r="C16" s="269" t="s">
        <v>2092</v>
      </c>
      <c r="D16" s="270" t="s">
        <v>2090</v>
      </c>
      <c r="E16" s="271"/>
      <c r="F16" s="271"/>
      <c r="G16" s="271">
        <v>20</v>
      </c>
      <c r="H16" s="272">
        <v>160</v>
      </c>
      <c r="I16" s="271">
        <v>20.6</v>
      </c>
      <c r="J16" s="103">
        <f t="shared" si="1"/>
        <v>31.897040000000001</v>
      </c>
      <c r="K16" s="77"/>
      <c r="L16" s="65"/>
      <c r="M16" s="65"/>
      <c r="N16" s="65"/>
      <c r="O16" s="65"/>
      <c r="P16" s="65"/>
      <c r="Q16" s="65"/>
      <c r="R16" s="65"/>
      <c r="S16" s="64"/>
      <c r="T16" s="274">
        <f t="shared" si="2"/>
        <v>0</v>
      </c>
      <c r="U16" s="102">
        <f t="shared" si="3"/>
        <v>0</v>
      </c>
      <c r="V16" s="101">
        <f t="shared" si="4"/>
        <v>0</v>
      </c>
      <c r="W16" s="1608"/>
      <c r="X16" s="1609"/>
    </row>
    <row r="17" spans="2:25" ht="30.75" customHeight="1" x14ac:dyDescent="0.25">
      <c r="B17" s="268">
        <v>2265589214</v>
      </c>
      <c r="C17" s="269" t="s">
        <v>2093</v>
      </c>
      <c r="D17" s="270" t="s">
        <v>2094</v>
      </c>
      <c r="E17" s="271"/>
      <c r="F17" s="271"/>
      <c r="G17" s="271">
        <v>24</v>
      </c>
      <c r="H17" s="272">
        <v>268</v>
      </c>
      <c r="I17" s="271">
        <v>26.34</v>
      </c>
      <c r="J17" s="103">
        <f t="shared" si="1"/>
        <v>40.784855999999998</v>
      </c>
      <c r="K17" s="77"/>
      <c r="L17" s="65"/>
      <c r="M17" s="65"/>
      <c r="N17" s="65"/>
      <c r="O17" s="65"/>
      <c r="P17" s="65"/>
      <c r="Q17" s="65"/>
      <c r="R17" s="65"/>
      <c r="S17" s="64"/>
      <c r="T17" s="274">
        <f t="shared" si="2"/>
        <v>0</v>
      </c>
      <c r="U17" s="102">
        <f t="shared" si="3"/>
        <v>0</v>
      </c>
      <c r="V17" s="101">
        <f t="shared" si="4"/>
        <v>0</v>
      </c>
      <c r="W17" s="1608"/>
      <c r="X17" s="1609"/>
    </row>
    <row r="18" spans="2:25" ht="30.75" customHeight="1" x14ac:dyDescent="0.25">
      <c r="B18" s="268">
        <v>2265589302</v>
      </c>
      <c r="C18" s="269" t="s">
        <v>2095</v>
      </c>
      <c r="D18" s="270" t="s">
        <v>2090</v>
      </c>
      <c r="E18" s="271"/>
      <c r="F18" s="271"/>
      <c r="G18" s="271">
        <v>30</v>
      </c>
      <c r="H18" s="272">
        <v>139</v>
      </c>
      <c r="I18" s="271">
        <v>28.94</v>
      </c>
      <c r="J18" s="103">
        <f t="shared" si="1"/>
        <v>44.810696</v>
      </c>
      <c r="K18" s="77"/>
      <c r="L18" s="65"/>
      <c r="M18" s="65"/>
      <c r="N18" s="65"/>
      <c r="O18" s="65"/>
      <c r="P18" s="65"/>
      <c r="Q18" s="65"/>
      <c r="R18" s="65"/>
      <c r="S18" s="64"/>
      <c r="T18" s="274">
        <f t="shared" si="2"/>
        <v>0</v>
      </c>
      <c r="U18" s="102">
        <f t="shared" si="3"/>
        <v>0</v>
      </c>
      <c r="V18" s="101">
        <f t="shared" si="4"/>
        <v>0</v>
      </c>
      <c r="W18" s="1608"/>
      <c r="X18" s="1609"/>
    </row>
    <row r="19" spans="2:25" ht="30.75" customHeight="1" thickBot="1" x14ac:dyDescent="0.3">
      <c r="B19" s="268">
        <v>2265589303</v>
      </c>
      <c r="C19" s="269" t="s">
        <v>2096</v>
      </c>
      <c r="D19" s="270" t="s">
        <v>2090</v>
      </c>
      <c r="E19" s="271"/>
      <c r="F19" s="271"/>
      <c r="G19" s="271">
        <v>30</v>
      </c>
      <c r="H19" s="272">
        <v>97</v>
      </c>
      <c r="I19" s="271">
        <v>20.239999999999998</v>
      </c>
      <c r="J19" s="103">
        <f t="shared" si="1"/>
        <v>31.339615999999996</v>
      </c>
      <c r="K19" s="77"/>
      <c r="L19" s="65"/>
      <c r="M19" s="65"/>
      <c r="N19" s="65"/>
      <c r="O19" s="65"/>
      <c r="P19" s="65"/>
      <c r="Q19" s="65"/>
      <c r="R19" s="65"/>
      <c r="S19" s="64"/>
      <c r="T19" s="274">
        <f t="shared" si="2"/>
        <v>0</v>
      </c>
      <c r="U19" s="102">
        <f t="shared" si="3"/>
        <v>0</v>
      </c>
      <c r="V19" s="101">
        <f t="shared" si="4"/>
        <v>0</v>
      </c>
      <c r="W19" s="1608"/>
      <c r="X19" s="1609"/>
    </row>
    <row r="20" spans="2:25" ht="19.5" customHeight="1" thickBot="1" x14ac:dyDescent="0.35">
      <c r="B20" s="1610" t="s">
        <v>2097</v>
      </c>
      <c r="C20" s="1611"/>
      <c r="D20" s="1611"/>
      <c r="E20" s="1611"/>
      <c r="F20" s="1611"/>
      <c r="G20" s="1611"/>
      <c r="H20" s="1611"/>
      <c r="I20" s="1611"/>
      <c r="J20" s="1611"/>
      <c r="K20" s="1611"/>
      <c r="L20" s="1611"/>
      <c r="M20" s="1611"/>
      <c r="N20" s="1611"/>
      <c r="O20" s="1611"/>
      <c r="P20" s="1611"/>
      <c r="Q20" s="1611"/>
      <c r="R20" s="1611"/>
      <c r="S20" s="1611"/>
      <c r="T20" s="1611">
        <f t="shared" si="2"/>
        <v>0</v>
      </c>
      <c r="U20" s="1611">
        <f t="shared" si="3"/>
        <v>0</v>
      </c>
      <c r="V20" s="1611">
        <f t="shared" si="4"/>
        <v>0</v>
      </c>
      <c r="W20" s="1611" t="s">
        <v>1976</v>
      </c>
      <c r="X20" s="1612"/>
      <c r="Y20" s="275" t="s">
        <v>2098</v>
      </c>
    </row>
    <row r="21" spans="2:25" ht="30.75" customHeight="1" x14ac:dyDescent="0.25">
      <c r="B21" s="268">
        <v>2265589104</v>
      </c>
      <c r="C21" s="269" t="s">
        <v>2099</v>
      </c>
      <c r="D21" s="276" t="s">
        <v>2090</v>
      </c>
      <c r="E21" s="271"/>
      <c r="F21" s="271"/>
      <c r="G21" s="271">
        <v>28.5</v>
      </c>
      <c r="H21" s="272">
        <v>144</v>
      </c>
      <c r="I21" s="271">
        <v>24.08</v>
      </c>
      <c r="J21" s="83">
        <f>+$S$6*I21</f>
        <v>37.285471999999999</v>
      </c>
      <c r="K21" s="97"/>
      <c r="L21" s="65"/>
      <c r="M21" s="65"/>
      <c r="N21" s="65"/>
      <c r="O21" s="65"/>
      <c r="P21" s="65"/>
      <c r="Q21" s="65"/>
      <c r="R21" s="65"/>
      <c r="S21" s="64"/>
      <c r="T21" s="277">
        <f t="shared" si="2"/>
        <v>0</v>
      </c>
      <c r="U21" s="68">
        <f t="shared" si="3"/>
        <v>0</v>
      </c>
      <c r="V21" s="61">
        <f t="shared" si="4"/>
        <v>0</v>
      </c>
      <c r="W21" s="1615" t="s">
        <v>1976</v>
      </c>
      <c r="X21" s="1616"/>
      <c r="Y21" s="278" t="str">
        <f>IF($J$41="","",$J$41/I21)</f>
        <v/>
      </c>
    </row>
    <row r="22" spans="2:25" ht="30.75" customHeight="1" x14ac:dyDescent="0.25">
      <c r="B22" s="268">
        <v>2265589200</v>
      </c>
      <c r="C22" s="269" t="s">
        <v>2100</v>
      </c>
      <c r="D22" s="276" t="s">
        <v>2090</v>
      </c>
      <c r="E22" s="271"/>
      <c r="F22" s="271"/>
      <c r="G22" s="271">
        <v>24</v>
      </c>
      <c r="H22" s="272">
        <v>114</v>
      </c>
      <c r="I22" s="271">
        <v>24.81</v>
      </c>
      <c r="J22" s="98">
        <f>+$S$6*I22</f>
        <v>38.415804000000001</v>
      </c>
      <c r="K22" s="97"/>
      <c r="L22" s="65"/>
      <c r="M22" s="65"/>
      <c r="N22" s="65"/>
      <c r="O22" s="65"/>
      <c r="P22" s="65"/>
      <c r="Q22" s="65"/>
      <c r="R22" s="65"/>
      <c r="S22" s="64"/>
      <c r="T22" s="279">
        <f t="shared" si="2"/>
        <v>0</v>
      </c>
      <c r="U22" s="53">
        <f t="shared" si="3"/>
        <v>0</v>
      </c>
      <c r="V22" s="74">
        <f t="shared" si="4"/>
        <v>0</v>
      </c>
      <c r="W22" s="1615"/>
      <c r="X22" s="1616"/>
      <c r="Y22" s="278" t="str">
        <f>IF($J$41="","",$J$41/I22)</f>
        <v/>
      </c>
    </row>
    <row r="23" spans="2:25" ht="30.75" customHeight="1" x14ac:dyDescent="0.25">
      <c r="B23" s="268">
        <v>2265589201</v>
      </c>
      <c r="C23" s="269" t="s">
        <v>2101</v>
      </c>
      <c r="D23" s="276" t="s">
        <v>2090</v>
      </c>
      <c r="E23" s="271"/>
      <c r="F23" s="271"/>
      <c r="G23" s="271">
        <v>24</v>
      </c>
      <c r="H23" s="272">
        <v>114</v>
      </c>
      <c r="I23" s="271">
        <v>23.85</v>
      </c>
      <c r="J23" s="98">
        <f>+$S$6*I23</f>
        <v>36.929340000000003</v>
      </c>
      <c r="K23" s="97"/>
      <c r="L23" s="65"/>
      <c r="M23" s="65"/>
      <c r="N23" s="65"/>
      <c r="O23" s="65"/>
      <c r="P23" s="65"/>
      <c r="Q23" s="65"/>
      <c r="R23" s="65"/>
      <c r="S23" s="64"/>
      <c r="T23" s="279">
        <f t="shared" si="2"/>
        <v>0</v>
      </c>
      <c r="U23" s="53">
        <f t="shared" si="3"/>
        <v>0</v>
      </c>
      <c r="V23" s="74">
        <f t="shared" si="4"/>
        <v>0</v>
      </c>
      <c r="W23" s="1615"/>
      <c r="X23" s="1616"/>
      <c r="Y23" s="278" t="str">
        <f>IF($J$41="","",$J$41/I23)</f>
        <v/>
      </c>
    </row>
    <row r="24" spans="2:25" ht="30.75" customHeight="1" x14ac:dyDescent="0.25">
      <c r="B24" s="268">
        <v>2265589209</v>
      </c>
      <c r="C24" s="269" t="s">
        <v>2102</v>
      </c>
      <c r="D24" s="276" t="s">
        <v>2090</v>
      </c>
      <c r="E24" s="271"/>
      <c r="F24" s="271"/>
      <c r="G24" s="271">
        <v>30</v>
      </c>
      <c r="H24" s="272">
        <v>133</v>
      </c>
      <c r="I24" s="271">
        <v>29.19</v>
      </c>
      <c r="J24" s="98">
        <f>+$S$6*I24</f>
        <v>45.197796000000004</v>
      </c>
      <c r="K24" s="97"/>
      <c r="L24" s="65"/>
      <c r="M24" s="65"/>
      <c r="N24" s="65"/>
      <c r="O24" s="65"/>
      <c r="P24" s="65"/>
      <c r="Q24" s="65"/>
      <c r="R24" s="65"/>
      <c r="S24" s="64"/>
      <c r="T24" s="279">
        <f t="shared" si="2"/>
        <v>0</v>
      </c>
      <c r="U24" s="53">
        <f t="shared" si="3"/>
        <v>0</v>
      </c>
      <c r="V24" s="74">
        <f t="shared" si="4"/>
        <v>0</v>
      </c>
      <c r="W24" s="1615"/>
      <c r="X24" s="1616"/>
      <c r="Y24" s="278" t="str">
        <f>IF($J$41="","",$J$41/I24)</f>
        <v/>
      </c>
    </row>
    <row r="25" spans="2:25" ht="30.75" customHeight="1" thickBot="1" x14ac:dyDescent="0.3">
      <c r="B25" s="268">
        <v>2265589216</v>
      </c>
      <c r="C25" s="269" t="s">
        <v>2103</v>
      </c>
      <c r="D25" s="276" t="s">
        <v>2090</v>
      </c>
      <c r="E25" s="271"/>
      <c r="F25" s="271"/>
      <c r="G25" s="271">
        <v>26.88</v>
      </c>
      <c r="H25" s="272">
        <v>128</v>
      </c>
      <c r="I25" s="271">
        <v>26.72</v>
      </c>
      <c r="J25" s="98">
        <f>+$S$6*I25</f>
        <v>41.373247999999997</v>
      </c>
      <c r="K25" s="97"/>
      <c r="L25" s="65"/>
      <c r="M25" s="65"/>
      <c r="N25" s="65"/>
      <c r="O25" s="65"/>
      <c r="P25" s="65"/>
      <c r="Q25" s="65"/>
      <c r="R25" s="65"/>
      <c r="S25" s="64"/>
      <c r="T25" s="279">
        <f t="shared" si="2"/>
        <v>0</v>
      </c>
      <c r="U25" s="53">
        <f t="shared" si="3"/>
        <v>0</v>
      </c>
      <c r="V25" s="74">
        <f t="shared" si="4"/>
        <v>0</v>
      </c>
      <c r="W25" s="1615"/>
      <c r="X25" s="1616"/>
      <c r="Y25" s="278" t="str">
        <f>IF($J$41="","",$J$41/I25)</f>
        <v/>
      </c>
    </row>
    <row r="26" spans="2:25" ht="19.5" customHeight="1" thickBot="1" x14ac:dyDescent="0.3">
      <c r="B26" s="1620" t="s">
        <v>2104</v>
      </c>
      <c r="C26" s="1621"/>
      <c r="D26" s="1621"/>
      <c r="E26" s="1621"/>
      <c r="F26" s="1621"/>
      <c r="G26" s="1621"/>
      <c r="H26" s="1621"/>
      <c r="I26" s="1621"/>
      <c r="J26" s="1621"/>
      <c r="K26" s="1621"/>
      <c r="L26" s="1621"/>
      <c r="M26" s="1621"/>
      <c r="N26" s="1621"/>
      <c r="O26" s="1621"/>
      <c r="P26" s="1621"/>
      <c r="Q26" s="1621"/>
      <c r="R26" s="1621"/>
      <c r="S26" s="1621"/>
      <c r="T26" s="1621">
        <f t="shared" si="2"/>
        <v>0</v>
      </c>
      <c r="U26" s="1621">
        <f t="shared" si="3"/>
        <v>0</v>
      </c>
      <c r="V26" s="1621">
        <f t="shared" si="4"/>
        <v>0</v>
      </c>
      <c r="W26" s="1621"/>
      <c r="X26" s="1622"/>
      <c r="Y26" s="280"/>
    </row>
    <row r="27" spans="2:25" ht="30.75" customHeight="1" x14ac:dyDescent="0.25">
      <c r="B27" s="281">
        <v>2265589202</v>
      </c>
      <c r="C27" s="282" t="s">
        <v>2105</v>
      </c>
      <c r="D27" s="189" t="s">
        <v>2090</v>
      </c>
      <c r="E27" s="191"/>
      <c r="F27" s="191"/>
      <c r="G27" s="191">
        <v>18</v>
      </c>
      <c r="H27" s="190">
        <v>80</v>
      </c>
      <c r="I27" s="191">
        <v>16.739999999999998</v>
      </c>
      <c r="J27" s="83">
        <f>+$S$6*I27</f>
        <v>25.920215999999996</v>
      </c>
      <c r="K27" s="100"/>
      <c r="L27" s="59"/>
      <c r="M27" s="59"/>
      <c r="N27" s="59"/>
      <c r="O27" s="59"/>
      <c r="P27" s="59"/>
      <c r="Q27" s="59"/>
      <c r="R27" s="59"/>
      <c r="S27" s="58"/>
      <c r="T27" s="283">
        <f t="shared" si="2"/>
        <v>0</v>
      </c>
      <c r="U27" s="57">
        <f t="shared" si="3"/>
        <v>0</v>
      </c>
      <c r="V27" s="99">
        <f t="shared" si="4"/>
        <v>0</v>
      </c>
      <c r="W27" s="1623" t="s">
        <v>1976</v>
      </c>
      <c r="X27" s="1624"/>
      <c r="Y27" s="278" t="str">
        <f>IF($J$42="","",$J$42/I27)</f>
        <v/>
      </c>
    </row>
    <row r="28" spans="2:25" ht="30.75" customHeight="1" x14ac:dyDescent="0.25">
      <c r="B28" s="268">
        <v>2265589204</v>
      </c>
      <c r="C28" s="269" t="s">
        <v>2106</v>
      </c>
      <c r="D28" s="276" t="s">
        <v>2090</v>
      </c>
      <c r="E28" s="198"/>
      <c r="F28" s="198"/>
      <c r="G28" s="271">
        <v>18</v>
      </c>
      <c r="H28" s="272">
        <v>80</v>
      </c>
      <c r="I28" s="271">
        <v>16.72</v>
      </c>
      <c r="J28" s="98">
        <f>+$S$6*I28</f>
        <v>25.889247999999998</v>
      </c>
      <c r="K28" s="97"/>
      <c r="L28" s="65"/>
      <c r="M28" s="65"/>
      <c r="N28" s="65"/>
      <c r="O28" s="65"/>
      <c r="P28" s="65"/>
      <c r="Q28" s="65"/>
      <c r="R28" s="65"/>
      <c r="S28" s="64"/>
      <c r="T28" s="284">
        <f t="shared" si="2"/>
        <v>0</v>
      </c>
      <c r="U28" s="63">
        <f t="shared" si="3"/>
        <v>0</v>
      </c>
      <c r="V28" s="62">
        <f t="shared" si="4"/>
        <v>0</v>
      </c>
      <c r="W28" s="1625"/>
      <c r="X28" s="1616"/>
      <c r="Y28" s="278" t="str">
        <f>IF($J$42="","",$J$42/I28)</f>
        <v/>
      </c>
    </row>
    <row r="29" spans="2:25" ht="30.75" customHeight="1" x14ac:dyDescent="0.25">
      <c r="B29" s="268">
        <v>2265589207</v>
      </c>
      <c r="C29" s="269" t="s">
        <v>2107</v>
      </c>
      <c r="D29" s="276" t="s">
        <v>2094</v>
      </c>
      <c r="E29" s="198"/>
      <c r="F29" s="198"/>
      <c r="G29" s="271">
        <v>20</v>
      </c>
      <c r="H29" s="272">
        <v>226</v>
      </c>
      <c r="I29" s="271">
        <v>21.86</v>
      </c>
      <c r="J29" s="98">
        <f>+$S$6*I29</f>
        <v>33.848024000000002</v>
      </c>
      <c r="K29" s="97"/>
      <c r="L29" s="65"/>
      <c r="M29" s="65"/>
      <c r="N29" s="65"/>
      <c r="O29" s="65"/>
      <c r="P29" s="65"/>
      <c r="Q29" s="65"/>
      <c r="R29" s="65"/>
      <c r="S29" s="64"/>
      <c r="T29" s="284">
        <f t="shared" si="2"/>
        <v>0</v>
      </c>
      <c r="U29" s="63">
        <f t="shared" si="3"/>
        <v>0</v>
      </c>
      <c r="V29" s="62">
        <f t="shared" si="4"/>
        <v>0</v>
      </c>
      <c r="W29" s="1625"/>
      <c r="X29" s="1616"/>
      <c r="Y29" s="278" t="str">
        <f>IF($J$42="","",$J$42/I29)</f>
        <v/>
      </c>
    </row>
    <row r="30" spans="2:25" ht="30.75" customHeight="1" x14ac:dyDescent="0.25">
      <c r="B30" s="268">
        <v>2265589208</v>
      </c>
      <c r="C30" s="269" t="s">
        <v>2108</v>
      </c>
      <c r="D30" s="276" t="s">
        <v>2094</v>
      </c>
      <c r="E30" s="198"/>
      <c r="F30" s="198"/>
      <c r="G30" s="271">
        <v>20</v>
      </c>
      <c r="H30" s="272">
        <v>226</v>
      </c>
      <c r="I30" s="271">
        <v>21.86</v>
      </c>
      <c r="J30" s="98">
        <f>+$S$6*I30</f>
        <v>33.848024000000002</v>
      </c>
      <c r="K30" s="97"/>
      <c r="L30" s="65"/>
      <c r="M30" s="65"/>
      <c r="N30" s="65"/>
      <c r="O30" s="65"/>
      <c r="P30" s="65"/>
      <c r="Q30" s="65"/>
      <c r="R30" s="65"/>
      <c r="S30" s="64"/>
      <c r="T30" s="284">
        <f t="shared" si="2"/>
        <v>0</v>
      </c>
      <c r="U30" s="63">
        <f t="shared" si="3"/>
        <v>0</v>
      </c>
      <c r="V30" s="62">
        <f t="shared" si="4"/>
        <v>0</v>
      </c>
      <c r="W30" s="1625"/>
      <c r="X30" s="1616"/>
      <c r="Y30" s="1137" t="str">
        <f>IF($J$42="","",$J$42/I30)</f>
        <v/>
      </c>
    </row>
    <row r="31" spans="2:25" ht="30.75" customHeight="1" thickBot="1" x14ac:dyDescent="0.3">
      <c r="B31" s="285">
        <v>2265589212</v>
      </c>
      <c r="C31" s="286" t="s">
        <v>2109</v>
      </c>
      <c r="D31" s="287" t="s">
        <v>2090</v>
      </c>
      <c r="E31" s="205"/>
      <c r="F31" s="205"/>
      <c r="G31" s="288">
        <v>20</v>
      </c>
      <c r="H31" s="289">
        <v>160</v>
      </c>
      <c r="I31" s="288">
        <v>19.72</v>
      </c>
      <c r="J31" s="96">
        <f>+$S$6*I31</f>
        <v>30.534447999999998</v>
      </c>
      <c r="K31" s="95"/>
      <c r="L31" s="94"/>
      <c r="M31" s="94"/>
      <c r="N31" s="94"/>
      <c r="O31" s="94"/>
      <c r="P31" s="94"/>
      <c r="Q31" s="94"/>
      <c r="R31" s="94"/>
      <c r="S31" s="93"/>
      <c r="T31" s="290">
        <f t="shared" si="2"/>
        <v>0</v>
      </c>
      <c r="U31" s="92">
        <f t="shared" si="3"/>
        <v>0</v>
      </c>
      <c r="V31" s="91">
        <f t="shared" si="4"/>
        <v>0</v>
      </c>
      <c r="W31" s="1626"/>
      <c r="X31" s="1626"/>
      <c r="Y31" s="1138" t="str">
        <f>IF($J$42="","",$J$42/I31)</f>
        <v/>
      </c>
    </row>
    <row r="32" spans="2:25" ht="23.85" customHeight="1" x14ac:dyDescent="0.25">
      <c r="B32" s="1548" t="s">
        <v>2110</v>
      </c>
      <c r="C32" s="1549"/>
      <c r="D32" s="1549"/>
      <c r="E32" s="1549"/>
      <c r="F32" s="1549"/>
      <c r="G32" s="1549"/>
      <c r="H32" s="1549"/>
      <c r="I32" s="1549"/>
      <c r="J32" s="1549"/>
      <c r="K32" s="1549"/>
      <c r="L32" s="1549"/>
      <c r="M32" s="1549"/>
      <c r="N32" s="1549"/>
      <c r="O32" s="1549"/>
      <c r="P32" s="1549"/>
      <c r="Q32" s="1549"/>
      <c r="R32" s="1549" t="s">
        <v>2111</v>
      </c>
      <c r="S32" s="1549"/>
      <c r="T32" s="1549"/>
      <c r="U32" s="1549"/>
      <c r="V32" s="1549"/>
      <c r="W32" s="1549"/>
      <c r="X32" s="1550"/>
    </row>
    <row r="33" spans="2:24" ht="23.85" customHeight="1" x14ac:dyDescent="0.25">
      <c r="B33" s="1548"/>
      <c r="C33" s="1549"/>
      <c r="D33" s="1549"/>
      <c r="E33" s="1549"/>
      <c r="F33" s="1549"/>
      <c r="G33" s="1549"/>
      <c r="H33" s="1549"/>
      <c r="I33" s="1549"/>
      <c r="J33" s="1549"/>
      <c r="K33" s="1549"/>
      <c r="L33" s="1549"/>
      <c r="M33" s="1549"/>
      <c r="N33" s="1549"/>
      <c r="O33" s="1549"/>
      <c r="P33" s="1549"/>
      <c r="Q33" s="1549"/>
      <c r="R33" s="1549"/>
      <c r="S33" s="1549"/>
      <c r="T33" s="1549"/>
      <c r="U33" s="1549"/>
      <c r="V33" s="1549"/>
      <c r="W33" s="1549"/>
      <c r="X33" s="1550"/>
    </row>
    <row r="34" spans="2:24" ht="0.75" customHeight="1" x14ac:dyDescent="0.25">
      <c r="B34" s="292"/>
      <c r="C34" s="293"/>
      <c r="D34" s="293"/>
      <c r="E34" s="293"/>
      <c r="F34" s="293"/>
      <c r="G34" s="293"/>
      <c r="H34" s="293"/>
      <c r="I34" s="293"/>
      <c r="J34" s="294"/>
      <c r="K34" s="293"/>
      <c r="L34" s="293"/>
      <c r="M34" s="293"/>
      <c r="N34" s="293"/>
      <c r="O34" s="293"/>
      <c r="P34" s="293"/>
      <c r="Q34" s="293"/>
      <c r="R34" s="293"/>
      <c r="S34" s="293"/>
      <c r="T34" s="293"/>
      <c r="U34" s="293"/>
      <c r="V34" s="293"/>
      <c r="W34" s="293"/>
      <c r="X34" s="295"/>
    </row>
    <row r="35" spans="2:24" ht="33.75" customHeight="1" thickBot="1" x14ac:dyDescent="0.3">
      <c r="B35" s="1551"/>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3"/>
    </row>
    <row r="36" spans="2:24" ht="17.45" customHeight="1" thickTop="1" thickBot="1" x14ac:dyDescent="0.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row>
    <row r="37" spans="2:24" ht="38.25" customHeight="1" thickBot="1" x14ac:dyDescent="0.3">
      <c r="C37" s="296" t="s">
        <v>2112</v>
      </c>
      <c r="D37" s="297" t="s">
        <v>2113</v>
      </c>
      <c r="E37" s="297" t="s">
        <v>2114</v>
      </c>
      <c r="F37" s="297" t="s">
        <v>2115</v>
      </c>
      <c r="G37" s="1613"/>
      <c r="H37" s="1613"/>
      <c r="I37" s="1613"/>
      <c r="J37" s="1613"/>
      <c r="K37" s="1614"/>
    </row>
    <row r="38" spans="2:24" ht="23.25" x14ac:dyDescent="0.35">
      <c r="C38" s="298" t="s">
        <v>2116</v>
      </c>
      <c r="D38" s="299">
        <v>0.5</v>
      </c>
      <c r="E38" s="300" t="str">
        <f>IF(SUM(F38:F39)=0,"",F38/SUM(F38:F39))</f>
        <v/>
      </c>
      <c r="F38" s="301">
        <f>SUM(U21:U25)</f>
        <v>0</v>
      </c>
      <c r="G38" s="1627" t="str">
        <f>IF(SUM(F38:F39)=0,"",IF(AND(E38&lt;D38+0.03,E38&gt;D38-0.03),"Balanced","Unbalanced"))</f>
        <v/>
      </c>
      <c r="H38" s="1628"/>
      <c r="I38" s="1628"/>
      <c r="J38" s="1628"/>
      <c r="K38" s="1629"/>
    </row>
    <row r="39" spans="2:24" ht="21.75" thickBot="1" x14ac:dyDescent="0.4">
      <c r="C39" s="302" t="s">
        <v>2117</v>
      </c>
      <c r="D39" s="303">
        <v>0.5</v>
      </c>
      <c r="E39" s="304" t="str">
        <f>IF(SUM(F38:F39)=0,"",F39/SUM(F38:F39))</f>
        <v/>
      </c>
      <c r="F39" s="305">
        <f>SUM(U27:U31)</f>
        <v>0</v>
      </c>
      <c r="G39" s="1617" t="str">
        <f>IF(G38="","",IF(AND(G38="Unbalanced",E38&lt;D38-0.03),"Increase White Meat or decrease Dark Meat",IF(AND(G38="Unbalanced",E38&gt;D38+0.03),"Increase Dark Meat or decrease White Meat","")))</f>
        <v/>
      </c>
      <c r="H39" s="1618"/>
      <c r="I39" s="1618"/>
      <c r="J39" s="1618"/>
      <c r="K39" s="1619"/>
    </row>
    <row r="40" spans="2:24" x14ac:dyDescent="0.25">
      <c r="G40" s="306"/>
      <c r="H40" s="306"/>
      <c r="I40" s="306"/>
      <c r="J40" s="307"/>
      <c r="K40" s="306"/>
      <c r="L40" s="306"/>
    </row>
    <row r="41" spans="2:24" x14ac:dyDescent="0.25">
      <c r="G41" s="306"/>
      <c r="H41" s="1133" t="str">
        <f>IF(G38&lt;&gt;"Unbalanced","","lbs needed to balance:")</f>
        <v/>
      </c>
      <c r="I41" s="1134" t="str">
        <f>IF(G38&lt;&gt;"Unbalanced","","White meat")</f>
        <v/>
      </c>
      <c r="J41" s="1135" t="str">
        <f>IF(G38&lt;&gt;"Unbalanced","",((D38/D39)*F39)-F38)</f>
        <v/>
      </c>
      <c r="K41" s="1136" t="str">
        <f>IF(G38&lt;&gt;"Unbalanced","","lbs")</f>
        <v/>
      </c>
      <c r="L41" s="306"/>
    </row>
    <row r="42" spans="2:24" ht="15.75" thickBot="1" x14ac:dyDescent="0.3">
      <c r="G42" s="306"/>
      <c r="H42" s="1134"/>
      <c r="I42" s="1134" t="str">
        <f>IF(G38&lt;&gt;"Unbalanced","","Dark meat")</f>
        <v/>
      </c>
      <c r="J42" s="1135" t="str">
        <f>IF(G38&lt;&gt;"Unbalanced","",((D39/D38)*F38)-F39)</f>
        <v/>
      </c>
      <c r="K42" s="1136" t="str">
        <f>IF(G38&lt;&gt;"Unbalanced","","lbs")</f>
        <v/>
      </c>
      <c r="L42" s="306"/>
    </row>
    <row r="43" spans="2:24" ht="23.25" x14ac:dyDescent="0.35">
      <c r="C43" s="1530" t="s">
        <v>2005</v>
      </c>
      <c r="D43" s="1531"/>
      <c r="E43" s="1531"/>
      <c r="F43" s="1531"/>
      <c r="G43" s="1532"/>
      <c r="H43" s="306"/>
      <c r="I43" s="306"/>
      <c r="J43" s="307"/>
      <c r="K43" s="306"/>
      <c r="L43" s="306"/>
    </row>
    <row r="44" spans="2:24" x14ac:dyDescent="0.25">
      <c r="C44" s="82"/>
      <c r="D44" s="48"/>
      <c r="E44" s="48"/>
      <c r="F44" s="48"/>
      <c r="G44" s="88"/>
      <c r="H44" s="306"/>
      <c r="I44" s="306"/>
      <c r="J44" s="307"/>
      <c r="K44" s="306"/>
      <c r="L44" s="306"/>
    </row>
    <row r="45" spans="2:24" x14ac:dyDescent="0.25">
      <c r="C45" s="82"/>
      <c r="D45" s="48"/>
      <c r="E45" s="48"/>
      <c r="F45" s="48"/>
      <c r="G45" s="88"/>
      <c r="H45" s="306"/>
      <c r="I45" s="306"/>
      <c r="J45" s="307"/>
      <c r="K45" s="306"/>
      <c r="L45" s="306"/>
    </row>
    <row r="46" spans="2:24" x14ac:dyDescent="0.25">
      <c r="C46" s="82"/>
      <c r="D46" s="48"/>
      <c r="E46" s="48"/>
      <c r="F46" s="48"/>
      <c r="G46" s="88"/>
      <c r="H46" s="306"/>
      <c r="I46" s="306"/>
      <c r="J46" s="307"/>
      <c r="K46" s="306"/>
      <c r="L46" s="306"/>
    </row>
    <row r="47" spans="2:24" ht="15.75" thickBot="1" x14ac:dyDescent="0.3">
      <c r="C47" s="80"/>
      <c r="D47" s="79"/>
      <c r="E47" s="79"/>
      <c r="F47" s="79"/>
      <c r="G47" s="87"/>
      <c r="H47" s="306"/>
      <c r="I47" s="306"/>
      <c r="J47" s="307"/>
      <c r="K47" s="306"/>
      <c r="L47" s="306"/>
    </row>
    <row r="48" spans="2:24" x14ac:dyDescent="0.25">
      <c r="G48" s="306"/>
      <c r="H48" s="306"/>
      <c r="I48" s="306"/>
      <c r="J48" s="307"/>
      <c r="K48" s="306"/>
      <c r="L48" s="306"/>
    </row>
    <row r="49" spans="7:11" x14ac:dyDescent="0.25">
      <c r="G49" s="312"/>
      <c r="H49" s="312"/>
      <c r="I49" s="312"/>
      <c r="J49" s="313"/>
      <c r="K49" s="312"/>
    </row>
    <row r="50" spans="7:11" x14ac:dyDescent="0.25">
      <c r="G50" s="312"/>
      <c r="H50" s="312"/>
      <c r="I50" s="312"/>
      <c r="J50" s="313"/>
      <c r="K50" s="312"/>
    </row>
  </sheetData>
  <sheetProtection algorithmName="SHA-512" hashValue="U62Nt96wiV2RlW51DF/XfxhZdy5FWhadE/iPm0mYERxGFwlMaVf6epUOBR+3Ds/xXfAdai8vbxqD3dB3qO5OXQ==" saltValue="JzZDWIiQKdv6Ra79LCQ/Aw==" spinCount="100000" sheet="1" formatColumns="0" formatRows="0" selectLockedCells="1"/>
  <mergeCells count="37">
    <mergeCell ref="G39:K39"/>
    <mergeCell ref="B26:X26"/>
    <mergeCell ref="W27:X31"/>
    <mergeCell ref="B32:Q33"/>
    <mergeCell ref="R32:X33"/>
    <mergeCell ref="B35:Q35"/>
    <mergeCell ref="R35:X35"/>
    <mergeCell ref="G38:K38"/>
    <mergeCell ref="B13:X13"/>
    <mergeCell ref="W14:X19"/>
    <mergeCell ref="B20:X20"/>
    <mergeCell ref="B36:X36"/>
    <mergeCell ref="G37:K37"/>
    <mergeCell ref="W21:X25"/>
    <mergeCell ref="B7:B8"/>
    <mergeCell ref="E7:J7"/>
    <mergeCell ref="L7:Q7"/>
    <mergeCell ref="S7:X7"/>
    <mergeCell ref="E8:J8"/>
    <mergeCell ref="L8:Q8"/>
    <mergeCell ref="S8:X8"/>
    <mergeCell ref="C43:G43"/>
    <mergeCell ref="B1:P1"/>
    <mergeCell ref="Q1:X3"/>
    <mergeCell ref="B2:P2"/>
    <mergeCell ref="B3:C3"/>
    <mergeCell ref="D3:J3"/>
    <mergeCell ref="K3:M3"/>
    <mergeCell ref="N3:P3"/>
    <mergeCell ref="B9:X9"/>
    <mergeCell ref="B10:X10"/>
    <mergeCell ref="B4:X4"/>
    <mergeCell ref="B5:X5"/>
    <mergeCell ref="B6:J6"/>
    <mergeCell ref="L6:N6"/>
    <mergeCell ref="O6:R6"/>
    <mergeCell ref="T6:X6"/>
  </mergeCells>
  <conditionalFormatting sqref="B1:B1048576">
    <cfRule type="duplicateValues" dxfId="181" priority="1"/>
  </conditionalFormatting>
  <conditionalFormatting sqref="G38:K39">
    <cfRule type="expression" dxfId="180" priority="2">
      <formula>$G$38="Unbalanced"</formula>
    </cfRule>
    <cfRule type="expression" dxfId="179" priority="3">
      <formula>$G$38="Balanced"</formula>
    </cfRule>
  </conditionalFormatting>
  <pageMargins left="0.25" right="0.25" top="0.5" bottom="0.25" header="0" footer="0"/>
  <pageSetup scale="3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7A873-595A-48E9-A4A7-1329BB532DED}">
  <sheetPr>
    <pageSetUpPr fitToPage="1"/>
  </sheetPr>
  <dimension ref="B1:AA2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7.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3.425781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7" ht="43.5" customHeight="1" thickTop="1" thickBot="1" x14ac:dyDescent="0.3">
      <c r="B1" s="1511" t="s">
        <v>1962</v>
      </c>
      <c r="C1" s="1512"/>
      <c r="D1" s="1512"/>
      <c r="E1" s="1512"/>
      <c r="F1" s="1512"/>
      <c r="G1" s="1512"/>
      <c r="H1" s="1512"/>
      <c r="I1" s="1512"/>
      <c r="J1" s="1512"/>
      <c r="K1" s="1512"/>
      <c r="L1" s="1512"/>
      <c r="M1" s="1512"/>
      <c r="N1" s="1512"/>
      <c r="O1" s="1512"/>
      <c r="P1" s="1512"/>
      <c r="Q1" s="1513" t="s">
        <v>2006</v>
      </c>
      <c r="R1" s="1514"/>
      <c r="S1" s="1514"/>
      <c r="T1" s="1514"/>
      <c r="U1" s="1514"/>
      <c r="V1" s="1514"/>
      <c r="W1" s="1514"/>
      <c r="X1" s="1514"/>
      <c r="Y1" s="1515"/>
      <c r="Z1" s="168"/>
    </row>
    <row r="2" spans="2:27"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7" ht="40.9" customHeight="1" thickTop="1" thickBot="1" x14ac:dyDescent="0.3">
      <c r="B3" s="1524"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7"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7" ht="47.45" customHeight="1" thickTop="1" thickBot="1" x14ac:dyDescent="0.3">
      <c r="B5" s="1499"/>
      <c r="C5" s="1500"/>
      <c r="D5" s="1500"/>
      <c r="E5" s="1500"/>
      <c r="F5" s="1500"/>
      <c r="G5" s="1500"/>
      <c r="H5" s="1500"/>
      <c r="I5" s="1500"/>
      <c r="J5" s="1501"/>
      <c r="K5" s="1037">
        <v>100047</v>
      </c>
      <c r="L5" s="1502" t="s">
        <v>1963</v>
      </c>
      <c r="M5" s="1502"/>
      <c r="N5" s="1502"/>
      <c r="O5" s="1503" t="s">
        <v>2118</v>
      </c>
      <c r="P5" s="1503"/>
      <c r="Q5" s="1503"/>
      <c r="R5" s="1503"/>
      <c r="S5" s="170">
        <v>1.6543000000000001</v>
      </c>
      <c r="T5" s="1502" t="s">
        <v>1965</v>
      </c>
      <c r="U5" s="1502"/>
      <c r="V5" s="1502"/>
      <c r="W5" s="1502"/>
      <c r="X5" s="1502"/>
      <c r="Y5" s="1504"/>
    </row>
    <row r="6" spans="2:27"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7" ht="8.25" customHeight="1" thickBot="1" x14ac:dyDescent="0.3">
      <c r="B7" s="182"/>
      <c r="C7" s="1042"/>
      <c r="D7" s="183"/>
      <c r="E7" s="183"/>
      <c r="F7" s="183"/>
      <c r="G7" s="183"/>
      <c r="H7" s="183"/>
      <c r="I7" s="183"/>
      <c r="J7" s="184"/>
      <c r="K7" s="185">
        <f t="shared" ref="K7:V7" si="0">SUM(K9:K16)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7"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7" ht="31.5" customHeight="1" x14ac:dyDescent="0.25">
      <c r="B9" s="187">
        <v>40432</v>
      </c>
      <c r="C9" s="252" t="s">
        <v>2119</v>
      </c>
      <c r="D9" s="189">
        <v>1</v>
      </c>
      <c r="E9" s="190">
        <v>1.5</v>
      </c>
      <c r="F9" s="190"/>
      <c r="G9" s="191">
        <v>21.53</v>
      </c>
      <c r="H9" s="190">
        <v>130</v>
      </c>
      <c r="I9" s="191">
        <v>3.68</v>
      </c>
      <c r="J9" s="192">
        <f t="shared" ref="J9:J16" si="1">$S$5*I9</f>
        <v>6.0878240000000003</v>
      </c>
      <c r="K9" s="60"/>
      <c r="L9" s="59"/>
      <c r="M9" s="59"/>
      <c r="N9" s="59"/>
      <c r="O9" s="59"/>
      <c r="P9" s="59"/>
      <c r="Q9" s="59"/>
      <c r="R9" s="59"/>
      <c r="S9" s="58"/>
      <c r="T9" s="193">
        <f t="shared" ref="T9:T16" si="2">SUM(K9:S9)</f>
        <v>0</v>
      </c>
      <c r="U9" s="57">
        <f t="shared" ref="U9:U16" si="3">T9*I9</f>
        <v>0</v>
      </c>
      <c r="V9" s="1034">
        <f t="shared" ref="V9:V16" si="4">U9*$S$5</f>
        <v>0</v>
      </c>
      <c r="W9" s="1508" t="str">
        <f>_xlfn.CONCAT("$",'Total Sheet'!B34," per case for public LEAS / estimated $",'Total Sheet'!B35," for Nonpublic LEAs")</f>
        <v>$2.25 per case for public LEAS / estimated $5.25 for Nonpublic LEAs</v>
      </c>
      <c r="X9" s="1490" t="s">
        <v>1976</v>
      </c>
      <c r="Y9" s="1491"/>
    </row>
    <row r="10" spans="2:27" ht="31.5" customHeight="1" x14ac:dyDescent="0.55000000000000004">
      <c r="B10" s="194">
        <v>40497</v>
      </c>
      <c r="C10" s="253" t="s">
        <v>2120</v>
      </c>
      <c r="D10" s="196">
        <v>1</v>
      </c>
      <c r="E10" s="197">
        <v>1.5</v>
      </c>
      <c r="F10" s="197"/>
      <c r="G10" s="198">
        <v>36.24</v>
      </c>
      <c r="H10" s="197">
        <v>200</v>
      </c>
      <c r="I10" s="198">
        <v>5.66</v>
      </c>
      <c r="J10" s="199">
        <f t="shared" si="1"/>
        <v>9.3633380000000006</v>
      </c>
      <c r="K10" s="56"/>
      <c r="L10" s="55"/>
      <c r="M10" s="55"/>
      <c r="N10" s="55"/>
      <c r="O10" s="55"/>
      <c r="P10" s="55"/>
      <c r="Q10" s="55"/>
      <c r="R10" s="55"/>
      <c r="S10" s="54"/>
      <c r="T10" s="200">
        <f t="shared" si="2"/>
        <v>0</v>
      </c>
      <c r="U10" s="53">
        <f t="shared" si="3"/>
        <v>0</v>
      </c>
      <c r="V10" s="1035">
        <f t="shared" si="4"/>
        <v>0</v>
      </c>
      <c r="W10" s="1509"/>
      <c r="X10" s="1492"/>
      <c r="Y10" s="1493"/>
      <c r="AA10" s="314"/>
    </row>
    <row r="11" spans="2:27" ht="31.5" customHeight="1" x14ac:dyDescent="0.25">
      <c r="B11" s="254">
        <v>40376</v>
      </c>
      <c r="C11" s="253" t="s">
        <v>2121</v>
      </c>
      <c r="D11" s="196">
        <v>2</v>
      </c>
      <c r="E11" s="197"/>
      <c r="F11" s="197"/>
      <c r="G11" s="198">
        <v>26.25</v>
      </c>
      <c r="H11" s="197">
        <v>200</v>
      </c>
      <c r="I11" s="198">
        <v>9.32</v>
      </c>
      <c r="J11" s="199">
        <f t="shared" si="1"/>
        <v>15.418076000000001</v>
      </c>
      <c r="K11" s="56"/>
      <c r="L11" s="55"/>
      <c r="M11" s="55"/>
      <c r="N11" s="55"/>
      <c r="O11" s="55"/>
      <c r="P11" s="55"/>
      <c r="Q11" s="55"/>
      <c r="R11" s="55"/>
      <c r="S11" s="54"/>
      <c r="T11" s="200">
        <f t="shared" si="2"/>
        <v>0</v>
      </c>
      <c r="U11" s="53">
        <f t="shared" si="3"/>
        <v>0</v>
      </c>
      <c r="V11" s="1035">
        <f t="shared" si="4"/>
        <v>0</v>
      </c>
      <c r="W11" s="1509"/>
      <c r="X11" s="1492"/>
      <c r="Y11" s="1493"/>
    </row>
    <row r="12" spans="2:27" ht="31.5" customHeight="1" x14ac:dyDescent="0.25">
      <c r="B12" s="254">
        <v>40711</v>
      </c>
      <c r="C12" s="253" t="s">
        <v>2122</v>
      </c>
      <c r="D12" s="196">
        <v>1</v>
      </c>
      <c r="E12" s="197"/>
      <c r="F12" s="197"/>
      <c r="G12" s="198">
        <v>23.5</v>
      </c>
      <c r="H12" s="197">
        <v>300</v>
      </c>
      <c r="I12" s="198">
        <v>8.75</v>
      </c>
      <c r="J12" s="199">
        <f t="shared" si="1"/>
        <v>14.475125</v>
      </c>
      <c r="K12" s="56"/>
      <c r="L12" s="55"/>
      <c r="M12" s="55"/>
      <c r="N12" s="55"/>
      <c r="O12" s="55"/>
      <c r="P12" s="55"/>
      <c r="Q12" s="55"/>
      <c r="R12" s="55"/>
      <c r="S12" s="54"/>
      <c r="T12" s="200">
        <f t="shared" si="2"/>
        <v>0</v>
      </c>
      <c r="U12" s="53">
        <f t="shared" si="3"/>
        <v>0</v>
      </c>
      <c r="V12" s="1035">
        <f t="shared" si="4"/>
        <v>0</v>
      </c>
      <c r="W12" s="1509"/>
      <c r="X12" s="1492"/>
      <c r="Y12" s="1493"/>
    </row>
    <row r="13" spans="2:27" ht="31.5" customHeight="1" x14ac:dyDescent="0.25">
      <c r="B13" s="254">
        <v>40927</v>
      </c>
      <c r="C13" s="253" t="s">
        <v>2123</v>
      </c>
      <c r="D13" s="196">
        <v>1</v>
      </c>
      <c r="E13" s="197"/>
      <c r="F13" s="197"/>
      <c r="G13" s="198">
        <v>20</v>
      </c>
      <c r="H13" s="197">
        <v>320</v>
      </c>
      <c r="I13" s="198">
        <v>9.19</v>
      </c>
      <c r="J13" s="199">
        <f t="shared" si="1"/>
        <v>15.203017000000001</v>
      </c>
      <c r="K13" s="56"/>
      <c r="L13" s="55"/>
      <c r="M13" s="55"/>
      <c r="N13" s="55"/>
      <c r="O13" s="55"/>
      <c r="P13" s="55"/>
      <c r="Q13" s="55"/>
      <c r="R13" s="55"/>
      <c r="S13" s="54"/>
      <c r="T13" s="200">
        <f t="shared" si="2"/>
        <v>0</v>
      </c>
      <c r="U13" s="53">
        <f t="shared" si="3"/>
        <v>0</v>
      </c>
      <c r="V13" s="1035">
        <f t="shared" si="4"/>
        <v>0</v>
      </c>
      <c r="W13" s="1509"/>
      <c r="X13" s="1492"/>
      <c r="Y13" s="1493"/>
    </row>
    <row r="14" spans="2:27" ht="31.5" customHeight="1" x14ac:dyDescent="0.25">
      <c r="B14" s="194">
        <v>40928</v>
      </c>
      <c r="C14" s="253" t="s">
        <v>2124</v>
      </c>
      <c r="D14" s="196">
        <v>1.75</v>
      </c>
      <c r="E14" s="197"/>
      <c r="F14" s="197"/>
      <c r="G14" s="198">
        <v>20</v>
      </c>
      <c r="H14" s="197">
        <v>160</v>
      </c>
      <c r="I14" s="198">
        <v>7.62</v>
      </c>
      <c r="J14" s="199">
        <f t="shared" si="1"/>
        <v>12.605766000000001</v>
      </c>
      <c r="K14" s="56"/>
      <c r="L14" s="55"/>
      <c r="M14" s="55"/>
      <c r="N14" s="55"/>
      <c r="O14" s="55"/>
      <c r="P14" s="55"/>
      <c r="Q14" s="55"/>
      <c r="R14" s="55"/>
      <c r="S14" s="54"/>
      <c r="T14" s="200">
        <f t="shared" si="2"/>
        <v>0</v>
      </c>
      <c r="U14" s="53">
        <f t="shared" si="3"/>
        <v>0</v>
      </c>
      <c r="V14" s="1035">
        <f t="shared" si="4"/>
        <v>0</v>
      </c>
      <c r="W14" s="1509"/>
      <c r="X14" s="1492"/>
      <c r="Y14" s="1493"/>
    </row>
    <row r="15" spans="2:27" ht="31.5" customHeight="1" x14ac:dyDescent="0.25">
      <c r="B15" s="254">
        <v>40265</v>
      </c>
      <c r="C15" s="253" t="s">
        <v>2125</v>
      </c>
      <c r="D15" s="196">
        <v>1.5</v>
      </c>
      <c r="E15" s="197"/>
      <c r="F15" s="197"/>
      <c r="G15" s="198">
        <v>25</v>
      </c>
      <c r="H15" s="197">
        <v>200</v>
      </c>
      <c r="I15" s="198">
        <v>7</v>
      </c>
      <c r="J15" s="199">
        <f t="shared" si="1"/>
        <v>11.580100000000002</v>
      </c>
      <c r="K15" s="56"/>
      <c r="L15" s="55"/>
      <c r="M15" s="55"/>
      <c r="N15" s="55"/>
      <c r="O15" s="55"/>
      <c r="P15" s="55"/>
      <c r="Q15" s="55"/>
      <c r="R15" s="55"/>
      <c r="S15" s="54"/>
      <c r="T15" s="200">
        <f t="shared" si="2"/>
        <v>0</v>
      </c>
      <c r="U15" s="53">
        <f t="shared" si="3"/>
        <v>0</v>
      </c>
      <c r="V15" s="1035">
        <f t="shared" si="4"/>
        <v>0</v>
      </c>
      <c r="W15" s="1509"/>
      <c r="X15" s="1492"/>
      <c r="Y15" s="1493"/>
    </row>
    <row r="16" spans="2:27" ht="31.5" customHeight="1" thickBot="1" x14ac:dyDescent="0.3">
      <c r="B16" s="201">
        <v>40352</v>
      </c>
      <c r="C16" s="255" t="s">
        <v>2126</v>
      </c>
      <c r="D16" s="203">
        <v>2</v>
      </c>
      <c r="E16" s="315">
        <v>1</v>
      </c>
      <c r="F16" s="204"/>
      <c r="G16" s="205">
        <v>17.43</v>
      </c>
      <c r="H16" s="204">
        <v>90</v>
      </c>
      <c r="I16" s="205">
        <v>4.21</v>
      </c>
      <c r="J16" s="206">
        <f t="shared" si="1"/>
        <v>6.9646030000000003</v>
      </c>
      <c r="K16" s="52"/>
      <c r="L16" s="51"/>
      <c r="M16" s="51"/>
      <c r="N16" s="51"/>
      <c r="O16" s="51"/>
      <c r="P16" s="51"/>
      <c r="Q16" s="51"/>
      <c r="R16" s="51"/>
      <c r="S16" s="50"/>
      <c r="T16" s="207">
        <f t="shared" si="2"/>
        <v>0</v>
      </c>
      <c r="U16" s="49">
        <f t="shared" si="3"/>
        <v>0</v>
      </c>
      <c r="V16" s="1036">
        <f t="shared" si="4"/>
        <v>0</v>
      </c>
      <c r="W16" s="1510"/>
      <c r="X16" s="1494"/>
      <c r="Y16" s="1495"/>
    </row>
    <row r="17" spans="2:25" ht="70.900000000000006" customHeight="1" thickBot="1" x14ac:dyDescent="0.3">
      <c r="B17" s="208"/>
      <c r="C17" s="209"/>
      <c r="D17" s="210"/>
      <c r="E17" s="210"/>
      <c r="F17" s="210"/>
      <c r="G17" s="210"/>
      <c r="H17" s="210"/>
      <c r="I17" s="210"/>
      <c r="J17" s="211"/>
      <c r="K17" s="212"/>
      <c r="L17" s="212"/>
      <c r="M17" s="212"/>
      <c r="N17" s="212"/>
      <c r="O17" s="212"/>
      <c r="P17" s="212"/>
      <c r="Q17" s="212"/>
      <c r="R17" s="212"/>
      <c r="S17" s="212"/>
      <c r="T17" s="213"/>
      <c r="U17" s="214"/>
      <c r="V17" s="215"/>
      <c r="W17" s="215"/>
      <c r="X17" s="215"/>
      <c r="Y17" s="216"/>
    </row>
    <row r="18" spans="2:25" ht="15.75" thickTop="1" x14ac:dyDescent="0.25">
      <c r="K18" s="218"/>
      <c r="L18" s="218"/>
      <c r="M18" s="218"/>
      <c r="N18" s="218"/>
      <c r="O18" s="218"/>
      <c r="P18" s="218"/>
      <c r="Q18" s="218"/>
      <c r="R18" s="218"/>
      <c r="S18" s="218"/>
      <c r="T18" s="218"/>
      <c r="U18" s="219"/>
      <c r="V18" s="220"/>
      <c r="W18" s="220"/>
    </row>
    <row r="20" spans="2:25" ht="21" customHeight="1" x14ac:dyDescent="0.25"/>
  </sheetData>
  <sheetProtection algorithmName="SHA-512" hashValue="/tXF9jntQp0UfktxFkqr/RDYiVyfPMN+jp1kVxgCm0GfZSMVD8YtcTCs3vTCGO3FBaCmBJBEXwimScvsctALsw==" saltValue="pq6Xu/v9QjiPcNAnxH7w+A==" spinCount="100000" sheet="1" objects="1" formatColumns="0" formatRows="0" selectLockedCells="1"/>
  <mergeCells count="15">
    <mergeCell ref="B1:P1"/>
    <mergeCell ref="Q1:Y3"/>
    <mergeCell ref="B2:P2"/>
    <mergeCell ref="B3:C3"/>
    <mergeCell ref="D3:J3"/>
    <mergeCell ref="K3:M3"/>
    <mergeCell ref="N3:P3"/>
    <mergeCell ref="X9:Y16"/>
    <mergeCell ref="B4:Y4"/>
    <mergeCell ref="B5:J5"/>
    <mergeCell ref="L5:N5"/>
    <mergeCell ref="O5:R5"/>
    <mergeCell ref="T5:Y5"/>
    <mergeCell ref="B8:Y8"/>
    <mergeCell ref="W9:W16"/>
  </mergeCells>
  <conditionalFormatting sqref="B2:B1048576">
    <cfRule type="duplicateValues" dxfId="178" priority="3"/>
  </conditionalFormatting>
  <conditionalFormatting sqref="B1">
    <cfRule type="duplicateValues" dxfId="177" priority="2"/>
  </conditionalFormatting>
  <conditionalFormatting sqref="Z9:Z16">
    <cfRule type="containsText" dxfId="176" priority="1" operator="containsText" text="Error">
      <formula>NOT(ISERROR(SEARCH("Error",Z9)))</formula>
    </cfRule>
  </conditionalFormatting>
  <pageMargins left="0.25" right="0.25" top="0.5" bottom="0.5" header="0" footer="0"/>
  <pageSetup scale="38"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6ADA-7C13-4ECD-8F9D-35A51C5C3813}">
  <sheetPr>
    <pageSetUpPr fitToPage="1"/>
  </sheetPr>
  <dimension ref="A1:Y35"/>
  <sheetViews>
    <sheetView showGridLines="0" topLeftCell="A6"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100047</v>
      </c>
      <c r="L6" s="1559" t="s">
        <v>1963</v>
      </c>
      <c r="M6" s="1559"/>
      <c r="N6" s="1559"/>
      <c r="O6" s="1560" t="s">
        <v>2118</v>
      </c>
      <c r="P6" s="1561"/>
      <c r="Q6" s="1561"/>
      <c r="R6" s="1561"/>
      <c r="S6" s="221">
        <v>1.6543000000000001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84">
        <f>SUM(U14:U25)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SUM(K14:K57)</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241">
        <v>10080</v>
      </c>
      <c r="C14" s="252" t="s">
        <v>2127</v>
      </c>
      <c r="D14" s="189">
        <v>1</v>
      </c>
      <c r="E14" s="190"/>
      <c r="F14" s="190"/>
      <c r="G14" s="191">
        <v>30</v>
      </c>
      <c r="H14" s="190">
        <v>480</v>
      </c>
      <c r="I14" s="191">
        <v>14.97</v>
      </c>
      <c r="J14" s="83">
        <f t="shared" ref="J14:J25" si="1">$S$6*I14</f>
        <v>24.764871000000003</v>
      </c>
      <c r="K14" s="60"/>
      <c r="L14" s="59"/>
      <c r="M14" s="59"/>
      <c r="N14" s="59"/>
      <c r="O14" s="59"/>
      <c r="P14" s="59"/>
      <c r="Q14" s="59"/>
      <c r="R14" s="59"/>
      <c r="S14" s="58"/>
      <c r="T14" s="193">
        <f t="shared" ref="T14:T25" si="2">SUM(K14:S14)</f>
        <v>0</v>
      </c>
      <c r="U14" s="57">
        <f t="shared" ref="U14:U25" si="3">T14*I14</f>
        <v>0</v>
      </c>
      <c r="V14" s="1034">
        <f t="shared" ref="V14:V25" si="4">U14*$S$6</f>
        <v>0</v>
      </c>
      <c r="W14" s="1490" t="s">
        <v>1976</v>
      </c>
      <c r="X14" s="1491"/>
    </row>
    <row r="15" spans="1:25" ht="30.75" customHeight="1" x14ac:dyDescent="0.25">
      <c r="B15" s="243">
        <v>10085</v>
      </c>
      <c r="C15" s="253" t="s">
        <v>2128</v>
      </c>
      <c r="D15" s="196">
        <v>1</v>
      </c>
      <c r="E15" s="197"/>
      <c r="F15" s="197"/>
      <c r="G15" s="198">
        <v>30</v>
      </c>
      <c r="H15" s="197">
        <v>480</v>
      </c>
      <c r="I15" s="198">
        <v>14.97</v>
      </c>
      <c r="J15" s="199">
        <f t="shared" si="1"/>
        <v>24.764871000000003</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245">
        <v>40432</v>
      </c>
      <c r="C16" s="253" t="s">
        <v>2119</v>
      </c>
      <c r="D16" s="196">
        <v>1</v>
      </c>
      <c r="E16" s="197">
        <v>1.5</v>
      </c>
      <c r="F16" s="197"/>
      <c r="G16" s="198">
        <v>23.56</v>
      </c>
      <c r="H16" s="197">
        <v>130</v>
      </c>
      <c r="I16" s="198">
        <v>3.68</v>
      </c>
      <c r="J16" s="199">
        <f t="shared" si="1"/>
        <v>6.0878240000000003</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245">
        <v>40490</v>
      </c>
      <c r="C17" s="253" t="s">
        <v>2129</v>
      </c>
      <c r="D17" s="196">
        <v>1</v>
      </c>
      <c r="E17" s="197">
        <v>1.5</v>
      </c>
      <c r="F17" s="197"/>
      <c r="G17" s="198">
        <v>19.93</v>
      </c>
      <c r="H17" s="197">
        <v>130</v>
      </c>
      <c r="I17" s="198">
        <v>3.68</v>
      </c>
      <c r="J17" s="199">
        <f t="shared" si="1"/>
        <v>6.0878240000000003</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245">
        <v>40497</v>
      </c>
      <c r="C18" s="253" t="s">
        <v>2130</v>
      </c>
      <c r="D18" s="196">
        <v>1</v>
      </c>
      <c r="E18" s="197">
        <v>1.5</v>
      </c>
      <c r="F18" s="197"/>
      <c r="G18" s="198">
        <v>18.12</v>
      </c>
      <c r="H18" s="197">
        <v>100</v>
      </c>
      <c r="I18" s="198">
        <v>2.83</v>
      </c>
      <c r="J18" s="199">
        <f t="shared" si="1"/>
        <v>4.6816690000000003</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245">
        <v>40376</v>
      </c>
      <c r="C19" s="253" t="s">
        <v>2121</v>
      </c>
      <c r="D19" s="196">
        <v>2</v>
      </c>
      <c r="E19" s="197"/>
      <c r="F19" s="197"/>
      <c r="G19" s="198">
        <v>26.25</v>
      </c>
      <c r="H19" s="197">
        <v>200</v>
      </c>
      <c r="I19" s="198">
        <v>9.32</v>
      </c>
      <c r="J19" s="199">
        <f t="shared" si="1"/>
        <v>15.418076000000001</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245">
        <v>40711</v>
      </c>
      <c r="C20" s="253" t="s">
        <v>2122</v>
      </c>
      <c r="D20" s="196">
        <v>1</v>
      </c>
      <c r="E20" s="197"/>
      <c r="F20" s="197"/>
      <c r="G20" s="198">
        <v>23.5</v>
      </c>
      <c r="H20" s="197">
        <v>300</v>
      </c>
      <c r="I20" s="198">
        <v>8.75</v>
      </c>
      <c r="J20" s="199">
        <f t="shared" si="1"/>
        <v>14.475125</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245">
        <v>40927</v>
      </c>
      <c r="C21" s="253" t="s">
        <v>2123</v>
      </c>
      <c r="D21" s="196">
        <v>1</v>
      </c>
      <c r="E21" s="197"/>
      <c r="F21" s="197"/>
      <c r="G21" s="198">
        <v>20</v>
      </c>
      <c r="H21" s="197">
        <v>320</v>
      </c>
      <c r="I21" s="198">
        <v>9.19</v>
      </c>
      <c r="J21" s="199">
        <f t="shared" si="1"/>
        <v>15.203017000000001</v>
      </c>
      <c r="K21" s="56"/>
      <c r="L21" s="55"/>
      <c r="M21" s="55"/>
      <c r="N21" s="55"/>
      <c r="O21" s="55"/>
      <c r="P21" s="55"/>
      <c r="Q21" s="55"/>
      <c r="R21" s="55"/>
      <c r="S21" s="54"/>
      <c r="T21" s="200">
        <f t="shared" si="2"/>
        <v>0</v>
      </c>
      <c r="U21" s="53">
        <f t="shared" si="3"/>
        <v>0</v>
      </c>
      <c r="V21" s="1035">
        <f t="shared" si="4"/>
        <v>0</v>
      </c>
      <c r="W21" s="1492"/>
      <c r="X21" s="1493"/>
    </row>
    <row r="22" spans="2:24" ht="30.75" customHeight="1" x14ac:dyDescent="0.25">
      <c r="B22" s="245">
        <v>40928</v>
      </c>
      <c r="C22" s="253" t="s">
        <v>2124</v>
      </c>
      <c r="D22" s="196">
        <v>1.75</v>
      </c>
      <c r="E22" s="197"/>
      <c r="F22" s="197"/>
      <c r="G22" s="198">
        <v>20</v>
      </c>
      <c r="H22" s="197">
        <v>160</v>
      </c>
      <c r="I22" s="198">
        <v>7.62</v>
      </c>
      <c r="J22" s="199">
        <f t="shared" si="1"/>
        <v>12.605766000000001</v>
      </c>
      <c r="K22" s="56"/>
      <c r="L22" s="55"/>
      <c r="M22" s="55"/>
      <c r="N22" s="55"/>
      <c r="O22" s="55"/>
      <c r="P22" s="55"/>
      <c r="Q22" s="55"/>
      <c r="R22" s="55"/>
      <c r="S22" s="54"/>
      <c r="T22" s="200">
        <f t="shared" si="2"/>
        <v>0</v>
      </c>
      <c r="U22" s="53">
        <f t="shared" si="3"/>
        <v>0</v>
      </c>
      <c r="V22" s="1035">
        <f t="shared" si="4"/>
        <v>0</v>
      </c>
      <c r="W22" s="1492"/>
      <c r="X22" s="1493"/>
    </row>
    <row r="23" spans="2:24" ht="30.75" customHeight="1" x14ac:dyDescent="0.25">
      <c r="B23" s="243">
        <v>40265</v>
      </c>
      <c r="C23" s="253" t="s">
        <v>2125</v>
      </c>
      <c r="D23" s="196">
        <v>1.5</v>
      </c>
      <c r="E23" s="197"/>
      <c r="F23" s="197"/>
      <c r="G23" s="198">
        <v>25</v>
      </c>
      <c r="H23" s="197">
        <v>200</v>
      </c>
      <c r="I23" s="198">
        <v>7</v>
      </c>
      <c r="J23" s="199">
        <f t="shared" si="1"/>
        <v>11.580100000000002</v>
      </c>
      <c r="K23" s="56"/>
      <c r="L23" s="55"/>
      <c r="M23" s="55"/>
      <c r="N23" s="55"/>
      <c r="O23" s="55"/>
      <c r="P23" s="55"/>
      <c r="Q23" s="55"/>
      <c r="R23" s="55"/>
      <c r="S23" s="54"/>
      <c r="T23" s="200">
        <f t="shared" si="2"/>
        <v>0</v>
      </c>
      <c r="U23" s="53">
        <f t="shared" si="3"/>
        <v>0</v>
      </c>
      <c r="V23" s="1035">
        <f t="shared" si="4"/>
        <v>0</v>
      </c>
      <c r="W23" s="1492"/>
      <c r="X23" s="1493"/>
    </row>
    <row r="24" spans="2:24" ht="30.75" customHeight="1" x14ac:dyDescent="0.25">
      <c r="B24" s="245">
        <v>40352</v>
      </c>
      <c r="C24" s="253" t="s">
        <v>2126</v>
      </c>
      <c r="D24" s="196">
        <v>2</v>
      </c>
      <c r="E24" s="316">
        <v>1</v>
      </c>
      <c r="F24" s="197"/>
      <c r="G24" s="198">
        <v>17.43</v>
      </c>
      <c r="H24" s="197">
        <v>90</v>
      </c>
      <c r="I24" s="198">
        <v>4.21</v>
      </c>
      <c r="J24" s="199">
        <f t="shared" si="1"/>
        <v>6.9646030000000003</v>
      </c>
      <c r="K24" s="56"/>
      <c r="L24" s="55"/>
      <c r="M24" s="55"/>
      <c r="N24" s="55"/>
      <c r="O24" s="55"/>
      <c r="P24" s="55"/>
      <c r="Q24" s="55"/>
      <c r="R24" s="55"/>
      <c r="S24" s="54"/>
      <c r="T24" s="200">
        <f t="shared" si="2"/>
        <v>0</v>
      </c>
      <c r="U24" s="53">
        <f t="shared" si="3"/>
        <v>0</v>
      </c>
      <c r="V24" s="1035">
        <f t="shared" si="4"/>
        <v>0</v>
      </c>
      <c r="W24" s="1492"/>
      <c r="X24" s="1493"/>
    </row>
    <row r="25" spans="2:24" ht="30.75" customHeight="1" thickBot="1" x14ac:dyDescent="0.3">
      <c r="B25" s="246">
        <v>40196</v>
      </c>
      <c r="C25" s="255" t="s">
        <v>2131</v>
      </c>
      <c r="D25" s="203">
        <v>2</v>
      </c>
      <c r="E25" s="204"/>
      <c r="F25" s="204"/>
      <c r="G25" s="205">
        <v>19.690000000000001</v>
      </c>
      <c r="H25" s="204">
        <v>150</v>
      </c>
      <c r="I25" s="205">
        <v>13.98</v>
      </c>
      <c r="J25" s="206">
        <f t="shared" si="1"/>
        <v>23.127114000000002</v>
      </c>
      <c r="K25" s="52"/>
      <c r="L25" s="51"/>
      <c r="M25" s="51"/>
      <c r="N25" s="51"/>
      <c r="O25" s="51"/>
      <c r="P25" s="51"/>
      <c r="Q25" s="51"/>
      <c r="R25" s="51"/>
      <c r="S25" s="50"/>
      <c r="T25" s="207">
        <f t="shared" si="2"/>
        <v>0</v>
      </c>
      <c r="U25" s="49">
        <f t="shared" si="3"/>
        <v>0</v>
      </c>
      <c r="V25" s="1036">
        <f t="shared" si="4"/>
        <v>0</v>
      </c>
      <c r="W25" s="1494"/>
      <c r="X25" s="1495"/>
    </row>
    <row r="26" spans="2:24" ht="23.85" customHeight="1" x14ac:dyDescent="0.25">
      <c r="B26" s="1548" t="s">
        <v>2004</v>
      </c>
      <c r="C26" s="1569"/>
      <c r="D26" s="1569"/>
      <c r="E26" s="1569"/>
      <c r="F26" s="1569"/>
      <c r="G26" s="1569"/>
      <c r="H26" s="1569"/>
      <c r="I26" s="1569"/>
      <c r="J26" s="1569"/>
      <c r="K26" s="1569"/>
      <c r="L26" s="1569"/>
      <c r="M26" s="1569"/>
      <c r="N26" s="1569"/>
      <c r="O26" s="1569"/>
      <c r="P26" s="1569"/>
      <c r="Q26" s="1569"/>
      <c r="R26" s="1569"/>
      <c r="S26" s="1569"/>
      <c r="T26" s="1569"/>
      <c r="U26" s="1569"/>
      <c r="V26" s="1569"/>
      <c r="W26" s="1569"/>
      <c r="X26" s="1550"/>
    </row>
    <row r="27" spans="2:24" ht="23.85" customHeight="1" x14ac:dyDescent="0.25">
      <c r="B27" s="1548"/>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50"/>
    </row>
    <row r="28" spans="2:24" ht="0.75" customHeight="1" x14ac:dyDescent="0.25">
      <c r="B28" s="1548"/>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50"/>
    </row>
    <row r="29" spans="2:24" ht="33.75" customHeight="1" thickBot="1" x14ac:dyDescent="0.3">
      <c r="B29" s="1551"/>
      <c r="C29" s="1552"/>
      <c r="D29" s="1552"/>
      <c r="E29" s="1552"/>
      <c r="F29" s="1552"/>
      <c r="G29" s="1552"/>
      <c r="H29" s="1552"/>
      <c r="I29" s="1552"/>
      <c r="J29" s="1552"/>
      <c r="K29" s="1552"/>
      <c r="L29" s="1552"/>
      <c r="M29" s="1552"/>
      <c r="N29" s="1552"/>
      <c r="O29" s="1552"/>
      <c r="P29" s="1552"/>
      <c r="Q29" s="1552"/>
      <c r="R29" s="1552"/>
      <c r="S29" s="1552"/>
      <c r="T29" s="1552"/>
      <c r="U29" s="1552"/>
      <c r="V29" s="1552"/>
      <c r="W29" s="1552"/>
      <c r="X29" s="1553"/>
    </row>
    <row r="30" spans="2:24" ht="58.5" customHeight="1" thickTop="1" thickBot="1" x14ac:dyDescent="0.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row>
    <row r="31" spans="2:24" ht="23.25" x14ac:dyDescent="0.35">
      <c r="C31" s="1530" t="s">
        <v>2005</v>
      </c>
      <c r="D31" s="1531"/>
      <c r="E31" s="1531"/>
      <c r="F31" s="1531"/>
      <c r="G31" s="1532"/>
    </row>
    <row r="32" spans="2:24" x14ac:dyDescent="0.25">
      <c r="C32" s="82"/>
      <c r="D32" s="48"/>
      <c r="E32" s="48"/>
      <c r="F32" s="48"/>
      <c r="G32" s="81"/>
    </row>
    <row r="33" spans="3:7" x14ac:dyDescent="0.25">
      <c r="C33" s="82"/>
      <c r="D33" s="48"/>
      <c r="E33" s="48"/>
      <c r="F33" s="48"/>
      <c r="G33" s="81"/>
    </row>
    <row r="34" spans="3:7" x14ac:dyDescent="0.25">
      <c r="C34" s="82"/>
      <c r="D34" s="48"/>
      <c r="E34" s="48"/>
      <c r="F34" s="48"/>
      <c r="G34" s="81"/>
    </row>
    <row r="35" spans="3:7" ht="15.75" thickBot="1" x14ac:dyDescent="0.3">
      <c r="C35" s="80"/>
      <c r="D35" s="79"/>
      <c r="E35" s="79"/>
      <c r="F35" s="79"/>
      <c r="G35" s="78"/>
    </row>
  </sheetData>
  <sheetProtection algorithmName="SHA-512" hashValue="VfLeqSB70RO9dIyYtsp9+G3XDbfb6BQVb7XwMR0P7izq7qB0/kb3mtJLu1CzSuzOli3mt2ld7311h6RSUkstJg==" saltValue="6g2XFIgGqY7fXjBwzpTu9A==" spinCount="100000" sheet="1" objects="1" formatColumns="0" formatRows="0" selectLockedCells="1"/>
  <mergeCells count="27">
    <mergeCell ref="B28:X29"/>
    <mergeCell ref="B30:X30"/>
    <mergeCell ref="B7:B8"/>
    <mergeCell ref="E7:J7"/>
    <mergeCell ref="L7:Q7"/>
    <mergeCell ref="S7:X7"/>
    <mergeCell ref="E8:J8"/>
    <mergeCell ref="L8:Q8"/>
    <mergeCell ref="S8:X8"/>
    <mergeCell ref="B9:X9"/>
    <mergeCell ref="B10:X10"/>
    <mergeCell ref="C31:G31"/>
    <mergeCell ref="B1:P1"/>
    <mergeCell ref="Q1:X3"/>
    <mergeCell ref="B2:P2"/>
    <mergeCell ref="B3:C3"/>
    <mergeCell ref="D3:J3"/>
    <mergeCell ref="K3:M3"/>
    <mergeCell ref="N3:P3"/>
    <mergeCell ref="B4:X4"/>
    <mergeCell ref="B5:X5"/>
    <mergeCell ref="B6:J6"/>
    <mergeCell ref="L6:N6"/>
    <mergeCell ref="O6:R6"/>
    <mergeCell ref="T6:X6"/>
    <mergeCell ref="W14:X25"/>
    <mergeCell ref="B26:X27"/>
  </mergeCells>
  <conditionalFormatting sqref="B1:B1048576">
    <cfRule type="duplicateValues" dxfId="175" priority="1"/>
  </conditionalFormatting>
  <pageMargins left="0.25" right="0.25" top="0.5" bottom="0.25" header="0" footer="0"/>
  <pageSetup scale="3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9AF99-694F-4458-B24A-CFDE730D8ACE}">
  <sheetPr>
    <pageSetUpPr fitToPage="1"/>
  </sheetPr>
  <dimension ref="A1:Y36"/>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21.28515625" style="169" customWidth="1"/>
    <col min="3" max="3" width="57" style="169" customWidth="1"/>
    <col min="4" max="4" width="19.42578125" style="169" customWidth="1"/>
    <col min="5" max="5" width="10.140625" style="169" customWidth="1"/>
    <col min="6" max="6" width="13" style="169"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100506</v>
      </c>
      <c r="L6" s="1559" t="s">
        <v>1963</v>
      </c>
      <c r="M6" s="1559"/>
      <c r="N6" s="1559"/>
      <c r="O6" s="1560" t="s">
        <v>2132</v>
      </c>
      <c r="P6" s="1561"/>
      <c r="Q6" s="1561"/>
      <c r="R6" s="1561"/>
      <c r="S6" s="221">
        <v>0.17080000000000001</v>
      </c>
      <c r="T6" s="1559"/>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SUM(U14:U26)</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SUM(K14:K58)</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317" t="s">
        <v>223</v>
      </c>
      <c r="C14" s="318" t="s">
        <v>2133</v>
      </c>
      <c r="D14" s="189"/>
      <c r="E14" s="190"/>
      <c r="F14" s="319" t="s">
        <v>2134</v>
      </c>
      <c r="G14" s="319">
        <v>31.75</v>
      </c>
      <c r="H14" s="319">
        <v>243</v>
      </c>
      <c r="I14" s="319">
        <v>54.55</v>
      </c>
      <c r="J14" s="83">
        <f t="shared" ref="J14:J26" si="1">$S$6*I14</f>
        <v>9.3171400000000002</v>
      </c>
      <c r="K14" s="60"/>
      <c r="L14" s="59"/>
      <c r="M14" s="59"/>
      <c r="N14" s="59"/>
      <c r="O14" s="59"/>
      <c r="P14" s="59"/>
      <c r="Q14" s="59"/>
      <c r="R14" s="59"/>
      <c r="S14" s="58"/>
      <c r="T14" s="193">
        <f t="shared" ref="T14:T26" si="2">SUM(K14:S14)</f>
        <v>0</v>
      </c>
      <c r="U14" s="57">
        <f t="shared" ref="U14:U26" si="3">T14*I14</f>
        <v>0</v>
      </c>
      <c r="V14" s="1034">
        <f t="shared" ref="V14:V26" si="4">U14*$S$6</f>
        <v>0</v>
      </c>
      <c r="W14" s="1490" t="s">
        <v>1976</v>
      </c>
      <c r="X14" s="1491"/>
    </row>
    <row r="15" spans="1:25" ht="31.5" customHeight="1" x14ac:dyDescent="0.25">
      <c r="B15" s="320" t="s">
        <v>224</v>
      </c>
      <c r="C15" s="321" t="s">
        <v>2135</v>
      </c>
      <c r="D15" s="196"/>
      <c r="E15" s="197"/>
      <c r="F15" s="322" t="s">
        <v>2134</v>
      </c>
      <c r="G15" s="322">
        <v>31.75</v>
      </c>
      <c r="H15" s="322">
        <v>190</v>
      </c>
      <c r="I15" s="322">
        <v>54.55</v>
      </c>
      <c r="J15" s="323">
        <f t="shared" si="1"/>
        <v>9.3171400000000002</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320" t="s">
        <v>225</v>
      </c>
      <c r="C16" s="321" t="s">
        <v>2136</v>
      </c>
      <c r="D16" s="196"/>
      <c r="E16" s="197"/>
      <c r="F16" s="322" t="s">
        <v>2134</v>
      </c>
      <c r="G16" s="322">
        <v>31.75</v>
      </c>
      <c r="H16" s="322">
        <v>153</v>
      </c>
      <c r="I16" s="322">
        <v>54.55</v>
      </c>
      <c r="J16" s="323">
        <f t="shared" si="1"/>
        <v>9.3171400000000002</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320" t="s">
        <v>226</v>
      </c>
      <c r="C17" s="321" t="s">
        <v>2137</v>
      </c>
      <c r="D17" s="196"/>
      <c r="E17" s="197"/>
      <c r="F17" s="322" t="s">
        <v>2134</v>
      </c>
      <c r="G17" s="322">
        <v>28.5</v>
      </c>
      <c r="H17" s="322">
        <v>191</v>
      </c>
      <c r="I17" s="322">
        <v>49.09</v>
      </c>
      <c r="J17" s="323">
        <f t="shared" si="1"/>
        <v>8.3845720000000004</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320" t="s">
        <v>227</v>
      </c>
      <c r="C18" s="321" t="s">
        <v>2138</v>
      </c>
      <c r="D18" s="196"/>
      <c r="E18" s="197"/>
      <c r="F18" s="322" t="s">
        <v>2134</v>
      </c>
      <c r="G18" s="322">
        <v>31.75</v>
      </c>
      <c r="H18" s="322">
        <v>212</v>
      </c>
      <c r="I18" s="322">
        <v>54.55</v>
      </c>
      <c r="J18" s="323">
        <f t="shared" si="1"/>
        <v>9.3171400000000002</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320" t="s">
        <v>228</v>
      </c>
      <c r="C19" s="321" t="s">
        <v>2139</v>
      </c>
      <c r="D19" s="196"/>
      <c r="E19" s="197"/>
      <c r="F19" s="322" t="s">
        <v>2134</v>
      </c>
      <c r="G19" s="322">
        <v>28.5</v>
      </c>
      <c r="H19" s="322">
        <v>191</v>
      </c>
      <c r="I19" s="322">
        <v>49.09</v>
      </c>
      <c r="J19" s="323">
        <f t="shared" si="1"/>
        <v>8.3845720000000004</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320" t="s">
        <v>229</v>
      </c>
      <c r="C20" s="321" t="s">
        <v>2140</v>
      </c>
      <c r="D20" s="196"/>
      <c r="E20" s="197"/>
      <c r="F20" s="322" t="s">
        <v>2134</v>
      </c>
      <c r="G20" s="322">
        <v>28.5</v>
      </c>
      <c r="H20" s="322">
        <v>187</v>
      </c>
      <c r="I20" s="322">
        <v>49.09</v>
      </c>
      <c r="J20" s="323">
        <f t="shared" si="1"/>
        <v>8.3845720000000004</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320" t="s">
        <v>230</v>
      </c>
      <c r="C21" s="321" t="s">
        <v>2141</v>
      </c>
      <c r="D21" s="196"/>
      <c r="E21" s="197"/>
      <c r="F21" s="322" t="s">
        <v>2134</v>
      </c>
      <c r="G21" s="322">
        <v>28.5</v>
      </c>
      <c r="H21" s="322">
        <v>191</v>
      </c>
      <c r="I21" s="322">
        <v>49.09</v>
      </c>
      <c r="J21" s="323">
        <f t="shared" si="1"/>
        <v>8.3845720000000004</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320" t="s">
        <v>231</v>
      </c>
      <c r="C22" s="321" t="s">
        <v>2142</v>
      </c>
      <c r="D22" s="196"/>
      <c r="E22" s="197"/>
      <c r="F22" s="322" t="s">
        <v>2134</v>
      </c>
      <c r="G22" s="322">
        <v>31.75</v>
      </c>
      <c r="H22" s="322">
        <v>212</v>
      </c>
      <c r="I22" s="322">
        <v>54.55</v>
      </c>
      <c r="J22" s="323">
        <f t="shared" si="1"/>
        <v>9.3171400000000002</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320" t="s">
        <v>232</v>
      </c>
      <c r="C23" s="321" t="s">
        <v>2143</v>
      </c>
      <c r="D23" s="196"/>
      <c r="E23" s="197"/>
      <c r="F23" s="322" t="s">
        <v>2134</v>
      </c>
      <c r="G23" s="322">
        <v>31.75</v>
      </c>
      <c r="H23" s="322">
        <v>212</v>
      </c>
      <c r="I23" s="322">
        <v>54.55</v>
      </c>
      <c r="J23" s="323">
        <f t="shared" si="1"/>
        <v>9.3171400000000002</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320" t="s">
        <v>233</v>
      </c>
      <c r="C24" s="321" t="s">
        <v>2144</v>
      </c>
      <c r="D24" s="196"/>
      <c r="E24" s="197"/>
      <c r="F24" s="322" t="s">
        <v>2134</v>
      </c>
      <c r="G24" s="322">
        <v>31.75</v>
      </c>
      <c r="H24" s="322">
        <v>212</v>
      </c>
      <c r="I24" s="322">
        <v>54.55</v>
      </c>
      <c r="J24" s="323">
        <f t="shared" si="1"/>
        <v>9.3171400000000002</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320" t="s">
        <v>234</v>
      </c>
      <c r="C25" s="321" t="s">
        <v>2145</v>
      </c>
      <c r="D25" s="196"/>
      <c r="E25" s="197"/>
      <c r="F25" s="322" t="s">
        <v>2134</v>
      </c>
      <c r="G25" s="322">
        <v>31.75</v>
      </c>
      <c r="H25" s="322">
        <v>97</v>
      </c>
      <c r="I25" s="322">
        <v>54.55</v>
      </c>
      <c r="J25" s="323">
        <f t="shared" si="1"/>
        <v>9.3171400000000002</v>
      </c>
      <c r="K25" s="56"/>
      <c r="L25" s="55"/>
      <c r="M25" s="55"/>
      <c r="N25" s="55"/>
      <c r="O25" s="55"/>
      <c r="P25" s="55"/>
      <c r="Q25" s="55"/>
      <c r="R25" s="55"/>
      <c r="S25" s="54"/>
      <c r="T25" s="200">
        <f t="shared" si="2"/>
        <v>0</v>
      </c>
      <c r="U25" s="53">
        <f t="shared" si="3"/>
        <v>0</v>
      </c>
      <c r="V25" s="1035">
        <f t="shared" si="4"/>
        <v>0</v>
      </c>
      <c r="W25" s="1492"/>
      <c r="X25" s="1493"/>
    </row>
    <row r="26" spans="2:24" ht="31.5" customHeight="1" thickBot="1" x14ac:dyDescent="0.3">
      <c r="B26" s="324" t="s">
        <v>235</v>
      </c>
      <c r="C26" s="325" t="s">
        <v>2146</v>
      </c>
      <c r="D26" s="203"/>
      <c r="E26" s="204"/>
      <c r="F26" s="326" t="s">
        <v>2134</v>
      </c>
      <c r="G26" s="326">
        <v>28.5</v>
      </c>
      <c r="H26" s="326">
        <v>188</v>
      </c>
      <c r="I26" s="326">
        <v>49.09</v>
      </c>
      <c r="J26" s="327">
        <f t="shared" si="1"/>
        <v>8.3845720000000004</v>
      </c>
      <c r="K26" s="52"/>
      <c r="L26" s="51"/>
      <c r="M26" s="51"/>
      <c r="N26" s="51"/>
      <c r="O26" s="51"/>
      <c r="P26" s="51"/>
      <c r="Q26" s="51"/>
      <c r="R26" s="51"/>
      <c r="S26" s="50"/>
      <c r="T26" s="207">
        <f t="shared" si="2"/>
        <v>0</v>
      </c>
      <c r="U26" s="49">
        <f t="shared" si="3"/>
        <v>0</v>
      </c>
      <c r="V26" s="1036">
        <f t="shared" si="4"/>
        <v>0</v>
      </c>
      <c r="W26" s="1494"/>
      <c r="X26" s="1495"/>
    </row>
    <row r="27" spans="2:24" ht="23.85" customHeight="1" x14ac:dyDescent="0.25">
      <c r="B27" s="1548" t="s">
        <v>2004</v>
      </c>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50"/>
    </row>
    <row r="28" spans="2:24" ht="23.85" customHeight="1" x14ac:dyDescent="0.25">
      <c r="B28" s="1548"/>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50"/>
    </row>
    <row r="29" spans="2:24" ht="0.75" customHeight="1" x14ac:dyDescent="0.25">
      <c r="B29" s="1548"/>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50"/>
    </row>
    <row r="30" spans="2:24" ht="33.75" customHeight="1" thickBot="1" x14ac:dyDescent="0.3">
      <c r="B30" s="1551"/>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3"/>
    </row>
    <row r="31" spans="2:24" ht="58.5" customHeight="1" thickTop="1" thickBot="1" x14ac:dyDescent="0.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row>
    <row r="32" spans="2:24" ht="23.25" x14ac:dyDescent="0.35">
      <c r="C32" s="1530" t="s">
        <v>2005</v>
      </c>
      <c r="D32" s="1531"/>
      <c r="E32" s="1531"/>
      <c r="F32" s="1531"/>
      <c r="G32" s="1532"/>
    </row>
    <row r="33" spans="3:7" x14ac:dyDescent="0.25">
      <c r="C33" s="82"/>
      <c r="D33" s="48"/>
      <c r="E33" s="48"/>
      <c r="F33" s="48"/>
      <c r="G33" s="81"/>
    </row>
    <row r="34" spans="3:7" x14ac:dyDescent="0.25">
      <c r="C34" s="82"/>
      <c r="D34" s="48"/>
      <c r="E34" s="48"/>
      <c r="F34" s="48"/>
      <c r="G34" s="81"/>
    </row>
    <row r="35" spans="3:7" x14ac:dyDescent="0.25">
      <c r="C35" s="82"/>
      <c r="D35" s="48"/>
      <c r="E35" s="48"/>
      <c r="F35" s="48"/>
      <c r="G35" s="81"/>
    </row>
    <row r="36" spans="3:7" ht="15.75" thickBot="1" x14ac:dyDescent="0.3">
      <c r="C36" s="80"/>
      <c r="D36" s="79"/>
      <c r="E36" s="79"/>
      <c r="F36" s="79"/>
      <c r="G36" s="78"/>
    </row>
  </sheetData>
  <sheetProtection algorithmName="SHA-512" hashValue="Cn069U/3kfrMkUr9JqyHlhAJ34Eyn93+B27aF4eXBqxnLcqNCBy11Aa1p7muRzSH4bpR7C2fZ9O+Leq5eq4uuw==" saltValue="4BEr8/3BW7FSmyxlX+R7Yg==" spinCount="100000" sheet="1" objects="1" formatColumns="0" formatRows="0" selectLockedCells="1"/>
  <mergeCells count="27">
    <mergeCell ref="B29:X30"/>
    <mergeCell ref="B31:X31"/>
    <mergeCell ref="B7:B8"/>
    <mergeCell ref="E7:J7"/>
    <mergeCell ref="L7:Q7"/>
    <mergeCell ref="S7:X7"/>
    <mergeCell ref="E8:J8"/>
    <mergeCell ref="L8:Q8"/>
    <mergeCell ref="S8:X8"/>
    <mergeCell ref="B9:X9"/>
    <mergeCell ref="B10:X10"/>
    <mergeCell ref="C32:G32"/>
    <mergeCell ref="B1:P1"/>
    <mergeCell ref="Q1:X3"/>
    <mergeCell ref="B2:P2"/>
    <mergeCell ref="B3:C3"/>
    <mergeCell ref="D3:J3"/>
    <mergeCell ref="K3:M3"/>
    <mergeCell ref="N3:P3"/>
    <mergeCell ref="B4:X4"/>
    <mergeCell ref="B5:X5"/>
    <mergeCell ref="B6:J6"/>
    <mergeCell ref="L6:N6"/>
    <mergeCell ref="O6:R6"/>
    <mergeCell ref="T6:X6"/>
    <mergeCell ref="W14:X26"/>
    <mergeCell ref="B27:X28"/>
  </mergeCells>
  <conditionalFormatting sqref="B1:B13 B27:B1048576">
    <cfRule type="duplicateValues" dxfId="174" priority="1"/>
  </conditionalFormatting>
  <pageMargins left="0.25" right="0.25" top="0.5" bottom="0.25" header="0" footer="0"/>
  <pageSetup scale="38"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A711-8AD0-4E93-A5E8-2BA4200FEF74}">
  <sheetPr>
    <pageSetUpPr fitToPage="1"/>
  </sheetPr>
  <dimension ref="B1:Z21"/>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43.28515625" style="169" customWidth="1"/>
    <col min="4" max="4" width="13.7109375" style="169" bestFit="1"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1037">
        <v>110149</v>
      </c>
      <c r="L5" s="1502" t="s">
        <v>1963</v>
      </c>
      <c r="M5" s="1502"/>
      <c r="N5" s="1502"/>
      <c r="O5" s="1503" t="s">
        <v>1823</v>
      </c>
      <c r="P5" s="1503"/>
      <c r="Q5" s="1503"/>
      <c r="R5" s="1503"/>
      <c r="S5" s="170">
        <v>0.3831</v>
      </c>
      <c r="T5" s="1630" t="s">
        <v>2147</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1042"/>
      <c r="D7" s="183"/>
      <c r="E7" s="183"/>
      <c r="F7" s="183"/>
      <c r="G7" s="183"/>
      <c r="H7" s="183"/>
      <c r="I7" s="183"/>
      <c r="J7" s="184"/>
      <c r="K7" s="185">
        <f t="shared" ref="K7:V7" si="0">SUM(K9:K17)</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9116</v>
      </c>
      <c r="C9" s="252" t="s">
        <v>2148</v>
      </c>
      <c r="D9" s="189"/>
      <c r="E9" s="190"/>
      <c r="F9" s="190" t="s">
        <v>2149</v>
      </c>
      <c r="G9" s="191">
        <v>27</v>
      </c>
      <c r="H9" s="190">
        <v>96</v>
      </c>
      <c r="I9" s="191">
        <v>15</v>
      </c>
      <c r="J9" s="192">
        <f t="shared" ref="J9:J17" si="1">$S$5*I9</f>
        <v>5.7465000000000002</v>
      </c>
      <c r="K9" s="60"/>
      <c r="L9" s="59"/>
      <c r="M9" s="59"/>
      <c r="N9" s="59"/>
      <c r="O9" s="59"/>
      <c r="P9" s="59"/>
      <c r="Q9" s="59"/>
      <c r="R9" s="59"/>
      <c r="S9" s="58"/>
      <c r="T9" s="193">
        <f t="shared" ref="T9:T17" si="2">SUM(K9:S9)</f>
        <v>0</v>
      </c>
      <c r="U9" s="57">
        <f t="shared" ref="U9:U17" si="3">T9*I9</f>
        <v>0</v>
      </c>
      <c r="V9" s="1034">
        <f t="shared" ref="V9:V17" si="4">U9*$S$5</f>
        <v>0</v>
      </c>
      <c r="W9" s="1508" t="str">
        <f>_xlfn.CONCAT("$",'Total Sheet'!B34," per case for public LEAS / estimated $",'Total Sheet'!B35," for Nonpublic LEAs")</f>
        <v>$2.25 per case for public LEAS / estimated $5.25 for Nonpublic LEAs</v>
      </c>
      <c r="X9" s="1490" t="s">
        <v>1976</v>
      </c>
      <c r="Y9" s="1491"/>
    </row>
    <row r="10" spans="2:26" ht="31.5" customHeight="1" x14ac:dyDescent="0.25">
      <c r="B10" s="194">
        <v>9117</v>
      </c>
      <c r="C10" s="253" t="s">
        <v>2150</v>
      </c>
      <c r="D10" s="196"/>
      <c r="E10" s="197"/>
      <c r="F10" s="197" t="s">
        <v>2149</v>
      </c>
      <c r="G10" s="198">
        <v>27</v>
      </c>
      <c r="H10" s="197">
        <v>96</v>
      </c>
      <c r="I10" s="198">
        <v>15</v>
      </c>
      <c r="J10" s="199">
        <f t="shared" si="1"/>
        <v>5.7465000000000002</v>
      </c>
      <c r="K10" s="56"/>
      <c r="L10" s="55"/>
      <c r="M10" s="55"/>
      <c r="N10" s="55"/>
      <c r="O10" s="55"/>
      <c r="P10" s="55"/>
      <c r="Q10" s="55"/>
      <c r="R10" s="55"/>
      <c r="S10" s="54"/>
      <c r="T10" s="200">
        <f t="shared" si="2"/>
        <v>0</v>
      </c>
      <c r="U10" s="53">
        <f t="shared" si="3"/>
        <v>0</v>
      </c>
      <c r="V10" s="1035">
        <f t="shared" si="4"/>
        <v>0</v>
      </c>
      <c r="W10" s="1509"/>
      <c r="X10" s="1492"/>
      <c r="Y10" s="1493"/>
    </row>
    <row r="11" spans="2:26" ht="31.5" customHeight="1" x14ac:dyDescent="0.25">
      <c r="B11" s="254">
        <v>9118</v>
      </c>
      <c r="C11" s="253" t="s">
        <v>2151</v>
      </c>
      <c r="D11" s="196"/>
      <c r="E11" s="197"/>
      <c r="F11" s="197" t="s">
        <v>2149</v>
      </c>
      <c r="G11" s="198">
        <v>27</v>
      </c>
      <c r="H11" s="197">
        <v>96</v>
      </c>
      <c r="I11" s="198">
        <v>15</v>
      </c>
      <c r="J11" s="199">
        <f t="shared" si="1"/>
        <v>5.7465000000000002</v>
      </c>
      <c r="K11" s="56"/>
      <c r="L11" s="55"/>
      <c r="M11" s="55"/>
      <c r="N11" s="55"/>
      <c r="O11" s="55"/>
      <c r="P11" s="55"/>
      <c r="Q11" s="55"/>
      <c r="R11" s="55"/>
      <c r="S11" s="54"/>
      <c r="T11" s="200">
        <f t="shared" si="2"/>
        <v>0</v>
      </c>
      <c r="U11" s="53">
        <f t="shared" si="3"/>
        <v>0</v>
      </c>
      <c r="V11" s="1035">
        <f t="shared" si="4"/>
        <v>0</v>
      </c>
      <c r="W11" s="1509"/>
      <c r="X11" s="1492"/>
      <c r="Y11" s="1493"/>
    </row>
    <row r="12" spans="2:26" ht="31.5" customHeight="1" x14ac:dyDescent="0.25">
      <c r="B12" s="254">
        <v>9119</v>
      </c>
      <c r="C12" s="253" t="s">
        <v>2152</v>
      </c>
      <c r="D12" s="196"/>
      <c r="E12" s="197"/>
      <c r="F12" s="197" t="s">
        <v>2149</v>
      </c>
      <c r="G12" s="198">
        <v>27</v>
      </c>
      <c r="H12" s="197">
        <v>96</v>
      </c>
      <c r="I12" s="198">
        <v>15</v>
      </c>
      <c r="J12" s="199">
        <f t="shared" si="1"/>
        <v>5.7465000000000002</v>
      </c>
      <c r="K12" s="56"/>
      <c r="L12" s="55"/>
      <c r="M12" s="55"/>
      <c r="N12" s="55"/>
      <c r="O12" s="55"/>
      <c r="P12" s="55"/>
      <c r="Q12" s="55"/>
      <c r="R12" s="55"/>
      <c r="S12" s="54"/>
      <c r="T12" s="200">
        <f t="shared" si="2"/>
        <v>0</v>
      </c>
      <c r="U12" s="53">
        <f t="shared" si="3"/>
        <v>0</v>
      </c>
      <c r="V12" s="1035">
        <f t="shared" si="4"/>
        <v>0</v>
      </c>
      <c r="W12" s="1509"/>
      <c r="X12" s="1492"/>
      <c r="Y12" s="1493"/>
    </row>
    <row r="13" spans="2:26" ht="31.5" customHeight="1" x14ac:dyDescent="0.25">
      <c r="B13" s="254">
        <v>9699</v>
      </c>
      <c r="C13" s="253" t="s">
        <v>2153</v>
      </c>
      <c r="D13" s="196"/>
      <c r="E13" s="197"/>
      <c r="F13" s="197" t="s">
        <v>2149</v>
      </c>
      <c r="G13" s="198">
        <v>27</v>
      </c>
      <c r="H13" s="197">
        <v>96</v>
      </c>
      <c r="I13" s="198">
        <v>15</v>
      </c>
      <c r="J13" s="199">
        <f t="shared" si="1"/>
        <v>5.7465000000000002</v>
      </c>
      <c r="K13" s="56"/>
      <c r="L13" s="55"/>
      <c r="M13" s="55"/>
      <c r="N13" s="55"/>
      <c r="O13" s="55"/>
      <c r="P13" s="55"/>
      <c r="Q13" s="55"/>
      <c r="R13" s="55"/>
      <c r="S13" s="54"/>
      <c r="T13" s="200">
        <f t="shared" si="2"/>
        <v>0</v>
      </c>
      <c r="U13" s="53">
        <f t="shared" si="3"/>
        <v>0</v>
      </c>
      <c r="V13" s="1035">
        <f t="shared" si="4"/>
        <v>0</v>
      </c>
      <c r="W13" s="1509"/>
      <c r="X13" s="1492"/>
      <c r="Y13" s="1493"/>
    </row>
    <row r="14" spans="2:26" ht="31.5" customHeight="1" x14ac:dyDescent="0.25">
      <c r="B14" s="194">
        <v>9700</v>
      </c>
      <c r="C14" s="253" t="s">
        <v>2154</v>
      </c>
      <c r="D14" s="196"/>
      <c r="E14" s="197"/>
      <c r="F14" s="197" t="s">
        <v>2149</v>
      </c>
      <c r="G14" s="198">
        <v>27</v>
      </c>
      <c r="H14" s="197">
        <v>96</v>
      </c>
      <c r="I14" s="198">
        <v>15</v>
      </c>
      <c r="J14" s="199">
        <f t="shared" si="1"/>
        <v>5.7465000000000002</v>
      </c>
      <c r="K14" s="56"/>
      <c r="L14" s="55"/>
      <c r="M14" s="55"/>
      <c r="N14" s="55"/>
      <c r="O14" s="55"/>
      <c r="P14" s="55"/>
      <c r="Q14" s="55"/>
      <c r="R14" s="55"/>
      <c r="S14" s="54"/>
      <c r="T14" s="200">
        <f t="shared" si="2"/>
        <v>0</v>
      </c>
      <c r="U14" s="53">
        <f t="shared" si="3"/>
        <v>0</v>
      </c>
      <c r="V14" s="1035">
        <f t="shared" si="4"/>
        <v>0</v>
      </c>
      <c r="W14" s="1509"/>
      <c r="X14" s="1492"/>
      <c r="Y14" s="1493"/>
    </row>
    <row r="15" spans="2:26" ht="31.5" customHeight="1" x14ac:dyDescent="0.25">
      <c r="B15" s="254">
        <v>9701</v>
      </c>
      <c r="C15" s="253" t="s">
        <v>2155</v>
      </c>
      <c r="D15" s="196"/>
      <c r="E15" s="197"/>
      <c r="F15" s="197" t="s">
        <v>2149</v>
      </c>
      <c r="G15" s="198">
        <v>27</v>
      </c>
      <c r="H15" s="197">
        <v>96</v>
      </c>
      <c r="I15" s="198">
        <v>15</v>
      </c>
      <c r="J15" s="199">
        <f t="shared" si="1"/>
        <v>5.7465000000000002</v>
      </c>
      <c r="K15" s="56"/>
      <c r="L15" s="55"/>
      <c r="M15" s="55"/>
      <c r="N15" s="55"/>
      <c r="O15" s="55"/>
      <c r="P15" s="55"/>
      <c r="Q15" s="55"/>
      <c r="R15" s="55"/>
      <c r="S15" s="54"/>
      <c r="T15" s="200">
        <f t="shared" si="2"/>
        <v>0</v>
      </c>
      <c r="U15" s="53">
        <f t="shared" si="3"/>
        <v>0</v>
      </c>
      <c r="V15" s="1035">
        <f t="shared" si="4"/>
        <v>0</v>
      </c>
      <c r="W15" s="1509"/>
      <c r="X15" s="1492"/>
      <c r="Y15" s="1493"/>
    </row>
    <row r="16" spans="2:26" ht="31.5" customHeight="1" x14ac:dyDescent="0.25">
      <c r="B16" s="194">
        <v>9702</v>
      </c>
      <c r="C16" s="253" t="s">
        <v>2156</v>
      </c>
      <c r="D16" s="196"/>
      <c r="E16" s="197"/>
      <c r="F16" s="197" t="s">
        <v>2149</v>
      </c>
      <c r="G16" s="198">
        <v>27</v>
      </c>
      <c r="H16" s="197">
        <v>96</v>
      </c>
      <c r="I16" s="198">
        <v>15</v>
      </c>
      <c r="J16" s="199">
        <f t="shared" si="1"/>
        <v>5.7465000000000002</v>
      </c>
      <c r="K16" s="56"/>
      <c r="L16" s="55"/>
      <c r="M16" s="55"/>
      <c r="N16" s="55"/>
      <c r="O16" s="55"/>
      <c r="P16" s="55"/>
      <c r="Q16" s="55"/>
      <c r="R16" s="55"/>
      <c r="S16" s="54"/>
      <c r="T16" s="200">
        <f t="shared" si="2"/>
        <v>0</v>
      </c>
      <c r="U16" s="53">
        <f t="shared" si="3"/>
        <v>0</v>
      </c>
      <c r="V16" s="1035">
        <f t="shared" si="4"/>
        <v>0</v>
      </c>
      <c r="W16" s="1509"/>
      <c r="X16" s="1492"/>
      <c r="Y16" s="1493"/>
    </row>
    <row r="17" spans="2:25" ht="31.5" customHeight="1" thickBot="1" x14ac:dyDescent="0.3">
      <c r="B17" s="256">
        <v>9799</v>
      </c>
      <c r="C17" s="255" t="s">
        <v>2157</v>
      </c>
      <c r="D17" s="203"/>
      <c r="E17" s="204"/>
      <c r="F17" s="204" t="s">
        <v>2149</v>
      </c>
      <c r="G17" s="205">
        <v>27</v>
      </c>
      <c r="H17" s="204">
        <v>96</v>
      </c>
      <c r="I17" s="205">
        <v>15</v>
      </c>
      <c r="J17" s="206">
        <f t="shared" si="1"/>
        <v>5.7465000000000002</v>
      </c>
      <c r="K17" s="52"/>
      <c r="L17" s="51"/>
      <c r="M17" s="51"/>
      <c r="N17" s="51"/>
      <c r="O17" s="51"/>
      <c r="P17" s="51"/>
      <c r="Q17" s="51"/>
      <c r="R17" s="51"/>
      <c r="S17" s="50"/>
      <c r="T17" s="207">
        <f t="shared" si="2"/>
        <v>0</v>
      </c>
      <c r="U17" s="49">
        <f t="shared" si="3"/>
        <v>0</v>
      </c>
      <c r="V17" s="1036">
        <f t="shared" si="4"/>
        <v>0</v>
      </c>
      <c r="W17" s="1510"/>
      <c r="X17" s="1494"/>
      <c r="Y17" s="1495"/>
    </row>
    <row r="18" spans="2:25" ht="70.900000000000006" customHeight="1" thickBot="1" x14ac:dyDescent="0.3">
      <c r="B18" s="208"/>
      <c r="C18" s="209"/>
      <c r="D18" s="210"/>
      <c r="E18" s="210"/>
      <c r="F18" s="210"/>
      <c r="G18" s="210"/>
      <c r="H18" s="210"/>
      <c r="I18" s="210"/>
      <c r="J18" s="211"/>
      <c r="K18" s="212"/>
      <c r="L18" s="212"/>
      <c r="M18" s="212"/>
      <c r="N18" s="212"/>
      <c r="O18" s="212"/>
      <c r="P18" s="212"/>
      <c r="Q18" s="212"/>
      <c r="R18" s="212"/>
      <c r="S18" s="212"/>
      <c r="T18" s="213"/>
      <c r="U18" s="214"/>
      <c r="V18" s="215"/>
      <c r="W18" s="215"/>
      <c r="X18" s="215"/>
      <c r="Y18" s="216"/>
    </row>
    <row r="19" spans="2:25" ht="15.75" thickTop="1" x14ac:dyDescent="0.25">
      <c r="K19" s="218"/>
      <c r="L19" s="218"/>
      <c r="M19" s="218"/>
      <c r="N19" s="218"/>
      <c r="O19" s="218"/>
      <c r="P19" s="218"/>
      <c r="Q19" s="218"/>
      <c r="R19" s="218"/>
      <c r="S19" s="218"/>
      <c r="T19" s="218"/>
      <c r="U19" s="219"/>
      <c r="V19" s="220"/>
      <c r="W19" s="220"/>
    </row>
    <row r="21" spans="2:25" ht="21" customHeight="1" x14ac:dyDescent="0.25"/>
  </sheetData>
  <sheetProtection algorithmName="SHA-512" hashValue="yux8pvECmwmdg+F9C/rhLZMmO0wQQ22Psaj8UI/QMm9bAKFXFOlYADa51iegaWE+adCb7q6f7bxuywj1AaOwEQ==" saltValue="wRgmW5dmzFiBDWxaAbLB6A==" spinCount="100000" sheet="1" objects="1" formatColumns="0" formatRows="0" selectLockedCells="1"/>
  <mergeCells count="15">
    <mergeCell ref="B1:P1"/>
    <mergeCell ref="Q1:Y3"/>
    <mergeCell ref="B2:P2"/>
    <mergeCell ref="B3:C3"/>
    <mergeCell ref="D3:J3"/>
    <mergeCell ref="K3:M3"/>
    <mergeCell ref="N3:P3"/>
    <mergeCell ref="X9:Y17"/>
    <mergeCell ref="B4:Y4"/>
    <mergeCell ref="B5:J5"/>
    <mergeCell ref="L5:N5"/>
    <mergeCell ref="O5:R5"/>
    <mergeCell ref="T5:Y5"/>
    <mergeCell ref="B8:Y8"/>
    <mergeCell ref="W9:W17"/>
  </mergeCells>
  <conditionalFormatting sqref="B1">
    <cfRule type="duplicateValues" dxfId="173" priority="2"/>
  </conditionalFormatting>
  <conditionalFormatting sqref="B2:B1048576">
    <cfRule type="duplicateValues" dxfId="172" priority="3"/>
  </conditionalFormatting>
  <conditionalFormatting sqref="Z9:Z17">
    <cfRule type="containsText" dxfId="171" priority="1" operator="containsText" text="Error">
      <formula>NOT(ISERROR(SEARCH("Error",Z9)))</formula>
    </cfRule>
  </conditionalFormatting>
  <pageMargins left="0.25" right="0.25" top="0.5" bottom="0.25" header="0" footer="0"/>
  <pageSetup scale="4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6C577-309E-4DDD-9529-1F82AF7BABD6}">
  <sheetPr>
    <tabColor rgb="FFC00000"/>
    <pageSetUpPr fitToPage="1"/>
  </sheetPr>
  <dimension ref="B1:S55"/>
  <sheetViews>
    <sheetView showGridLines="0" zoomScaleNormal="100" workbookViewId="0"/>
  </sheetViews>
  <sheetFormatPr defaultColWidth="9" defaultRowHeight="15" x14ac:dyDescent="0.25"/>
  <cols>
    <col min="1" max="1" width="1.5703125" style="1" customWidth="1"/>
    <col min="2" max="13" width="9" style="1"/>
    <col min="14" max="14" width="16.5703125" style="1" customWidth="1"/>
    <col min="15" max="15" width="1.28515625" style="1" customWidth="1"/>
    <col min="16" max="16384" width="9" style="1"/>
  </cols>
  <sheetData>
    <row r="1" spans="2:19" ht="34.5" thickTop="1" x14ac:dyDescent="0.5">
      <c r="B1" s="1199" t="s">
        <v>383</v>
      </c>
      <c r="C1" s="1200"/>
      <c r="D1" s="1200"/>
      <c r="E1" s="1200"/>
      <c r="F1" s="1200"/>
      <c r="G1" s="1200"/>
      <c r="H1" s="1200"/>
      <c r="I1" s="1200"/>
      <c r="J1" s="1200"/>
      <c r="K1" s="1200"/>
      <c r="L1" s="1200"/>
      <c r="M1" s="1200"/>
      <c r="N1" s="1201"/>
    </row>
    <row r="2" spans="2:19" ht="18.399999999999999" customHeight="1" x14ac:dyDescent="0.3">
      <c r="B2" s="1202" t="s">
        <v>384</v>
      </c>
      <c r="C2" s="1203"/>
      <c r="D2" s="1203"/>
      <c r="E2" s="1203"/>
      <c r="F2" s="1203"/>
      <c r="G2" s="1203"/>
      <c r="H2" s="1203"/>
      <c r="I2" s="1203"/>
      <c r="J2" s="1203"/>
      <c r="K2" s="1203"/>
      <c r="L2" s="1203"/>
      <c r="M2" s="1203"/>
      <c r="N2" s="1204"/>
    </row>
    <row r="3" spans="2:19" ht="18" customHeight="1" x14ac:dyDescent="0.3">
      <c r="B3" s="1202" t="s">
        <v>385</v>
      </c>
      <c r="C3" s="1203"/>
      <c r="D3" s="1203"/>
      <c r="E3" s="1203"/>
      <c r="F3" s="1203"/>
      <c r="G3" s="1203"/>
      <c r="H3" s="1203"/>
      <c r="I3" s="1203"/>
      <c r="J3" s="1203"/>
      <c r="K3" s="1203"/>
      <c r="L3" s="1203"/>
      <c r="M3" s="1203"/>
      <c r="N3" s="1204"/>
    </row>
    <row r="4" spans="2:19" ht="19.5" thickBot="1" x14ac:dyDescent="0.35">
      <c r="B4" s="1205" t="s">
        <v>386</v>
      </c>
      <c r="C4" s="1206"/>
      <c r="D4" s="1206"/>
      <c r="E4" s="1206"/>
      <c r="F4" s="1206"/>
      <c r="G4" s="1206"/>
      <c r="H4" s="1206"/>
      <c r="I4" s="1206"/>
      <c r="J4" s="1206"/>
      <c r="K4" s="1206"/>
      <c r="L4" s="1206"/>
      <c r="M4" s="1206"/>
      <c r="N4" s="1207"/>
    </row>
    <row r="5" spans="2:19" x14ac:dyDescent="0.25">
      <c r="B5" s="1208" t="s">
        <v>387</v>
      </c>
      <c r="C5" s="1209"/>
      <c r="D5" s="1209"/>
      <c r="E5" s="1209"/>
      <c r="F5" s="1209"/>
      <c r="G5" s="1209"/>
      <c r="H5" s="1209"/>
      <c r="I5" s="1209"/>
      <c r="J5" s="1209"/>
      <c r="K5" s="1209"/>
      <c r="L5" s="1209"/>
      <c r="M5" s="1209"/>
      <c r="N5" s="1210"/>
    </row>
    <row r="6" spans="2:19" ht="49.5" customHeight="1" x14ac:dyDescent="0.25">
      <c r="B6" s="1211" t="s">
        <v>388</v>
      </c>
      <c r="C6" s="1212"/>
      <c r="D6" s="1212"/>
      <c r="E6" s="1212"/>
      <c r="F6" s="1212"/>
      <c r="G6" s="1212"/>
      <c r="H6" s="1212"/>
      <c r="I6" s="1212"/>
      <c r="J6" s="1212"/>
      <c r="K6" s="1212"/>
      <c r="L6" s="1212"/>
      <c r="M6" s="1212"/>
      <c r="N6" s="1213"/>
    </row>
    <row r="7" spans="2:19" x14ac:dyDescent="0.25">
      <c r="B7" s="30"/>
      <c r="N7" s="29"/>
    </row>
    <row r="8" spans="2:19" x14ac:dyDescent="0.25">
      <c r="B8" s="30"/>
      <c r="N8" s="29"/>
    </row>
    <row r="9" spans="2:19" x14ac:dyDescent="0.25">
      <c r="B9" s="30"/>
      <c r="N9" s="29"/>
    </row>
    <row r="10" spans="2:19" x14ac:dyDescent="0.25">
      <c r="B10" s="30"/>
      <c r="N10" s="29"/>
    </row>
    <row r="11" spans="2:19" x14ac:dyDescent="0.25">
      <c r="B11" s="30"/>
      <c r="N11" s="29"/>
      <c r="P11" s="619"/>
      <c r="Q11" s="619"/>
      <c r="R11" s="619"/>
      <c r="S11" s="619"/>
    </row>
    <row r="12" spans="2:19" x14ac:dyDescent="0.25">
      <c r="B12" s="30"/>
      <c r="N12" s="29"/>
    </row>
    <row r="13" spans="2:19" x14ac:dyDescent="0.25">
      <c r="B13" s="30"/>
      <c r="N13" s="29"/>
    </row>
    <row r="14" spans="2:19" x14ac:dyDescent="0.25">
      <c r="B14" s="30"/>
      <c r="N14" s="29"/>
    </row>
    <row r="15" spans="2:19" x14ac:dyDescent="0.25">
      <c r="B15" s="30"/>
      <c r="N15" s="29"/>
    </row>
    <row r="16" spans="2:19" x14ac:dyDescent="0.25">
      <c r="B16" s="30"/>
      <c r="N16" s="29"/>
    </row>
    <row r="17" spans="2:14" x14ac:dyDescent="0.25">
      <c r="B17" s="30"/>
      <c r="N17" s="29"/>
    </row>
    <row r="18" spans="2:14" x14ac:dyDescent="0.25">
      <c r="B18" s="30"/>
      <c r="N18" s="29"/>
    </row>
    <row r="19" spans="2:14" x14ac:dyDescent="0.25">
      <c r="B19" s="30"/>
      <c r="N19" s="29"/>
    </row>
    <row r="20" spans="2:14" x14ac:dyDescent="0.25">
      <c r="B20" s="30"/>
      <c r="N20" s="29"/>
    </row>
    <row r="21" spans="2:14" x14ac:dyDescent="0.25">
      <c r="B21" s="30"/>
      <c r="N21" s="29"/>
    </row>
    <row r="22" spans="2:14" x14ac:dyDescent="0.25">
      <c r="B22" s="30"/>
      <c r="N22" s="29"/>
    </row>
    <row r="23" spans="2:14" x14ac:dyDescent="0.25">
      <c r="B23" s="30"/>
      <c r="N23" s="29"/>
    </row>
    <row r="24" spans="2:14" x14ac:dyDescent="0.25">
      <c r="B24" s="30"/>
      <c r="N24" s="29"/>
    </row>
    <row r="25" spans="2:14" x14ac:dyDescent="0.25">
      <c r="B25" s="30"/>
      <c r="N25" s="29"/>
    </row>
    <row r="26" spans="2:14" x14ac:dyDescent="0.25">
      <c r="B26" s="30"/>
      <c r="N26" s="29"/>
    </row>
    <row r="27" spans="2:14" x14ac:dyDescent="0.25">
      <c r="B27" s="30"/>
      <c r="N27" s="29"/>
    </row>
    <row r="28" spans="2:14" x14ac:dyDescent="0.25">
      <c r="B28" s="30"/>
      <c r="N28" s="29"/>
    </row>
    <row r="29" spans="2:14" x14ac:dyDescent="0.25">
      <c r="B29" s="30"/>
      <c r="N29" s="29"/>
    </row>
    <row r="30" spans="2:14" x14ac:dyDescent="0.25">
      <c r="B30" s="30"/>
      <c r="N30" s="29"/>
    </row>
    <row r="31" spans="2:14" x14ac:dyDescent="0.25">
      <c r="B31" s="30"/>
      <c r="N31" s="29"/>
    </row>
    <row r="32" spans="2:14" x14ac:dyDescent="0.25">
      <c r="B32" s="30"/>
      <c r="N32" s="29"/>
    </row>
    <row r="33" spans="2:14" x14ac:dyDescent="0.25">
      <c r="B33" s="30"/>
      <c r="N33" s="29"/>
    </row>
    <row r="34" spans="2:14" x14ac:dyDescent="0.25">
      <c r="B34" s="30"/>
      <c r="N34" s="29"/>
    </row>
    <row r="35" spans="2:14" x14ac:dyDescent="0.25">
      <c r="B35" s="30"/>
      <c r="N35" s="29"/>
    </row>
    <row r="36" spans="2:14" x14ac:dyDescent="0.25">
      <c r="B36" s="30"/>
      <c r="N36" s="29"/>
    </row>
    <row r="37" spans="2:14" x14ac:dyDescent="0.25">
      <c r="B37" s="30"/>
      <c r="N37" s="29"/>
    </row>
    <row r="38" spans="2:14" x14ac:dyDescent="0.25">
      <c r="B38" s="30"/>
      <c r="N38" s="29"/>
    </row>
    <row r="39" spans="2:14" x14ac:dyDescent="0.25">
      <c r="B39" s="30"/>
      <c r="N39" s="29"/>
    </row>
    <row r="40" spans="2:14" x14ac:dyDescent="0.25">
      <c r="B40" s="30"/>
      <c r="N40" s="29"/>
    </row>
    <row r="41" spans="2:14" x14ac:dyDescent="0.25">
      <c r="B41" s="30"/>
      <c r="N41" s="29"/>
    </row>
    <row r="42" spans="2:14" x14ac:dyDescent="0.25">
      <c r="B42" s="30"/>
      <c r="N42" s="29"/>
    </row>
    <row r="43" spans="2:14" x14ac:dyDescent="0.25">
      <c r="B43" s="30"/>
      <c r="N43" s="29"/>
    </row>
    <row r="44" spans="2:14" x14ac:dyDescent="0.25">
      <c r="B44" s="30"/>
      <c r="N44" s="29"/>
    </row>
    <row r="45" spans="2:14" x14ac:dyDescent="0.25">
      <c r="B45" s="30"/>
      <c r="N45" s="29"/>
    </row>
    <row r="46" spans="2:14" ht="15.75" thickBot="1" x14ac:dyDescent="0.3">
      <c r="B46" s="28"/>
      <c r="C46" s="27"/>
      <c r="D46" s="27"/>
      <c r="E46" s="27"/>
      <c r="F46" s="27"/>
      <c r="G46" s="27"/>
      <c r="H46" s="27"/>
      <c r="I46" s="27"/>
      <c r="J46" s="27"/>
      <c r="K46" s="27"/>
      <c r="L46" s="27"/>
      <c r="M46" s="27"/>
      <c r="N46" s="26"/>
    </row>
    <row r="47" spans="2:14" ht="15.75" thickTop="1" x14ac:dyDescent="0.25">
      <c r="B47" s="1181"/>
      <c r="C47" s="1182"/>
      <c r="D47" s="1182"/>
      <c r="E47" s="1182"/>
      <c r="F47" s="1182"/>
      <c r="G47" s="1182"/>
      <c r="H47" s="1182"/>
      <c r="I47" s="1182"/>
      <c r="J47" s="1182"/>
      <c r="K47" s="1182"/>
      <c r="L47" s="1182"/>
      <c r="M47" s="1182"/>
      <c r="N47" s="1183"/>
    </row>
    <row r="48" spans="2:14" x14ac:dyDescent="0.25">
      <c r="B48" s="1184"/>
      <c r="C48" s="1185"/>
      <c r="D48" s="1185"/>
      <c r="E48" s="1185"/>
      <c r="F48" s="1185"/>
      <c r="G48" s="1185"/>
      <c r="H48" s="1185"/>
      <c r="I48" s="1185"/>
      <c r="J48" s="1185"/>
      <c r="K48" s="1185"/>
      <c r="L48" s="1185"/>
      <c r="M48" s="1185"/>
      <c r="N48" s="1186"/>
    </row>
    <row r="49" spans="2:14" x14ac:dyDescent="0.25">
      <c r="B49" s="1184"/>
      <c r="C49" s="1185"/>
      <c r="D49" s="1185"/>
      <c r="E49" s="1185"/>
      <c r="F49" s="1185"/>
      <c r="G49" s="1185"/>
      <c r="H49" s="1185"/>
      <c r="I49" s="1185"/>
      <c r="J49" s="1185"/>
      <c r="K49" s="1185"/>
      <c r="L49" s="1185"/>
      <c r="M49" s="1185"/>
      <c r="N49" s="1186"/>
    </row>
    <row r="50" spans="2:14" ht="15.75" thickBot="1" x14ac:dyDescent="0.3">
      <c r="B50" s="1187"/>
      <c r="C50" s="1188"/>
      <c r="D50" s="1188"/>
      <c r="E50" s="1188"/>
      <c r="F50" s="1188"/>
      <c r="G50" s="1188"/>
      <c r="H50" s="1188"/>
      <c r="I50" s="1188"/>
      <c r="J50" s="1188"/>
      <c r="K50" s="1188"/>
      <c r="L50" s="1188"/>
      <c r="M50" s="1188"/>
      <c r="N50" s="1189"/>
    </row>
    <row r="51" spans="2:14" ht="15.75" thickTop="1" x14ac:dyDescent="0.25">
      <c r="B51" s="1190" t="s">
        <v>389</v>
      </c>
      <c r="C51" s="1191"/>
      <c r="D51" s="1191"/>
      <c r="E51" s="1191"/>
      <c r="F51" s="1191"/>
      <c r="G51" s="1191"/>
      <c r="H51" s="1191"/>
      <c r="I51" s="1191"/>
      <c r="J51" s="1191"/>
      <c r="K51" s="1191"/>
      <c r="L51" s="1191"/>
      <c r="M51" s="1191"/>
      <c r="N51" s="1192"/>
    </row>
    <row r="52" spans="2:14" x14ac:dyDescent="0.25">
      <c r="B52" s="1193"/>
      <c r="C52" s="1194"/>
      <c r="D52" s="1194"/>
      <c r="E52" s="1194"/>
      <c r="F52" s="1194"/>
      <c r="G52" s="1194"/>
      <c r="H52" s="1194"/>
      <c r="I52" s="1194"/>
      <c r="J52" s="1194"/>
      <c r="K52" s="1194"/>
      <c r="L52" s="1194"/>
      <c r="M52" s="1194"/>
      <c r="N52" s="1195"/>
    </row>
    <row r="53" spans="2:14" x14ac:dyDescent="0.25">
      <c r="B53" s="1193"/>
      <c r="C53" s="1194"/>
      <c r="D53" s="1194"/>
      <c r="E53" s="1194"/>
      <c r="F53" s="1194"/>
      <c r="G53" s="1194"/>
      <c r="H53" s="1194"/>
      <c r="I53" s="1194"/>
      <c r="J53" s="1194"/>
      <c r="K53" s="1194"/>
      <c r="L53" s="1194"/>
      <c r="M53" s="1194"/>
      <c r="N53" s="1195"/>
    </row>
    <row r="54" spans="2:14" ht="15.75" thickBot="1" x14ac:dyDescent="0.3">
      <c r="B54" s="1196"/>
      <c r="C54" s="1197"/>
      <c r="D54" s="1197"/>
      <c r="E54" s="1197"/>
      <c r="F54" s="1197"/>
      <c r="G54" s="1197"/>
      <c r="H54" s="1197"/>
      <c r="I54" s="1197"/>
      <c r="J54" s="1197"/>
      <c r="K54" s="1197"/>
      <c r="L54" s="1197"/>
      <c r="M54" s="1197"/>
      <c r="N54" s="1198"/>
    </row>
    <row r="55" spans="2:14" ht="15.75" thickTop="1" x14ac:dyDescent="0.25"/>
  </sheetData>
  <sheetProtection algorithmName="SHA-512" hashValue="RjotZ+oPU1vRi7++Xp4bL/ERMSFF1pKpD1Jq2w3Qm8RAjcCBKr4SRO+RNYWBsBfizTRiqMDOBBSGTzH2vE5dQw==" saltValue="FSMsKuE6bBoZSt0lvaLngA==" spinCount="100000" sheet="1" formatColumns="0" formatRows="0"/>
  <mergeCells count="8">
    <mergeCell ref="B47:N50"/>
    <mergeCell ref="B51:N54"/>
    <mergeCell ref="B1:N1"/>
    <mergeCell ref="B2:N2"/>
    <mergeCell ref="B3:N3"/>
    <mergeCell ref="B4:N4"/>
    <mergeCell ref="B5:N5"/>
    <mergeCell ref="B6:N6"/>
  </mergeCells>
  <hyperlinks>
    <hyperlink ref="B4:L4" r:id="rId1" tooltip="donatedfoods@dese.mo.gov" display="COMPLETE AND SUBMIT THE PACKET TO donatedfoods@dese.mo.gov BY FEBRUARY 19,2021" xr:uid="{97DEF73C-00BB-4092-A1CF-961C22230D2B}"/>
    <hyperlink ref="B4:N4" r:id="rId2" tooltip="donatedfoods@dese.mo.gov" display="COMPLETE AND SUBMIT THIS PACKET TO donatedfoods@dese.mo.gov by March 1, 2024" xr:uid="{3D689941-9EA8-4CA4-A1D1-1D075A0CE547}"/>
  </hyperlinks>
  <pageMargins left="0.2" right="0.2" top="0.25" bottom="0.25" header="0" footer="0"/>
  <pageSetup scale="80" fitToHeight="0"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14E7-1C80-4E25-A923-C8A22D16B291}">
  <sheetPr>
    <pageSetUpPr fitToPage="1"/>
  </sheetPr>
  <dimension ref="B1:Z14"/>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20.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72"/>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579"/>
      <c r="Y4" s="1498"/>
      <c r="Z4" s="168"/>
    </row>
    <row r="5" spans="2:26" ht="47.45" customHeight="1" thickTop="1" thickBot="1" x14ac:dyDescent="0.3">
      <c r="B5" s="1499"/>
      <c r="C5" s="1500"/>
      <c r="D5" s="1500"/>
      <c r="E5" s="1500"/>
      <c r="F5" s="1500"/>
      <c r="G5" s="1500"/>
      <c r="H5" s="1500"/>
      <c r="I5" s="1500"/>
      <c r="J5" s="1501"/>
      <c r="K5" s="1129">
        <v>100299</v>
      </c>
      <c r="L5" s="1502" t="s">
        <v>1963</v>
      </c>
      <c r="M5" s="1502"/>
      <c r="N5" s="1502"/>
      <c r="O5" s="1503" t="s">
        <v>2158</v>
      </c>
      <c r="P5" s="1503"/>
      <c r="Q5" s="1503"/>
      <c r="R5" s="1503"/>
      <c r="S5" s="170">
        <v>4.7668999999999997</v>
      </c>
      <c r="T5" s="1630" t="s">
        <v>2147</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1130"/>
      <c r="D7" s="183"/>
      <c r="E7" s="183"/>
      <c r="F7" s="183"/>
      <c r="G7" s="183"/>
      <c r="H7" s="183"/>
      <c r="I7" s="183"/>
      <c r="J7" s="184"/>
      <c r="K7" s="185">
        <f t="shared" ref="K7:V7" si="0">SUM(K9:K10)</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55.15" customHeight="1" x14ac:dyDescent="0.25">
      <c r="B9" s="187">
        <v>2137</v>
      </c>
      <c r="C9" s="252" t="s">
        <v>2159</v>
      </c>
      <c r="D9" s="189"/>
      <c r="E9" s="190"/>
      <c r="F9" s="190">
        <v>1</v>
      </c>
      <c r="G9" s="191">
        <v>8.5</v>
      </c>
      <c r="H9" s="190">
        <v>100</v>
      </c>
      <c r="I9" s="191">
        <v>8.5</v>
      </c>
      <c r="J9" s="192">
        <f>$S$5*I9</f>
        <v>40.518649999999994</v>
      </c>
      <c r="K9" s="60"/>
      <c r="L9" s="59"/>
      <c r="M9" s="59"/>
      <c r="N9" s="59"/>
      <c r="O9" s="59"/>
      <c r="P9" s="59"/>
      <c r="Q9" s="59"/>
      <c r="R9" s="59"/>
      <c r="S9" s="58"/>
      <c r="T9" s="193">
        <f>SUM(K9:S9)</f>
        <v>0</v>
      </c>
      <c r="U9" s="57">
        <f>T9*I9</f>
        <v>0</v>
      </c>
      <c r="V9" s="1127">
        <f>U9*$S$5</f>
        <v>0</v>
      </c>
      <c r="W9" s="1508" t="str">
        <f>_xlfn.CONCAT("$",'Total Sheet'!B34," per case for public LEAS / estimated $",'Total Sheet'!B35," for Nonpublic LEAs")</f>
        <v>$2.25 per case for public LEAS / estimated $5.25 for Nonpublic LEAs</v>
      </c>
      <c r="X9" s="1490" t="s">
        <v>1976</v>
      </c>
      <c r="Y9" s="1491"/>
    </row>
    <row r="10" spans="2:26" ht="55.15" customHeight="1" thickBot="1" x14ac:dyDescent="0.3">
      <c r="B10" s="201">
        <v>49602</v>
      </c>
      <c r="C10" s="255" t="s">
        <v>2160</v>
      </c>
      <c r="D10" s="203"/>
      <c r="E10" s="204"/>
      <c r="F10" s="204">
        <v>1</v>
      </c>
      <c r="G10" s="205">
        <v>7.94</v>
      </c>
      <c r="H10" s="204">
        <v>100</v>
      </c>
      <c r="I10" s="205">
        <v>4.29</v>
      </c>
      <c r="J10" s="206">
        <f>$S$5*I10</f>
        <v>20.450001</v>
      </c>
      <c r="K10" s="52"/>
      <c r="L10" s="51"/>
      <c r="M10" s="51"/>
      <c r="N10" s="51"/>
      <c r="O10" s="51"/>
      <c r="P10" s="51"/>
      <c r="Q10" s="51"/>
      <c r="R10" s="51"/>
      <c r="S10" s="50"/>
      <c r="T10" s="207">
        <f>SUM(K10:S10)</f>
        <v>0</v>
      </c>
      <c r="U10" s="49">
        <f>T10*I10</f>
        <v>0</v>
      </c>
      <c r="V10" s="1128">
        <f>U10*$S$5</f>
        <v>0</v>
      </c>
      <c r="W10" s="1510"/>
      <c r="X10" s="1494"/>
      <c r="Y10" s="1495"/>
    </row>
    <row r="11" spans="2:26" ht="70.900000000000006" customHeight="1" thickBot="1" x14ac:dyDescent="0.3">
      <c r="B11" s="208"/>
      <c r="C11" s="209"/>
      <c r="D11" s="210"/>
      <c r="E11" s="210"/>
      <c r="F11" s="210"/>
      <c r="G11" s="210"/>
      <c r="H11" s="210"/>
      <c r="I11" s="210"/>
      <c r="J11" s="211"/>
      <c r="K11" s="212"/>
      <c r="L11" s="212"/>
      <c r="M11" s="212"/>
      <c r="N11" s="212"/>
      <c r="O11" s="212"/>
      <c r="P11" s="212"/>
      <c r="Q11" s="212"/>
      <c r="R11" s="212"/>
      <c r="S11" s="212"/>
      <c r="T11" s="213"/>
      <c r="U11" s="214"/>
      <c r="V11" s="215"/>
      <c r="W11" s="215"/>
      <c r="X11" s="215"/>
      <c r="Y11" s="216"/>
    </row>
    <row r="12" spans="2:26" ht="15.75" thickTop="1" x14ac:dyDescent="0.25">
      <c r="K12" s="218"/>
      <c r="L12" s="218"/>
      <c r="M12" s="218"/>
      <c r="N12" s="218"/>
      <c r="O12" s="218"/>
      <c r="P12" s="218"/>
      <c r="Q12" s="218"/>
      <c r="R12" s="218"/>
      <c r="S12" s="218"/>
      <c r="T12" s="218"/>
      <c r="U12" s="219"/>
      <c r="V12" s="220"/>
      <c r="W12" s="220"/>
    </row>
    <row r="14" spans="2:26" ht="21" customHeight="1" x14ac:dyDescent="0.25"/>
  </sheetData>
  <sheetProtection algorithmName="SHA-512" hashValue="/57Qe2rcjUWJflSlKd+Rqhc5c6QbDLYDy8BvVIt/t4YqUAOvWiwtVxaZkqeU/0seNmh/oNl7ztSscQR2UtOgtg==" saltValue="mtCXSraHShH6mdj9G8cAhw==" spinCount="100000" sheet="1" objects="1" formatColumns="0" formatRows="0" selectLockedCells="1"/>
  <mergeCells count="15">
    <mergeCell ref="B1:P1"/>
    <mergeCell ref="Q1:Y3"/>
    <mergeCell ref="B2:P2"/>
    <mergeCell ref="B3:C3"/>
    <mergeCell ref="D3:J3"/>
    <mergeCell ref="K3:M3"/>
    <mergeCell ref="N3:P3"/>
    <mergeCell ref="X9:Y10"/>
    <mergeCell ref="B4:Y4"/>
    <mergeCell ref="B5:J5"/>
    <mergeCell ref="L5:N5"/>
    <mergeCell ref="O5:R5"/>
    <mergeCell ref="T5:Y5"/>
    <mergeCell ref="B8:Y8"/>
    <mergeCell ref="W9:W10"/>
  </mergeCells>
  <conditionalFormatting sqref="B1">
    <cfRule type="duplicateValues" dxfId="170" priority="2"/>
  </conditionalFormatting>
  <conditionalFormatting sqref="B2:B1048576">
    <cfRule type="duplicateValues" dxfId="169" priority="3"/>
  </conditionalFormatting>
  <conditionalFormatting sqref="Z9:Z10">
    <cfRule type="containsText" dxfId="168"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54C62-E47C-4292-8797-E824B07EDED2}">
  <sheetPr>
    <pageSetUpPr fitToPage="1"/>
  </sheetPr>
  <dimension ref="A1:Y36"/>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20.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111791</v>
      </c>
      <c r="L6" s="1559" t="s">
        <v>1963</v>
      </c>
      <c r="M6" s="1559"/>
      <c r="N6" s="1559"/>
      <c r="O6" s="1560" t="s">
        <v>2161</v>
      </c>
      <c r="P6" s="1561"/>
      <c r="Q6" s="1561"/>
      <c r="R6" s="1561"/>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SUM(U14:U26)</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SUM(K14:K58)</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241">
        <v>126</v>
      </c>
      <c r="C14" s="252" t="s">
        <v>2162</v>
      </c>
      <c r="D14" s="189">
        <v>2</v>
      </c>
      <c r="E14" s="190">
        <v>1</v>
      </c>
      <c r="F14" s="190">
        <v>0</v>
      </c>
      <c r="G14" s="191">
        <v>28.531250000000004</v>
      </c>
      <c r="H14" s="190">
        <v>110</v>
      </c>
      <c r="I14" s="191">
        <v>8.56</v>
      </c>
      <c r="J14" s="83">
        <f t="shared" ref="J14:J26" si="1">$S$6*I14</f>
        <v>15.788064000000002</v>
      </c>
      <c r="K14" s="60"/>
      <c r="L14" s="59"/>
      <c r="M14" s="59"/>
      <c r="N14" s="59"/>
      <c r="O14" s="59"/>
      <c r="P14" s="59"/>
      <c r="Q14" s="59"/>
      <c r="R14" s="59"/>
      <c r="S14" s="58"/>
      <c r="T14" s="193">
        <f t="shared" ref="T14:T26" si="2">SUM(K14:S14)</f>
        <v>0</v>
      </c>
      <c r="U14" s="57">
        <f t="shared" ref="U14:U26" si="3">T14*I14</f>
        <v>0</v>
      </c>
      <c r="V14" s="1034">
        <f t="shared" ref="V14:V26" si="4">U14*$S$6</f>
        <v>0</v>
      </c>
      <c r="W14" s="1490" t="s">
        <v>1976</v>
      </c>
      <c r="X14" s="1491"/>
    </row>
    <row r="15" spans="1:25" ht="30.75" customHeight="1" x14ac:dyDescent="0.25">
      <c r="B15" s="243">
        <v>316</v>
      </c>
      <c r="C15" s="253" t="s">
        <v>2163</v>
      </c>
      <c r="D15" s="196">
        <v>2</v>
      </c>
      <c r="E15" s="197">
        <v>2</v>
      </c>
      <c r="F15" s="197">
        <v>0</v>
      </c>
      <c r="G15" s="198">
        <v>13.359375</v>
      </c>
      <c r="H15" s="197">
        <v>45</v>
      </c>
      <c r="I15" s="198">
        <v>2.81</v>
      </c>
      <c r="J15" s="199">
        <f t="shared" si="1"/>
        <v>5.1827640000000006</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245">
        <v>425</v>
      </c>
      <c r="C16" s="253" t="s">
        <v>2164</v>
      </c>
      <c r="D16" s="196">
        <v>2</v>
      </c>
      <c r="E16" s="197">
        <v>1.5</v>
      </c>
      <c r="F16" s="197">
        <v>0</v>
      </c>
      <c r="G16" s="198">
        <v>20.125</v>
      </c>
      <c r="H16" s="197">
        <v>70</v>
      </c>
      <c r="I16" s="198">
        <v>5.45</v>
      </c>
      <c r="J16" s="199">
        <f t="shared" si="1"/>
        <v>10.05198</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245">
        <v>6715</v>
      </c>
      <c r="C17" s="253" t="s">
        <v>2165</v>
      </c>
      <c r="D17" s="196">
        <v>2</v>
      </c>
      <c r="E17" s="197">
        <v>2</v>
      </c>
      <c r="F17" s="197">
        <v>0</v>
      </c>
      <c r="G17" s="198">
        <v>12.937499999999998</v>
      </c>
      <c r="H17" s="197">
        <v>45</v>
      </c>
      <c r="I17" s="198">
        <v>1.4</v>
      </c>
      <c r="J17" s="199">
        <f t="shared" si="1"/>
        <v>2.58216</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245">
        <v>6721</v>
      </c>
      <c r="C18" s="253" t="s">
        <v>2166</v>
      </c>
      <c r="D18" s="196">
        <v>2</v>
      </c>
      <c r="E18" s="197">
        <v>2</v>
      </c>
      <c r="F18" s="197">
        <v>0</v>
      </c>
      <c r="G18" s="198">
        <v>14.0625</v>
      </c>
      <c r="H18" s="197">
        <v>45</v>
      </c>
      <c r="I18" s="198">
        <v>1.4</v>
      </c>
      <c r="J18" s="199">
        <f t="shared" si="1"/>
        <v>2.58216</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245">
        <v>37619</v>
      </c>
      <c r="C19" s="253" t="s">
        <v>2167</v>
      </c>
      <c r="D19" s="196">
        <v>1.5</v>
      </c>
      <c r="E19" s="197">
        <v>1.75</v>
      </c>
      <c r="F19" s="197">
        <v>0</v>
      </c>
      <c r="G19" s="198">
        <v>15.374999999999998</v>
      </c>
      <c r="H19" s="197">
        <v>60</v>
      </c>
      <c r="I19" s="198">
        <v>1.87</v>
      </c>
      <c r="J19" s="199">
        <f t="shared" si="1"/>
        <v>3.4490280000000002</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245">
        <v>37621</v>
      </c>
      <c r="C20" s="253" t="s">
        <v>2168</v>
      </c>
      <c r="D20" s="196">
        <v>1</v>
      </c>
      <c r="E20" s="197">
        <v>1.75</v>
      </c>
      <c r="F20" s="197">
        <v>0</v>
      </c>
      <c r="G20" s="198">
        <v>12.375</v>
      </c>
      <c r="H20" s="197">
        <v>60</v>
      </c>
      <c r="I20" s="198">
        <v>1.87</v>
      </c>
      <c r="J20" s="199">
        <f t="shared" si="1"/>
        <v>3.4490280000000002</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245">
        <v>37623</v>
      </c>
      <c r="C21" s="253" t="s">
        <v>2169</v>
      </c>
      <c r="D21" s="196">
        <v>1</v>
      </c>
      <c r="E21" s="197">
        <v>1.25</v>
      </c>
      <c r="F21" s="197">
        <v>0</v>
      </c>
      <c r="G21" s="198">
        <v>9.375</v>
      </c>
      <c r="H21" s="197">
        <v>60</v>
      </c>
      <c r="I21" s="198">
        <v>1.87</v>
      </c>
      <c r="J21" s="199">
        <f t="shared" si="1"/>
        <v>3.4490280000000002</v>
      </c>
      <c r="K21" s="56"/>
      <c r="L21" s="55"/>
      <c r="M21" s="55"/>
      <c r="N21" s="55"/>
      <c r="O21" s="55"/>
      <c r="P21" s="55"/>
      <c r="Q21" s="55"/>
      <c r="R21" s="55"/>
      <c r="S21" s="54"/>
      <c r="T21" s="200">
        <f t="shared" si="2"/>
        <v>0</v>
      </c>
      <c r="U21" s="53">
        <f t="shared" si="3"/>
        <v>0</v>
      </c>
      <c r="V21" s="1035">
        <f t="shared" si="4"/>
        <v>0</v>
      </c>
      <c r="W21" s="1492"/>
      <c r="X21" s="1493"/>
    </row>
    <row r="22" spans="2:24" ht="30.75" customHeight="1" x14ac:dyDescent="0.25">
      <c r="B22" s="245" t="s">
        <v>236</v>
      </c>
      <c r="C22" s="253" t="s">
        <v>2170</v>
      </c>
      <c r="D22" s="196">
        <v>2</v>
      </c>
      <c r="E22" s="197">
        <v>2</v>
      </c>
      <c r="F22" s="197" t="s">
        <v>2171</v>
      </c>
      <c r="G22" s="198">
        <v>27.759375000000002</v>
      </c>
      <c r="H22" s="197">
        <v>105</v>
      </c>
      <c r="I22" s="198">
        <v>8.5299999999999994</v>
      </c>
      <c r="J22" s="199">
        <f t="shared" si="1"/>
        <v>15.732731999999999</v>
      </c>
      <c r="K22" s="56"/>
      <c r="L22" s="55"/>
      <c r="M22" s="55"/>
      <c r="N22" s="55"/>
      <c r="O22" s="55"/>
      <c r="P22" s="55"/>
      <c r="Q22" s="55"/>
      <c r="R22" s="55"/>
      <c r="S22" s="54"/>
      <c r="T22" s="200">
        <f t="shared" si="2"/>
        <v>0</v>
      </c>
      <c r="U22" s="53">
        <f t="shared" si="3"/>
        <v>0</v>
      </c>
      <c r="V22" s="1035">
        <f t="shared" si="4"/>
        <v>0</v>
      </c>
      <c r="W22" s="1492"/>
      <c r="X22" s="1493"/>
    </row>
    <row r="23" spans="2:24" ht="30.75" customHeight="1" x14ac:dyDescent="0.25">
      <c r="B23" s="243" t="s">
        <v>237</v>
      </c>
      <c r="C23" s="253" t="s">
        <v>2172</v>
      </c>
      <c r="D23" s="196">
        <v>2</v>
      </c>
      <c r="E23" s="197">
        <v>2</v>
      </c>
      <c r="F23" s="197">
        <v>0</v>
      </c>
      <c r="G23" s="198">
        <v>28.22</v>
      </c>
      <c r="H23" s="197">
        <v>105</v>
      </c>
      <c r="I23" s="198">
        <v>4.1399999999999997</v>
      </c>
      <c r="J23" s="199">
        <f t="shared" si="1"/>
        <v>7.6358159999999993</v>
      </c>
      <c r="K23" s="56"/>
      <c r="L23" s="55"/>
      <c r="M23" s="55"/>
      <c r="N23" s="55"/>
      <c r="O23" s="55"/>
      <c r="P23" s="55"/>
      <c r="Q23" s="55"/>
      <c r="R23" s="55"/>
      <c r="S23" s="54"/>
      <c r="T23" s="200">
        <f t="shared" si="2"/>
        <v>0</v>
      </c>
      <c r="U23" s="53">
        <f t="shared" si="3"/>
        <v>0</v>
      </c>
      <c r="V23" s="1035">
        <f t="shared" si="4"/>
        <v>0</v>
      </c>
      <c r="W23" s="1492"/>
      <c r="X23" s="1493"/>
    </row>
    <row r="24" spans="2:24" ht="30.75" customHeight="1" x14ac:dyDescent="0.25">
      <c r="B24" s="245" t="s">
        <v>238</v>
      </c>
      <c r="C24" s="253" t="s">
        <v>2173</v>
      </c>
      <c r="D24" s="196">
        <v>2</v>
      </c>
      <c r="E24" s="197">
        <v>2</v>
      </c>
      <c r="F24" s="197" t="s">
        <v>2171</v>
      </c>
      <c r="G24" s="198">
        <v>27.56</v>
      </c>
      <c r="H24" s="197">
        <v>105</v>
      </c>
      <c r="I24" s="198">
        <v>10.43</v>
      </c>
      <c r="J24" s="199">
        <f t="shared" si="1"/>
        <v>19.237092000000001</v>
      </c>
      <c r="K24" s="56"/>
      <c r="L24" s="55"/>
      <c r="M24" s="55"/>
      <c r="N24" s="55"/>
      <c r="O24" s="55"/>
      <c r="P24" s="55"/>
      <c r="Q24" s="55"/>
      <c r="R24" s="55"/>
      <c r="S24" s="54"/>
      <c r="T24" s="200">
        <f t="shared" si="2"/>
        <v>0</v>
      </c>
      <c r="U24" s="53">
        <f t="shared" si="3"/>
        <v>0</v>
      </c>
      <c r="V24" s="1035">
        <f t="shared" si="4"/>
        <v>0</v>
      </c>
      <c r="W24" s="1492"/>
      <c r="X24" s="1493"/>
    </row>
    <row r="25" spans="2:24" ht="30.75" customHeight="1" x14ac:dyDescent="0.25">
      <c r="B25" s="245" t="s">
        <v>239</v>
      </c>
      <c r="C25" s="253" t="s">
        <v>2174</v>
      </c>
      <c r="D25" s="196">
        <v>2</v>
      </c>
      <c r="E25" s="197">
        <v>2</v>
      </c>
      <c r="F25" s="197">
        <v>0</v>
      </c>
      <c r="G25" s="198">
        <v>27.56</v>
      </c>
      <c r="H25" s="197">
        <v>105</v>
      </c>
      <c r="I25" s="198">
        <v>10.43</v>
      </c>
      <c r="J25" s="199">
        <f t="shared" si="1"/>
        <v>19.237092000000001</v>
      </c>
      <c r="K25" s="56"/>
      <c r="L25" s="55"/>
      <c r="M25" s="55"/>
      <c r="N25" s="55"/>
      <c r="O25" s="55"/>
      <c r="P25" s="55"/>
      <c r="Q25" s="55"/>
      <c r="R25" s="55"/>
      <c r="S25" s="54"/>
      <c r="T25" s="200">
        <f t="shared" si="2"/>
        <v>0</v>
      </c>
      <c r="U25" s="53">
        <f t="shared" si="3"/>
        <v>0</v>
      </c>
      <c r="V25" s="1035">
        <f t="shared" si="4"/>
        <v>0</v>
      </c>
      <c r="W25" s="1492"/>
      <c r="X25" s="1493"/>
    </row>
    <row r="26" spans="2:24" ht="30.75" customHeight="1" thickBot="1" x14ac:dyDescent="0.3">
      <c r="B26" s="246" t="s">
        <v>240</v>
      </c>
      <c r="C26" s="255" t="s">
        <v>2175</v>
      </c>
      <c r="D26" s="203">
        <v>1</v>
      </c>
      <c r="E26" s="204">
        <v>1</v>
      </c>
      <c r="F26" s="204">
        <v>0</v>
      </c>
      <c r="G26" s="205">
        <v>14</v>
      </c>
      <c r="H26" s="204">
        <v>112</v>
      </c>
      <c r="I26" s="205">
        <v>7</v>
      </c>
      <c r="J26" s="206">
        <f t="shared" si="1"/>
        <v>12.9108</v>
      </c>
      <c r="K26" s="52"/>
      <c r="L26" s="51"/>
      <c r="M26" s="51"/>
      <c r="N26" s="51"/>
      <c r="O26" s="51"/>
      <c r="P26" s="51"/>
      <c r="Q26" s="51"/>
      <c r="R26" s="51"/>
      <c r="S26" s="50"/>
      <c r="T26" s="207">
        <f t="shared" si="2"/>
        <v>0</v>
      </c>
      <c r="U26" s="49">
        <f t="shared" si="3"/>
        <v>0</v>
      </c>
      <c r="V26" s="1036">
        <f t="shared" si="4"/>
        <v>0</v>
      </c>
      <c r="W26" s="1494"/>
      <c r="X26" s="1495"/>
    </row>
    <row r="27" spans="2:24" ht="23.85" customHeight="1" x14ac:dyDescent="0.25">
      <c r="B27" s="1548" t="s">
        <v>2004</v>
      </c>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50"/>
    </row>
    <row r="28" spans="2:24" ht="23.85" customHeight="1" x14ac:dyDescent="0.25">
      <c r="B28" s="1548"/>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50"/>
    </row>
    <row r="29" spans="2:24" ht="0.75" customHeight="1" x14ac:dyDescent="0.25">
      <c r="B29" s="1548"/>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50"/>
    </row>
    <row r="30" spans="2:24" ht="33.75" customHeight="1" thickBot="1" x14ac:dyDescent="0.3">
      <c r="B30" s="1551"/>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3"/>
    </row>
    <row r="31" spans="2:24" ht="58.5" customHeight="1" thickTop="1" thickBot="1" x14ac:dyDescent="0.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row>
    <row r="32" spans="2:24" ht="23.25" x14ac:dyDescent="0.35">
      <c r="C32" s="1530" t="s">
        <v>2005</v>
      </c>
      <c r="D32" s="1531"/>
      <c r="E32" s="1531"/>
      <c r="F32" s="1531"/>
      <c r="G32" s="1532"/>
    </row>
    <row r="33" spans="3:7" x14ac:dyDescent="0.25">
      <c r="C33" s="248"/>
      <c r="G33" s="249"/>
    </row>
    <row r="34" spans="3:7" x14ac:dyDescent="0.25">
      <c r="C34" s="82"/>
      <c r="D34" s="48"/>
      <c r="E34" s="48"/>
      <c r="F34" s="48"/>
      <c r="G34" s="81"/>
    </row>
    <row r="35" spans="3:7" x14ac:dyDescent="0.25">
      <c r="C35" s="82"/>
      <c r="D35" s="48"/>
      <c r="E35" s="48"/>
      <c r="F35" s="48"/>
      <c r="G35" s="81"/>
    </row>
    <row r="36" spans="3:7" ht="15.75" thickBot="1" x14ac:dyDescent="0.3">
      <c r="C36" s="80"/>
      <c r="D36" s="79"/>
      <c r="E36" s="79"/>
      <c r="F36" s="79"/>
      <c r="G36" s="78"/>
    </row>
  </sheetData>
  <sheetProtection algorithmName="SHA-512" hashValue="Jawwiexa8mVe8iJlZ6Htg4AbqJAeyWgb3ad1f/UMggGHh67pqBuqx3xvIN6zBwHiA/6R2+O7s6Qe4D8lyWUr3Q==" saltValue="IfMARL3sJ+T4xEElUz70Pg==" spinCount="100000" sheet="1" objects="1" formatColumns="0" formatRows="0" selectLockedCells="1"/>
  <mergeCells count="27">
    <mergeCell ref="B1:P1"/>
    <mergeCell ref="Q1:X3"/>
    <mergeCell ref="B2:P2"/>
    <mergeCell ref="B3:C3"/>
    <mergeCell ref="D3:J3"/>
    <mergeCell ref="K3:M3"/>
    <mergeCell ref="N3:P3"/>
    <mergeCell ref="B4:X4"/>
    <mergeCell ref="B5:X5"/>
    <mergeCell ref="B6:J6"/>
    <mergeCell ref="L6:N6"/>
    <mergeCell ref="O6:R6"/>
    <mergeCell ref="T6:X6"/>
    <mergeCell ref="C32:G32"/>
    <mergeCell ref="B31:X31"/>
    <mergeCell ref="B7:B8"/>
    <mergeCell ref="E7:J7"/>
    <mergeCell ref="L7:Q7"/>
    <mergeCell ref="S7:X7"/>
    <mergeCell ref="E8:J8"/>
    <mergeCell ref="L8:Q8"/>
    <mergeCell ref="S8:X8"/>
    <mergeCell ref="B9:X9"/>
    <mergeCell ref="B10:X10"/>
    <mergeCell ref="W14:X26"/>
    <mergeCell ref="B27:X28"/>
    <mergeCell ref="B29:X30"/>
  </mergeCells>
  <conditionalFormatting sqref="B1:B25 B27:B1048576">
    <cfRule type="duplicateValues" dxfId="167" priority="2"/>
  </conditionalFormatting>
  <conditionalFormatting sqref="B26">
    <cfRule type="duplicateValues" dxfId="166" priority="1"/>
  </conditionalFormatting>
  <pageMargins left="0.25" right="0.25" top="0.5" bottom="0.25" header="0" footer="0"/>
  <pageSetup scale="3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BFC8-BF66-484E-8061-16922FACB094}">
  <sheetPr>
    <pageSetUpPr fitToPage="1"/>
  </sheetPr>
  <dimension ref="A1:Y53"/>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8.42578125" style="169" bestFit="1" customWidth="1"/>
    <col min="3" max="3" width="72.710937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110244</v>
      </c>
      <c r="L6" s="1559" t="s">
        <v>1963</v>
      </c>
      <c r="M6" s="1559"/>
      <c r="N6" s="1559"/>
      <c r="O6" s="1560" t="s">
        <v>2176</v>
      </c>
      <c r="P6" s="1561"/>
      <c r="Q6" s="1561"/>
      <c r="R6" s="1561"/>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SUM(U14:U43)</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SUM(K14:K75)</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27" customHeight="1" x14ac:dyDescent="0.25">
      <c r="B14" s="241" t="s">
        <v>241</v>
      </c>
      <c r="C14" s="252" t="s">
        <v>2177</v>
      </c>
      <c r="D14" s="189">
        <v>2</v>
      </c>
      <c r="E14" s="190">
        <v>2</v>
      </c>
      <c r="F14" s="190" t="s">
        <v>2178</v>
      </c>
      <c r="G14" s="191">
        <v>17.59</v>
      </c>
      <c r="H14" s="190">
        <v>60</v>
      </c>
      <c r="I14" s="191">
        <v>6.07</v>
      </c>
      <c r="J14" s="83">
        <f t="shared" ref="J14:J43" si="1">$S$6*I14</f>
        <v>11.195508</v>
      </c>
      <c r="K14" s="60"/>
      <c r="L14" s="59"/>
      <c r="M14" s="59"/>
      <c r="N14" s="59"/>
      <c r="O14" s="59"/>
      <c r="P14" s="59"/>
      <c r="Q14" s="59"/>
      <c r="R14" s="59"/>
      <c r="S14" s="58"/>
      <c r="T14" s="193">
        <f t="shared" ref="T14:T43" si="2">SUM(K14:S14)</f>
        <v>0</v>
      </c>
      <c r="U14" s="57">
        <f t="shared" ref="U14:U43" si="3">T14*I14</f>
        <v>0</v>
      </c>
      <c r="V14" s="1034">
        <f t="shared" ref="V14:V43" si="4">U14*$S$6</f>
        <v>0</v>
      </c>
      <c r="W14" s="1490" t="s">
        <v>1976</v>
      </c>
      <c r="X14" s="1491"/>
    </row>
    <row r="15" spans="1:25" ht="27" customHeight="1" x14ac:dyDescent="0.25">
      <c r="B15" s="243" t="s">
        <v>242</v>
      </c>
      <c r="C15" s="253" t="s">
        <v>2179</v>
      </c>
      <c r="D15" s="196">
        <v>2</v>
      </c>
      <c r="E15" s="197">
        <v>2</v>
      </c>
      <c r="F15" s="197" t="s">
        <v>2178</v>
      </c>
      <c r="G15" s="198">
        <v>17.59</v>
      </c>
      <c r="H15" s="197">
        <v>60</v>
      </c>
      <c r="I15" s="198">
        <v>4.43</v>
      </c>
      <c r="J15" s="199">
        <f t="shared" si="1"/>
        <v>8.170691999999999</v>
      </c>
      <c r="K15" s="56"/>
      <c r="L15" s="55"/>
      <c r="M15" s="55"/>
      <c r="N15" s="55"/>
      <c r="O15" s="55"/>
      <c r="P15" s="55"/>
      <c r="Q15" s="55"/>
      <c r="R15" s="55"/>
      <c r="S15" s="54"/>
      <c r="T15" s="200">
        <f t="shared" si="2"/>
        <v>0</v>
      </c>
      <c r="U15" s="53">
        <f t="shared" si="3"/>
        <v>0</v>
      </c>
      <c r="V15" s="1035">
        <f t="shared" si="4"/>
        <v>0</v>
      </c>
      <c r="W15" s="1492"/>
      <c r="X15" s="1493"/>
    </row>
    <row r="16" spans="1:25" ht="27" customHeight="1" x14ac:dyDescent="0.25">
      <c r="B16" s="245" t="s">
        <v>243</v>
      </c>
      <c r="C16" s="253" t="s">
        <v>2180</v>
      </c>
      <c r="D16" s="196">
        <v>2</v>
      </c>
      <c r="E16" s="197">
        <v>2</v>
      </c>
      <c r="F16" s="197" t="s">
        <v>2178</v>
      </c>
      <c r="G16" s="198">
        <v>21.78</v>
      </c>
      <c r="H16" s="197">
        <v>72</v>
      </c>
      <c r="I16" s="198">
        <v>4.55</v>
      </c>
      <c r="J16" s="199">
        <f t="shared" si="1"/>
        <v>8.3920200000000005</v>
      </c>
      <c r="K16" s="56"/>
      <c r="L16" s="55"/>
      <c r="M16" s="55"/>
      <c r="N16" s="55"/>
      <c r="O16" s="55"/>
      <c r="P16" s="55"/>
      <c r="Q16" s="55"/>
      <c r="R16" s="55"/>
      <c r="S16" s="54"/>
      <c r="T16" s="200">
        <f t="shared" si="2"/>
        <v>0</v>
      </c>
      <c r="U16" s="53">
        <f t="shared" si="3"/>
        <v>0</v>
      </c>
      <c r="V16" s="1035">
        <f t="shared" si="4"/>
        <v>0</v>
      </c>
      <c r="W16" s="1492"/>
      <c r="X16" s="1493"/>
    </row>
    <row r="17" spans="2:24" ht="27" customHeight="1" x14ac:dyDescent="0.25">
      <c r="B17" s="245" t="s">
        <v>244</v>
      </c>
      <c r="C17" s="253" t="s">
        <v>2181</v>
      </c>
      <c r="D17" s="196">
        <v>2</v>
      </c>
      <c r="E17" s="197">
        <v>2</v>
      </c>
      <c r="F17" s="197" t="s">
        <v>2178</v>
      </c>
      <c r="G17" s="198">
        <v>21.92</v>
      </c>
      <c r="H17" s="197">
        <v>72</v>
      </c>
      <c r="I17" s="198">
        <v>4.12</v>
      </c>
      <c r="J17" s="199">
        <f t="shared" si="1"/>
        <v>7.5989280000000008</v>
      </c>
      <c r="K17" s="56"/>
      <c r="L17" s="55"/>
      <c r="M17" s="55"/>
      <c r="N17" s="55"/>
      <c r="O17" s="55"/>
      <c r="P17" s="55"/>
      <c r="Q17" s="55"/>
      <c r="R17" s="55"/>
      <c r="S17" s="54"/>
      <c r="T17" s="200">
        <f t="shared" si="2"/>
        <v>0</v>
      </c>
      <c r="U17" s="53">
        <f t="shared" si="3"/>
        <v>0</v>
      </c>
      <c r="V17" s="1035">
        <f t="shared" si="4"/>
        <v>0</v>
      </c>
      <c r="W17" s="1492"/>
      <c r="X17" s="1493"/>
    </row>
    <row r="18" spans="2:24" ht="27" customHeight="1" x14ac:dyDescent="0.25">
      <c r="B18" s="245" t="s">
        <v>245</v>
      </c>
      <c r="C18" s="253" t="s">
        <v>2182</v>
      </c>
      <c r="D18" s="196">
        <v>2</v>
      </c>
      <c r="E18" s="197">
        <v>2</v>
      </c>
      <c r="F18" s="197" t="s">
        <v>2178</v>
      </c>
      <c r="G18" s="198">
        <v>22.28</v>
      </c>
      <c r="H18" s="197">
        <v>72</v>
      </c>
      <c r="I18" s="198">
        <v>4.2300000000000004</v>
      </c>
      <c r="J18" s="199">
        <f t="shared" si="1"/>
        <v>7.8018120000000009</v>
      </c>
      <c r="K18" s="56"/>
      <c r="L18" s="55"/>
      <c r="M18" s="55"/>
      <c r="N18" s="55"/>
      <c r="O18" s="55"/>
      <c r="P18" s="55"/>
      <c r="Q18" s="55"/>
      <c r="R18" s="55"/>
      <c r="S18" s="54"/>
      <c r="T18" s="200">
        <f t="shared" si="2"/>
        <v>0</v>
      </c>
      <c r="U18" s="53">
        <f t="shared" si="3"/>
        <v>0</v>
      </c>
      <c r="V18" s="1035">
        <f t="shared" si="4"/>
        <v>0</v>
      </c>
      <c r="W18" s="1492"/>
      <c r="X18" s="1493"/>
    </row>
    <row r="19" spans="2:24" ht="27" customHeight="1" x14ac:dyDescent="0.25">
      <c r="B19" s="245" t="s">
        <v>246</v>
      </c>
      <c r="C19" s="253" t="s">
        <v>2183</v>
      </c>
      <c r="D19" s="196">
        <v>1</v>
      </c>
      <c r="E19" s="197">
        <v>1</v>
      </c>
      <c r="F19" s="197" t="s">
        <v>2184</v>
      </c>
      <c r="G19" s="198">
        <v>23.16</v>
      </c>
      <c r="H19" s="197">
        <v>192</v>
      </c>
      <c r="I19" s="198">
        <v>6.06</v>
      </c>
      <c r="J19" s="199">
        <f t="shared" si="1"/>
        <v>11.177064</v>
      </c>
      <c r="K19" s="56"/>
      <c r="L19" s="55"/>
      <c r="M19" s="55"/>
      <c r="N19" s="55"/>
      <c r="O19" s="55"/>
      <c r="P19" s="55"/>
      <c r="Q19" s="55"/>
      <c r="R19" s="55"/>
      <c r="S19" s="54"/>
      <c r="T19" s="200">
        <f t="shared" si="2"/>
        <v>0</v>
      </c>
      <c r="U19" s="53">
        <f t="shared" si="3"/>
        <v>0</v>
      </c>
      <c r="V19" s="1035">
        <f t="shared" si="4"/>
        <v>0</v>
      </c>
      <c r="W19" s="1492"/>
      <c r="X19" s="1493"/>
    </row>
    <row r="20" spans="2:24" ht="27" customHeight="1" x14ac:dyDescent="0.25">
      <c r="B20" s="245" t="s">
        <v>247</v>
      </c>
      <c r="C20" s="253" t="s">
        <v>2185</v>
      </c>
      <c r="D20" s="196">
        <v>2</v>
      </c>
      <c r="E20" s="197">
        <v>2</v>
      </c>
      <c r="F20" s="197" t="s">
        <v>2178</v>
      </c>
      <c r="G20" s="198">
        <v>15</v>
      </c>
      <c r="H20" s="197">
        <v>48</v>
      </c>
      <c r="I20" s="198">
        <v>2.67</v>
      </c>
      <c r="J20" s="199">
        <f t="shared" si="1"/>
        <v>4.9245479999999997</v>
      </c>
      <c r="K20" s="56"/>
      <c r="L20" s="55"/>
      <c r="M20" s="55"/>
      <c r="N20" s="55"/>
      <c r="O20" s="55"/>
      <c r="P20" s="55"/>
      <c r="Q20" s="55"/>
      <c r="R20" s="55"/>
      <c r="S20" s="54"/>
      <c r="T20" s="200">
        <f t="shared" si="2"/>
        <v>0</v>
      </c>
      <c r="U20" s="53">
        <f t="shared" si="3"/>
        <v>0</v>
      </c>
      <c r="V20" s="1035">
        <f t="shared" si="4"/>
        <v>0</v>
      </c>
      <c r="W20" s="1492"/>
      <c r="X20" s="1493"/>
    </row>
    <row r="21" spans="2:24" ht="27" customHeight="1" x14ac:dyDescent="0.25">
      <c r="B21" s="245" t="s">
        <v>248</v>
      </c>
      <c r="C21" s="253" t="s">
        <v>2186</v>
      </c>
      <c r="D21" s="196">
        <v>2</v>
      </c>
      <c r="E21" s="197">
        <v>2</v>
      </c>
      <c r="F21" s="197" t="s">
        <v>2178</v>
      </c>
      <c r="G21" s="198">
        <v>15</v>
      </c>
      <c r="H21" s="197">
        <v>48</v>
      </c>
      <c r="I21" s="198">
        <v>1.33</v>
      </c>
      <c r="J21" s="199">
        <f t="shared" si="1"/>
        <v>2.453052</v>
      </c>
      <c r="K21" s="56"/>
      <c r="L21" s="55"/>
      <c r="M21" s="55"/>
      <c r="N21" s="55"/>
      <c r="O21" s="55"/>
      <c r="P21" s="55"/>
      <c r="Q21" s="55"/>
      <c r="R21" s="55"/>
      <c r="S21" s="54"/>
      <c r="T21" s="200">
        <f t="shared" si="2"/>
        <v>0</v>
      </c>
      <c r="U21" s="53">
        <f t="shared" si="3"/>
        <v>0</v>
      </c>
      <c r="V21" s="1035">
        <f t="shared" si="4"/>
        <v>0</v>
      </c>
      <c r="W21" s="1492"/>
      <c r="X21" s="1493"/>
    </row>
    <row r="22" spans="2:24" ht="27" customHeight="1" x14ac:dyDescent="0.25">
      <c r="B22" s="245" t="s">
        <v>249</v>
      </c>
      <c r="C22" s="253" t="s">
        <v>2187</v>
      </c>
      <c r="D22" s="196">
        <v>1</v>
      </c>
      <c r="E22" s="197">
        <v>1</v>
      </c>
      <c r="F22" s="197" t="s">
        <v>2184</v>
      </c>
      <c r="G22" s="198">
        <v>29.25</v>
      </c>
      <c r="H22" s="197">
        <v>192</v>
      </c>
      <c r="I22" s="198">
        <v>5.28</v>
      </c>
      <c r="J22" s="199">
        <f t="shared" si="1"/>
        <v>9.7384320000000013</v>
      </c>
      <c r="K22" s="56"/>
      <c r="L22" s="55"/>
      <c r="M22" s="55"/>
      <c r="N22" s="55"/>
      <c r="O22" s="55"/>
      <c r="P22" s="55"/>
      <c r="Q22" s="55"/>
      <c r="R22" s="55"/>
      <c r="S22" s="54"/>
      <c r="T22" s="200">
        <f t="shared" si="2"/>
        <v>0</v>
      </c>
      <c r="U22" s="53">
        <f t="shared" si="3"/>
        <v>0</v>
      </c>
      <c r="V22" s="1035">
        <f t="shared" si="4"/>
        <v>0</v>
      </c>
      <c r="W22" s="1492"/>
      <c r="X22" s="1493"/>
    </row>
    <row r="23" spans="2:24" ht="27" customHeight="1" x14ac:dyDescent="0.25">
      <c r="B23" s="243" t="s">
        <v>250</v>
      </c>
      <c r="C23" s="253" t="s">
        <v>2188</v>
      </c>
      <c r="D23" s="196">
        <v>2</v>
      </c>
      <c r="E23" s="197">
        <v>2</v>
      </c>
      <c r="F23" s="197" t="s">
        <v>2178</v>
      </c>
      <c r="G23" s="198">
        <v>27.9</v>
      </c>
      <c r="H23" s="197">
        <v>96</v>
      </c>
      <c r="I23" s="198">
        <v>7.5</v>
      </c>
      <c r="J23" s="199">
        <f t="shared" si="1"/>
        <v>13.833</v>
      </c>
      <c r="K23" s="56"/>
      <c r="L23" s="55"/>
      <c r="M23" s="55"/>
      <c r="N23" s="55"/>
      <c r="O23" s="55"/>
      <c r="P23" s="55"/>
      <c r="Q23" s="55"/>
      <c r="R23" s="55"/>
      <c r="S23" s="54"/>
      <c r="T23" s="200">
        <f t="shared" si="2"/>
        <v>0</v>
      </c>
      <c r="U23" s="53">
        <f t="shared" si="3"/>
        <v>0</v>
      </c>
      <c r="V23" s="1035">
        <f t="shared" si="4"/>
        <v>0</v>
      </c>
      <c r="W23" s="1492"/>
      <c r="X23" s="1493"/>
    </row>
    <row r="24" spans="2:24" ht="27" customHeight="1" x14ac:dyDescent="0.25">
      <c r="B24" s="245" t="s">
        <v>251</v>
      </c>
      <c r="C24" s="253" t="s">
        <v>2189</v>
      </c>
      <c r="D24" s="196">
        <v>2</v>
      </c>
      <c r="E24" s="197">
        <v>2</v>
      </c>
      <c r="F24" s="197" t="s">
        <v>2178</v>
      </c>
      <c r="G24" s="198">
        <v>27.9</v>
      </c>
      <c r="H24" s="197">
        <v>96</v>
      </c>
      <c r="I24" s="198">
        <v>6</v>
      </c>
      <c r="J24" s="199">
        <f t="shared" si="1"/>
        <v>11.0664</v>
      </c>
      <c r="K24" s="56"/>
      <c r="L24" s="55"/>
      <c r="M24" s="55"/>
      <c r="N24" s="55"/>
      <c r="O24" s="55"/>
      <c r="P24" s="55"/>
      <c r="Q24" s="55"/>
      <c r="R24" s="55"/>
      <c r="S24" s="54"/>
      <c r="T24" s="200">
        <f t="shared" si="2"/>
        <v>0</v>
      </c>
      <c r="U24" s="53">
        <f t="shared" si="3"/>
        <v>0</v>
      </c>
      <c r="V24" s="1035">
        <f t="shared" si="4"/>
        <v>0</v>
      </c>
      <c r="W24" s="1492"/>
      <c r="X24" s="1493"/>
    </row>
    <row r="25" spans="2:24" ht="27" customHeight="1" x14ac:dyDescent="0.25">
      <c r="B25" s="245" t="s">
        <v>252</v>
      </c>
      <c r="C25" s="253" t="s">
        <v>2190</v>
      </c>
      <c r="D25" s="196">
        <v>1</v>
      </c>
      <c r="E25" s="197">
        <v>1</v>
      </c>
      <c r="F25" s="197" t="s">
        <v>2184</v>
      </c>
      <c r="G25" s="198">
        <v>23.16</v>
      </c>
      <c r="H25" s="197">
        <v>192</v>
      </c>
      <c r="I25" s="198">
        <v>12.11</v>
      </c>
      <c r="J25" s="199">
        <f t="shared" si="1"/>
        <v>22.335684000000001</v>
      </c>
      <c r="K25" s="56"/>
      <c r="L25" s="55"/>
      <c r="M25" s="55"/>
      <c r="N25" s="55"/>
      <c r="O25" s="55"/>
      <c r="P25" s="55"/>
      <c r="Q25" s="55"/>
      <c r="R25" s="55"/>
      <c r="S25" s="54"/>
      <c r="T25" s="200">
        <f t="shared" si="2"/>
        <v>0</v>
      </c>
      <c r="U25" s="53">
        <f t="shared" si="3"/>
        <v>0</v>
      </c>
      <c r="V25" s="1035">
        <f t="shared" si="4"/>
        <v>0</v>
      </c>
      <c r="W25" s="1492"/>
      <c r="X25" s="1493"/>
    </row>
    <row r="26" spans="2:24" ht="27" customHeight="1" x14ac:dyDescent="0.25">
      <c r="B26" s="245" t="s">
        <v>253</v>
      </c>
      <c r="C26" s="253" t="s">
        <v>2191</v>
      </c>
      <c r="D26" s="196">
        <v>2</v>
      </c>
      <c r="E26" s="197">
        <v>2</v>
      </c>
      <c r="F26" s="197" t="s">
        <v>2178</v>
      </c>
      <c r="G26" s="198">
        <v>22.5</v>
      </c>
      <c r="H26" s="197">
        <v>72</v>
      </c>
      <c r="I26" s="198">
        <v>9.1300000000000008</v>
      </c>
      <c r="J26" s="199">
        <f t="shared" si="1"/>
        <v>16.839372000000001</v>
      </c>
      <c r="K26" s="56"/>
      <c r="L26" s="55"/>
      <c r="M26" s="55"/>
      <c r="N26" s="55"/>
      <c r="O26" s="55"/>
      <c r="P26" s="55"/>
      <c r="Q26" s="55"/>
      <c r="R26" s="55"/>
      <c r="S26" s="54"/>
      <c r="T26" s="200">
        <f t="shared" si="2"/>
        <v>0</v>
      </c>
      <c r="U26" s="53">
        <f t="shared" si="3"/>
        <v>0</v>
      </c>
      <c r="V26" s="1035">
        <f t="shared" si="4"/>
        <v>0</v>
      </c>
      <c r="W26" s="1492"/>
      <c r="X26" s="1493"/>
    </row>
    <row r="27" spans="2:24" ht="27" customHeight="1" x14ac:dyDescent="0.25">
      <c r="B27" s="245" t="s">
        <v>254</v>
      </c>
      <c r="C27" s="253" t="s">
        <v>2192</v>
      </c>
      <c r="D27" s="196">
        <v>2</v>
      </c>
      <c r="E27" s="197">
        <v>2</v>
      </c>
      <c r="F27" s="197" t="s">
        <v>2178</v>
      </c>
      <c r="G27" s="198">
        <v>28.8</v>
      </c>
      <c r="H27" s="197">
        <v>96</v>
      </c>
      <c r="I27" s="198">
        <v>12.06</v>
      </c>
      <c r="J27" s="199">
        <f t="shared" si="1"/>
        <v>22.243464000000003</v>
      </c>
      <c r="K27" s="56"/>
      <c r="L27" s="55"/>
      <c r="M27" s="55"/>
      <c r="N27" s="55"/>
      <c r="O27" s="55"/>
      <c r="P27" s="55"/>
      <c r="Q27" s="55"/>
      <c r="R27" s="55"/>
      <c r="S27" s="54"/>
      <c r="T27" s="200">
        <f t="shared" si="2"/>
        <v>0</v>
      </c>
      <c r="U27" s="53">
        <f t="shared" si="3"/>
        <v>0</v>
      </c>
      <c r="V27" s="1035">
        <f t="shared" si="4"/>
        <v>0</v>
      </c>
      <c r="W27" s="1492"/>
      <c r="X27" s="1493"/>
    </row>
    <row r="28" spans="2:24" ht="27" customHeight="1" x14ac:dyDescent="0.25">
      <c r="B28" s="245" t="s">
        <v>255</v>
      </c>
      <c r="C28" s="253" t="s">
        <v>2193</v>
      </c>
      <c r="D28" s="196">
        <v>2</v>
      </c>
      <c r="E28" s="197">
        <v>2</v>
      </c>
      <c r="F28" s="197" t="s">
        <v>2178</v>
      </c>
      <c r="G28" s="198">
        <v>28.8</v>
      </c>
      <c r="H28" s="197">
        <v>96</v>
      </c>
      <c r="I28" s="198">
        <v>10.74</v>
      </c>
      <c r="J28" s="199">
        <f t="shared" si="1"/>
        <v>19.808856000000002</v>
      </c>
      <c r="K28" s="56"/>
      <c r="L28" s="55"/>
      <c r="M28" s="55"/>
      <c r="N28" s="55"/>
      <c r="O28" s="55"/>
      <c r="P28" s="55"/>
      <c r="Q28" s="55"/>
      <c r="R28" s="55"/>
      <c r="S28" s="54"/>
      <c r="T28" s="200">
        <f t="shared" si="2"/>
        <v>0</v>
      </c>
      <c r="U28" s="53">
        <f t="shared" si="3"/>
        <v>0</v>
      </c>
      <c r="V28" s="1035">
        <f t="shared" si="4"/>
        <v>0</v>
      </c>
      <c r="W28" s="1492"/>
      <c r="X28" s="1493"/>
    </row>
    <row r="29" spans="2:24" ht="27" customHeight="1" x14ac:dyDescent="0.25">
      <c r="B29" s="245" t="s">
        <v>256</v>
      </c>
      <c r="C29" s="253" t="s">
        <v>2194</v>
      </c>
      <c r="D29" s="196">
        <v>2</v>
      </c>
      <c r="E29" s="197">
        <v>2</v>
      </c>
      <c r="F29" s="197" t="s">
        <v>2178</v>
      </c>
      <c r="G29" s="198">
        <v>27.36</v>
      </c>
      <c r="H29" s="197">
        <v>96</v>
      </c>
      <c r="I29" s="198">
        <v>3.93</v>
      </c>
      <c r="J29" s="199">
        <f t="shared" si="1"/>
        <v>7.2484920000000006</v>
      </c>
      <c r="K29" s="56"/>
      <c r="L29" s="55"/>
      <c r="M29" s="55"/>
      <c r="N29" s="55"/>
      <c r="O29" s="55"/>
      <c r="P29" s="55"/>
      <c r="Q29" s="55"/>
      <c r="R29" s="55"/>
      <c r="S29" s="54"/>
      <c r="T29" s="200">
        <f t="shared" si="2"/>
        <v>0</v>
      </c>
      <c r="U29" s="53">
        <f t="shared" si="3"/>
        <v>0</v>
      </c>
      <c r="V29" s="1035">
        <f t="shared" si="4"/>
        <v>0</v>
      </c>
      <c r="W29" s="1492"/>
      <c r="X29" s="1493"/>
    </row>
    <row r="30" spans="2:24" ht="27" customHeight="1" x14ac:dyDescent="0.25">
      <c r="B30" s="245" t="s">
        <v>257</v>
      </c>
      <c r="C30" s="253" t="s">
        <v>2195</v>
      </c>
      <c r="D30" s="196">
        <v>2</v>
      </c>
      <c r="E30" s="197">
        <v>2</v>
      </c>
      <c r="F30" s="197" t="s">
        <v>2178</v>
      </c>
      <c r="G30" s="198">
        <v>27.36</v>
      </c>
      <c r="H30" s="197">
        <v>96</v>
      </c>
      <c r="I30" s="198">
        <v>3.21</v>
      </c>
      <c r="J30" s="199">
        <f t="shared" si="1"/>
        <v>5.9205240000000003</v>
      </c>
      <c r="K30" s="56"/>
      <c r="L30" s="55"/>
      <c r="M30" s="55"/>
      <c r="N30" s="55"/>
      <c r="O30" s="55"/>
      <c r="P30" s="55"/>
      <c r="Q30" s="55"/>
      <c r="R30" s="55"/>
      <c r="S30" s="54"/>
      <c r="T30" s="200">
        <f t="shared" si="2"/>
        <v>0</v>
      </c>
      <c r="U30" s="53">
        <f t="shared" si="3"/>
        <v>0</v>
      </c>
      <c r="V30" s="1035">
        <f t="shared" si="4"/>
        <v>0</v>
      </c>
      <c r="W30" s="1492"/>
      <c r="X30" s="1493"/>
    </row>
    <row r="31" spans="2:24" ht="27" customHeight="1" x14ac:dyDescent="0.25">
      <c r="B31" s="245" t="s">
        <v>258</v>
      </c>
      <c r="C31" s="253" t="s">
        <v>2196</v>
      </c>
      <c r="D31" s="196">
        <v>2</v>
      </c>
      <c r="E31" s="197">
        <v>2</v>
      </c>
      <c r="F31" s="197" t="s">
        <v>2178</v>
      </c>
      <c r="G31" s="198">
        <v>21.78</v>
      </c>
      <c r="H31" s="197">
        <v>72</v>
      </c>
      <c r="I31" s="198">
        <v>4.55</v>
      </c>
      <c r="J31" s="199">
        <f t="shared" si="1"/>
        <v>8.3920200000000005</v>
      </c>
      <c r="K31" s="56"/>
      <c r="L31" s="55"/>
      <c r="M31" s="55"/>
      <c r="N31" s="55"/>
      <c r="O31" s="55"/>
      <c r="P31" s="55"/>
      <c r="Q31" s="55"/>
      <c r="R31" s="55"/>
      <c r="S31" s="54"/>
      <c r="T31" s="200">
        <f t="shared" si="2"/>
        <v>0</v>
      </c>
      <c r="U31" s="53">
        <f t="shared" si="3"/>
        <v>0</v>
      </c>
      <c r="V31" s="1035">
        <f t="shared" si="4"/>
        <v>0</v>
      </c>
      <c r="W31" s="1492"/>
      <c r="X31" s="1493"/>
    </row>
    <row r="32" spans="2:24" ht="27" customHeight="1" x14ac:dyDescent="0.25">
      <c r="B32" s="245" t="s">
        <v>259</v>
      </c>
      <c r="C32" s="253" t="s">
        <v>2197</v>
      </c>
      <c r="D32" s="196">
        <v>2</v>
      </c>
      <c r="E32" s="197">
        <v>2</v>
      </c>
      <c r="F32" s="197" t="s">
        <v>2178</v>
      </c>
      <c r="G32" s="198">
        <v>28</v>
      </c>
      <c r="H32" s="197">
        <v>96</v>
      </c>
      <c r="I32" s="198">
        <v>4.1399999999999997</v>
      </c>
      <c r="J32" s="199">
        <f t="shared" si="1"/>
        <v>7.6358159999999993</v>
      </c>
      <c r="K32" s="56"/>
      <c r="L32" s="55"/>
      <c r="M32" s="55"/>
      <c r="N32" s="55"/>
      <c r="O32" s="55"/>
      <c r="P32" s="55"/>
      <c r="Q32" s="55"/>
      <c r="R32" s="55"/>
      <c r="S32" s="54"/>
      <c r="T32" s="200">
        <f t="shared" si="2"/>
        <v>0</v>
      </c>
      <c r="U32" s="53">
        <f t="shared" si="3"/>
        <v>0</v>
      </c>
      <c r="V32" s="1035">
        <f t="shared" si="4"/>
        <v>0</v>
      </c>
      <c r="W32" s="1492"/>
      <c r="X32" s="1493"/>
    </row>
    <row r="33" spans="2:24" ht="27" customHeight="1" x14ac:dyDescent="0.25">
      <c r="B33" s="243" t="s">
        <v>260</v>
      </c>
      <c r="C33" s="253" t="s">
        <v>2198</v>
      </c>
      <c r="D33" s="196">
        <v>2</v>
      </c>
      <c r="E33" s="197">
        <v>2</v>
      </c>
      <c r="F33" s="197" t="s">
        <v>2178</v>
      </c>
      <c r="G33" s="198">
        <v>28</v>
      </c>
      <c r="H33" s="197">
        <v>96</v>
      </c>
      <c r="I33" s="198">
        <v>3.75</v>
      </c>
      <c r="J33" s="199">
        <f t="shared" si="1"/>
        <v>6.9165000000000001</v>
      </c>
      <c r="K33" s="56"/>
      <c r="L33" s="55"/>
      <c r="M33" s="55"/>
      <c r="N33" s="55"/>
      <c r="O33" s="55"/>
      <c r="P33" s="55"/>
      <c r="Q33" s="55"/>
      <c r="R33" s="55"/>
      <c r="S33" s="54"/>
      <c r="T33" s="200">
        <f t="shared" si="2"/>
        <v>0</v>
      </c>
      <c r="U33" s="53">
        <f t="shared" si="3"/>
        <v>0</v>
      </c>
      <c r="V33" s="1035">
        <f t="shared" si="4"/>
        <v>0</v>
      </c>
      <c r="W33" s="1492"/>
      <c r="X33" s="1493"/>
    </row>
    <row r="34" spans="2:24" ht="27" customHeight="1" x14ac:dyDescent="0.25">
      <c r="B34" s="245" t="s">
        <v>261</v>
      </c>
      <c r="C34" s="253" t="s">
        <v>2199</v>
      </c>
      <c r="D34" s="196">
        <v>2</v>
      </c>
      <c r="E34" s="197">
        <v>2</v>
      </c>
      <c r="F34" s="197" t="s">
        <v>2178</v>
      </c>
      <c r="G34" s="198">
        <v>21.92</v>
      </c>
      <c r="H34" s="197">
        <v>72</v>
      </c>
      <c r="I34" s="198">
        <v>4.12</v>
      </c>
      <c r="J34" s="199">
        <f t="shared" si="1"/>
        <v>7.5989280000000008</v>
      </c>
      <c r="K34" s="56"/>
      <c r="L34" s="55"/>
      <c r="M34" s="55"/>
      <c r="N34" s="55"/>
      <c r="O34" s="55"/>
      <c r="P34" s="55"/>
      <c r="Q34" s="55"/>
      <c r="R34" s="55"/>
      <c r="S34" s="54"/>
      <c r="T34" s="200">
        <f t="shared" si="2"/>
        <v>0</v>
      </c>
      <c r="U34" s="53">
        <f t="shared" si="3"/>
        <v>0</v>
      </c>
      <c r="V34" s="1035">
        <f t="shared" si="4"/>
        <v>0</v>
      </c>
      <c r="W34" s="1492"/>
      <c r="X34" s="1493"/>
    </row>
    <row r="35" spans="2:24" ht="27" customHeight="1" x14ac:dyDescent="0.25">
      <c r="B35" s="245" t="s">
        <v>262</v>
      </c>
      <c r="C35" s="253" t="s">
        <v>2183</v>
      </c>
      <c r="D35" s="196">
        <v>1</v>
      </c>
      <c r="E35" s="197">
        <v>0.75</v>
      </c>
      <c r="F35" s="197" t="s">
        <v>2184</v>
      </c>
      <c r="G35" s="198">
        <v>23.16</v>
      </c>
      <c r="H35" s="197">
        <v>192</v>
      </c>
      <c r="I35" s="198">
        <v>6.06</v>
      </c>
      <c r="J35" s="199">
        <f t="shared" si="1"/>
        <v>11.177064</v>
      </c>
      <c r="K35" s="56"/>
      <c r="L35" s="55"/>
      <c r="M35" s="55"/>
      <c r="N35" s="55"/>
      <c r="O35" s="55"/>
      <c r="P35" s="55"/>
      <c r="Q35" s="55"/>
      <c r="R35" s="55"/>
      <c r="S35" s="54"/>
      <c r="T35" s="200">
        <f t="shared" si="2"/>
        <v>0</v>
      </c>
      <c r="U35" s="53">
        <f t="shared" si="3"/>
        <v>0</v>
      </c>
      <c r="V35" s="1035">
        <f t="shared" si="4"/>
        <v>0</v>
      </c>
      <c r="W35" s="1492"/>
      <c r="X35" s="1493"/>
    </row>
    <row r="36" spans="2:24" ht="27" customHeight="1" x14ac:dyDescent="0.25">
      <c r="B36" s="243" t="s">
        <v>263</v>
      </c>
      <c r="C36" s="253" t="s">
        <v>2200</v>
      </c>
      <c r="D36" s="196">
        <v>2</v>
      </c>
      <c r="E36" s="197">
        <v>2</v>
      </c>
      <c r="F36" s="197" t="s">
        <v>2178</v>
      </c>
      <c r="G36" s="198">
        <v>28</v>
      </c>
      <c r="H36" s="197">
        <v>96</v>
      </c>
      <c r="I36" s="198">
        <v>8.0399999999999991</v>
      </c>
      <c r="J36" s="199">
        <f t="shared" si="1"/>
        <v>14.828975999999999</v>
      </c>
      <c r="K36" s="56"/>
      <c r="L36" s="55"/>
      <c r="M36" s="55"/>
      <c r="N36" s="55"/>
      <c r="O36" s="55"/>
      <c r="P36" s="55"/>
      <c r="Q36" s="55"/>
      <c r="R36" s="55"/>
      <c r="S36" s="54"/>
      <c r="T36" s="200">
        <f t="shared" si="2"/>
        <v>0</v>
      </c>
      <c r="U36" s="53">
        <f t="shared" si="3"/>
        <v>0</v>
      </c>
      <c r="V36" s="1035">
        <f t="shared" si="4"/>
        <v>0</v>
      </c>
      <c r="W36" s="1492"/>
      <c r="X36" s="1493"/>
    </row>
    <row r="37" spans="2:24" ht="27" customHeight="1" x14ac:dyDescent="0.25">
      <c r="B37" s="245" t="s">
        <v>264</v>
      </c>
      <c r="C37" s="253" t="s">
        <v>2201</v>
      </c>
      <c r="D37" s="196">
        <v>2</v>
      </c>
      <c r="E37" s="197">
        <v>2</v>
      </c>
      <c r="F37" s="197" t="s">
        <v>2178</v>
      </c>
      <c r="G37" s="198">
        <v>28.98</v>
      </c>
      <c r="H37" s="197">
        <v>96</v>
      </c>
      <c r="I37" s="198">
        <v>4.0199999999999996</v>
      </c>
      <c r="J37" s="199">
        <f t="shared" si="1"/>
        <v>7.4144879999999995</v>
      </c>
      <c r="K37" s="56"/>
      <c r="L37" s="55"/>
      <c r="M37" s="55"/>
      <c r="N37" s="55"/>
      <c r="O37" s="55"/>
      <c r="P37" s="55"/>
      <c r="Q37" s="55"/>
      <c r="R37" s="55"/>
      <c r="S37" s="54"/>
      <c r="T37" s="200">
        <f t="shared" si="2"/>
        <v>0</v>
      </c>
      <c r="U37" s="53">
        <f t="shared" si="3"/>
        <v>0</v>
      </c>
      <c r="V37" s="1035">
        <f t="shared" si="4"/>
        <v>0</v>
      </c>
      <c r="W37" s="1492"/>
      <c r="X37" s="1493"/>
    </row>
    <row r="38" spans="2:24" ht="27" customHeight="1" x14ac:dyDescent="0.25">
      <c r="B38" s="243" t="s">
        <v>265</v>
      </c>
      <c r="C38" s="253" t="s">
        <v>2202</v>
      </c>
      <c r="D38" s="196">
        <v>2</v>
      </c>
      <c r="E38" s="197">
        <v>2</v>
      </c>
      <c r="F38" s="197" t="s">
        <v>2178</v>
      </c>
      <c r="G38" s="198">
        <v>30</v>
      </c>
      <c r="H38" s="197">
        <v>96</v>
      </c>
      <c r="I38" s="198">
        <v>1.92</v>
      </c>
      <c r="J38" s="199">
        <f t="shared" si="1"/>
        <v>3.541248</v>
      </c>
      <c r="K38" s="56"/>
      <c r="L38" s="55"/>
      <c r="M38" s="55"/>
      <c r="N38" s="55"/>
      <c r="O38" s="55"/>
      <c r="P38" s="55"/>
      <c r="Q38" s="55"/>
      <c r="R38" s="55"/>
      <c r="S38" s="54"/>
      <c r="T38" s="200">
        <f t="shared" si="2"/>
        <v>0</v>
      </c>
      <c r="U38" s="53">
        <f t="shared" si="3"/>
        <v>0</v>
      </c>
      <c r="V38" s="1035">
        <f t="shared" si="4"/>
        <v>0</v>
      </c>
      <c r="W38" s="1492"/>
      <c r="X38" s="1493"/>
    </row>
    <row r="39" spans="2:24" ht="27" customHeight="1" x14ac:dyDescent="0.25">
      <c r="B39" s="245" t="s">
        <v>266</v>
      </c>
      <c r="C39" s="253" t="s">
        <v>2203</v>
      </c>
      <c r="D39" s="196">
        <v>2</v>
      </c>
      <c r="E39" s="197">
        <v>2</v>
      </c>
      <c r="F39" s="197" t="s">
        <v>2178</v>
      </c>
      <c r="G39" s="198">
        <v>27.36</v>
      </c>
      <c r="H39" s="197">
        <v>96</v>
      </c>
      <c r="I39" s="198">
        <v>2.94</v>
      </c>
      <c r="J39" s="199">
        <f t="shared" si="1"/>
        <v>5.422536</v>
      </c>
      <c r="K39" s="56"/>
      <c r="L39" s="55"/>
      <c r="M39" s="55"/>
      <c r="N39" s="55"/>
      <c r="O39" s="55"/>
      <c r="P39" s="55"/>
      <c r="Q39" s="55"/>
      <c r="R39" s="55"/>
      <c r="S39" s="54"/>
      <c r="T39" s="200">
        <f t="shared" si="2"/>
        <v>0</v>
      </c>
      <c r="U39" s="53">
        <f t="shared" si="3"/>
        <v>0</v>
      </c>
      <c r="V39" s="1035">
        <f t="shared" si="4"/>
        <v>0</v>
      </c>
      <c r="W39" s="1492"/>
      <c r="X39" s="1493"/>
    </row>
    <row r="40" spans="2:24" ht="27" customHeight="1" x14ac:dyDescent="0.25">
      <c r="B40" s="243" t="s">
        <v>267</v>
      </c>
      <c r="C40" s="253" t="s">
        <v>2204</v>
      </c>
      <c r="D40" s="196">
        <v>2</v>
      </c>
      <c r="E40" s="197">
        <v>2</v>
      </c>
      <c r="F40" s="197" t="s">
        <v>2184</v>
      </c>
      <c r="G40" s="198">
        <v>24.54</v>
      </c>
      <c r="H40" s="197">
        <v>96</v>
      </c>
      <c r="I40" s="198">
        <v>2.37</v>
      </c>
      <c r="J40" s="199">
        <f t="shared" si="1"/>
        <v>4.3712280000000003</v>
      </c>
      <c r="K40" s="56"/>
      <c r="L40" s="55"/>
      <c r="M40" s="55"/>
      <c r="N40" s="55"/>
      <c r="O40" s="55"/>
      <c r="P40" s="55"/>
      <c r="Q40" s="55"/>
      <c r="R40" s="55"/>
      <c r="S40" s="54"/>
      <c r="T40" s="200">
        <f t="shared" si="2"/>
        <v>0</v>
      </c>
      <c r="U40" s="53">
        <f t="shared" si="3"/>
        <v>0</v>
      </c>
      <c r="V40" s="1035">
        <f t="shared" si="4"/>
        <v>0</v>
      </c>
      <c r="W40" s="1492"/>
      <c r="X40" s="1493"/>
    </row>
    <row r="41" spans="2:24" ht="27" customHeight="1" x14ac:dyDescent="0.25">
      <c r="B41" s="243" t="s">
        <v>268</v>
      </c>
      <c r="C41" s="253" t="s">
        <v>2205</v>
      </c>
      <c r="D41" s="196">
        <v>1</v>
      </c>
      <c r="E41" s="197">
        <v>1</v>
      </c>
      <c r="F41" s="197" t="s">
        <v>2184</v>
      </c>
      <c r="G41" s="198">
        <v>23.4</v>
      </c>
      <c r="H41" s="197">
        <v>192</v>
      </c>
      <c r="I41" s="198">
        <v>9.09</v>
      </c>
      <c r="J41" s="199">
        <f t="shared" si="1"/>
        <v>16.765595999999999</v>
      </c>
      <c r="K41" s="56"/>
      <c r="L41" s="55"/>
      <c r="M41" s="55"/>
      <c r="N41" s="55"/>
      <c r="O41" s="55"/>
      <c r="P41" s="55"/>
      <c r="Q41" s="55"/>
      <c r="R41" s="55"/>
      <c r="S41" s="54"/>
      <c r="T41" s="200">
        <f t="shared" si="2"/>
        <v>0</v>
      </c>
      <c r="U41" s="53">
        <f t="shared" si="3"/>
        <v>0</v>
      </c>
      <c r="V41" s="1035">
        <f t="shared" si="4"/>
        <v>0</v>
      </c>
      <c r="W41" s="1492"/>
      <c r="X41" s="1493"/>
    </row>
    <row r="42" spans="2:24" ht="27" customHeight="1" x14ac:dyDescent="0.25">
      <c r="B42" s="245" t="s">
        <v>269</v>
      </c>
      <c r="C42" s="253" t="s">
        <v>2206</v>
      </c>
      <c r="D42" s="196">
        <v>2</v>
      </c>
      <c r="E42" s="197">
        <v>2</v>
      </c>
      <c r="F42" s="197" t="s">
        <v>2184</v>
      </c>
      <c r="G42" s="198">
        <v>26.1</v>
      </c>
      <c r="H42" s="197">
        <v>96</v>
      </c>
      <c r="I42" s="198">
        <v>3.3</v>
      </c>
      <c r="J42" s="199">
        <f t="shared" si="1"/>
        <v>6.0865200000000002</v>
      </c>
      <c r="K42" s="56"/>
      <c r="L42" s="55"/>
      <c r="M42" s="55"/>
      <c r="N42" s="55"/>
      <c r="O42" s="55"/>
      <c r="P42" s="55"/>
      <c r="Q42" s="55"/>
      <c r="R42" s="55"/>
      <c r="S42" s="54"/>
      <c r="T42" s="200">
        <f t="shared" si="2"/>
        <v>0</v>
      </c>
      <c r="U42" s="53">
        <f t="shared" si="3"/>
        <v>0</v>
      </c>
      <c r="V42" s="1035">
        <f t="shared" si="4"/>
        <v>0</v>
      </c>
      <c r="W42" s="1492"/>
      <c r="X42" s="1493"/>
    </row>
    <row r="43" spans="2:24" ht="27" customHeight="1" thickBot="1" x14ac:dyDescent="0.3">
      <c r="B43" s="330" t="s">
        <v>270</v>
      </c>
      <c r="C43" s="255" t="s">
        <v>2207</v>
      </c>
      <c r="D43" s="203">
        <v>2</v>
      </c>
      <c r="E43" s="204">
        <v>2</v>
      </c>
      <c r="F43" s="204" t="s">
        <v>2184</v>
      </c>
      <c r="G43" s="205">
        <v>26.1</v>
      </c>
      <c r="H43" s="204">
        <v>96</v>
      </c>
      <c r="I43" s="205">
        <v>4.5</v>
      </c>
      <c r="J43" s="206">
        <f t="shared" si="1"/>
        <v>8.2997999999999994</v>
      </c>
      <c r="K43" s="52"/>
      <c r="L43" s="51"/>
      <c r="M43" s="51"/>
      <c r="N43" s="51"/>
      <c r="O43" s="51"/>
      <c r="P43" s="51"/>
      <c r="Q43" s="51"/>
      <c r="R43" s="51"/>
      <c r="S43" s="50"/>
      <c r="T43" s="207">
        <f t="shared" si="2"/>
        <v>0</v>
      </c>
      <c r="U43" s="49">
        <f t="shared" si="3"/>
        <v>0</v>
      </c>
      <c r="V43" s="1036">
        <f t="shared" si="4"/>
        <v>0</v>
      </c>
      <c r="W43" s="1494"/>
      <c r="X43" s="1495"/>
    </row>
    <row r="44" spans="2:24" ht="23.85" customHeight="1" x14ac:dyDescent="0.25">
      <c r="B44" s="1548" t="s">
        <v>2004</v>
      </c>
      <c r="C44" s="1569"/>
      <c r="D44" s="1569"/>
      <c r="E44" s="1569"/>
      <c r="F44" s="1569"/>
      <c r="G44" s="1569"/>
      <c r="H44" s="1569"/>
      <c r="I44" s="1569"/>
      <c r="J44" s="1569"/>
      <c r="K44" s="1569"/>
      <c r="L44" s="1569"/>
      <c r="M44" s="1569"/>
      <c r="N44" s="1569"/>
      <c r="O44" s="1569"/>
      <c r="P44" s="1569"/>
      <c r="Q44" s="1569"/>
      <c r="R44" s="1569"/>
      <c r="S44" s="1569"/>
      <c r="T44" s="1569"/>
      <c r="U44" s="1569"/>
      <c r="V44" s="1569"/>
      <c r="W44" s="1569"/>
      <c r="X44" s="1550"/>
    </row>
    <row r="45" spans="2:24" ht="23.85" customHeight="1" x14ac:dyDescent="0.25">
      <c r="B45" s="1548"/>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50"/>
    </row>
    <row r="46" spans="2:24" ht="0.75" customHeight="1" x14ac:dyDescent="0.25">
      <c r="B46" s="1548"/>
      <c r="C46" s="1569"/>
      <c r="D46" s="1569"/>
      <c r="E46" s="1569"/>
      <c r="F46" s="1569"/>
      <c r="G46" s="1569"/>
      <c r="H46" s="1569"/>
      <c r="I46" s="1569"/>
      <c r="J46" s="1569"/>
      <c r="K46" s="1569"/>
      <c r="L46" s="1569"/>
      <c r="M46" s="1569"/>
      <c r="N46" s="1569"/>
      <c r="O46" s="1569"/>
      <c r="P46" s="1569"/>
      <c r="Q46" s="1569"/>
      <c r="R46" s="1569"/>
      <c r="S46" s="1569"/>
      <c r="T46" s="1569"/>
      <c r="U46" s="1569"/>
      <c r="V46" s="1569"/>
      <c r="W46" s="1569"/>
      <c r="X46" s="1550"/>
    </row>
    <row r="47" spans="2:24" ht="33.75" customHeight="1" thickBot="1" x14ac:dyDescent="0.3">
      <c r="B47" s="1551"/>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3"/>
    </row>
    <row r="48" spans="2:24" ht="58.5" customHeight="1" thickTop="1" thickBot="1" x14ac:dyDescent="0.3">
      <c r="B48" s="1533"/>
      <c r="C48" s="1533"/>
      <c r="D48" s="1533"/>
      <c r="E48" s="1533"/>
      <c r="F48" s="1533"/>
      <c r="G48" s="1533"/>
      <c r="H48" s="1533"/>
      <c r="I48" s="1533"/>
      <c r="J48" s="1533"/>
      <c r="K48" s="1533"/>
      <c r="L48" s="1533"/>
      <c r="M48" s="1533"/>
      <c r="N48" s="1533"/>
      <c r="O48" s="1533"/>
      <c r="P48" s="1533"/>
      <c r="Q48" s="1533"/>
      <c r="R48" s="1533"/>
      <c r="S48" s="1533"/>
      <c r="T48" s="1533"/>
      <c r="U48" s="1533"/>
      <c r="V48" s="1533"/>
      <c r="W48" s="1533"/>
      <c r="X48" s="1533"/>
    </row>
    <row r="49" spans="3:7" ht="23.25" x14ac:dyDescent="0.35">
      <c r="C49" s="1530" t="s">
        <v>2005</v>
      </c>
      <c r="D49" s="1531"/>
      <c r="E49" s="1531"/>
      <c r="F49" s="1531"/>
      <c r="G49" s="1532"/>
    </row>
    <row r="50" spans="3:7" x14ac:dyDescent="0.25">
      <c r="C50" s="82"/>
      <c r="D50" s="48"/>
      <c r="E50" s="48"/>
      <c r="F50" s="48"/>
      <c r="G50" s="81"/>
    </row>
    <row r="51" spans="3:7" x14ac:dyDescent="0.25">
      <c r="C51" s="82"/>
      <c r="D51" s="48"/>
      <c r="E51" s="48"/>
      <c r="F51" s="48"/>
      <c r="G51" s="81"/>
    </row>
    <row r="52" spans="3:7" x14ac:dyDescent="0.25">
      <c r="C52" s="82"/>
      <c r="D52" s="48"/>
      <c r="E52" s="48"/>
      <c r="F52" s="48"/>
      <c r="G52" s="81"/>
    </row>
    <row r="53" spans="3:7" ht="15.75" thickBot="1" x14ac:dyDescent="0.3">
      <c r="C53" s="80"/>
      <c r="D53" s="79"/>
      <c r="E53" s="79"/>
      <c r="F53" s="79"/>
      <c r="G53" s="78"/>
    </row>
  </sheetData>
  <sheetProtection algorithmName="SHA-512" hashValue="9lrkmwp5kJjYROPRo1OgyMme5aw0hV7vT/A444uEjd+IXWZpWy4SeosNuz6gmAbQy6irrheDU5uaXo95Lg+oWA==" saltValue="8nK2qEWOFcKy5ZtwRQJoZA==" spinCount="100000" sheet="1" objects="1" formatColumns="0" formatRows="0" selectLockedCells="1"/>
  <mergeCells count="27">
    <mergeCell ref="B1:P1"/>
    <mergeCell ref="Q1:X3"/>
    <mergeCell ref="B2:P2"/>
    <mergeCell ref="B3:C3"/>
    <mergeCell ref="D3:J3"/>
    <mergeCell ref="K3:M3"/>
    <mergeCell ref="N3:P3"/>
    <mergeCell ref="B4:X4"/>
    <mergeCell ref="B5:X5"/>
    <mergeCell ref="B6:J6"/>
    <mergeCell ref="L6:N6"/>
    <mergeCell ref="O6:R6"/>
    <mergeCell ref="T6:X6"/>
    <mergeCell ref="C49:G49"/>
    <mergeCell ref="B48:X48"/>
    <mergeCell ref="B7:B8"/>
    <mergeCell ref="E7:J7"/>
    <mergeCell ref="L7:Q7"/>
    <mergeCell ref="S7:X7"/>
    <mergeCell ref="E8:J8"/>
    <mergeCell ref="L8:Q8"/>
    <mergeCell ref="S8:X8"/>
    <mergeCell ref="B9:X9"/>
    <mergeCell ref="B10:X10"/>
    <mergeCell ref="W14:X43"/>
    <mergeCell ref="B44:X45"/>
    <mergeCell ref="B46:X47"/>
  </mergeCells>
  <conditionalFormatting sqref="B1:B1048576">
    <cfRule type="duplicateValues" dxfId="165" priority="1"/>
  </conditionalFormatting>
  <pageMargins left="0.25" right="0.25" top="0.5" bottom="0.25" header="0" footer="0"/>
  <pageSetup scale="37"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6C68-AAC4-4BA5-AB0F-B4C894A1C274}">
  <sheetPr>
    <pageSetUpPr fitToPage="1"/>
  </sheetPr>
  <dimension ref="A1:Y46"/>
  <sheetViews>
    <sheetView showGridLines="0" zoomScale="60" zoomScaleNormal="60" workbookViewId="0">
      <selection activeCell="E8" sqref="E8:J8"/>
    </sheetView>
  </sheetViews>
  <sheetFormatPr defaultColWidth="9.140625" defaultRowHeight="15" x14ac:dyDescent="0.25"/>
  <cols>
    <col min="1" max="1" width="2.7109375" style="169" customWidth="1"/>
    <col min="2" max="2" width="13.42578125" style="169" customWidth="1"/>
    <col min="3" max="3" width="55.2851562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1963</v>
      </c>
      <c r="M6" s="1559"/>
      <c r="N6" s="1559"/>
      <c r="O6" s="1560" t="s">
        <v>2208</v>
      </c>
      <c r="P6" s="1560"/>
      <c r="Q6" s="1560"/>
      <c r="R6" s="1560"/>
      <c r="S6" s="221">
        <v>1.4899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4">
        <f>SUM(U14:U16,U18:U21,U23:U25)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639" t="s">
        <v>2003</v>
      </c>
      <c r="C10" s="1640"/>
      <c r="D10" s="1640"/>
      <c r="E10" s="1640"/>
      <c r="F10" s="1640"/>
      <c r="G10" s="1640"/>
      <c r="H10" s="1640"/>
      <c r="I10" s="1640"/>
      <c r="J10" s="1640"/>
      <c r="K10" s="1640"/>
      <c r="L10" s="1640"/>
      <c r="M10" s="1640"/>
      <c r="N10" s="1640"/>
      <c r="O10" s="1640"/>
      <c r="P10" s="1640"/>
      <c r="Q10" s="1640"/>
      <c r="R10" s="1640"/>
      <c r="S10" s="1640"/>
      <c r="T10" s="1640"/>
      <c r="U10" s="1640"/>
      <c r="V10" s="1640"/>
      <c r="W10" s="1640"/>
      <c r="X10" s="1641"/>
    </row>
    <row r="11" spans="1:25" ht="10.5" customHeight="1" thickBot="1" x14ac:dyDescent="0.3">
      <c r="A11" s="226"/>
      <c r="B11" s="257"/>
      <c r="C11" s="694"/>
      <c r="D11" s="694"/>
      <c r="E11" s="694"/>
      <c r="F11" s="694"/>
      <c r="G11" s="694"/>
      <c r="H11" s="694"/>
      <c r="I11" s="694"/>
      <c r="J11" s="695" t="str">
        <f>G32</f>
        <v/>
      </c>
      <c r="K11" s="695">
        <f t="shared" ref="K11:S11" si="0">SUM(K14:K25)</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SUM(T14:T39)</f>
        <v>0</v>
      </c>
      <c r="U11" s="695">
        <f>SUM(U14:U39)</f>
        <v>0</v>
      </c>
      <c r="V11" s="696">
        <f>SUM(V14:V39)</f>
        <v>0</v>
      </c>
      <c r="W11" s="694"/>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19.5"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0.75" customHeight="1" x14ac:dyDescent="0.25">
      <c r="B14" s="268">
        <v>90012</v>
      </c>
      <c r="C14" s="269" t="s">
        <v>2209</v>
      </c>
      <c r="D14" s="270" t="s">
        <v>2090</v>
      </c>
      <c r="E14" s="271" t="s">
        <v>2210</v>
      </c>
      <c r="F14" s="271" t="s">
        <v>3</v>
      </c>
      <c r="G14" s="271">
        <v>30</v>
      </c>
      <c r="H14" s="272">
        <v>133</v>
      </c>
      <c r="I14" s="271">
        <v>29.26</v>
      </c>
      <c r="J14" s="103">
        <f>+$S$6*I14</f>
        <v>43.594474000000005</v>
      </c>
      <c r="K14" s="60"/>
      <c r="L14" s="59"/>
      <c r="M14" s="59"/>
      <c r="N14" s="59"/>
      <c r="O14" s="59"/>
      <c r="P14" s="59"/>
      <c r="Q14" s="59"/>
      <c r="R14" s="59"/>
      <c r="S14" s="58"/>
      <c r="T14" s="273">
        <f t="shared" ref="T14:T22" si="1">SUM(K14:S14)</f>
        <v>0</v>
      </c>
      <c r="U14" s="105">
        <f t="shared" ref="U14:U25" si="2">T14*I14</f>
        <v>0</v>
      </c>
      <c r="V14" s="104">
        <f t="shared" ref="V14:V25" si="3">U14*$S$6</f>
        <v>0</v>
      </c>
      <c r="W14" s="1608" t="s">
        <v>1976</v>
      </c>
      <c r="X14" s="1609"/>
    </row>
    <row r="15" spans="1:25" ht="30.75" customHeight="1" x14ac:dyDescent="0.25">
      <c r="B15" s="268">
        <v>90013</v>
      </c>
      <c r="C15" s="269" t="s">
        <v>2211</v>
      </c>
      <c r="D15" s="270" t="s">
        <v>2090</v>
      </c>
      <c r="E15" s="271" t="s">
        <v>2210</v>
      </c>
      <c r="F15" s="271" t="s">
        <v>3</v>
      </c>
      <c r="G15" s="271">
        <v>30</v>
      </c>
      <c r="H15" s="272">
        <v>137</v>
      </c>
      <c r="I15" s="271">
        <v>29.16</v>
      </c>
      <c r="J15" s="103">
        <f>+$S$6*I15</f>
        <v>43.445484</v>
      </c>
      <c r="K15" s="77"/>
      <c r="L15" s="65"/>
      <c r="M15" s="65"/>
      <c r="N15" s="65"/>
      <c r="O15" s="65"/>
      <c r="P15" s="65"/>
      <c r="Q15" s="65"/>
      <c r="R15" s="65"/>
      <c r="S15" s="64"/>
      <c r="T15" s="274">
        <f t="shared" si="1"/>
        <v>0</v>
      </c>
      <c r="U15" s="102">
        <f t="shared" si="2"/>
        <v>0</v>
      </c>
      <c r="V15" s="101">
        <f t="shared" si="3"/>
        <v>0</v>
      </c>
      <c r="W15" s="1608"/>
      <c r="X15" s="1609"/>
    </row>
    <row r="16" spans="1:25" ht="30.75" customHeight="1" thickBot="1" x14ac:dyDescent="0.3">
      <c r="B16" s="268">
        <v>90014</v>
      </c>
      <c r="C16" s="269" t="s">
        <v>2212</v>
      </c>
      <c r="D16" s="270" t="s">
        <v>2090</v>
      </c>
      <c r="E16" s="271" t="s">
        <v>2210</v>
      </c>
      <c r="F16" s="271" t="s">
        <v>3</v>
      </c>
      <c r="G16" s="271">
        <v>30</v>
      </c>
      <c r="H16" s="272">
        <v>137</v>
      </c>
      <c r="I16" s="271">
        <v>29.16</v>
      </c>
      <c r="J16" s="103">
        <f>+$S$6*I16</f>
        <v>43.445484</v>
      </c>
      <c r="K16" s="77"/>
      <c r="L16" s="65"/>
      <c r="M16" s="65"/>
      <c r="N16" s="65"/>
      <c r="O16" s="65"/>
      <c r="P16" s="65"/>
      <c r="Q16" s="65"/>
      <c r="R16" s="65"/>
      <c r="S16" s="64"/>
      <c r="T16" s="274">
        <f t="shared" si="1"/>
        <v>0</v>
      </c>
      <c r="U16" s="102">
        <f t="shared" si="2"/>
        <v>0</v>
      </c>
      <c r="V16" s="101">
        <f t="shared" si="3"/>
        <v>0</v>
      </c>
      <c r="W16" s="1608"/>
      <c r="X16" s="1609"/>
    </row>
    <row r="17" spans="2:25" ht="19.5" customHeight="1" thickBot="1" x14ac:dyDescent="0.35">
      <c r="B17" s="1610" t="s">
        <v>2097</v>
      </c>
      <c r="C17" s="1611"/>
      <c r="D17" s="1611"/>
      <c r="E17" s="1611"/>
      <c r="F17" s="1611"/>
      <c r="G17" s="1611"/>
      <c r="H17" s="1611"/>
      <c r="I17" s="1611"/>
      <c r="J17" s="1611"/>
      <c r="K17" s="1611"/>
      <c r="L17" s="1611"/>
      <c r="M17" s="1611"/>
      <c r="N17" s="1611"/>
      <c r="O17" s="1611"/>
      <c r="P17" s="1611"/>
      <c r="Q17" s="1611"/>
      <c r="R17" s="1611"/>
      <c r="S17" s="1611"/>
      <c r="T17" s="1611">
        <f t="shared" si="1"/>
        <v>0</v>
      </c>
      <c r="U17" s="1611">
        <f t="shared" si="2"/>
        <v>0</v>
      </c>
      <c r="V17" s="1611">
        <f t="shared" si="3"/>
        <v>0</v>
      </c>
      <c r="W17" s="1611" t="s">
        <v>1976</v>
      </c>
      <c r="X17" s="1612"/>
      <c r="Y17" s="275" t="s">
        <v>2098</v>
      </c>
    </row>
    <row r="18" spans="2:25" ht="30.75" customHeight="1" x14ac:dyDescent="0.25">
      <c r="B18" s="268">
        <v>96210</v>
      </c>
      <c r="C18" s="269" t="s">
        <v>2213</v>
      </c>
      <c r="D18" s="270" t="s">
        <v>2090</v>
      </c>
      <c r="E18" s="271" t="s">
        <v>2214</v>
      </c>
      <c r="F18" s="271" t="s">
        <v>3</v>
      </c>
      <c r="G18" s="271">
        <v>10</v>
      </c>
      <c r="H18" s="272">
        <v>20</v>
      </c>
      <c r="I18" s="271">
        <v>7.89</v>
      </c>
      <c r="J18" s="83">
        <f>+$S$6*I18</f>
        <v>11.755310999999999</v>
      </c>
      <c r="K18" s="97"/>
      <c r="L18" s="65"/>
      <c r="M18" s="65"/>
      <c r="N18" s="65"/>
      <c r="O18" s="65"/>
      <c r="P18" s="65"/>
      <c r="Q18" s="65"/>
      <c r="R18" s="65"/>
      <c r="S18" s="64"/>
      <c r="T18" s="277">
        <f t="shared" si="1"/>
        <v>0</v>
      </c>
      <c r="U18" s="68">
        <f t="shared" si="2"/>
        <v>0</v>
      </c>
      <c r="V18" s="61">
        <f t="shared" si="3"/>
        <v>0</v>
      </c>
      <c r="W18" s="1615" t="s">
        <v>1976</v>
      </c>
      <c r="X18" s="1616"/>
      <c r="Y18" s="278" t="str">
        <f>IF($J$35="","",$J$35/I18)</f>
        <v/>
      </c>
    </row>
    <row r="19" spans="2:25" ht="30.75" customHeight="1" x14ac:dyDescent="0.25">
      <c r="B19" s="194">
        <v>99706</v>
      </c>
      <c r="C19" s="331" t="s">
        <v>2215</v>
      </c>
      <c r="D19" s="332" t="s">
        <v>2090</v>
      </c>
      <c r="E19" s="271" t="s">
        <v>2214</v>
      </c>
      <c r="F19" s="271" t="s">
        <v>3</v>
      </c>
      <c r="G19" s="271">
        <v>18</v>
      </c>
      <c r="H19" s="272">
        <v>87</v>
      </c>
      <c r="I19" s="271">
        <v>23.33</v>
      </c>
      <c r="J19" s="98">
        <f>+$S$6*I19</f>
        <v>34.759366999999997</v>
      </c>
      <c r="K19" s="97"/>
      <c r="L19" s="65"/>
      <c r="M19" s="65"/>
      <c r="N19" s="65"/>
      <c r="O19" s="65"/>
      <c r="P19" s="65"/>
      <c r="Q19" s="65"/>
      <c r="R19" s="65"/>
      <c r="S19" s="64"/>
      <c r="T19" s="279">
        <f t="shared" si="1"/>
        <v>0</v>
      </c>
      <c r="U19" s="53">
        <f t="shared" si="2"/>
        <v>0</v>
      </c>
      <c r="V19" s="74">
        <f t="shared" si="3"/>
        <v>0</v>
      </c>
      <c r="W19" s="1615"/>
      <c r="X19" s="1616"/>
      <c r="Y19" s="278" t="str">
        <f>IF($J$35="","",$J$35/I19)</f>
        <v/>
      </c>
    </row>
    <row r="20" spans="2:25" ht="30.75" customHeight="1" x14ac:dyDescent="0.25">
      <c r="B20" s="254">
        <v>99707</v>
      </c>
      <c r="C20" s="331" t="s">
        <v>2216</v>
      </c>
      <c r="D20" s="332" t="s">
        <v>2090</v>
      </c>
      <c r="E20" s="271" t="s">
        <v>2214</v>
      </c>
      <c r="F20" s="271" t="s">
        <v>3</v>
      </c>
      <c r="G20" s="271">
        <v>18</v>
      </c>
      <c r="H20" s="272">
        <v>87</v>
      </c>
      <c r="I20" s="271">
        <v>23.2</v>
      </c>
      <c r="J20" s="98">
        <f>+$S$6*I20</f>
        <v>34.56568</v>
      </c>
      <c r="K20" s="97"/>
      <c r="L20" s="65"/>
      <c r="M20" s="65"/>
      <c r="N20" s="65"/>
      <c r="O20" s="65"/>
      <c r="P20" s="65"/>
      <c r="Q20" s="65"/>
      <c r="R20" s="65"/>
      <c r="S20" s="64"/>
      <c r="T20" s="279">
        <f t="shared" si="1"/>
        <v>0</v>
      </c>
      <c r="U20" s="53">
        <f t="shared" si="2"/>
        <v>0</v>
      </c>
      <c r="V20" s="74">
        <f t="shared" si="3"/>
        <v>0</v>
      </c>
      <c r="W20" s="1615"/>
      <c r="X20" s="1616"/>
      <c r="Y20" s="278" t="str">
        <f>IF($J$35="","",$J$35/I20)</f>
        <v/>
      </c>
    </row>
    <row r="21" spans="2:25" ht="30.75" customHeight="1" thickBot="1" x14ac:dyDescent="0.3">
      <c r="B21" s="254">
        <v>99708</v>
      </c>
      <c r="C21" s="331" t="s">
        <v>2217</v>
      </c>
      <c r="D21" s="332" t="s">
        <v>2090</v>
      </c>
      <c r="E21" s="271" t="s">
        <v>2214</v>
      </c>
      <c r="F21" s="271" t="s">
        <v>3</v>
      </c>
      <c r="G21" s="271">
        <v>18</v>
      </c>
      <c r="H21" s="272">
        <v>78</v>
      </c>
      <c r="I21" s="271">
        <v>23.2</v>
      </c>
      <c r="J21" s="98">
        <f>+$S$6*I21</f>
        <v>34.56568</v>
      </c>
      <c r="K21" s="97"/>
      <c r="L21" s="65"/>
      <c r="M21" s="65"/>
      <c r="N21" s="65"/>
      <c r="O21" s="65"/>
      <c r="P21" s="65"/>
      <c r="Q21" s="65"/>
      <c r="R21" s="65"/>
      <c r="S21" s="64"/>
      <c r="T21" s="279">
        <f t="shared" si="1"/>
        <v>0</v>
      </c>
      <c r="U21" s="53">
        <f t="shared" si="2"/>
        <v>0</v>
      </c>
      <c r="V21" s="74">
        <f t="shared" si="3"/>
        <v>0</v>
      </c>
      <c r="W21" s="1615"/>
      <c r="X21" s="1616"/>
      <c r="Y21" s="278" t="str">
        <f>IF($J$35="","",$J$35/I21)</f>
        <v/>
      </c>
    </row>
    <row r="22" spans="2:25" ht="19.5" customHeight="1" thickBot="1" x14ac:dyDescent="0.3">
      <c r="B22" s="1620" t="s">
        <v>2104</v>
      </c>
      <c r="C22" s="1621"/>
      <c r="D22" s="1621"/>
      <c r="E22" s="1621"/>
      <c r="F22" s="1621"/>
      <c r="G22" s="1621"/>
      <c r="H22" s="1621"/>
      <c r="I22" s="1621"/>
      <c r="J22" s="1621"/>
      <c r="K22" s="1621"/>
      <c r="L22" s="1621"/>
      <c r="M22" s="1621"/>
      <c r="N22" s="1621"/>
      <c r="O22" s="1621"/>
      <c r="P22" s="1621"/>
      <c r="Q22" s="1621"/>
      <c r="R22" s="1621"/>
      <c r="S22" s="1621"/>
      <c r="T22" s="1621">
        <f t="shared" si="1"/>
        <v>0</v>
      </c>
      <c r="U22" s="1621">
        <f t="shared" si="2"/>
        <v>0</v>
      </c>
      <c r="V22" s="1621">
        <f t="shared" si="3"/>
        <v>0</v>
      </c>
      <c r="W22" s="1621"/>
      <c r="X22" s="1622"/>
      <c r="Y22" s="280"/>
    </row>
    <row r="23" spans="2:25" ht="30.75" customHeight="1" x14ac:dyDescent="0.25">
      <c r="B23" s="281">
        <v>95157</v>
      </c>
      <c r="C23" s="282" t="s">
        <v>2218</v>
      </c>
      <c r="D23" s="333" t="s">
        <v>2090</v>
      </c>
      <c r="E23" s="191" t="s">
        <v>3</v>
      </c>
      <c r="F23" s="191">
        <v>18</v>
      </c>
      <c r="G23" s="191">
        <v>72</v>
      </c>
      <c r="H23" s="190">
        <v>8.6199999999999992</v>
      </c>
      <c r="I23" s="191">
        <v>8.6199999999999992</v>
      </c>
      <c r="J23" s="83">
        <f>+$S$6*I23</f>
        <v>12.842937999999998</v>
      </c>
      <c r="K23" s="100"/>
      <c r="L23" s="59"/>
      <c r="M23" s="59"/>
      <c r="N23" s="59"/>
      <c r="O23" s="59"/>
      <c r="P23" s="59"/>
      <c r="Q23" s="59"/>
      <c r="R23" s="59"/>
      <c r="S23" s="58"/>
      <c r="T23" s="283">
        <f>SUM(K23:S23)</f>
        <v>0</v>
      </c>
      <c r="U23" s="57">
        <f t="shared" si="2"/>
        <v>0</v>
      </c>
      <c r="V23" s="99">
        <f t="shared" si="3"/>
        <v>0</v>
      </c>
      <c r="W23" s="1623" t="s">
        <v>1976</v>
      </c>
      <c r="X23" s="1624"/>
      <c r="Y23" s="278" t="str">
        <f>IF($J$36="","",$J$36/I23)</f>
        <v/>
      </c>
    </row>
    <row r="24" spans="2:25" ht="30.75" customHeight="1" x14ac:dyDescent="0.25">
      <c r="B24" s="268">
        <v>96041</v>
      </c>
      <c r="C24" s="269" t="s">
        <v>2219</v>
      </c>
      <c r="D24" s="270" t="s">
        <v>2090</v>
      </c>
      <c r="E24" s="271" t="s">
        <v>3</v>
      </c>
      <c r="F24" s="198">
        <v>10</v>
      </c>
      <c r="G24" s="271">
        <v>40</v>
      </c>
      <c r="H24" s="272">
        <v>4.67</v>
      </c>
      <c r="I24" s="271">
        <v>4.67</v>
      </c>
      <c r="J24" s="98">
        <f>+$S$6*I24</f>
        <v>6.9578329999999999</v>
      </c>
      <c r="K24" s="97"/>
      <c r="L24" s="65"/>
      <c r="M24" s="65"/>
      <c r="N24" s="65"/>
      <c r="O24" s="65"/>
      <c r="P24" s="65"/>
      <c r="Q24" s="65"/>
      <c r="R24" s="65"/>
      <c r="S24" s="64"/>
      <c r="T24" s="284">
        <f>SUM(K24:S24)</f>
        <v>0</v>
      </c>
      <c r="U24" s="63">
        <f t="shared" si="2"/>
        <v>0</v>
      </c>
      <c r="V24" s="62">
        <f t="shared" si="3"/>
        <v>0</v>
      </c>
      <c r="W24" s="1637"/>
      <c r="X24" s="1616"/>
      <c r="Y24" s="278" t="str">
        <f>IF($J$36="","",$J$36/I24)</f>
        <v/>
      </c>
    </row>
    <row r="25" spans="2:25" ht="30.75" customHeight="1" thickBot="1" x14ac:dyDescent="0.3">
      <c r="B25" s="285">
        <v>99659</v>
      </c>
      <c r="C25" s="286" t="s">
        <v>2220</v>
      </c>
      <c r="D25" s="334" t="s">
        <v>2090</v>
      </c>
      <c r="E25" s="288" t="s">
        <v>3</v>
      </c>
      <c r="F25" s="205">
        <v>30</v>
      </c>
      <c r="G25" s="288">
        <v>96</v>
      </c>
      <c r="H25" s="289">
        <v>27.44</v>
      </c>
      <c r="I25" s="288">
        <v>27.44</v>
      </c>
      <c r="J25" s="96">
        <v>40.89</v>
      </c>
      <c r="K25" s="95"/>
      <c r="L25" s="94"/>
      <c r="M25" s="94"/>
      <c r="N25" s="94"/>
      <c r="O25" s="94"/>
      <c r="P25" s="94"/>
      <c r="Q25" s="94"/>
      <c r="R25" s="94"/>
      <c r="S25" s="93"/>
      <c r="T25" s="290">
        <f>SUM(K25:S25)</f>
        <v>0</v>
      </c>
      <c r="U25" s="92">
        <f t="shared" si="2"/>
        <v>0</v>
      </c>
      <c r="V25" s="91">
        <f t="shared" si="3"/>
        <v>0</v>
      </c>
      <c r="W25" s="1626"/>
      <c r="X25" s="1638"/>
      <c r="Y25" s="291" t="str">
        <f>IF($J$36="","",$J$36/I25)</f>
        <v/>
      </c>
    </row>
    <row r="26" spans="2:25" ht="23.85" customHeight="1" x14ac:dyDescent="0.25">
      <c r="B26" s="1548" t="s">
        <v>2110</v>
      </c>
      <c r="C26" s="1569"/>
      <c r="D26" s="1569"/>
      <c r="E26" s="1569"/>
      <c r="F26" s="1569"/>
      <c r="G26" s="1569"/>
      <c r="H26" s="1569"/>
      <c r="I26" s="1569"/>
      <c r="J26" s="1569"/>
      <c r="K26" s="1569"/>
      <c r="L26" s="1569"/>
      <c r="M26" s="1569"/>
      <c r="N26" s="1569"/>
      <c r="O26" s="1569"/>
      <c r="P26" s="1569"/>
      <c r="Q26" s="1569"/>
      <c r="R26" s="1569" t="s">
        <v>2111</v>
      </c>
      <c r="S26" s="1569"/>
      <c r="T26" s="1569"/>
      <c r="U26" s="1569"/>
      <c r="V26" s="1569"/>
      <c r="W26" s="1569"/>
      <c r="X26" s="1550"/>
    </row>
    <row r="27" spans="2:25" ht="23.85" customHeight="1" x14ac:dyDescent="0.25">
      <c r="B27" s="1548"/>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50"/>
    </row>
    <row r="28" spans="2:25" ht="0.75" customHeight="1" x14ac:dyDescent="0.25">
      <c r="B28" s="292"/>
      <c r="C28" s="697"/>
      <c r="D28" s="697"/>
      <c r="E28" s="697"/>
      <c r="F28" s="697"/>
      <c r="G28" s="697"/>
      <c r="H28" s="697"/>
      <c r="I28" s="697"/>
      <c r="J28" s="698"/>
      <c r="K28" s="697"/>
      <c r="L28" s="697"/>
      <c r="M28" s="697"/>
      <c r="N28" s="697"/>
      <c r="O28" s="697"/>
      <c r="P28" s="697"/>
      <c r="Q28" s="697"/>
      <c r="R28" s="697"/>
      <c r="S28" s="697"/>
      <c r="T28" s="697"/>
      <c r="U28" s="697"/>
      <c r="V28" s="697"/>
      <c r="W28" s="697"/>
      <c r="X28" s="295"/>
    </row>
    <row r="29" spans="2:25" ht="33.75" customHeight="1" thickBot="1" x14ac:dyDescent="0.3">
      <c r="B29" s="1551"/>
      <c r="C29" s="1552"/>
      <c r="D29" s="1552"/>
      <c r="E29" s="1552"/>
      <c r="F29" s="1552"/>
      <c r="G29" s="1552"/>
      <c r="H29" s="1552"/>
      <c r="I29" s="1552"/>
      <c r="J29" s="1552"/>
      <c r="K29" s="1552"/>
      <c r="L29" s="1552"/>
      <c r="M29" s="1552"/>
      <c r="N29" s="1552"/>
      <c r="O29" s="1552"/>
      <c r="P29" s="1552"/>
      <c r="Q29" s="1552"/>
      <c r="R29" s="1552"/>
      <c r="S29" s="1552"/>
      <c r="T29" s="1552"/>
      <c r="U29" s="1552"/>
      <c r="V29" s="1552"/>
      <c r="W29" s="1552"/>
      <c r="X29" s="1553"/>
    </row>
    <row r="30" spans="2:25" ht="17.45" customHeight="1" thickTop="1" thickBot="1" x14ac:dyDescent="0.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row>
    <row r="31" spans="2:25" ht="38.25" customHeight="1" thickBot="1" x14ac:dyDescent="0.3">
      <c r="C31" s="296" t="s">
        <v>2112</v>
      </c>
      <c r="D31" s="297" t="s">
        <v>2113</v>
      </c>
      <c r="E31" s="297" t="s">
        <v>2114</v>
      </c>
      <c r="F31" s="297" t="s">
        <v>2115</v>
      </c>
      <c r="G31" s="1613"/>
      <c r="H31" s="1613"/>
      <c r="I31" s="1613"/>
      <c r="J31" s="1613"/>
      <c r="K31" s="1614"/>
    </row>
    <row r="32" spans="2:25" ht="23.25" x14ac:dyDescent="0.35">
      <c r="C32" s="298" t="s">
        <v>2116</v>
      </c>
      <c r="D32" s="299">
        <v>0.6</v>
      </c>
      <c r="E32" s="300" t="str">
        <f>IF(SUM(F32:F33)=0,"",F32/SUM(F32:F33))</f>
        <v/>
      </c>
      <c r="F32" s="301">
        <f>SUM(U18:U21)</f>
        <v>0</v>
      </c>
      <c r="G32" s="1627" t="str">
        <f>IF(SUM(F32:F33)=0,"",IF(AND(E32&lt;D32+0.03,E32&gt;D32-0.03),"Balanced","Unbalanced"))</f>
        <v/>
      </c>
      <c r="H32" s="1628"/>
      <c r="I32" s="1628"/>
      <c r="J32" s="1628"/>
      <c r="K32" s="1629"/>
    </row>
    <row r="33" spans="3:12" ht="21.75" thickBot="1" x14ac:dyDescent="0.4">
      <c r="C33" s="302" t="s">
        <v>2117</v>
      </c>
      <c r="D33" s="303">
        <v>0.4</v>
      </c>
      <c r="E33" s="304" t="str">
        <f>IF(SUM(F32:F33)=0,"",F33/SUM(F32:F33))</f>
        <v/>
      </c>
      <c r="F33" s="305">
        <f>SUM(U23:U25)</f>
        <v>0</v>
      </c>
      <c r="G33" s="1617" t="str">
        <f>IF(G32="","",IF(AND(G32="Unbalanced",E32&lt;D32-0.03),"Increase White Meat or decrease Dark Meat",IF(AND(G32="Unbalanced",E32&gt;D32+0.03),"Increase Dark Meat or decrease White Meat","")))</f>
        <v/>
      </c>
      <c r="H33" s="1618"/>
      <c r="I33" s="1618"/>
      <c r="J33" s="1618"/>
      <c r="K33" s="1619"/>
    </row>
    <row r="34" spans="3:12" x14ac:dyDescent="0.25">
      <c r="G34" s="306"/>
      <c r="H34" s="306"/>
      <c r="I34" s="306"/>
      <c r="J34" s="307"/>
      <c r="K34" s="306"/>
      <c r="L34" s="306"/>
    </row>
    <row r="35" spans="3:12" x14ac:dyDescent="0.25">
      <c r="C35" s="308"/>
      <c r="E35" s="90"/>
      <c r="F35" s="309"/>
      <c r="G35" s="306"/>
      <c r="H35" s="310" t="str">
        <f>IF(G32&lt;&gt;"Unbalanced","","lbs needed to balance:")</f>
        <v/>
      </c>
      <c r="I35" s="306" t="str">
        <f>IF(G32&lt;&gt;"Unbalanced","","White meat")</f>
        <v/>
      </c>
      <c r="J35" s="89" t="str">
        <f>IF(G32&lt;&gt;"Unbalanced","",((D32/D33)*F33)-F32)</f>
        <v/>
      </c>
      <c r="K35" s="311" t="str">
        <f>IF(G32&lt;&gt;"Unbalanced","","lbs")</f>
        <v/>
      </c>
      <c r="L35" s="306"/>
    </row>
    <row r="36" spans="3:12" x14ac:dyDescent="0.25">
      <c r="E36" s="90"/>
      <c r="F36" s="309"/>
      <c r="G36" s="306"/>
      <c r="H36" s="306"/>
      <c r="I36" s="306" t="str">
        <f>IF(G32&lt;&gt;"Unbalanced","","Dark meat")</f>
        <v/>
      </c>
      <c r="J36" s="89" t="str">
        <f>IF(G32&lt;&gt;"Unbalanced","",((D33/D32)*F32)-F33)</f>
        <v/>
      </c>
      <c r="K36" s="311" t="str">
        <f>IF(G32&lt;&gt;"Unbalanced","","lbs")</f>
        <v/>
      </c>
      <c r="L36" s="306"/>
    </row>
    <row r="37" spans="3:12" x14ac:dyDescent="0.25">
      <c r="G37" s="306"/>
      <c r="H37" s="306"/>
      <c r="I37" s="306"/>
      <c r="J37" s="307"/>
      <c r="K37" s="306"/>
      <c r="L37" s="306"/>
    </row>
    <row r="38" spans="3:12" ht="15.75" thickBot="1" x14ac:dyDescent="0.3">
      <c r="G38" s="306"/>
      <c r="H38" s="306"/>
      <c r="I38" s="306"/>
      <c r="J38" s="307"/>
      <c r="K38" s="306"/>
      <c r="L38" s="306"/>
    </row>
    <row r="39" spans="3:12" ht="23.25" x14ac:dyDescent="0.35">
      <c r="C39" s="1530" t="s">
        <v>2005</v>
      </c>
      <c r="D39" s="1531"/>
      <c r="E39" s="1531"/>
      <c r="F39" s="1531"/>
      <c r="G39" s="1532"/>
      <c r="H39" s="306"/>
      <c r="I39" s="306"/>
      <c r="J39" s="307"/>
      <c r="K39" s="306"/>
      <c r="L39" s="306"/>
    </row>
    <row r="40" spans="3:12" x14ac:dyDescent="0.25">
      <c r="C40" s="1631" t="s">
        <v>3036</v>
      </c>
      <c r="D40" s="1632"/>
      <c r="E40" s="1632"/>
      <c r="F40" s="1632"/>
      <c r="G40" s="1633"/>
      <c r="H40" s="306"/>
      <c r="I40" s="306"/>
      <c r="J40" s="307"/>
      <c r="K40" s="306"/>
      <c r="L40" s="306"/>
    </row>
    <row r="41" spans="3:12" x14ac:dyDescent="0.25">
      <c r="C41" s="1631"/>
      <c r="D41" s="1632"/>
      <c r="E41" s="1632"/>
      <c r="F41" s="1632"/>
      <c r="G41" s="1633"/>
      <c r="H41" s="306"/>
      <c r="I41" s="306"/>
      <c r="J41" s="307"/>
      <c r="K41" s="306"/>
      <c r="L41" s="306"/>
    </row>
    <row r="42" spans="3:12" x14ac:dyDescent="0.25">
      <c r="C42" s="1631"/>
      <c r="D42" s="1632"/>
      <c r="E42" s="1632"/>
      <c r="F42" s="1632"/>
      <c r="G42" s="1633"/>
      <c r="H42" s="306"/>
      <c r="I42" s="306"/>
      <c r="J42" s="307"/>
      <c r="K42" s="306"/>
      <c r="L42" s="306"/>
    </row>
    <row r="43" spans="3:12" ht="15.75" thickBot="1" x14ac:dyDescent="0.3">
      <c r="C43" s="1634"/>
      <c r="D43" s="1635"/>
      <c r="E43" s="1635"/>
      <c r="F43" s="1635"/>
      <c r="G43" s="1636"/>
      <c r="H43" s="306"/>
      <c r="I43" s="306"/>
      <c r="J43" s="307"/>
      <c r="K43" s="306"/>
      <c r="L43" s="306"/>
    </row>
    <row r="44" spans="3:12" x14ac:dyDescent="0.25">
      <c r="G44" s="306"/>
      <c r="H44" s="306"/>
      <c r="I44" s="306"/>
      <c r="J44" s="307"/>
      <c r="K44" s="306"/>
      <c r="L44" s="306"/>
    </row>
    <row r="45" spans="3:12" x14ac:dyDescent="0.25">
      <c r="G45" s="312"/>
      <c r="H45" s="312"/>
      <c r="I45" s="312"/>
      <c r="J45" s="313"/>
      <c r="K45" s="312"/>
    </row>
    <row r="46" spans="3:12" x14ac:dyDescent="0.25">
      <c r="G46" s="312"/>
      <c r="H46" s="312"/>
      <c r="I46" s="312"/>
      <c r="J46" s="313"/>
      <c r="K46" s="312"/>
    </row>
  </sheetData>
  <sheetProtection algorithmName="SHA-512" hashValue="2dNFKm4gB7LdjXV7ATX90slxdfqaWh+5kB+4M7REv+2t1FCKIprzPj2aTrSRB9w1z6HyvaSG8vEcva0KbBe/1A==" saltValue="XP4ZJfNrRbZN7jzAVYcZMg==" spinCount="100000" sheet="1" objects="1" formatColumns="0" formatRows="0" selectLockedCells="1"/>
  <mergeCells count="38">
    <mergeCell ref="B1:P1"/>
    <mergeCell ref="Q1:X3"/>
    <mergeCell ref="B2:P2"/>
    <mergeCell ref="B3:C3"/>
    <mergeCell ref="D3:J3"/>
    <mergeCell ref="K3:M3"/>
    <mergeCell ref="N3:P3"/>
    <mergeCell ref="B4:X4"/>
    <mergeCell ref="B5:X5"/>
    <mergeCell ref="B6:J6"/>
    <mergeCell ref="L6:N6"/>
    <mergeCell ref="O6:R6"/>
    <mergeCell ref="T6:X6"/>
    <mergeCell ref="W18:X21"/>
    <mergeCell ref="B7:B8"/>
    <mergeCell ref="E7:J7"/>
    <mergeCell ref="L7:Q7"/>
    <mergeCell ref="S7:X7"/>
    <mergeCell ref="E8:J8"/>
    <mergeCell ref="L8:Q8"/>
    <mergeCell ref="S8:X8"/>
    <mergeCell ref="B9:X9"/>
    <mergeCell ref="B10:X10"/>
    <mergeCell ref="B13:X13"/>
    <mergeCell ref="W14:X16"/>
    <mergeCell ref="B17:X17"/>
    <mergeCell ref="B22:X22"/>
    <mergeCell ref="W23:X25"/>
    <mergeCell ref="B26:Q27"/>
    <mergeCell ref="R26:X27"/>
    <mergeCell ref="B29:Q29"/>
    <mergeCell ref="R29:X29"/>
    <mergeCell ref="C39:G39"/>
    <mergeCell ref="C40:G43"/>
    <mergeCell ref="B30:X30"/>
    <mergeCell ref="G31:K31"/>
    <mergeCell ref="G32:K32"/>
    <mergeCell ref="G33:K33"/>
  </mergeCells>
  <conditionalFormatting sqref="B1:B1048576">
    <cfRule type="duplicateValues" dxfId="164" priority="1"/>
  </conditionalFormatting>
  <conditionalFormatting sqref="G32:K33">
    <cfRule type="expression" dxfId="163" priority="2">
      <formula>$G$32="Unbalanced"</formula>
    </cfRule>
    <cfRule type="expression" dxfId="162" priority="3">
      <formula>$G$32="Balanced"</formula>
    </cfRule>
  </conditionalFormatting>
  <pageMargins left="0.25" right="0.25" top="0.5" bottom="0.25" header="0" footer="0"/>
  <pageSetup scale="3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43243-B1FE-4B1D-872A-910207CA508B}">
  <sheetPr>
    <pageSetUpPr fitToPage="1"/>
  </sheetPr>
  <dimension ref="B1:Z47"/>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9.7109375" style="169" customWidth="1"/>
    <col min="4" max="4" width="17" style="169" customWidth="1"/>
    <col min="5" max="5" width="14.85546875" style="169" customWidth="1"/>
    <col min="6" max="6" width="13.42578125" style="169" customWidth="1"/>
    <col min="7" max="7" width="9.85546875" style="169" customWidth="1"/>
    <col min="8" max="8" width="10.85546875" style="169" customWidth="1"/>
    <col min="9" max="9" width="12.85546875" style="169" customWidth="1"/>
    <col min="10" max="10" width="16.7109375" style="217" customWidth="1"/>
    <col min="11" max="13" width="11.140625" style="169" customWidth="1"/>
    <col min="14" max="14" width="17.7109375" style="169" customWidth="1"/>
    <col min="15" max="17" width="11.140625" style="169" customWidth="1"/>
    <col min="18" max="18" width="11.7109375" style="169" customWidth="1"/>
    <col min="19" max="19" width="11.140625" style="169" customWidth="1"/>
    <col min="20" max="20" width="11.7109375" style="169" customWidth="1"/>
    <col min="21" max="21" width="14.42578125" style="169" bestFit="1" customWidth="1"/>
    <col min="22" max="22" width="19.85546875" style="169" bestFit="1" customWidth="1"/>
    <col min="23" max="23" width="18" style="169" customWidth="1"/>
    <col min="24" max="24" width="13.140625" style="169" customWidth="1"/>
    <col min="25" max="25" width="12" style="169" customWidth="1"/>
    <col min="26" max="26" width="46.42578125" style="169" customWidth="1"/>
    <col min="27" max="27" width="11.140625" style="169" customWidth="1"/>
    <col min="28" max="28" width="15.5703125" style="169" customWidth="1"/>
    <col min="29" max="29" width="15.42578125" style="169" customWidth="1"/>
    <col min="30" max="16384" width="9.140625" style="169"/>
  </cols>
  <sheetData>
    <row r="1" spans="2:26" ht="43.5" customHeight="1" thickTop="1" thickBot="1" x14ac:dyDescent="0.3">
      <c r="B1" s="1583" t="s">
        <v>1962</v>
      </c>
      <c r="C1" s="1584"/>
      <c r="D1" s="1584"/>
      <c r="E1" s="1584"/>
      <c r="F1" s="1584"/>
      <c r="G1" s="1584"/>
      <c r="H1" s="1584"/>
      <c r="I1" s="1584"/>
      <c r="J1" s="1584"/>
      <c r="K1" s="1584"/>
      <c r="L1" s="1584"/>
      <c r="M1" s="1584"/>
      <c r="N1" s="1584"/>
      <c r="O1" s="1584"/>
      <c r="P1" s="1584"/>
      <c r="Q1" s="1585"/>
      <c r="R1" s="1670"/>
      <c r="S1" s="1670"/>
      <c r="T1" s="1670"/>
      <c r="U1" s="1670"/>
      <c r="V1" s="1670"/>
      <c r="W1" s="1670"/>
      <c r="X1" s="1670"/>
      <c r="Y1" s="1671"/>
      <c r="Z1" s="168"/>
    </row>
    <row r="2" spans="2:26" ht="33" customHeight="1" thickTop="1" thickBot="1" x14ac:dyDescent="0.3">
      <c r="B2" s="1590"/>
      <c r="C2" s="1523"/>
      <c r="D2" s="1523"/>
      <c r="E2" s="1523"/>
      <c r="F2" s="1523"/>
      <c r="G2" s="1523"/>
      <c r="H2" s="1523"/>
      <c r="I2" s="1523"/>
      <c r="J2" s="1523"/>
      <c r="K2" s="1523"/>
      <c r="L2" s="1523"/>
      <c r="M2" s="1523"/>
      <c r="N2" s="1523"/>
      <c r="O2" s="1523"/>
      <c r="P2" s="1523"/>
      <c r="Q2" s="1672"/>
      <c r="R2" s="1673"/>
      <c r="S2" s="1673"/>
      <c r="T2" s="1673"/>
      <c r="U2" s="1673"/>
      <c r="V2" s="1673"/>
      <c r="W2" s="1673"/>
      <c r="X2" s="1673"/>
      <c r="Y2" s="1674"/>
      <c r="Z2" s="168"/>
    </row>
    <row r="3" spans="2:26" ht="30" customHeight="1" thickTop="1" thickBot="1" x14ac:dyDescent="0.3">
      <c r="B3" s="1591" t="s">
        <v>1839</v>
      </c>
      <c r="C3" s="1525"/>
      <c r="D3" s="1526">
        <f>'Overview Sheet'!D11</f>
        <v>0</v>
      </c>
      <c r="E3" s="1526"/>
      <c r="F3" s="1526"/>
      <c r="G3" s="1526"/>
      <c r="H3" s="1526"/>
      <c r="I3" s="1526"/>
      <c r="J3" s="1526"/>
      <c r="K3" s="1527" t="s">
        <v>1840</v>
      </c>
      <c r="L3" s="1527"/>
      <c r="M3" s="1527"/>
      <c r="N3" s="1528">
        <f>'Overview Sheet'!$J$12</f>
        <v>0</v>
      </c>
      <c r="O3" s="1678"/>
      <c r="P3" s="1678"/>
      <c r="Q3" s="1675"/>
      <c r="R3" s="1676"/>
      <c r="S3" s="1676"/>
      <c r="T3" s="1676"/>
      <c r="U3" s="1676"/>
      <c r="V3" s="1676"/>
      <c r="W3" s="1676"/>
      <c r="X3" s="1676"/>
      <c r="Y3" s="1677"/>
    </row>
    <row r="4" spans="2:26" ht="13.5" customHeight="1" thickTop="1" thickBot="1" x14ac:dyDescent="0.3">
      <c r="B4" s="1597"/>
      <c r="C4" s="1579"/>
      <c r="D4" s="1579"/>
      <c r="E4" s="1579"/>
      <c r="F4" s="1579"/>
      <c r="G4" s="1579"/>
      <c r="H4" s="1579"/>
      <c r="I4" s="1579"/>
      <c r="J4" s="1579"/>
      <c r="K4" s="1579"/>
      <c r="L4" s="1579"/>
      <c r="M4" s="1579"/>
      <c r="N4" s="1579"/>
      <c r="O4" s="1579"/>
      <c r="P4" s="1579"/>
      <c r="Q4" s="1579"/>
      <c r="R4" s="1579"/>
      <c r="S4" s="1579"/>
      <c r="T4" s="1579"/>
      <c r="U4" s="1579"/>
      <c r="V4" s="1579"/>
      <c r="W4" s="1579"/>
      <c r="X4" s="1579"/>
      <c r="Y4" s="1598"/>
      <c r="Z4" s="168"/>
    </row>
    <row r="5" spans="2:26" ht="42" customHeight="1" thickTop="1" thickBot="1" x14ac:dyDescent="0.3">
      <c r="B5" s="1599"/>
      <c r="C5" s="1500"/>
      <c r="D5" s="1500"/>
      <c r="E5" s="1500"/>
      <c r="F5" s="1500"/>
      <c r="G5" s="1500"/>
      <c r="H5" s="1500"/>
      <c r="I5" s="1500"/>
      <c r="J5" s="1501"/>
      <c r="K5" s="1037">
        <v>100103</v>
      </c>
      <c r="L5" s="1502" t="s">
        <v>1963</v>
      </c>
      <c r="M5" s="1502"/>
      <c r="N5" s="1502"/>
      <c r="O5" s="1503" t="s">
        <v>2221</v>
      </c>
      <c r="P5" s="1503"/>
      <c r="Q5" s="1503"/>
      <c r="R5" s="1503"/>
      <c r="S5" s="335">
        <v>1.4903</v>
      </c>
      <c r="T5" s="1502" t="s">
        <v>1965</v>
      </c>
      <c r="U5" s="1502"/>
      <c r="V5" s="1502"/>
      <c r="W5" s="1502"/>
      <c r="X5" s="1502"/>
      <c r="Y5" s="1666"/>
    </row>
    <row r="6" spans="2:26" ht="66.75" customHeight="1" thickBot="1" x14ac:dyDescent="0.3">
      <c r="B6" s="108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088" t="s">
        <v>1972</v>
      </c>
    </row>
    <row r="7" spans="2:26" ht="8.25" customHeight="1" thickBot="1" x14ac:dyDescent="0.3">
      <c r="B7" s="1089"/>
      <c r="C7" s="1042"/>
      <c r="D7" s="183"/>
      <c r="E7" s="183"/>
      <c r="F7" s="183"/>
      <c r="G7" s="183"/>
      <c r="H7" s="183"/>
      <c r="I7" s="183"/>
      <c r="J7" s="982"/>
      <c r="K7" s="185">
        <f t="shared" ref="K7:V7" si="0">SUM(K9:K35)</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090"/>
    </row>
    <row r="8" spans="2:26" ht="19.5" thickBot="1" x14ac:dyDescent="0.3">
      <c r="B8" s="1667" t="s">
        <v>2088</v>
      </c>
      <c r="C8" s="1668"/>
      <c r="D8" s="1668"/>
      <c r="E8" s="1668"/>
      <c r="F8" s="1668"/>
      <c r="G8" s="1668"/>
      <c r="H8" s="1668"/>
      <c r="I8" s="1668"/>
      <c r="J8" s="1668"/>
      <c r="K8" s="1668"/>
      <c r="L8" s="1668"/>
      <c r="M8" s="1668"/>
      <c r="N8" s="1668"/>
      <c r="O8" s="1668"/>
      <c r="P8" s="1668"/>
      <c r="Q8" s="1668"/>
      <c r="R8" s="1668"/>
      <c r="S8" s="1668"/>
      <c r="T8" s="1668"/>
      <c r="U8" s="1668"/>
      <c r="V8" s="1668"/>
      <c r="W8" s="1668"/>
      <c r="X8" s="1668"/>
      <c r="Y8" s="1669"/>
    </row>
    <row r="9" spans="2:26" ht="31.5" customHeight="1" x14ac:dyDescent="0.25">
      <c r="B9" s="1091">
        <v>791401</v>
      </c>
      <c r="C9" s="650" t="s">
        <v>2222</v>
      </c>
      <c r="D9" s="527">
        <v>2</v>
      </c>
      <c r="E9" s="529">
        <v>1</v>
      </c>
      <c r="F9" s="528">
        <v>0</v>
      </c>
      <c r="G9" s="528">
        <v>32</v>
      </c>
      <c r="H9" s="528">
        <v>167</v>
      </c>
      <c r="I9" s="529">
        <v>24.56</v>
      </c>
      <c r="J9" s="620">
        <f t="shared" ref="J9:J16" si="1">+$S$5*I9</f>
        <v>36.601768</v>
      </c>
      <c r="K9" s="532"/>
      <c r="L9" s="532"/>
      <c r="M9" s="532"/>
      <c r="N9" s="532"/>
      <c r="O9" s="532"/>
      <c r="P9" s="532"/>
      <c r="Q9" s="532"/>
      <c r="R9" s="532"/>
      <c r="S9" s="533"/>
      <c r="T9" s="651">
        <f t="shared" ref="T9:T16" si="2">SUM(K9:S9)</f>
        <v>0</v>
      </c>
      <c r="U9" s="535">
        <f t="shared" ref="U9:U16" si="3">T9*I9</f>
        <v>0</v>
      </c>
      <c r="V9" s="631">
        <f t="shared" ref="V9:V16" si="4">$U9*$S$5</f>
        <v>0</v>
      </c>
      <c r="W9" s="1580" t="str">
        <f>_xlfn.CONCAT("$",'Total Sheet'!B34," per case for public LEAS / estimated $",'Total Sheet'!B35," for Nonpublic LEAs")</f>
        <v>$2.25 per case for public LEAS / estimated $5.25 for Nonpublic LEAs</v>
      </c>
      <c r="X9" s="1573" t="s">
        <v>1976</v>
      </c>
      <c r="Y9" s="1645"/>
    </row>
    <row r="10" spans="2:26" ht="31.5" customHeight="1" x14ac:dyDescent="0.25">
      <c r="B10" s="1092">
        <v>791421</v>
      </c>
      <c r="C10" s="331" t="s">
        <v>2223</v>
      </c>
      <c r="D10" s="196">
        <v>2</v>
      </c>
      <c r="E10" s="198">
        <v>1</v>
      </c>
      <c r="F10" s="197">
        <v>0</v>
      </c>
      <c r="G10" s="197">
        <v>32</v>
      </c>
      <c r="H10" s="197">
        <v>170</v>
      </c>
      <c r="I10" s="198">
        <v>24.32</v>
      </c>
      <c r="J10" s="67">
        <f t="shared" si="1"/>
        <v>36.244095999999999</v>
      </c>
      <c r="K10" s="55"/>
      <c r="L10" s="55"/>
      <c r="M10" s="55"/>
      <c r="N10" s="55"/>
      <c r="O10" s="55"/>
      <c r="P10" s="55"/>
      <c r="Q10" s="55"/>
      <c r="R10" s="55"/>
      <c r="S10" s="54"/>
      <c r="T10" s="337">
        <f t="shared" si="2"/>
        <v>0</v>
      </c>
      <c r="U10" s="53">
        <f t="shared" si="3"/>
        <v>0</v>
      </c>
      <c r="V10" s="76">
        <f t="shared" si="4"/>
        <v>0</v>
      </c>
      <c r="W10" s="1509"/>
      <c r="X10" s="1575"/>
      <c r="Y10" s="1646"/>
    </row>
    <row r="11" spans="2:26" ht="31.5" customHeight="1" x14ac:dyDescent="0.25">
      <c r="B11" s="1092">
        <v>791441</v>
      </c>
      <c r="C11" s="331" t="s">
        <v>2224</v>
      </c>
      <c r="D11" s="196">
        <v>2</v>
      </c>
      <c r="E11" s="198">
        <v>1</v>
      </c>
      <c r="F11" s="197">
        <v>0</v>
      </c>
      <c r="G11" s="197">
        <v>32</v>
      </c>
      <c r="H11" s="197">
        <v>170</v>
      </c>
      <c r="I11" s="198">
        <v>24.49</v>
      </c>
      <c r="J11" s="67">
        <f t="shared" si="1"/>
        <v>36.497446999999994</v>
      </c>
      <c r="K11" s="55"/>
      <c r="L11" s="55"/>
      <c r="M11" s="55"/>
      <c r="N11" s="55"/>
      <c r="O11" s="55"/>
      <c r="P11" s="55"/>
      <c r="Q11" s="55"/>
      <c r="R11" s="55"/>
      <c r="S11" s="54"/>
      <c r="T11" s="337">
        <f t="shared" si="2"/>
        <v>0</v>
      </c>
      <c r="U11" s="53">
        <f t="shared" si="3"/>
        <v>0</v>
      </c>
      <c r="V11" s="76">
        <f t="shared" si="4"/>
        <v>0</v>
      </c>
      <c r="W11" s="1509"/>
      <c r="X11" s="1575"/>
      <c r="Y11" s="1646"/>
    </row>
    <row r="12" spans="2:26" ht="31.5" customHeight="1" x14ac:dyDescent="0.25">
      <c r="B12" s="1092">
        <v>791461</v>
      </c>
      <c r="C12" s="331" t="s">
        <v>2225</v>
      </c>
      <c r="D12" s="196">
        <v>2</v>
      </c>
      <c r="E12" s="198">
        <v>1</v>
      </c>
      <c r="F12" s="197">
        <v>0</v>
      </c>
      <c r="G12" s="197">
        <v>32</v>
      </c>
      <c r="H12" s="197">
        <v>170</v>
      </c>
      <c r="I12" s="198">
        <v>24.73</v>
      </c>
      <c r="J12" s="67">
        <f t="shared" si="1"/>
        <v>36.855119000000002</v>
      </c>
      <c r="K12" s="55"/>
      <c r="L12" s="55"/>
      <c r="M12" s="55"/>
      <c r="N12" s="55"/>
      <c r="O12" s="55"/>
      <c r="P12" s="55"/>
      <c r="Q12" s="55"/>
      <c r="R12" s="55"/>
      <c r="S12" s="54"/>
      <c r="T12" s="337">
        <f t="shared" si="2"/>
        <v>0</v>
      </c>
      <c r="U12" s="53">
        <f t="shared" si="3"/>
        <v>0</v>
      </c>
      <c r="V12" s="76">
        <f t="shared" si="4"/>
        <v>0</v>
      </c>
      <c r="W12" s="1509"/>
      <c r="X12" s="1575"/>
      <c r="Y12" s="1646"/>
    </row>
    <row r="13" spans="2:26" ht="31.5" customHeight="1" x14ac:dyDescent="0.25">
      <c r="B13" s="1092">
        <v>791493</v>
      </c>
      <c r="C13" s="331" t="s">
        <v>2226</v>
      </c>
      <c r="D13" s="196">
        <v>2</v>
      </c>
      <c r="E13" s="198">
        <v>1.25</v>
      </c>
      <c r="F13" s="197">
        <v>0</v>
      </c>
      <c r="G13" s="197">
        <v>32</v>
      </c>
      <c r="H13" s="197">
        <v>113</v>
      </c>
      <c r="I13" s="198">
        <v>32.44</v>
      </c>
      <c r="J13" s="67">
        <f t="shared" si="1"/>
        <v>48.345331999999992</v>
      </c>
      <c r="K13" s="55"/>
      <c r="L13" s="55"/>
      <c r="M13" s="55"/>
      <c r="N13" s="55"/>
      <c r="O13" s="55"/>
      <c r="P13" s="55"/>
      <c r="Q13" s="55"/>
      <c r="R13" s="55"/>
      <c r="S13" s="54"/>
      <c r="T13" s="337">
        <f t="shared" si="2"/>
        <v>0</v>
      </c>
      <c r="U13" s="53">
        <f t="shared" si="3"/>
        <v>0</v>
      </c>
      <c r="V13" s="76">
        <f t="shared" si="4"/>
        <v>0</v>
      </c>
      <c r="W13" s="1509"/>
      <c r="X13" s="1575"/>
      <c r="Y13" s="1646"/>
    </row>
    <row r="14" spans="2:26" ht="31.5" customHeight="1" x14ac:dyDescent="0.25">
      <c r="B14" s="1092">
        <v>771421</v>
      </c>
      <c r="C14" s="331" t="s">
        <v>2227</v>
      </c>
      <c r="D14" s="196">
        <v>2</v>
      </c>
      <c r="E14" s="198">
        <v>1</v>
      </c>
      <c r="F14" s="197">
        <v>0</v>
      </c>
      <c r="G14" s="197">
        <v>32</v>
      </c>
      <c r="H14" s="197">
        <v>170</v>
      </c>
      <c r="I14" s="198">
        <v>24.32</v>
      </c>
      <c r="J14" s="67">
        <f t="shared" si="1"/>
        <v>36.244095999999999</v>
      </c>
      <c r="K14" s="55"/>
      <c r="L14" s="55"/>
      <c r="M14" s="55"/>
      <c r="N14" s="55"/>
      <c r="O14" s="55"/>
      <c r="P14" s="55"/>
      <c r="Q14" s="55"/>
      <c r="R14" s="55"/>
      <c r="S14" s="54"/>
      <c r="T14" s="337">
        <f t="shared" si="2"/>
        <v>0</v>
      </c>
      <c r="U14" s="53">
        <f t="shared" si="3"/>
        <v>0</v>
      </c>
      <c r="V14" s="76">
        <f t="shared" si="4"/>
        <v>0</v>
      </c>
      <c r="W14" s="1509"/>
      <c r="X14" s="1575"/>
      <c r="Y14" s="1646"/>
    </row>
    <row r="15" spans="2:26" ht="31.5" customHeight="1" x14ac:dyDescent="0.25">
      <c r="B15" s="1092">
        <v>791431</v>
      </c>
      <c r="C15" s="331" t="s">
        <v>2228</v>
      </c>
      <c r="D15" s="196">
        <v>2</v>
      </c>
      <c r="E15" s="198">
        <v>1</v>
      </c>
      <c r="F15" s="197">
        <v>0</v>
      </c>
      <c r="G15" s="197">
        <v>32</v>
      </c>
      <c r="H15" s="197">
        <v>170</v>
      </c>
      <c r="I15" s="198">
        <v>24.32</v>
      </c>
      <c r="J15" s="67">
        <f t="shared" si="1"/>
        <v>36.244095999999999</v>
      </c>
      <c r="K15" s="55"/>
      <c r="L15" s="55"/>
      <c r="M15" s="55"/>
      <c r="N15" s="55"/>
      <c r="O15" s="55"/>
      <c r="P15" s="55"/>
      <c r="Q15" s="55"/>
      <c r="R15" s="55"/>
      <c r="S15" s="54"/>
      <c r="T15" s="337">
        <f t="shared" si="2"/>
        <v>0</v>
      </c>
      <c r="U15" s="53">
        <f t="shared" si="3"/>
        <v>0</v>
      </c>
      <c r="V15" s="76">
        <f t="shared" si="4"/>
        <v>0</v>
      </c>
      <c r="W15" s="1509"/>
      <c r="X15" s="1575"/>
      <c r="Y15" s="1646"/>
    </row>
    <row r="16" spans="2:26" ht="31.5" customHeight="1" thickBot="1" x14ac:dyDescent="0.3">
      <c r="B16" s="1096">
        <v>791499</v>
      </c>
      <c r="C16" s="652" t="s">
        <v>2229</v>
      </c>
      <c r="D16" s="540">
        <v>2</v>
      </c>
      <c r="E16" s="542">
        <v>0</v>
      </c>
      <c r="F16" s="541">
        <v>0</v>
      </c>
      <c r="G16" s="541">
        <v>32</v>
      </c>
      <c r="H16" s="541">
        <v>170</v>
      </c>
      <c r="I16" s="542">
        <v>39</v>
      </c>
      <c r="J16" s="623">
        <f t="shared" si="1"/>
        <v>58.121699999999997</v>
      </c>
      <c r="K16" s="545"/>
      <c r="L16" s="545"/>
      <c r="M16" s="545"/>
      <c r="N16" s="545"/>
      <c r="O16" s="545"/>
      <c r="P16" s="545"/>
      <c r="Q16" s="545"/>
      <c r="R16" s="545"/>
      <c r="S16" s="546"/>
      <c r="T16" s="653">
        <f t="shared" si="2"/>
        <v>0</v>
      </c>
      <c r="U16" s="548">
        <f t="shared" si="3"/>
        <v>0</v>
      </c>
      <c r="V16" s="632">
        <f t="shared" si="4"/>
        <v>0</v>
      </c>
      <c r="W16" s="1581"/>
      <c r="X16" s="1577"/>
      <c r="Y16" s="1647"/>
    </row>
    <row r="17" spans="2:26" ht="19.5" thickBot="1" x14ac:dyDescent="0.35">
      <c r="B17" s="1648" t="s">
        <v>2230</v>
      </c>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50"/>
      <c r="Z17" s="338" t="s">
        <v>2098</v>
      </c>
    </row>
    <row r="18" spans="2:26" ht="31.5" customHeight="1" x14ac:dyDescent="0.25">
      <c r="B18" s="1091">
        <v>792421</v>
      </c>
      <c r="C18" s="650" t="s">
        <v>2231</v>
      </c>
      <c r="D18" s="527">
        <v>2</v>
      </c>
      <c r="E18" s="529">
        <v>1</v>
      </c>
      <c r="F18" s="528">
        <v>0</v>
      </c>
      <c r="G18" s="528">
        <v>32</v>
      </c>
      <c r="H18" s="528">
        <v>128</v>
      </c>
      <c r="I18" s="528">
        <v>31.68</v>
      </c>
      <c r="J18" s="620">
        <f t="shared" ref="J18:J27" si="5">+$S$5*I18</f>
        <v>47.212703999999995</v>
      </c>
      <c r="K18" s="532"/>
      <c r="L18" s="532"/>
      <c r="M18" s="532"/>
      <c r="N18" s="532"/>
      <c r="O18" s="532"/>
      <c r="P18" s="532"/>
      <c r="Q18" s="532"/>
      <c r="R18" s="532"/>
      <c r="S18" s="533"/>
      <c r="T18" s="654">
        <f t="shared" ref="T18:T27" si="6">SUM(K18:S18)</f>
        <v>0</v>
      </c>
      <c r="U18" s="628">
        <f t="shared" ref="U18:U27" si="7">T18*I18</f>
        <v>0</v>
      </c>
      <c r="V18" s="629">
        <f>$U18*$S$5</f>
        <v>0</v>
      </c>
      <c r="W18" s="1663" t="str">
        <f>_xlfn.CONCAT("$",'Total Sheet'!B34," per case for public LEAS / estimated $",'Total Sheet'!B35," for Nonpublic LEAs")</f>
        <v>$2.25 per case for public LEAS / estimated $5.25 for Nonpublic LEAs</v>
      </c>
      <c r="X18" s="1651" t="s">
        <v>1976</v>
      </c>
      <c r="Y18" s="1652"/>
      <c r="Z18" s="339" t="str">
        <f t="shared" ref="Z18:Z27" si="8">IF($J$41="","",$J$41/I18)</f>
        <v/>
      </c>
    </row>
    <row r="19" spans="2:26" ht="31.5" customHeight="1" x14ac:dyDescent="0.25">
      <c r="B19" s="1092">
        <v>792429</v>
      </c>
      <c r="C19" s="331" t="s">
        <v>2232</v>
      </c>
      <c r="D19" s="196">
        <v>2</v>
      </c>
      <c r="E19" s="198">
        <v>1</v>
      </c>
      <c r="F19" s="197">
        <v>0</v>
      </c>
      <c r="G19" s="197">
        <v>32</v>
      </c>
      <c r="H19" s="197">
        <v>128</v>
      </c>
      <c r="I19" s="197">
        <v>31.07</v>
      </c>
      <c r="J19" s="67">
        <f t="shared" si="5"/>
        <v>46.303621</v>
      </c>
      <c r="K19" s="65"/>
      <c r="L19" s="65"/>
      <c r="M19" s="65"/>
      <c r="N19" s="65"/>
      <c r="O19" s="65"/>
      <c r="P19" s="65"/>
      <c r="Q19" s="65"/>
      <c r="R19" s="65"/>
      <c r="S19" s="64"/>
      <c r="T19" s="279">
        <f t="shared" si="6"/>
        <v>0</v>
      </c>
      <c r="U19" s="53">
        <f t="shared" si="7"/>
        <v>0</v>
      </c>
      <c r="V19" s="74">
        <f t="shared" ref="V19:V24" si="9">U19*$S$5</f>
        <v>0</v>
      </c>
      <c r="W19" s="1664"/>
      <c r="X19" s="1615"/>
      <c r="Y19" s="1653"/>
      <c r="Z19" s="339" t="str">
        <f t="shared" si="8"/>
        <v/>
      </c>
    </row>
    <row r="20" spans="2:26" ht="31.5" customHeight="1" x14ac:dyDescent="0.25">
      <c r="B20" s="1097">
        <v>792431</v>
      </c>
      <c r="C20" s="341" t="s">
        <v>2233</v>
      </c>
      <c r="D20" s="342">
        <v>2</v>
      </c>
      <c r="E20" s="343">
        <v>1</v>
      </c>
      <c r="F20" s="197">
        <v>0</v>
      </c>
      <c r="G20" s="344">
        <v>32</v>
      </c>
      <c r="H20" s="344">
        <v>128</v>
      </c>
      <c r="I20" s="344">
        <v>31.68</v>
      </c>
      <c r="J20" s="67">
        <f t="shared" si="5"/>
        <v>47.212703999999995</v>
      </c>
      <c r="K20" s="65"/>
      <c r="L20" s="65"/>
      <c r="M20" s="65"/>
      <c r="N20" s="65"/>
      <c r="O20" s="65"/>
      <c r="P20" s="65"/>
      <c r="Q20" s="65"/>
      <c r="R20" s="65"/>
      <c r="S20" s="64"/>
      <c r="T20" s="279">
        <f t="shared" si="6"/>
        <v>0</v>
      </c>
      <c r="U20" s="53">
        <f t="shared" si="7"/>
        <v>0</v>
      </c>
      <c r="V20" s="74">
        <f t="shared" si="9"/>
        <v>0</v>
      </c>
      <c r="W20" s="1664"/>
      <c r="X20" s="1615"/>
      <c r="Y20" s="1653"/>
      <c r="Z20" s="339" t="str">
        <f t="shared" si="8"/>
        <v/>
      </c>
    </row>
    <row r="21" spans="2:26" ht="31.5" customHeight="1" x14ac:dyDescent="0.25">
      <c r="B21" s="1098">
        <v>792480</v>
      </c>
      <c r="C21" s="341" t="s">
        <v>2234</v>
      </c>
      <c r="D21" s="342">
        <v>2</v>
      </c>
      <c r="E21" s="343">
        <v>0</v>
      </c>
      <c r="F21" s="344">
        <v>0</v>
      </c>
      <c r="G21" s="344">
        <v>32</v>
      </c>
      <c r="H21" s="344">
        <v>170</v>
      </c>
      <c r="I21" s="344">
        <v>41.98</v>
      </c>
      <c r="J21" s="67">
        <f t="shared" si="5"/>
        <v>62.562793999999997</v>
      </c>
      <c r="K21" s="65"/>
      <c r="L21" s="65"/>
      <c r="M21" s="65"/>
      <c r="N21" s="65"/>
      <c r="O21" s="65"/>
      <c r="P21" s="65"/>
      <c r="Q21" s="65"/>
      <c r="R21" s="65"/>
      <c r="S21" s="64"/>
      <c r="T21" s="279">
        <f t="shared" si="6"/>
        <v>0</v>
      </c>
      <c r="U21" s="53">
        <f t="shared" si="7"/>
        <v>0</v>
      </c>
      <c r="V21" s="74">
        <f t="shared" si="9"/>
        <v>0</v>
      </c>
      <c r="W21" s="1664"/>
      <c r="X21" s="1615"/>
      <c r="Y21" s="1653"/>
      <c r="Z21" s="339" t="str">
        <f t="shared" si="8"/>
        <v/>
      </c>
    </row>
    <row r="22" spans="2:26" ht="31.5" customHeight="1" x14ac:dyDescent="0.25">
      <c r="B22" s="1097">
        <v>792441</v>
      </c>
      <c r="C22" s="341" t="s">
        <v>2235</v>
      </c>
      <c r="D22" s="342">
        <v>2</v>
      </c>
      <c r="E22" s="343">
        <v>1</v>
      </c>
      <c r="F22" s="197">
        <v>0</v>
      </c>
      <c r="G22" s="344">
        <v>32</v>
      </c>
      <c r="H22" s="344">
        <v>113</v>
      </c>
      <c r="I22" s="344">
        <v>31.68</v>
      </c>
      <c r="J22" s="67">
        <f t="shared" si="5"/>
        <v>47.212703999999995</v>
      </c>
      <c r="K22" s="55"/>
      <c r="L22" s="55"/>
      <c r="M22" s="55"/>
      <c r="N22" s="55"/>
      <c r="O22" s="55"/>
      <c r="P22" s="55"/>
      <c r="Q22" s="55"/>
      <c r="R22" s="55"/>
      <c r="S22" s="54"/>
      <c r="T22" s="279">
        <f t="shared" si="6"/>
        <v>0</v>
      </c>
      <c r="U22" s="53">
        <f t="shared" si="7"/>
        <v>0</v>
      </c>
      <c r="V22" s="74">
        <f t="shared" si="9"/>
        <v>0</v>
      </c>
      <c r="W22" s="1664"/>
      <c r="X22" s="1615"/>
      <c r="Y22" s="1653"/>
      <c r="Z22" s="339" t="str">
        <f t="shared" si="8"/>
        <v/>
      </c>
    </row>
    <row r="23" spans="2:26" ht="31.5" customHeight="1" x14ac:dyDescent="0.25">
      <c r="B23" s="1097">
        <v>792451</v>
      </c>
      <c r="C23" s="341" t="s">
        <v>2236</v>
      </c>
      <c r="D23" s="342">
        <v>2</v>
      </c>
      <c r="E23" s="343">
        <v>1</v>
      </c>
      <c r="F23" s="197">
        <v>0</v>
      </c>
      <c r="G23" s="344">
        <v>32</v>
      </c>
      <c r="H23" s="344">
        <v>113</v>
      </c>
      <c r="I23" s="344">
        <v>31.68</v>
      </c>
      <c r="J23" s="67">
        <f t="shared" si="5"/>
        <v>47.212703999999995</v>
      </c>
      <c r="K23" s="65"/>
      <c r="L23" s="65"/>
      <c r="M23" s="65"/>
      <c r="N23" s="65"/>
      <c r="O23" s="65"/>
      <c r="P23" s="65"/>
      <c r="Q23" s="65"/>
      <c r="R23" s="65"/>
      <c r="S23" s="64"/>
      <c r="T23" s="279">
        <f t="shared" si="6"/>
        <v>0</v>
      </c>
      <c r="U23" s="75">
        <f t="shared" si="7"/>
        <v>0</v>
      </c>
      <c r="V23" s="74">
        <f t="shared" si="9"/>
        <v>0</v>
      </c>
      <c r="W23" s="1664"/>
      <c r="X23" s="1615"/>
      <c r="Y23" s="1653"/>
      <c r="Z23" s="339" t="str">
        <f t="shared" si="8"/>
        <v/>
      </c>
    </row>
    <row r="24" spans="2:26" ht="31.5" customHeight="1" x14ac:dyDescent="0.25">
      <c r="B24" s="1099">
        <v>792401</v>
      </c>
      <c r="C24" s="269" t="s">
        <v>2237</v>
      </c>
      <c r="D24" s="276">
        <v>2</v>
      </c>
      <c r="E24" s="271">
        <v>1</v>
      </c>
      <c r="F24" s="272">
        <v>0</v>
      </c>
      <c r="G24" s="272">
        <v>32</v>
      </c>
      <c r="H24" s="272">
        <v>128</v>
      </c>
      <c r="I24" s="272">
        <v>31.68</v>
      </c>
      <c r="J24" s="67">
        <f t="shared" si="5"/>
        <v>47.212703999999995</v>
      </c>
      <c r="K24" s="72"/>
      <c r="L24" s="72"/>
      <c r="M24" s="72"/>
      <c r="N24" s="72"/>
      <c r="O24" s="72"/>
      <c r="P24" s="72"/>
      <c r="Q24" s="72"/>
      <c r="R24" s="72"/>
      <c r="S24" s="71"/>
      <c r="T24" s="279">
        <f t="shared" si="6"/>
        <v>0</v>
      </c>
      <c r="U24" s="53">
        <f t="shared" si="7"/>
        <v>0</v>
      </c>
      <c r="V24" s="74">
        <f t="shared" si="9"/>
        <v>0</v>
      </c>
      <c r="W24" s="1664"/>
      <c r="X24" s="1615"/>
      <c r="Y24" s="1653"/>
      <c r="Z24" s="339" t="str">
        <f t="shared" si="8"/>
        <v/>
      </c>
    </row>
    <row r="25" spans="2:26" ht="31.5" customHeight="1" x14ac:dyDescent="0.25">
      <c r="B25" s="1099">
        <v>792404</v>
      </c>
      <c r="C25" s="269" t="s">
        <v>2238</v>
      </c>
      <c r="D25" s="276">
        <v>2</v>
      </c>
      <c r="E25" s="271">
        <v>1</v>
      </c>
      <c r="F25" s="272">
        <v>0</v>
      </c>
      <c r="G25" s="272">
        <v>32</v>
      </c>
      <c r="H25" s="272">
        <v>128</v>
      </c>
      <c r="I25" s="272">
        <v>30.14</v>
      </c>
      <c r="J25" s="67">
        <f t="shared" si="5"/>
        <v>44.917642000000001</v>
      </c>
      <c r="K25" s="55"/>
      <c r="L25" s="55"/>
      <c r="M25" s="55"/>
      <c r="N25" s="55"/>
      <c r="O25" s="55"/>
      <c r="P25" s="55"/>
      <c r="Q25" s="55"/>
      <c r="R25" s="55"/>
      <c r="S25" s="54"/>
      <c r="T25" s="279">
        <f t="shared" si="6"/>
        <v>0</v>
      </c>
      <c r="U25" s="53">
        <f t="shared" si="7"/>
        <v>0</v>
      </c>
      <c r="V25" s="74">
        <f>$U25*$S$5</f>
        <v>0</v>
      </c>
      <c r="W25" s="1664"/>
      <c r="X25" s="1615"/>
      <c r="Y25" s="1653"/>
      <c r="Z25" s="339" t="str">
        <f t="shared" si="8"/>
        <v/>
      </c>
    </row>
    <row r="26" spans="2:26" ht="31.5" customHeight="1" x14ac:dyDescent="0.25">
      <c r="B26" s="1099">
        <v>792405</v>
      </c>
      <c r="C26" s="269" t="s">
        <v>2239</v>
      </c>
      <c r="D26" s="276">
        <v>2</v>
      </c>
      <c r="E26" s="271">
        <v>1.5</v>
      </c>
      <c r="F26" s="272">
        <v>0</v>
      </c>
      <c r="G26" s="272">
        <v>32</v>
      </c>
      <c r="H26" s="272">
        <v>102</v>
      </c>
      <c r="I26" s="272">
        <v>21.14</v>
      </c>
      <c r="J26" s="67">
        <f t="shared" si="5"/>
        <v>31.504942</v>
      </c>
      <c r="K26" s="55"/>
      <c r="L26" s="55"/>
      <c r="M26" s="55"/>
      <c r="N26" s="55"/>
      <c r="O26" s="55"/>
      <c r="P26" s="55"/>
      <c r="Q26" s="55"/>
      <c r="R26" s="55"/>
      <c r="S26" s="54"/>
      <c r="T26" s="346">
        <f t="shared" si="6"/>
        <v>0</v>
      </c>
      <c r="U26" s="53">
        <f t="shared" si="7"/>
        <v>0</v>
      </c>
      <c r="V26" s="73">
        <f>$U26*$S$5</f>
        <v>0</v>
      </c>
      <c r="W26" s="1664"/>
      <c r="X26" s="1615"/>
      <c r="Y26" s="1653"/>
      <c r="Z26" s="339" t="str">
        <f t="shared" si="8"/>
        <v/>
      </c>
    </row>
    <row r="27" spans="2:26" ht="31.5" customHeight="1" thickBot="1" x14ac:dyDescent="0.3">
      <c r="B27" s="1100">
        <v>792408</v>
      </c>
      <c r="C27" s="657" t="s">
        <v>2240</v>
      </c>
      <c r="D27" s="658">
        <v>2</v>
      </c>
      <c r="E27" s="659">
        <v>0</v>
      </c>
      <c r="F27" s="660">
        <v>0</v>
      </c>
      <c r="G27" s="660">
        <v>32</v>
      </c>
      <c r="H27" s="660">
        <v>144</v>
      </c>
      <c r="I27" s="660">
        <v>37.54</v>
      </c>
      <c r="J27" s="623">
        <f t="shared" si="5"/>
        <v>55.945861999999998</v>
      </c>
      <c r="K27" s="545"/>
      <c r="L27" s="545"/>
      <c r="M27" s="545"/>
      <c r="N27" s="545"/>
      <c r="O27" s="545"/>
      <c r="P27" s="545"/>
      <c r="Q27" s="545"/>
      <c r="R27" s="545"/>
      <c r="S27" s="546"/>
      <c r="T27" s="661">
        <f t="shared" si="6"/>
        <v>0</v>
      </c>
      <c r="U27" s="626">
        <f t="shared" si="7"/>
        <v>0</v>
      </c>
      <c r="V27" s="630">
        <f>$U27*$S$5</f>
        <v>0</v>
      </c>
      <c r="W27" s="1665"/>
      <c r="X27" s="1654"/>
      <c r="Y27" s="1655"/>
      <c r="Z27" s="339" t="str">
        <f t="shared" si="8"/>
        <v/>
      </c>
    </row>
    <row r="28" spans="2:26" ht="19.5" customHeight="1" thickBot="1" x14ac:dyDescent="0.3">
      <c r="B28" s="1656" t="s">
        <v>2241</v>
      </c>
      <c r="C28" s="1657"/>
      <c r="D28" s="1657"/>
      <c r="E28" s="1657"/>
      <c r="F28" s="1657"/>
      <c r="G28" s="1657"/>
      <c r="H28" s="1657"/>
      <c r="I28" s="1657"/>
      <c r="J28" s="1657"/>
      <c r="K28" s="1657"/>
      <c r="L28" s="1657"/>
      <c r="M28" s="1657"/>
      <c r="N28" s="1657"/>
      <c r="O28" s="1657"/>
      <c r="P28" s="1657"/>
      <c r="Q28" s="1657"/>
      <c r="R28" s="1657"/>
      <c r="S28" s="1657"/>
      <c r="T28" s="1657"/>
      <c r="U28" s="1657"/>
      <c r="V28" s="1657"/>
      <c r="W28" s="1657"/>
      <c r="X28" s="1657"/>
      <c r="Y28" s="1658"/>
      <c r="Z28" s="347"/>
    </row>
    <row r="29" spans="2:26" ht="31.5" customHeight="1" x14ac:dyDescent="0.25">
      <c r="B29" s="1091">
        <v>791863</v>
      </c>
      <c r="C29" s="650" t="s">
        <v>2242</v>
      </c>
      <c r="D29" s="527">
        <v>2</v>
      </c>
      <c r="E29" s="529">
        <v>1.25</v>
      </c>
      <c r="F29" s="528">
        <v>0</v>
      </c>
      <c r="G29" s="528">
        <v>32</v>
      </c>
      <c r="H29" s="528">
        <v>107</v>
      </c>
      <c r="I29" s="528">
        <v>41.06</v>
      </c>
      <c r="J29" s="620">
        <f t="shared" ref="J29:J35" si="10">+$S$5*I29</f>
        <v>61.191718000000002</v>
      </c>
      <c r="K29" s="532"/>
      <c r="L29" s="532"/>
      <c r="M29" s="532"/>
      <c r="N29" s="532"/>
      <c r="O29" s="532"/>
      <c r="P29" s="532"/>
      <c r="Q29" s="532"/>
      <c r="R29" s="532"/>
      <c r="S29" s="533"/>
      <c r="T29" s="651">
        <f t="shared" ref="T29:T35" si="11">SUM(K29:S29)</f>
        <v>0</v>
      </c>
      <c r="U29" s="621">
        <f t="shared" ref="U29:U35" si="12">T29*I29</f>
        <v>0</v>
      </c>
      <c r="V29" s="622">
        <f t="shared" ref="V29:V35" si="13">$U29*$S$5</f>
        <v>0</v>
      </c>
      <c r="W29" s="1663" t="str">
        <f>_xlfn.CONCAT("$",'Total Sheet'!B34," per case for public LEAS / estimated $",'Total Sheet'!B35," for Nonpublic LEAs")</f>
        <v>$2.25 per case for public LEAS / estimated $5.25 for Nonpublic LEAs</v>
      </c>
      <c r="X29" s="1659" t="s">
        <v>1976</v>
      </c>
      <c r="Y29" s="1652"/>
      <c r="Z29" s="339" t="str">
        <f t="shared" ref="Z29:Z35" si="14">IF($J$42="","",$J$42/I29)</f>
        <v/>
      </c>
    </row>
    <row r="30" spans="2:26" ht="31.5" customHeight="1" x14ac:dyDescent="0.25">
      <c r="B30" s="1101">
        <v>791880</v>
      </c>
      <c r="C30" s="269" t="s">
        <v>2243</v>
      </c>
      <c r="D30" s="276">
        <v>2</v>
      </c>
      <c r="E30" s="271">
        <v>0.5</v>
      </c>
      <c r="F30" s="272">
        <v>0</v>
      </c>
      <c r="G30" s="272">
        <v>32</v>
      </c>
      <c r="H30" s="272">
        <v>112</v>
      </c>
      <c r="I30" s="272">
        <v>38.71</v>
      </c>
      <c r="J30" s="67">
        <f t="shared" si="10"/>
        <v>57.689512999999998</v>
      </c>
      <c r="K30" s="65"/>
      <c r="L30" s="65"/>
      <c r="M30" s="65"/>
      <c r="N30" s="65"/>
      <c r="O30" s="65"/>
      <c r="P30" s="65"/>
      <c r="Q30" s="65"/>
      <c r="R30" s="65"/>
      <c r="S30" s="64"/>
      <c r="T30" s="284">
        <f t="shared" si="11"/>
        <v>0</v>
      </c>
      <c r="U30" s="63">
        <f t="shared" si="12"/>
        <v>0</v>
      </c>
      <c r="V30" s="62">
        <f t="shared" si="13"/>
        <v>0</v>
      </c>
      <c r="W30" s="1664"/>
      <c r="X30" s="1637"/>
      <c r="Y30" s="1653"/>
      <c r="Z30" s="339" t="str">
        <f t="shared" si="14"/>
        <v/>
      </c>
    </row>
    <row r="31" spans="2:26" ht="31.5" customHeight="1" x14ac:dyDescent="0.25">
      <c r="B31" s="1101">
        <v>791885</v>
      </c>
      <c r="C31" s="269" t="s">
        <v>2244</v>
      </c>
      <c r="D31" s="276">
        <v>2</v>
      </c>
      <c r="E31" s="271">
        <v>0.5</v>
      </c>
      <c r="F31" s="272">
        <v>0</v>
      </c>
      <c r="G31" s="272">
        <v>32</v>
      </c>
      <c r="H31" s="272">
        <v>102</v>
      </c>
      <c r="I31" s="272">
        <v>38.71</v>
      </c>
      <c r="J31" s="67">
        <f t="shared" si="10"/>
        <v>57.689512999999998</v>
      </c>
      <c r="K31" s="65"/>
      <c r="L31" s="65"/>
      <c r="M31" s="65"/>
      <c r="N31" s="65"/>
      <c r="O31" s="65"/>
      <c r="P31" s="65"/>
      <c r="Q31" s="65"/>
      <c r="R31" s="65"/>
      <c r="S31" s="64"/>
      <c r="T31" s="284">
        <f t="shared" si="11"/>
        <v>0</v>
      </c>
      <c r="U31" s="63">
        <f t="shared" si="12"/>
        <v>0</v>
      </c>
      <c r="V31" s="62">
        <f t="shared" si="13"/>
        <v>0</v>
      </c>
      <c r="W31" s="1664"/>
      <c r="X31" s="1637"/>
      <c r="Y31" s="1653"/>
      <c r="Z31" s="339" t="str">
        <f t="shared" si="14"/>
        <v/>
      </c>
    </row>
    <row r="32" spans="2:26" ht="31.5" customHeight="1" x14ac:dyDescent="0.25">
      <c r="B32" s="1101">
        <v>791890</v>
      </c>
      <c r="C32" s="269" t="s">
        <v>2245</v>
      </c>
      <c r="D32" s="276">
        <v>2</v>
      </c>
      <c r="E32" s="271">
        <v>0</v>
      </c>
      <c r="F32" s="272">
        <v>0</v>
      </c>
      <c r="G32" s="272">
        <v>32</v>
      </c>
      <c r="H32" s="272">
        <v>138</v>
      </c>
      <c r="I32" s="272">
        <v>47.58</v>
      </c>
      <c r="J32" s="67">
        <f t="shared" si="10"/>
        <v>70.908473999999998</v>
      </c>
      <c r="K32" s="65"/>
      <c r="L32" s="65"/>
      <c r="M32" s="65"/>
      <c r="N32" s="65"/>
      <c r="O32" s="65"/>
      <c r="P32" s="65"/>
      <c r="Q32" s="65"/>
      <c r="R32" s="65"/>
      <c r="S32" s="64"/>
      <c r="T32" s="284">
        <f t="shared" si="11"/>
        <v>0</v>
      </c>
      <c r="U32" s="63">
        <f t="shared" si="12"/>
        <v>0</v>
      </c>
      <c r="V32" s="62">
        <f t="shared" si="13"/>
        <v>0</v>
      </c>
      <c r="W32" s="1664"/>
      <c r="X32" s="1637"/>
      <c r="Y32" s="1653"/>
      <c r="Z32" s="339" t="str">
        <f t="shared" si="14"/>
        <v/>
      </c>
    </row>
    <row r="33" spans="2:26" ht="31.5" customHeight="1" x14ac:dyDescent="0.25">
      <c r="B33" s="1101">
        <v>791895</v>
      </c>
      <c r="C33" s="269" t="s">
        <v>2246</v>
      </c>
      <c r="D33" s="276">
        <v>2</v>
      </c>
      <c r="E33" s="271">
        <v>0</v>
      </c>
      <c r="F33" s="272">
        <v>0</v>
      </c>
      <c r="G33" s="272">
        <v>32</v>
      </c>
      <c r="H33" s="272">
        <v>163</v>
      </c>
      <c r="I33" s="272">
        <v>47.58</v>
      </c>
      <c r="J33" s="67">
        <f t="shared" si="10"/>
        <v>70.908473999999998</v>
      </c>
      <c r="K33" s="65"/>
      <c r="L33" s="65"/>
      <c r="M33" s="65"/>
      <c r="N33" s="65"/>
      <c r="O33" s="65"/>
      <c r="P33" s="65"/>
      <c r="Q33" s="65"/>
      <c r="R33" s="65"/>
      <c r="S33" s="64"/>
      <c r="T33" s="284">
        <f t="shared" si="11"/>
        <v>0</v>
      </c>
      <c r="U33" s="63">
        <f t="shared" si="12"/>
        <v>0</v>
      </c>
      <c r="V33" s="62">
        <f t="shared" si="13"/>
        <v>0</v>
      </c>
      <c r="W33" s="1664"/>
      <c r="X33" s="1637"/>
      <c r="Y33" s="1653"/>
      <c r="Z33" s="339" t="str">
        <f t="shared" si="14"/>
        <v/>
      </c>
    </row>
    <row r="34" spans="2:26" ht="31.5" customHeight="1" x14ac:dyDescent="0.25">
      <c r="B34" s="1101">
        <v>791893</v>
      </c>
      <c r="C34" s="269" t="s">
        <v>2247</v>
      </c>
      <c r="D34" s="276">
        <v>2</v>
      </c>
      <c r="E34" s="271">
        <v>1.25</v>
      </c>
      <c r="F34" s="272">
        <v>0</v>
      </c>
      <c r="G34" s="272">
        <v>32</v>
      </c>
      <c r="H34" s="272">
        <v>113</v>
      </c>
      <c r="I34" s="272">
        <v>46.55</v>
      </c>
      <c r="J34" s="67">
        <f t="shared" si="10"/>
        <v>69.373464999999996</v>
      </c>
      <c r="K34" s="65"/>
      <c r="L34" s="65"/>
      <c r="M34" s="65"/>
      <c r="N34" s="65"/>
      <c r="O34" s="65"/>
      <c r="P34" s="65"/>
      <c r="Q34" s="65"/>
      <c r="R34" s="65"/>
      <c r="S34" s="64"/>
      <c r="T34" s="284">
        <f t="shared" si="11"/>
        <v>0</v>
      </c>
      <c r="U34" s="63">
        <f t="shared" si="12"/>
        <v>0</v>
      </c>
      <c r="V34" s="62">
        <f t="shared" si="13"/>
        <v>0</v>
      </c>
      <c r="W34" s="1664"/>
      <c r="X34" s="1637"/>
      <c r="Y34" s="1653"/>
      <c r="Z34" s="339" t="str">
        <f t="shared" si="14"/>
        <v/>
      </c>
    </row>
    <row r="35" spans="2:26" ht="31.5" customHeight="1" thickBot="1" x14ac:dyDescent="0.3">
      <c r="B35" s="1096">
        <v>791896</v>
      </c>
      <c r="C35" s="652" t="s">
        <v>2248</v>
      </c>
      <c r="D35" s="540">
        <v>2</v>
      </c>
      <c r="E35" s="542">
        <v>0</v>
      </c>
      <c r="F35" s="541">
        <v>0</v>
      </c>
      <c r="G35" s="541">
        <v>32</v>
      </c>
      <c r="H35" s="541">
        <v>239</v>
      </c>
      <c r="I35" s="541">
        <v>58.38</v>
      </c>
      <c r="J35" s="623">
        <f t="shared" si="10"/>
        <v>87.003714000000002</v>
      </c>
      <c r="K35" s="624"/>
      <c r="L35" s="624"/>
      <c r="M35" s="624"/>
      <c r="N35" s="624"/>
      <c r="O35" s="624"/>
      <c r="P35" s="624"/>
      <c r="Q35" s="624"/>
      <c r="R35" s="624"/>
      <c r="S35" s="625"/>
      <c r="T35" s="663">
        <f t="shared" si="11"/>
        <v>0</v>
      </c>
      <c r="U35" s="626">
        <f t="shared" si="12"/>
        <v>0</v>
      </c>
      <c r="V35" s="627">
        <f t="shared" si="13"/>
        <v>0</v>
      </c>
      <c r="W35" s="1665"/>
      <c r="X35" s="1660"/>
      <c r="Y35" s="1655"/>
      <c r="Z35" s="339" t="str">
        <f t="shared" si="14"/>
        <v/>
      </c>
    </row>
    <row r="36" spans="2:26" ht="15" customHeight="1" thickBot="1" x14ac:dyDescent="0.3">
      <c r="B36" s="1102"/>
      <c r="C36" s="664"/>
      <c r="D36" s="664"/>
      <c r="E36" s="664"/>
      <c r="F36" s="664"/>
      <c r="G36" s="664"/>
      <c r="H36" s="664"/>
      <c r="I36" s="664"/>
      <c r="J36" s="665"/>
      <c r="K36" s="251"/>
      <c r="L36" s="1661" t="s">
        <v>2249</v>
      </c>
      <c r="M36" s="1661"/>
      <c r="N36" s="1661"/>
      <c r="O36" s="1661"/>
      <c r="P36" s="1661"/>
      <c r="Q36" s="1661"/>
      <c r="R36" s="1661"/>
      <c r="S36" s="1661"/>
      <c r="T36" s="1661"/>
      <c r="U36" s="1661"/>
      <c r="V36" s="1661"/>
      <c r="W36" s="1661"/>
      <c r="X36" s="1661"/>
      <c r="Y36" s="1662"/>
      <c r="Z36" s="677"/>
    </row>
    <row r="37" spans="2:26" ht="32.25" thickBot="1" x14ac:dyDescent="0.3">
      <c r="B37" s="1102"/>
      <c r="C37" s="296" t="s">
        <v>2112</v>
      </c>
      <c r="D37" s="297" t="s">
        <v>2113</v>
      </c>
      <c r="E37" s="297" t="s">
        <v>2114</v>
      </c>
      <c r="F37" s="297" t="s">
        <v>2115</v>
      </c>
      <c r="G37" s="1613"/>
      <c r="H37" s="1613"/>
      <c r="I37" s="1613"/>
      <c r="J37" s="1613"/>
      <c r="K37" s="1614"/>
      <c r="L37" s="1661"/>
      <c r="M37" s="1661"/>
      <c r="N37" s="1661"/>
      <c r="O37" s="1661"/>
      <c r="P37" s="1661"/>
      <c r="Q37" s="1661"/>
      <c r="R37" s="1661"/>
      <c r="S37" s="1661"/>
      <c r="T37" s="1661"/>
      <c r="U37" s="1661"/>
      <c r="V37" s="1661"/>
      <c r="W37" s="1661"/>
      <c r="X37" s="1661"/>
      <c r="Y37" s="1662"/>
      <c r="Z37" s="678"/>
    </row>
    <row r="38" spans="2:26" ht="23.25" x14ac:dyDescent="0.35">
      <c r="B38" s="1102"/>
      <c r="C38" s="298" t="s">
        <v>2116</v>
      </c>
      <c r="D38" s="299">
        <v>0.7</v>
      </c>
      <c r="E38" s="300" t="str">
        <f>IF(SUM(F38:F39)=0,"",F38/SUM(F38:F39))</f>
        <v/>
      </c>
      <c r="F38" s="301">
        <f>SUM(U18:U27)</f>
        <v>0</v>
      </c>
      <c r="G38" s="1627" t="str">
        <f>IF(SUM(F38:F39)=0,"",IF(AND(E38&lt;D38+0.03,E38&gt;D38-0.03),"Balanced","Unbalanced"))</f>
        <v/>
      </c>
      <c r="H38" s="1628"/>
      <c r="I38" s="1628"/>
      <c r="J38" s="1628"/>
      <c r="K38" s="1629"/>
      <c r="L38" s="1661"/>
      <c r="M38" s="1661"/>
      <c r="N38" s="1661"/>
      <c r="O38" s="1661"/>
      <c r="P38" s="1661"/>
      <c r="Q38" s="1661"/>
      <c r="R38" s="1661"/>
      <c r="S38" s="1661"/>
      <c r="T38" s="1661"/>
      <c r="U38" s="1661"/>
      <c r="V38" s="1661"/>
      <c r="W38" s="1661"/>
      <c r="X38" s="1661"/>
      <c r="Y38" s="1662"/>
    </row>
    <row r="39" spans="2:26" ht="21.75" thickBot="1" x14ac:dyDescent="0.4">
      <c r="B39" s="1102"/>
      <c r="C39" s="302" t="s">
        <v>2117</v>
      </c>
      <c r="D39" s="303">
        <v>0.3</v>
      </c>
      <c r="E39" s="304" t="str">
        <f>IF(SUM(F38:F39)=0,"",F39/SUM(F38:F39))</f>
        <v/>
      </c>
      <c r="F39" s="305">
        <f>SUM(U29:U35)</f>
        <v>0</v>
      </c>
      <c r="G39" s="1642" t="str">
        <f>IF(G38="","",IF(AND(G38="Unbalanced",E38&lt;D38-0.03),"Increase White Meat or decrease Dark Meat",IF(AND(G38="Unbalanced",E38&gt;D38+0.03),"Increase Dark Meat or decrease White Meat","")))</f>
        <v/>
      </c>
      <c r="H39" s="1643"/>
      <c r="I39" s="1643"/>
      <c r="J39" s="1643"/>
      <c r="K39" s="1644"/>
      <c r="L39" s="664"/>
      <c r="M39" s="664"/>
      <c r="N39" s="664"/>
      <c r="O39" s="664"/>
      <c r="P39" s="664"/>
      <c r="Q39" s="664"/>
      <c r="R39" s="664"/>
      <c r="S39" s="664"/>
      <c r="T39" s="664"/>
      <c r="U39" s="664"/>
      <c r="V39" s="664"/>
      <c r="W39" s="664"/>
      <c r="X39" s="664"/>
      <c r="Y39" s="1103"/>
    </row>
    <row r="40" spans="2:26" ht="7.5" customHeight="1" x14ac:dyDescent="0.25">
      <c r="B40" s="1102"/>
      <c r="C40" s="664"/>
      <c r="D40" s="664"/>
      <c r="E40" s="664"/>
      <c r="F40" s="664"/>
      <c r="G40" s="664"/>
      <c r="H40" s="664"/>
      <c r="I40" s="664"/>
      <c r="J40" s="665"/>
      <c r="K40" s="664"/>
      <c r="L40" s="664"/>
      <c r="M40" s="664"/>
      <c r="N40" s="664"/>
      <c r="O40" s="664"/>
      <c r="P40" s="664"/>
      <c r="Q40" s="664"/>
      <c r="R40" s="664"/>
      <c r="S40" s="664"/>
      <c r="T40" s="664"/>
      <c r="U40" s="664"/>
      <c r="V40" s="664"/>
      <c r="W40" s="664"/>
      <c r="X40" s="664"/>
      <c r="Y40" s="1103"/>
    </row>
    <row r="41" spans="2:26" x14ac:dyDescent="0.25">
      <c r="B41" s="1102"/>
      <c r="C41" s="668"/>
      <c r="D41" s="664"/>
      <c r="E41" s="90"/>
      <c r="F41" s="669"/>
      <c r="G41" s="664"/>
      <c r="H41" s="668" t="str">
        <f>IF(G38&lt;&gt;"Unbalanced","","lbs needed to balance:")</f>
        <v/>
      </c>
      <c r="I41" s="664" t="str">
        <f>IF(G38&lt;&gt;"Unbalanced","","White meat")</f>
        <v/>
      </c>
      <c r="J41" s="636" t="str">
        <f>IF(G38&lt;&gt;"Unbalanced","",((D38/D39)*F39)-F38)</f>
        <v/>
      </c>
      <c r="K41" s="669" t="str">
        <f>IF(G38&lt;&gt;"Unbalanced","","lbs")</f>
        <v/>
      </c>
      <c r="L41" s="664"/>
      <c r="M41" s="664"/>
      <c r="N41" s="664"/>
      <c r="O41" s="664"/>
      <c r="P41" s="664"/>
      <c r="Q41" s="664"/>
      <c r="R41" s="664"/>
      <c r="S41" s="664"/>
      <c r="T41" s="664"/>
      <c r="U41" s="664"/>
      <c r="V41" s="664"/>
      <c r="W41" s="664"/>
      <c r="X41" s="664"/>
      <c r="Y41" s="1103"/>
    </row>
    <row r="42" spans="2:26" x14ac:dyDescent="0.25">
      <c r="B42" s="1102"/>
      <c r="C42" s="664"/>
      <c r="D42" s="664"/>
      <c r="E42" s="90"/>
      <c r="F42" s="669"/>
      <c r="G42" s="664"/>
      <c r="H42" s="664"/>
      <c r="I42" s="664" t="str">
        <f>IF(G38&lt;&gt;"Unbalanced","","Dark meat")</f>
        <v/>
      </c>
      <c r="J42" s="636" t="str">
        <f>IF(G38&lt;&gt;"Unbalanced","",((D39/D38)*F38)-F39)</f>
        <v/>
      </c>
      <c r="K42" s="669" t="str">
        <f>IF(G38&lt;&gt;"Unbalanced","","lbs")</f>
        <v/>
      </c>
      <c r="L42" s="664"/>
      <c r="M42" s="664"/>
      <c r="N42" s="664"/>
      <c r="O42" s="664"/>
      <c r="P42" s="664"/>
      <c r="Q42" s="664"/>
      <c r="R42" s="664"/>
      <c r="S42" s="664"/>
      <c r="T42" s="670"/>
      <c r="U42" s="671"/>
      <c r="V42" s="672"/>
      <c r="W42" s="672"/>
      <c r="X42" s="664"/>
      <c r="Y42" s="1103"/>
    </row>
    <row r="43" spans="2:26" x14ac:dyDescent="0.25">
      <c r="B43" s="1102"/>
      <c r="C43" s="664"/>
      <c r="D43" s="664"/>
      <c r="E43" s="664"/>
      <c r="F43" s="664"/>
      <c r="G43" s="664"/>
      <c r="H43" s="664"/>
      <c r="I43" s="664"/>
      <c r="J43" s="665"/>
      <c r="K43" s="664"/>
      <c r="L43" s="664"/>
      <c r="M43" s="664"/>
      <c r="N43" s="664"/>
      <c r="O43" s="664"/>
      <c r="P43" s="664"/>
      <c r="Q43" s="664"/>
      <c r="R43" s="664"/>
      <c r="S43" s="664"/>
      <c r="T43" s="664"/>
      <c r="U43" s="664"/>
      <c r="V43" s="664"/>
      <c r="W43" s="664"/>
      <c r="X43" s="664"/>
      <c r="Y43" s="1103"/>
    </row>
    <row r="44" spans="2:26" ht="15.75" thickBot="1" x14ac:dyDescent="0.3">
      <c r="B44" s="1104"/>
      <c r="C44" s="1105"/>
      <c r="D44" s="1105"/>
      <c r="E44" s="1105"/>
      <c r="F44" s="1105"/>
      <c r="G44" s="1105"/>
      <c r="H44" s="1105"/>
      <c r="I44" s="1105"/>
      <c r="J44" s="1106"/>
      <c r="K44" s="1105"/>
      <c r="L44" s="1105"/>
      <c r="M44" s="1105"/>
      <c r="N44" s="1105"/>
      <c r="O44" s="1105"/>
      <c r="P44" s="1105"/>
      <c r="Q44" s="1105"/>
      <c r="R44" s="1105"/>
      <c r="S44" s="1105"/>
      <c r="T44" s="1105"/>
      <c r="U44" s="1105"/>
      <c r="V44" s="1105"/>
      <c r="W44" s="1105"/>
      <c r="X44" s="1105"/>
      <c r="Y44" s="1107"/>
    </row>
    <row r="45" spans="2:26" ht="15.75" thickTop="1" x14ac:dyDescent="0.25">
      <c r="K45" s="218"/>
      <c r="L45" s="218"/>
      <c r="M45" s="218"/>
      <c r="N45" s="218"/>
      <c r="O45" s="218"/>
      <c r="P45" s="218"/>
      <c r="Q45" s="218"/>
      <c r="R45" s="218"/>
      <c r="S45" s="218"/>
      <c r="T45" s="218"/>
      <c r="U45" s="218"/>
      <c r="V45" s="218"/>
      <c r="W45" s="218"/>
    </row>
    <row r="47" spans="2:26" x14ac:dyDescent="0.25">
      <c r="S47" s="348"/>
    </row>
  </sheetData>
  <sheetProtection algorithmName="SHA-512" hashValue="SqmA9IzEzXhFBkS7TASrw5fkxTcTSnKhJiYudmJ5OBlKVExv043PBXcNtuMihr3R/G6uBA9EDz+usq0+bV5boA==" saltValue="UQ3iVY7xXCwtp8dVaJJ+Cg==" spinCount="100000" sheet="1" objects="1" formatColumns="0" formatRows="0" selectLockedCells="1"/>
  <mergeCells count="25">
    <mergeCell ref="L5:N5"/>
    <mergeCell ref="O5:R5"/>
    <mergeCell ref="T5:Y5"/>
    <mergeCell ref="B8:Y8"/>
    <mergeCell ref="B1:P1"/>
    <mergeCell ref="Q1:Y3"/>
    <mergeCell ref="B2:P2"/>
    <mergeCell ref="B3:C3"/>
    <mergeCell ref="D3:J3"/>
    <mergeCell ref="K3:M3"/>
    <mergeCell ref="N3:P3"/>
    <mergeCell ref="B4:Y4"/>
    <mergeCell ref="B5:J5"/>
    <mergeCell ref="G39:K39"/>
    <mergeCell ref="X9:Y16"/>
    <mergeCell ref="B17:Y17"/>
    <mergeCell ref="X18:Y27"/>
    <mergeCell ref="B28:Y28"/>
    <mergeCell ref="X29:Y35"/>
    <mergeCell ref="L36:Y38"/>
    <mergeCell ref="G37:K37"/>
    <mergeCell ref="G38:K38"/>
    <mergeCell ref="W9:W16"/>
    <mergeCell ref="W18:W27"/>
    <mergeCell ref="W29:W35"/>
  </mergeCells>
  <conditionalFormatting sqref="B28 B1:B8 B17 B36:B1048576">
    <cfRule type="duplicateValues" dxfId="161" priority="6"/>
  </conditionalFormatting>
  <conditionalFormatting sqref="B9:B16">
    <cfRule type="duplicateValues" dxfId="160" priority="4"/>
  </conditionalFormatting>
  <conditionalFormatting sqref="B18:B21 B23:B27">
    <cfRule type="duplicateValues" dxfId="159" priority="3"/>
  </conditionalFormatting>
  <conditionalFormatting sqref="B22">
    <cfRule type="duplicateValues" dxfId="158" priority="2"/>
  </conditionalFormatting>
  <conditionalFormatting sqref="B29:B35">
    <cfRule type="duplicateValues" dxfId="157" priority="1"/>
  </conditionalFormatting>
  <conditionalFormatting sqref="G38:K39">
    <cfRule type="expression" dxfId="156" priority="7">
      <formula>$G$38="Unbalanced"</formula>
    </cfRule>
    <cfRule type="expression" dxfId="155" priority="8">
      <formula>$G$38="Balanced"</formula>
    </cfRule>
  </conditionalFormatting>
  <conditionalFormatting sqref="AA9:AA35">
    <cfRule type="containsText" dxfId="154" priority="5" operator="containsText" text="Error">
      <formula>NOT(ISERROR(SEARCH("Error",AA9)))</formula>
    </cfRule>
  </conditionalFormatting>
  <pageMargins left="0" right="0" top="0.5" bottom="0.25" header="0" footer="0"/>
  <pageSetup scale="37"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A54B-3B5E-49B7-84AD-B28600125764}">
  <sheetPr>
    <pageSetUpPr fitToPage="1"/>
  </sheetPr>
  <dimension ref="A1:Y61"/>
  <sheetViews>
    <sheetView showGridLines="0" zoomScale="60" zoomScaleNormal="60" workbookViewId="0">
      <selection activeCell="K14" sqref="K14"/>
    </sheetView>
  </sheetViews>
  <sheetFormatPr defaultColWidth="9.140625" defaultRowHeight="15" x14ac:dyDescent="0.25"/>
  <cols>
    <col min="1" max="1" width="2.7109375" style="169" customWidth="1"/>
    <col min="2" max="2" width="13.42578125" style="169" customWidth="1"/>
    <col min="3" max="3" width="58.14062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1963</v>
      </c>
      <c r="M6" s="1559"/>
      <c r="N6" s="1559"/>
      <c r="O6" s="1560" t="s">
        <v>2221</v>
      </c>
      <c r="P6" s="1560"/>
      <c r="Q6" s="1560"/>
      <c r="R6" s="1560"/>
      <c r="S6" s="335">
        <v>1.4903</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SUM(U14:U21,U23:U32,U34:U40)</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57"/>
      <c r="C11" s="694"/>
      <c r="D11" s="694"/>
      <c r="E11" s="694"/>
      <c r="F11" s="694"/>
      <c r="G11" s="694"/>
      <c r="H11" s="694"/>
      <c r="I11" s="694"/>
      <c r="J11" s="695" t="str">
        <f>G47</f>
        <v/>
      </c>
      <c r="K11" s="695">
        <f t="shared" ref="K11:S11" si="0">SUM(K14:K40)</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SUM(T14:T54)</f>
        <v>0</v>
      </c>
      <c r="U11" s="695">
        <f>SUM(U14:U54)</f>
        <v>0</v>
      </c>
      <c r="V11" s="696">
        <f>SUM(V14:V54)</f>
        <v>0</v>
      </c>
      <c r="W11" s="694"/>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19.5"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26.25" customHeight="1" x14ac:dyDescent="0.25">
      <c r="B14" s="336">
        <v>791401</v>
      </c>
      <c r="C14" s="269" t="s">
        <v>2222</v>
      </c>
      <c r="D14" s="276">
        <v>2</v>
      </c>
      <c r="E14" s="271">
        <v>1</v>
      </c>
      <c r="F14" s="272">
        <v>0</v>
      </c>
      <c r="G14" s="272">
        <v>32</v>
      </c>
      <c r="H14" s="272">
        <v>167</v>
      </c>
      <c r="I14" s="271">
        <v>24.56</v>
      </c>
      <c r="J14" s="103">
        <f t="shared" ref="J14:J21" si="1">+$S$6*I14</f>
        <v>36.601768</v>
      </c>
      <c r="K14" s="60"/>
      <c r="L14" s="59"/>
      <c r="M14" s="59"/>
      <c r="N14" s="59"/>
      <c r="O14" s="59"/>
      <c r="P14" s="59"/>
      <c r="Q14" s="59"/>
      <c r="R14" s="59"/>
      <c r="S14" s="58"/>
      <c r="T14" s="273">
        <f t="shared" ref="T14:T40" si="2">SUM(K14:S14)</f>
        <v>0</v>
      </c>
      <c r="U14" s="105">
        <f t="shared" ref="U14:U40" si="3">T14*I14</f>
        <v>0</v>
      </c>
      <c r="V14" s="104">
        <f t="shared" ref="V14:V40" si="4">U14*$S$6</f>
        <v>0</v>
      </c>
      <c r="W14" s="1608" t="s">
        <v>1976</v>
      </c>
      <c r="X14" s="1609"/>
    </row>
    <row r="15" spans="1:25" ht="26.25" customHeight="1" x14ac:dyDescent="0.25">
      <c r="B15" s="194">
        <v>791421</v>
      </c>
      <c r="C15" s="331" t="s">
        <v>2223</v>
      </c>
      <c r="D15" s="196">
        <v>2</v>
      </c>
      <c r="E15" s="198">
        <v>1</v>
      </c>
      <c r="F15" s="197">
        <v>0</v>
      </c>
      <c r="G15" s="197">
        <v>32</v>
      </c>
      <c r="H15" s="197">
        <v>170</v>
      </c>
      <c r="I15" s="198">
        <v>24.32</v>
      </c>
      <c r="J15" s="103">
        <f t="shared" si="1"/>
        <v>36.244095999999999</v>
      </c>
      <c r="K15" s="77"/>
      <c r="L15" s="65"/>
      <c r="M15" s="65"/>
      <c r="N15" s="65"/>
      <c r="O15" s="65"/>
      <c r="P15" s="65"/>
      <c r="Q15" s="65"/>
      <c r="R15" s="65"/>
      <c r="S15" s="64"/>
      <c r="T15" s="274">
        <f t="shared" si="2"/>
        <v>0</v>
      </c>
      <c r="U15" s="102">
        <f t="shared" si="3"/>
        <v>0</v>
      </c>
      <c r="V15" s="101">
        <f t="shared" si="4"/>
        <v>0</v>
      </c>
      <c r="W15" s="1608"/>
      <c r="X15" s="1609"/>
    </row>
    <row r="16" spans="1:25" ht="26.25" customHeight="1" x14ac:dyDescent="0.25">
      <c r="B16" s="194">
        <v>791441</v>
      </c>
      <c r="C16" s="331" t="s">
        <v>2224</v>
      </c>
      <c r="D16" s="196">
        <v>2</v>
      </c>
      <c r="E16" s="198">
        <v>1</v>
      </c>
      <c r="F16" s="197">
        <v>0</v>
      </c>
      <c r="G16" s="197">
        <v>32</v>
      </c>
      <c r="H16" s="197">
        <v>170</v>
      </c>
      <c r="I16" s="198">
        <v>24.49</v>
      </c>
      <c r="J16" s="103">
        <f t="shared" si="1"/>
        <v>36.497446999999994</v>
      </c>
      <c r="K16" s="77"/>
      <c r="L16" s="65"/>
      <c r="M16" s="65"/>
      <c r="N16" s="65"/>
      <c r="O16" s="65"/>
      <c r="P16" s="65"/>
      <c r="Q16" s="65"/>
      <c r="R16" s="65"/>
      <c r="S16" s="64"/>
      <c r="T16" s="274">
        <f t="shared" si="2"/>
        <v>0</v>
      </c>
      <c r="U16" s="102">
        <f t="shared" si="3"/>
        <v>0</v>
      </c>
      <c r="V16" s="101">
        <f t="shared" si="4"/>
        <v>0</v>
      </c>
      <c r="W16" s="1608"/>
      <c r="X16" s="1609"/>
    </row>
    <row r="17" spans="2:25" ht="26.25" customHeight="1" x14ac:dyDescent="0.25">
      <c r="B17" s="194">
        <v>791461</v>
      </c>
      <c r="C17" s="331" t="s">
        <v>2225</v>
      </c>
      <c r="D17" s="196">
        <v>2</v>
      </c>
      <c r="E17" s="198">
        <v>1</v>
      </c>
      <c r="F17" s="197">
        <v>0</v>
      </c>
      <c r="G17" s="197">
        <v>32</v>
      </c>
      <c r="H17" s="197">
        <v>170</v>
      </c>
      <c r="I17" s="198">
        <v>24.73</v>
      </c>
      <c r="J17" s="103">
        <f t="shared" si="1"/>
        <v>36.855119000000002</v>
      </c>
      <c r="K17" s="77"/>
      <c r="L17" s="65"/>
      <c r="M17" s="65"/>
      <c r="N17" s="65"/>
      <c r="O17" s="65"/>
      <c r="P17" s="65"/>
      <c r="Q17" s="65"/>
      <c r="R17" s="65"/>
      <c r="S17" s="64"/>
      <c r="T17" s="274">
        <f t="shared" si="2"/>
        <v>0</v>
      </c>
      <c r="U17" s="102">
        <f t="shared" si="3"/>
        <v>0</v>
      </c>
      <c r="V17" s="101">
        <f t="shared" si="4"/>
        <v>0</v>
      </c>
      <c r="W17" s="1608"/>
      <c r="X17" s="1609"/>
    </row>
    <row r="18" spans="2:25" ht="26.25" customHeight="1" x14ac:dyDescent="0.25">
      <c r="B18" s="194">
        <v>791493</v>
      </c>
      <c r="C18" s="331" t="s">
        <v>2226</v>
      </c>
      <c r="D18" s="196">
        <v>2</v>
      </c>
      <c r="E18" s="198">
        <v>1.25</v>
      </c>
      <c r="F18" s="197">
        <v>0</v>
      </c>
      <c r="G18" s="197">
        <v>32</v>
      </c>
      <c r="H18" s="197">
        <v>113</v>
      </c>
      <c r="I18" s="198">
        <v>32.44</v>
      </c>
      <c r="J18" s="103">
        <f t="shared" si="1"/>
        <v>48.345331999999992</v>
      </c>
      <c r="K18" s="77"/>
      <c r="L18" s="65"/>
      <c r="M18" s="65"/>
      <c r="N18" s="65"/>
      <c r="O18" s="65"/>
      <c r="P18" s="65"/>
      <c r="Q18" s="65"/>
      <c r="R18" s="65"/>
      <c r="S18" s="64"/>
      <c r="T18" s="274">
        <f t="shared" si="2"/>
        <v>0</v>
      </c>
      <c r="U18" s="102">
        <f t="shared" si="3"/>
        <v>0</v>
      </c>
      <c r="V18" s="101">
        <f t="shared" si="4"/>
        <v>0</v>
      </c>
      <c r="W18" s="1608"/>
      <c r="X18" s="1609"/>
    </row>
    <row r="19" spans="2:25" ht="26.25" customHeight="1" x14ac:dyDescent="0.25">
      <c r="B19" s="194">
        <v>771421</v>
      </c>
      <c r="C19" s="331" t="s">
        <v>2227</v>
      </c>
      <c r="D19" s="196">
        <v>2</v>
      </c>
      <c r="E19" s="198">
        <v>1</v>
      </c>
      <c r="F19" s="197">
        <v>0</v>
      </c>
      <c r="G19" s="197">
        <v>32</v>
      </c>
      <c r="H19" s="197">
        <v>170</v>
      </c>
      <c r="I19" s="198">
        <v>24.32</v>
      </c>
      <c r="J19" s="103">
        <f t="shared" si="1"/>
        <v>36.244095999999999</v>
      </c>
      <c r="K19" s="77"/>
      <c r="L19" s="65"/>
      <c r="M19" s="65"/>
      <c r="N19" s="65"/>
      <c r="O19" s="65"/>
      <c r="P19" s="65"/>
      <c r="Q19" s="65"/>
      <c r="R19" s="65"/>
      <c r="S19" s="64"/>
      <c r="T19" s="274">
        <f t="shared" si="2"/>
        <v>0</v>
      </c>
      <c r="U19" s="102">
        <f t="shared" si="3"/>
        <v>0</v>
      </c>
      <c r="V19" s="101">
        <f t="shared" si="4"/>
        <v>0</v>
      </c>
      <c r="W19" s="1608"/>
      <c r="X19" s="1609"/>
    </row>
    <row r="20" spans="2:25" ht="26.25" customHeight="1" x14ac:dyDescent="0.25">
      <c r="B20" s="194">
        <v>791431</v>
      </c>
      <c r="C20" s="331" t="s">
        <v>2228</v>
      </c>
      <c r="D20" s="196">
        <v>2</v>
      </c>
      <c r="E20" s="198">
        <v>1</v>
      </c>
      <c r="F20" s="197">
        <v>0</v>
      </c>
      <c r="G20" s="197">
        <v>32</v>
      </c>
      <c r="H20" s="197">
        <v>170</v>
      </c>
      <c r="I20" s="198">
        <v>24.32</v>
      </c>
      <c r="J20" s="103">
        <f t="shared" si="1"/>
        <v>36.244095999999999</v>
      </c>
      <c r="K20" s="77"/>
      <c r="L20" s="65"/>
      <c r="M20" s="65"/>
      <c r="N20" s="65"/>
      <c r="O20" s="65"/>
      <c r="P20" s="65"/>
      <c r="Q20" s="65"/>
      <c r="R20" s="65"/>
      <c r="S20" s="64"/>
      <c r="T20" s="274">
        <f t="shared" si="2"/>
        <v>0</v>
      </c>
      <c r="U20" s="102">
        <f t="shared" si="3"/>
        <v>0</v>
      </c>
      <c r="V20" s="101">
        <f t="shared" si="4"/>
        <v>0</v>
      </c>
      <c r="W20" s="1608"/>
      <c r="X20" s="1609"/>
    </row>
    <row r="21" spans="2:25" ht="26.25" customHeight="1" thickBot="1" x14ac:dyDescent="0.3">
      <c r="B21" s="194">
        <v>791499</v>
      </c>
      <c r="C21" s="331" t="s">
        <v>2229</v>
      </c>
      <c r="D21" s="196">
        <v>2</v>
      </c>
      <c r="E21" s="198">
        <v>0</v>
      </c>
      <c r="F21" s="197">
        <v>0</v>
      </c>
      <c r="G21" s="197">
        <v>32</v>
      </c>
      <c r="H21" s="197">
        <v>170</v>
      </c>
      <c r="I21" s="198">
        <v>39</v>
      </c>
      <c r="J21" s="103">
        <f t="shared" si="1"/>
        <v>58.121699999999997</v>
      </c>
      <c r="K21" s="56"/>
      <c r="L21" s="55"/>
      <c r="M21" s="55"/>
      <c r="N21" s="55"/>
      <c r="O21" s="55"/>
      <c r="P21" s="55"/>
      <c r="Q21" s="55"/>
      <c r="R21" s="55"/>
      <c r="S21" s="54"/>
      <c r="T21" s="274">
        <f t="shared" si="2"/>
        <v>0</v>
      </c>
      <c r="U21" s="102">
        <f t="shared" si="3"/>
        <v>0</v>
      </c>
      <c r="V21" s="101">
        <f t="shared" si="4"/>
        <v>0</v>
      </c>
      <c r="W21" s="1492"/>
      <c r="X21" s="1493"/>
    </row>
    <row r="22" spans="2:25" ht="19.5" customHeight="1" thickBot="1" x14ac:dyDescent="0.35">
      <c r="B22" s="1610" t="s">
        <v>2097</v>
      </c>
      <c r="C22" s="1611"/>
      <c r="D22" s="1611"/>
      <c r="E22" s="1611"/>
      <c r="F22" s="1611"/>
      <c r="G22" s="1611"/>
      <c r="H22" s="1611"/>
      <c r="I22" s="1611"/>
      <c r="J22" s="1611"/>
      <c r="K22" s="1611"/>
      <c r="L22" s="1611"/>
      <c r="M22" s="1611"/>
      <c r="N22" s="1611"/>
      <c r="O22" s="1611"/>
      <c r="P22" s="1611"/>
      <c r="Q22" s="1611"/>
      <c r="R22" s="1611"/>
      <c r="S22" s="1611"/>
      <c r="T22" s="1611">
        <f t="shared" si="2"/>
        <v>0</v>
      </c>
      <c r="U22" s="1611">
        <f t="shared" si="3"/>
        <v>0</v>
      </c>
      <c r="V22" s="1611">
        <f t="shared" si="4"/>
        <v>0</v>
      </c>
      <c r="W22" s="1611" t="s">
        <v>1976</v>
      </c>
      <c r="X22" s="1612"/>
      <c r="Y22" s="275" t="s">
        <v>2098</v>
      </c>
    </row>
    <row r="23" spans="2:25" ht="26.25" customHeight="1" x14ac:dyDescent="0.25">
      <c r="B23" s="194">
        <v>792421</v>
      </c>
      <c r="C23" s="331" t="s">
        <v>2231</v>
      </c>
      <c r="D23" s="196">
        <v>2</v>
      </c>
      <c r="E23" s="198">
        <v>1</v>
      </c>
      <c r="F23" s="197">
        <v>0</v>
      </c>
      <c r="G23" s="197">
        <v>32</v>
      </c>
      <c r="H23" s="197">
        <v>128</v>
      </c>
      <c r="I23" s="197">
        <v>31.68</v>
      </c>
      <c r="J23" s="83">
        <f t="shared" ref="J23:J32" si="5">+$S$6*I23</f>
        <v>47.212703999999995</v>
      </c>
      <c r="K23" s="97"/>
      <c r="L23" s="65"/>
      <c r="M23" s="65"/>
      <c r="N23" s="65"/>
      <c r="O23" s="65"/>
      <c r="P23" s="65"/>
      <c r="Q23" s="65"/>
      <c r="R23" s="65"/>
      <c r="S23" s="64"/>
      <c r="T23" s="277">
        <f t="shared" si="2"/>
        <v>0</v>
      </c>
      <c r="U23" s="68">
        <f t="shared" si="3"/>
        <v>0</v>
      </c>
      <c r="V23" s="61">
        <f t="shared" si="4"/>
        <v>0</v>
      </c>
      <c r="W23" s="1615" t="s">
        <v>1976</v>
      </c>
      <c r="X23" s="1616"/>
      <c r="Y23" s="278" t="str">
        <f t="shared" ref="Y23:Y32" si="6">IF($J$50="","",$J$50/I23)</f>
        <v/>
      </c>
    </row>
    <row r="24" spans="2:25" ht="26.25" customHeight="1" x14ac:dyDescent="0.25">
      <c r="B24" s="194">
        <v>792429</v>
      </c>
      <c r="C24" s="331" t="s">
        <v>2232</v>
      </c>
      <c r="D24" s="196">
        <v>2</v>
      </c>
      <c r="E24" s="198">
        <v>1</v>
      </c>
      <c r="F24" s="197">
        <v>0</v>
      </c>
      <c r="G24" s="197">
        <v>32</v>
      </c>
      <c r="H24" s="197">
        <v>128</v>
      </c>
      <c r="I24" s="197">
        <v>31.07</v>
      </c>
      <c r="J24" s="98">
        <f t="shared" si="5"/>
        <v>46.303621</v>
      </c>
      <c r="K24" s="97"/>
      <c r="L24" s="65"/>
      <c r="M24" s="65"/>
      <c r="N24" s="65"/>
      <c r="O24" s="65"/>
      <c r="P24" s="65"/>
      <c r="Q24" s="65"/>
      <c r="R24" s="65"/>
      <c r="S24" s="64"/>
      <c r="T24" s="279">
        <f t="shared" si="2"/>
        <v>0</v>
      </c>
      <c r="U24" s="53">
        <f t="shared" si="3"/>
        <v>0</v>
      </c>
      <c r="V24" s="74">
        <f t="shared" si="4"/>
        <v>0</v>
      </c>
      <c r="W24" s="1615"/>
      <c r="X24" s="1616"/>
      <c r="Y24" s="278" t="str">
        <f t="shared" si="6"/>
        <v/>
      </c>
    </row>
    <row r="25" spans="2:25" ht="26.25" customHeight="1" x14ac:dyDescent="0.25">
      <c r="B25" s="340">
        <v>792431</v>
      </c>
      <c r="C25" s="341" t="s">
        <v>2233</v>
      </c>
      <c r="D25" s="342">
        <v>2</v>
      </c>
      <c r="E25" s="343">
        <v>1</v>
      </c>
      <c r="F25" s="197">
        <v>0</v>
      </c>
      <c r="G25" s="344">
        <v>32</v>
      </c>
      <c r="H25" s="344">
        <v>128</v>
      </c>
      <c r="I25" s="344">
        <v>31.68</v>
      </c>
      <c r="J25" s="98">
        <f t="shared" si="5"/>
        <v>47.212703999999995</v>
      </c>
      <c r="K25" s="97"/>
      <c r="L25" s="65"/>
      <c r="M25" s="65"/>
      <c r="N25" s="65"/>
      <c r="O25" s="65"/>
      <c r="P25" s="65"/>
      <c r="Q25" s="65"/>
      <c r="R25" s="65"/>
      <c r="S25" s="64"/>
      <c r="T25" s="279">
        <f t="shared" si="2"/>
        <v>0</v>
      </c>
      <c r="U25" s="53">
        <f t="shared" si="3"/>
        <v>0</v>
      </c>
      <c r="V25" s="74">
        <f t="shared" si="4"/>
        <v>0</v>
      </c>
      <c r="W25" s="1615"/>
      <c r="X25" s="1616"/>
      <c r="Y25" s="278" t="str">
        <f t="shared" si="6"/>
        <v/>
      </c>
    </row>
    <row r="26" spans="2:25" ht="26.25" customHeight="1" x14ac:dyDescent="0.25">
      <c r="B26" s="345">
        <v>792480</v>
      </c>
      <c r="C26" s="341" t="s">
        <v>2234</v>
      </c>
      <c r="D26" s="342">
        <v>2</v>
      </c>
      <c r="E26" s="343">
        <v>0</v>
      </c>
      <c r="F26" s="344">
        <v>0</v>
      </c>
      <c r="G26" s="344">
        <v>32</v>
      </c>
      <c r="H26" s="344">
        <v>170</v>
      </c>
      <c r="I26" s="344">
        <v>41.98</v>
      </c>
      <c r="J26" s="98">
        <f t="shared" si="5"/>
        <v>62.562793999999997</v>
      </c>
      <c r="K26" s="97"/>
      <c r="L26" s="65"/>
      <c r="M26" s="65"/>
      <c r="N26" s="65"/>
      <c r="O26" s="65"/>
      <c r="P26" s="65"/>
      <c r="Q26" s="65"/>
      <c r="R26" s="65"/>
      <c r="S26" s="64"/>
      <c r="T26" s="279">
        <f t="shared" si="2"/>
        <v>0</v>
      </c>
      <c r="U26" s="53">
        <f t="shared" si="3"/>
        <v>0</v>
      </c>
      <c r="V26" s="74">
        <f t="shared" si="4"/>
        <v>0</v>
      </c>
      <c r="W26" s="1615"/>
      <c r="X26" s="1616"/>
      <c r="Y26" s="278" t="str">
        <f t="shared" si="6"/>
        <v/>
      </c>
    </row>
    <row r="27" spans="2:25" ht="26.25" customHeight="1" x14ac:dyDescent="0.25">
      <c r="B27" s="340">
        <v>792441</v>
      </c>
      <c r="C27" s="341" t="s">
        <v>2235</v>
      </c>
      <c r="D27" s="342">
        <v>2</v>
      </c>
      <c r="E27" s="343">
        <v>1</v>
      </c>
      <c r="F27" s="197">
        <v>0</v>
      </c>
      <c r="G27" s="344">
        <v>32</v>
      </c>
      <c r="H27" s="344">
        <v>113</v>
      </c>
      <c r="I27" s="344">
        <v>31.68</v>
      </c>
      <c r="J27" s="98">
        <f t="shared" si="5"/>
        <v>47.212703999999995</v>
      </c>
      <c r="K27" s="97"/>
      <c r="L27" s="65"/>
      <c r="M27" s="65"/>
      <c r="N27" s="65"/>
      <c r="O27" s="65"/>
      <c r="P27" s="65"/>
      <c r="Q27" s="65"/>
      <c r="R27" s="65"/>
      <c r="S27" s="64"/>
      <c r="T27" s="279">
        <f t="shared" si="2"/>
        <v>0</v>
      </c>
      <c r="U27" s="53">
        <f t="shared" si="3"/>
        <v>0</v>
      </c>
      <c r="V27" s="74">
        <f t="shared" si="4"/>
        <v>0</v>
      </c>
      <c r="W27" s="1615"/>
      <c r="X27" s="1616"/>
      <c r="Y27" s="278" t="str">
        <f t="shared" si="6"/>
        <v/>
      </c>
    </row>
    <row r="28" spans="2:25" ht="26.25" customHeight="1" x14ac:dyDescent="0.25">
      <c r="B28" s="340">
        <v>792451</v>
      </c>
      <c r="C28" s="341" t="s">
        <v>2236</v>
      </c>
      <c r="D28" s="342">
        <v>2</v>
      </c>
      <c r="E28" s="343">
        <v>1</v>
      </c>
      <c r="F28" s="197">
        <v>0</v>
      </c>
      <c r="G28" s="344">
        <v>32</v>
      </c>
      <c r="H28" s="344">
        <v>113</v>
      </c>
      <c r="I28" s="344">
        <v>31.68</v>
      </c>
      <c r="J28" s="98">
        <f t="shared" si="5"/>
        <v>47.212703999999995</v>
      </c>
      <c r="K28" s="97"/>
      <c r="L28" s="65"/>
      <c r="M28" s="65"/>
      <c r="N28" s="65"/>
      <c r="O28" s="65"/>
      <c r="P28" s="65"/>
      <c r="Q28" s="65"/>
      <c r="R28" s="65"/>
      <c r="S28" s="64"/>
      <c r="T28" s="279">
        <f t="shared" si="2"/>
        <v>0</v>
      </c>
      <c r="U28" s="53">
        <f t="shared" si="3"/>
        <v>0</v>
      </c>
      <c r="V28" s="74">
        <f t="shared" si="4"/>
        <v>0</v>
      </c>
      <c r="W28" s="1615"/>
      <c r="X28" s="1616"/>
      <c r="Y28" s="278" t="str">
        <f t="shared" si="6"/>
        <v/>
      </c>
    </row>
    <row r="29" spans="2:25" ht="26.25" customHeight="1" x14ac:dyDescent="0.25">
      <c r="B29" s="268">
        <v>792401</v>
      </c>
      <c r="C29" s="269" t="s">
        <v>2237</v>
      </c>
      <c r="D29" s="276">
        <v>2</v>
      </c>
      <c r="E29" s="271">
        <v>1</v>
      </c>
      <c r="F29" s="272">
        <v>0</v>
      </c>
      <c r="G29" s="272">
        <v>32</v>
      </c>
      <c r="H29" s="272">
        <v>128</v>
      </c>
      <c r="I29" s="272">
        <v>31.68</v>
      </c>
      <c r="J29" s="98">
        <f t="shared" si="5"/>
        <v>47.212703999999995</v>
      </c>
      <c r="K29" s="97"/>
      <c r="L29" s="65"/>
      <c r="M29" s="65"/>
      <c r="N29" s="65"/>
      <c r="O29" s="65"/>
      <c r="P29" s="65"/>
      <c r="Q29" s="65"/>
      <c r="R29" s="65"/>
      <c r="S29" s="64"/>
      <c r="T29" s="279">
        <f t="shared" si="2"/>
        <v>0</v>
      </c>
      <c r="U29" s="53">
        <f t="shared" si="3"/>
        <v>0</v>
      </c>
      <c r="V29" s="74">
        <f t="shared" si="4"/>
        <v>0</v>
      </c>
      <c r="W29" s="1615"/>
      <c r="X29" s="1616"/>
      <c r="Y29" s="278" t="str">
        <f t="shared" si="6"/>
        <v/>
      </c>
    </row>
    <row r="30" spans="2:25" ht="26.25" customHeight="1" x14ac:dyDescent="0.25">
      <c r="B30" s="268">
        <v>792404</v>
      </c>
      <c r="C30" s="269" t="s">
        <v>2238</v>
      </c>
      <c r="D30" s="276">
        <v>2</v>
      </c>
      <c r="E30" s="271">
        <v>1</v>
      </c>
      <c r="F30" s="272">
        <v>0</v>
      </c>
      <c r="G30" s="272">
        <v>32</v>
      </c>
      <c r="H30" s="272">
        <v>128</v>
      </c>
      <c r="I30" s="272">
        <v>30.14</v>
      </c>
      <c r="J30" s="98">
        <f t="shared" si="5"/>
        <v>44.917642000000001</v>
      </c>
      <c r="K30" s="97"/>
      <c r="L30" s="65"/>
      <c r="M30" s="65"/>
      <c r="N30" s="65"/>
      <c r="O30" s="65"/>
      <c r="P30" s="65"/>
      <c r="Q30" s="65"/>
      <c r="R30" s="65"/>
      <c r="S30" s="64"/>
      <c r="T30" s="279">
        <f t="shared" si="2"/>
        <v>0</v>
      </c>
      <c r="U30" s="53">
        <f t="shared" si="3"/>
        <v>0</v>
      </c>
      <c r="V30" s="74">
        <f t="shared" si="4"/>
        <v>0</v>
      </c>
      <c r="W30" s="1615"/>
      <c r="X30" s="1616"/>
      <c r="Y30" s="278" t="str">
        <f t="shared" si="6"/>
        <v/>
      </c>
    </row>
    <row r="31" spans="2:25" ht="26.25" customHeight="1" x14ac:dyDescent="0.25">
      <c r="B31" s="268">
        <v>792405</v>
      </c>
      <c r="C31" s="269" t="s">
        <v>2239</v>
      </c>
      <c r="D31" s="276">
        <v>2</v>
      </c>
      <c r="E31" s="271">
        <v>1.5</v>
      </c>
      <c r="F31" s="272">
        <v>0</v>
      </c>
      <c r="G31" s="272">
        <v>32</v>
      </c>
      <c r="H31" s="272">
        <v>102</v>
      </c>
      <c r="I31" s="272">
        <v>21.14</v>
      </c>
      <c r="J31" s="98">
        <f t="shared" si="5"/>
        <v>31.504942</v>
      </c>
      <c r="K31" s="97"/>
      <c r="L31" s="65"/>
      <c r="M31" s="65"/>
      <c r="N31" s="65"/>
      <c r="O31" s="65"/>
      <c r="P31" s="65"/>
      <c r="Q31" s="65"/>
      <c r="R31" s="65"/>
      <c r="S31" s="64"/>
      <c r="T31" s="279">
        <f t="shared" si="2"/>
        <v>0</v>
      </c>
      <c r="U31" s="53">
        <f t="shared" si="3"/>
        <v>0</v>
      </c>
      <c r="V31" s="74">
        <f t="shared" si="4"/>
        <v>0</v>
      </c>
      <c r="W31" s="1615"/>
      <c r="X31" s="1616"/>
      <c r="Y31" s="278" t="str">
        <f t="shared" si="6"/>
        <v/>
      </c>
    </row>
    <row r="32" spans="2:25" ht="26.25" customHeight="1" thickBot="1" x14ac:dyDescent="0.3">
      <c r="B32" s="268">
        <v>792408</v>
      </c>
      <c r="C32" s="269" t="s">
        <v>2240</v>
      </c>
      <c r="D32" s="276">
        <v>2</v>
      </c>
      <c r="E32" s="271">
        <v>0</v>
      </c>
      <c r="F32" s="272">
        <v>0</v>
      </c>
      <c r="G32" s="272">
        <v>32</v>
      </c>
      <c r="H32" s="272">
        <v>144</v>
      </c>
      <c r="I32" s="272">
        <v>37.54</v>
      </c>
      <c r="J32" s="98">
        <f t="shared" si="5"/>
        <v>55.945861999999998</v>
      </c>
      <c r="K32" s="97"/>
      <c r="L32" s="65"/>
      <c r="M32" s="65"/>
      <c r="N32" s="65"/>
      <c r="O32" s="65"/>
      <c r="P32" s="65"/>
      <c r="Q32" s="65"/>
      <c r="R32" s="65"/>
      <c r="S32" s="64"/>
      <c r="T32" s="279">
        <f t="shared" si="2"/>
        <v>0</v>
      </c>
      <c r="U32" s="53">
        <f t="shared" si="3"/>
        <v>0</v>
      </c>
      <c r="V32" s="74">
        <f t="shared" si="4"/>
        <v>0</v>
      </c>
      <c r="W32" s="1615"/>
      <c r="X32" s="1616"/>
      <c r="Y32" s="278" t="str">
        <f t="shared" si="6"/>
        <v/>
      </c>
    </row>
    <row r="33" spans="2:25" ht="19.5" customHeight="1" thickBot="1" x14ac:dyDescent="0.3">
      <c r="B33" s="1620" t="s">
        <v>2104</v>
      </c>
      <c r="C33" s="1621"/>
      <c r="D33" s="1621"/>
      <c r="E33" s="1621"/>
      <c r="F33" s="1621"/>
      <c r="G33" s="1621"/>
      <c r="H33" s="1621"/>
      <c r="I33" s="1621"/>
      <c r="J33" s="1621"/>
      <c r="K33" s="1621"/>
      <c r="L33" s="1621"/>
      <c r="M33" s="1621"/>
      <c r="N33" s="1621"/>
      <c r="O33" s="1621"/>
      <c r="P33" s="1621"/>
      <c r="Q33" s="1621"/>
      <c r="R33" s="1621"/>
      <c r="S33" s="1621"/>
      <c r="T33" s="1621">
        <f t="shared" si="2"/>
        <v>0</v>
      </c>
      <c r="U33" s="1621">
        <f t="shared" si="3"/>
        <v>0</v>
      </c>
      <c r="V33" s="1621">
        <f t="shared" si="4"/>
        <v>0</v>
      </c>
      <c r="W33" s="1621"/>
      <c r="X33" s="1622"/>
      <c r="Y33" s="280"/>
    </row>
    <row r="34" spans="2:25" ht="26.25" customHeight="1" x14ac:dyDescent="0.25">
      <c r="B34" s="187">
        <v>791863</v>
      </c>
      <c r="C34" s="282" t="s">
        <v>2242</v>
      </c>
      <c r="D34" s="189">
        <v>2</v>
      </c>
      <c r="E34" s="191">
        <v>1.25</v>
      </c>
      <c r="F34" s="190">
        <v>0</v>
      </c>
      <c r="G34" s="190">
        <v>32</v>
      </c>
      <c r="H34" s="190">
        <v>107</v>
      </c>
      <c r="I34" s="190">
        <v>41.06</v>
      </c>
      <c r="J34" s="83">
        <f t="shared" ref="J34:J40" si="7">+$S$6*I34</f>
        <v>61.191718000000002</v>
      </c>
      <c r="K34" s="100"/>
      <c r="L34" s="59"/>
      <c r="M34" s="59"/>
      <c r="N34" s="59"/>
      <c r="O34" s="59"/>
      <c r="P34" s="59"/>
      <c r="Q34" s="59"/>
      <c r="R34" s="59"/>
      <c r="S34" s="58"/>
      <c r="T34" s="283">
        <f t="shared" si="2"/>
        <v>0</v>
      </c>
      <c r="U34" s="57">
        <f t="shared" si="3"/>
        <v>0</v>
      </c>
      <c r="V34" s="99">
        <f t="shared" si="4"/>
        <v>0</v>
      </c>
      <c r="W34" s="1623" t="s">
        <v>1976</v>
      </c>
      <c r="X34" s="1624"/>
      <c r="Y34" s="278" t="str">
        <f t="shared" ref="Y34:Y40" si="8">IF($J$51="","",$J$51/I34)</f>
        <v/>
      </c>
    </row>
    <row r="35" spans="2:25" ht="26.25" customHeight="1" x14ac:dyDescent="0.25">
      <c r="B35" s="336">
        <v>791880</v>
      </c>
      <c r="C35" s="269" t="s">
        <v>2243</v>
      </c>
      <c r="D35" s="276">
        <v>2</v>
      </c>
      <c r="E35" s="271">
        <v>0.5</v>
      </c>
      <c r="F35" s="272">
        <v>0</v>
      </c>
      <c r="G35" s="272">
        <v>32</v>
      </c>
      <c r="H35" s="272">
        <v>112</v>
      </c>
      <c r="I35" s="272">
        <v>38.71</v>
      </c>
      <c r="J35" s="98">
        <f t="shared" si="7"/>
        <v>57.689512999999998</v>
      </c>
      <c r="K35" s="97"/>
      <c r="L35" s="65"/>
      <c r="M35" s="65"/>
      <c r="N35" s="65"/>
      <c r="O35" s="65"/>
      <c r="P35" s="65"/>
      <c r="Q35" s="65"/>
      <c r="R35" s="65"/>
      <c r="S35" s="64"/>
      <c r="T35" s="284">
        <f t="shared" si="2"/>
        <v>0</v>
      </c>
      <c r="U35" s="63">
        <f t="shared" si="3"/>
        <v>0</v>
      </c>
      <c r="V35" s="62">
        <f t="shared" si="4"/>
        <v>0</v>
      </c>
      <c r="W35" s="1637"/>
      <c r="X35" s="1616"/>
      <c r="Y35" s="278" t="str">
        <f t="shared" si="8"/>
        <v/>
      </c>
    </row>
    <row r="36" spans="2:25" ht="26.25" customHeight="1" x14ac:dyDescent="0.25">
      <c r="B36" s="336">
        <v>791885</v>
      </c>
      <c r="C36" s="269" t="s">
        <v>2244</v>
      </c>
      <c r="D36" s="276">
        <v>2</v>
      </c>
      <c r="E36" s="271">
        <v>0.5</v>
      </c>
      <c r="F36" s="272">
        <v>0</v>
      </c>
      <c r="G36" s="272">
        <v>32</v>
      </c>
      <c r="H36" s="272">
        <v>102</v>
      </c>
      <c r="I36" s="272">
        <v>38.71</v>
      </c>
      <c r="J36" s="98">
        <f t="shared" si="7"/>
        <v>57.689512999999998</v>
      </c>
      <c r="K36" s="97"/>
      <c r="L36" s="65"/>
      <c r="M36" s="65"/>
      <c r="N36" s="65"/>
      <c r="O36" s="65"/>
      <c r="P36" s="65"/>
      <c r="Q36" s="65"/>
      <c r="R36" s="65"/>
      <c r="S36" s="64"/>
      <c r="T36" s="284">
        <f t="shared" si="2"/>
        <v>0</v>
      </c>
      <c r="U36" s="63">
        <f t="shared" si="3"/>
        <v>0</v>
      </c>
      <c r="V36" s="62">
        <f t="shared" si="4"/>
        <v>0</v>
      </c>
      <c r="W36" s="1637"/>
      <c r="X36" s="1616"/>
      <c r="Y36" s="278" t="str">
        <f t="shared" si="8"/>
        <v/>
      </c>
    </row>
    <row r="37" spans="2:25" ht="26.25" customHeight="1" x14ac:dyDescent="0.25">
      <c r="B37" s="336">
        <v>791890</v>
      </c>
      <c r="C37" s="269" t="s">
        <v>2245</v>
      </c>
      <c r="D37" s="276">
        <v>2</v>
      </c>
      <c r="E37" s="271">
        <v>0</v>
      </c>
      <c r="F37" s="272">
        <v>0</v>
      </c>
      <c r="G37" s="272">
        <v>32</v>
      </c>
      <c r="H37" s="272">
        <v>138</v>
      </c>
      <c r="I37" s="272">
        <v>47.58</v>
      </c>
      <c r="J37" s="98">
        <f t="shared" si="7"/>
        <v>70.908473999999998</v>
      </c>
      <c r="K37" s="97"/>
      <c r="L37" s="65"/>
      <c r="M37" s="65"/>
      <c r="N37" s="65"/>
      <c r="O37" s="65"/>
      <c r="P37" s="65"/>
      <c r="Q37" s="65"/>
      <c r="R37" s="65"/>
      <c r="S37" s="64"/>
      <c r="T37" s="284">
        <f t="shared" si="2"/>
        <v>0</v>
      </c>
      <c r="U37" s="63">
        <f t="shared" si="3"/>
        <v>0</v>
      </c>
      <c r="V37" s="62">
        <f t="shared" si="4"/>
        <v>0</v>
      </c>
      <c r="W37" s="1637"/>
      <c r="X37" s="1616"/>
      <c r="Y37" s="278" t="str">
        <f t="shared" si="8"/>
        <v/>
      </c>
    </row>
    <row r="38" spans="2:25" ht="26.25" customHeight="1" x14ac:dyDescent="0.25">
      <c r="B38" s="336">
        <v>791895</v>
      </c>
      <c r="C38" s="269" t="s">
        <v>2246</v>
      </c>
      <c r="D38" s="276">
        <v>2</v>
      </c>
      <c r="E38" s="271">
        <v>0</v>
      </c>
      <c r="F38" s="272">
        <v>0</v>
      </c>
      <c r="G38" s="272">
        <v>32</v>
      </c>
      <c r="H38" s="272">
        <v>163</v>
      </c>
      <c r="I38" s="272">
        <v>47.58</v>
      </c>
      <c r="J38" s="98">
        <f t="shared" si="7"/>
        <v>70.908473999999998</v>
      </c>
      <c r="K38" s="97"/>
      <c r="L38" s="65"/>
      <c r="M38" s="65"/>
      <c r="N38" s="65"/>
      <c r="O38" s="65"/>
      <c r="P38" s="65"/>
      <c r="Q38" s="65"/>
      <c r="R38" s="65"/>
      <c r="S38" s="64"/>
      <c r="T38" s="284">
        <f t="shared" si="2"/>
        <v>0</v>
      </c>
      <c r="U38" s="63">
        <f t="shared" si="3"/>
        <v>0</v>
      </c>
      <c r="V38" s="62">
        <f t="shared" si="4"/>
        <v>0</v>
      </c>
      <c r="W38" s="1637"/>
      <c r="X38" s="1616"/>
      <c r="Y38" s="278" t="str">
        <f t="shared" si="8"/>
        <v/>
      </c>
    </row>
    <row r="39" spans="2:25" ht="26.25" customHeight="1" x14ac:dyDescent="0.25">
      <c r="B39" s="336">
        <v>791893</v>
      </c>
      <c r="C39" s="269" t="s">
        <v>2247</v>
      </c>
      <c r="D39" s="276">
        <v>2</v>
      </c>
      <c r="E39" s="271">
        <v>1.25</v>
      </c>
      <c r="F39" s="272">
        <v>0</v>
      </c>
      <c r="G39" s="272">
        <v>32</v>
      </c>
      <c r="H39" s="272">
        <v>113</v>
      </c>
      <c r="I39" s="272">
        <v>46.55</v>
      </c>
      <c r="J39" s="98">
        <f t="shared" si="7"/>
        <v>69.373464999999996</v>
      </c>
      <c r="K39" s="97"/>
      <c r="L39" s="65"/>
      <c r="M39" s="65"/>
      <c r="N39" s="65"/>
      <c r="O39" s="65"/>
      <c r="P39" s="65"/>
      <c r="Q39" s="65"/>
      <c r="R39" s="65"/>
      <c r="S39" s="64"/>
      <c r="T39" s="284">
        <f t="shared" si="2"/>
        <v>0</v>
      </c>
      <c r="U39" s="63">
        <f t="shared" si="3"/>
        <v>0</v>
      </c>
      <c r="V39" s="62">
        <f t="shared" si="4"/>
        <v>0</v>
      </c>
      <c r="W39" s="1637"/>
      <c r="X39" s="1616"/>
      <c r="Y39" s="278" t="str">
        <f t="shared" si="8"/>
        <v/>
      </c>
    </row>
    <row r="40" spans="2:25" ht="26.25" customHeight="1" thickBot="1" x14ac:dyDescent="0.3">
      <c r="B40" s="201">
        <v>791896</v>
      </c>
      <c r="C40" s="349" t="s">
        <v>2248</v>
      </c>
      <c r="D40" s="203">
        <v>2</v>
      </c>
      <c r="E40" s="205">
        <v>0</v>
      </c>
      <c r="F40" s="204">
        <v>0</v>
      </c>
      <c r="G40" s="204">
        <v>32</v>
      </c>
      <c r="H40" s="204">
        <v>239</v>
      </c>
      <c r="I40" s="204">
        <v>58.38</v>
      </c>
      <c r="J40" s="96">
        <f t="shared" si="7"/>
        <v>87.003714000000002</v>
      </c>
      <c r="K40" s="95"/>
      <c r="L40" s="94"/>
      <c r="M40" s="94"/>
      <c r="N40" s="94"/>
      <c r="O40" s="94"/>
      <c r="P40" s="94"/>
      <c r="Q40" s="94"/>
      <c r="R40" s="94"/>
      <c r="S40" s="93"/>
      <c r="T40" s="290">
        <f t="shared" si="2"/>
        <v>0</v>
      </c>
      <c r="U40" s="92">
        <f t="shared" si="3"/>
        <v>0</v>
      </c>
      <c r="V40" s="91">
        <f t="shared" si="4"/>
        <v>0</v>
      </c>
      <c r="W40" s="1626"/>
      <c r="X40" s="1638"/>
      <c r="Y40" s="278" t="str">
        <f t="shared" si="8"/>
        <v/>
      </c>
    </row>
    <row r="41" spans="2:25" ht="23.85" customHeight="1" x14ac:dyDescent="0.25">
      <c r="B41" s="1548" t="s">
        <v>2110</v>
      </c>
      <c r="C41" s="1569"/>
      <c r="D41" s="1569"/>
      <c r="E41" s="1569"/>
      <c r="F41" s="1569"/>
      <c r="G41" s="1569"/>
      <c r="H41" s="1569"/>
      <c r="I41" s="1569"/>
      <c r="J41" s="1569"/>
      <c r="K41" s="1569"/>
      <c r="L41" s="1569"/>
      <c r="M41" s="1569"/>
      <c r="N41" s="1569"/>
      <c r="O41" s="1569"/>
      <c r="P41" s="1569"/>
      <c r="Q41" s="1569"/>
      <c r="R41" s="1569" t="s">
        <v>2111</v>
      </c>
      <c r="S41" s="1569"/>
      <c r="T41" s="1569"/>
      <c r="U41" s="1569"/>
      <c r="V41" s="1569"/>
      <c r="W41" s="1569"/>
      <c r="X41" s="1550"/>
    </row>
    <row r="42" spans="2:25" ht="23.85" customHeight="1" x14ac:dyDescent="0.25">
      <c r="B42" s="1548"/>
      <c r="C42" s="1569"/>
      <c r="D42" s="1569"/>
      <c r="E42" s="1569"/>
      <c r="F42" s="1569"/>
      <c r="G42" s="1569"/>
      <c r="H42" s="1569"/>
      <c r="I42" s="1569"/>
      <c r="J42" s="1569"/>
      <c r="K42" s="1569"/>
      <c r="L42" s="1569"/>
      <c r="M42" s="1569"/>
      <c r="N42" s="1569"/>
      <c r="O42" s="1569"/>
      <c r="P42" s="1569"/>
      <c r="Q42" s="1569"/>
      <c r="R42" s="1569"/>
      <c r="S42" s="1569"/>
      <c r="T42" s="1569"/>
      <c r="U42" s="1569"/>
      <c r="V42" s="1569"/>
      <c r="W42" s="1569"/>
      <c r="X42" s="1550"/>
    </row>
    <row r="43" spans="2:25" ht="0.75" customHeight="1" x14ac:dyDescent="0.25">
      <c r="B43" s="292"/>
      <c r="C43" s="697"/>
      <c r="D43" s="697"/>
      <c r="E43" s="697"/>
      <c r="F43" s="697"/>
      <c r="G43" s="697"/>
      <c r="H43" s="697"/>
      <c r="I43" s="697"/>
      <c r="J43" s="698"/>
      <c r="K43" s="697"/>
      <c r="L43" s="697"/>
      <c r="M43" s="697"/>
      <c r="N43" s="697"/>
      <c r="O43" s="697"/>
      <c r="P43" s="697"/>
      <c r="Q43" s="697"/>
      <c r="R43" s="697"/>
      <c r="S43" s="697"/>
      <c r="T43" s="697"/>
      <c r="U43" s="697"/>
      <c r="V43" s="697"/>
      <c r="W43" s="697"/>
      <c r="X43" s="295"/>
    </row>
    <row r="44" spans="2:25" ht="33.75" customHeight="1" thickBot="1" x14ac:dyDescent="0.3">
      <c r="B44" s="1551"/>
      <c r="C44" s="1552"/>
      <c r="D44" s="1552"/>
      <c r="E44" s="1552"/>
      <c r="F44" s="1552"/>
      <c r="G44" s="1552"/>
      <c r="H44" s="1552"/>
      <c r="I44" s="1552"/>
      <c r="J44" s="1552"/>
      <c r="K44" s="1552"/>
      <c r="L44" s="1552"/>
      <c r="M44" s="1552"/>
      <c r="N44" s="1552"/>
      <c r="O44" s="1552"/>
      <c r="P44" s="1552"/>
      <c r="Q44" s="1552"/>
      <c r="R44" s="1552"/>
      <c r="S44" s="1552"/>
      <c r="T44" s="1552"/>
      <c r="U44" s="1552"/>
      <c r="V44" s="1552"/>
      <c r="W44" s="1552"/>
      <c r="X44" s="1553"/>
    </row>
    <row r="45" spans="2:25" ht="17.45" customHeight="1" thickTop="1" thickBot="1" x14ac:dyDescent="0.3">
      <c r="B45" s="1533"/>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533"/>
    </row>
    <row r="46" spans="2:25" ht="38.25" customHeight="1" thickBot="1" x14ac:dyDescent="0.3">
      <c r="C46" s="296" t="s">
        <v>2112</v>
      </c>
      <c r="D46" s="297" t="s">
        <v>2113</v>
      </c>
      <c r="E46" s="297" t="s">
        <v>2114</v>
      </c>
      <c r="F46" s="297" t="s">
        <v>2115</v>
      </c>
      <c r="G46" s="1613"/>
      <c r="H46" s="1613"/>
      <c r="I46" s="1613"/>
      <c r="J46" s="1613"/>
      <c r="K46" s="1614"/>
    </row>
    <row r="47" spans="2:25" ht="23.25" x14ac:dyDescent="0.35">
      <c r="C47" s="298" t="s">
        <v>2116</v>
      </c>
      <c r="D47" s="299">
        <v>0.7</v>
      </c>
      <c r="E47" s="300" t="str">
        <f>IF(SUM(F47:F48)=0,"",F47/SUM(F47:F48))</f>
        <v/>
      </c>
      <c r="F47" s="301">
        <f>SUM(U23:U32)</f>
        <v>0</v>
      </c>
      <c r="G47" s="1627" t="str">
        <f>IF(SUM(F47:F48)=0,"",IF(AND(E47&lt;D47+0.03,E47&gt;D47-0.03),"Balanced","Unbalanced"))</f>
        <v/>
      </c>
      <c r="H47" s="1628"/>
      <c r="I47" s="1628"/>
      <c r="J47" s="1628"/>
      <c r="K47" s="1629"/>
    </row>
    <row r="48" spans="2:25" ht="21.75" thickBot="1" x14ac:dyDescent="0.4">
      <c r="C48" s="302" t="s">
        <v>2117</v>
      </c>
      <c r="D48" s="303">
        <v>0.3</v>
      </c>
      <c r="E48" s="304" t="str">
        <f>IF(SUM(F47:F48)=0,"",F48/SUM(F47:F48))</f>
        <v/>
      </c>
      <c r="F48" s="305">
        <f>SUM(U34:U40)</f>
        <v>0</v>
      </c>
      <c r="G48" s="1617" t="str">
        <f>IF(G47="","",IF(AND(G47="Unbalanced",E47&lt;D47-0.03),"Increase White Meat or decrease Dark Meat",IF(AND(G47="Unbalanced",E47&gt;D47+0.03),"Increase Dark Meat or decrease White Meat","")))</f>
        <v/>
      </c>
      <c r="H48" s="1618"/>
      <c r="I48" s="1618"/>
      <c r="J48" s="1618"/>
      <c r="K48" s="1619"/>
    </row>
    <row r="49" spans="3:12" x14ac:dyDescent="0.25">
      <c r="G49" s="306"/>
      <c r="H49" s="306"/>
      <c r="I49" s="306"/>
      <c r="J49" s="307"/>
      <c r="K49" s="306"/>
      <c r="L49" s="306"/>
    </row>
    <row r="50" spans="3:12" x14ac:dyDescent="0.25">
      <c r="C50" s="308"/>
      <c r="E50" s="90"/>
      <c r="F50" s="309"/>
      <c r="G50" s="306"/>
      <c r="H50" s="310" t="str">
        <f>IF(G47&lt;&gt;"Unbalanced","","lbs needed to balance:")</f>
        <v/>
      </c>
      <c r="I50" s="306" t="str">
        <f>IF(G47&lt;&gt;"Unbalanced","","White meat")</f>
        <v/>
      </c>
      <c r="J50" s="89" t="str">
        <f>IF(G47&lt;&gt;"Unbalanced","",((D47/D48)*F48)-F47)</f>
        <v/>
      </c>
      <c r="K50" s="311" t="str">
        <f>IF(G47&lt;&gt;"Unbalanced","","lbs")</f>
        <v/>
      </c>
      <c r="L50" s="306"/>
    </row>
    <row r="51" spans="3:12" x14ac:dyDescent="0.25">
      <c r="E51" s="90"/>
      <c r="F51" s="309"/>
      <c r="G51" s="306"/>
      <c r="H51" s="306"/>
      <c r="I51" s="306" t="str">
        <f>IF(G47&lt;&gt;"Unbalanced","","Dark meat")</f>
        <v/>
      </c>
      <c r="J51" s="89" t="str">
        <f>IF(G47&lt;&gt;"Unbalanced","",((D48/D47)*F47)-F48)</f>
        <v/>
      </c>
      <c r="K51" s="311" t="str">
        <f>IF(G47&lt;&gt;"Unbalanced","","lbs")</f>
        <v/>
      </c>
      <c r="L51" s="306"/>
    </row>
    <row r="52" spans="3:12" x14ac:dyDescent="0.25">
      <c r="G52" s="306"/>
      <c r="H52" s="306"/>
      <c r="I52" s="306"/>
      <c r="J52" s="307"/>
      <c r="K52" s="306"/>
      <c r="L52" s="306"/>
    </row>
    <row r="53" spans="3:12" ht="15.75" thickBot="1" x14ac:dyDescent="0.3">
      <c r="G53" s="306"/>
      <c r="H53" s="306"/>
      <c r="I53" s="306"/>
      <c r="J53" s="307"/>
      <c r="K53" s="306"/>
      <c r="L53" s="306"/>
    </row>
    <row r="54" spans="3:12" ht="23.25" x14ac:dyDescent="0.35">
      <c r="C54" s="1530" t="s">
        <v>2005</v>
      </c>
      <c r="D54" s="1531"/>
      <c r="E54" s="1531"/>
      <c r="F54" s="1531"/>
      <c r="G54" s="1532"/>
      <c r="H54" s="306"/>
      <c r="I54" s="306"/>
      <c r="J54" s="307"/>
      <c r="K54" s="306"/>
      <c r="L54" s="306"/>
    </row>
    <row r="55" spans="3:12" x14ac:dyDescent="0.25">
      <c r="C55" s="1631"/>
      <c r="D55" s="1632"/>
      <c r="E55" s="1632"/>
      <c r="F55" s="1632"/>
      <c r="G55" s="1633"/>
      <c r="H55" s="306"/>
      <c r="I55" s="306"/>
      <c r="J55" s="307"/>
      <c r="K55" s="306"/>
      <c r="L55" s="306"/>
    </row>
    <row r="56" spans="3:12" x14ac:dyDescent="0.25">
      <c r="C56" s="1631"/>
      <c r="D56" s="1632"/>
      <c r="E56" s="1632"/>
      <c r="F56" s="1632"/>
      <c r="G56" s="1633"/>
      <c r="H56" s="306"/>
      <c r="I56" s="306"/>
      <c r="J56" s="307"/>
      <c r="K56" s="306"/>
      <c r="L56" s="306"/>
    </row>
    <row r="57" spans="3:12" x14ac:dyDescent="0.25">
      <c r="C57" s="1631"/>
      <c r="D57" s="1632"/>
      <c r="E57" s="1632"/>
      <c r="F57" s="1632"/>
      <c r="G57" s="1633"/>
      <c r="H57" s="306"/>
      <c r="I57" s="306"/>
      <c r="J57" s="307"/>
      <c r="K57" s="306"/>
      <c r="L57" s="306"/>
    </row>
    <row r="58" spans="3:12" ht="15.75" thickBot="1" x14ac:dyDescent="0.3">
      <c r="C58" s="1634"/>
      <c r="D58" s="1635"/>
      <c r="E58" s="1635"/>
      <c r="F58" s="1635"/>
      <c r="G58" s="1636"/>
      <c r="H58" s="306"/>
      <c r="I58" s="306"/>
      <c r="J58" s="307"/>
      <c r="K58" s="306"/>
      <c r="L58" s="306"/>
    </row>
    <row r="59" spans="3:12" x14ac:dyDescent="0.25">
      <c r="G59" s="306"/>
      <c r="H59" s="306"/>
      <c r="I59" s="306"/>
      <c r="J59" s="307"/>
      <c r="K59" s="306"/>
      <c r="L59" s="306"/>
    </row>
    <row r="60" spans="3:12" x14ac:dyDescent="0.25">
      <c r="G60" s="312"/>
      <c r="H60" s="312"/>
      <c r="I60" s="312"/>
      <c r="J60" s="313"/>
      <c r="K60" s="312"/>
    </row>
    <row r="61" spans="3:12" x14ac:dyDescent="0.25">
      <c r="G61" s="312"/>
      <c r="H61" s="312"/>
      <c r="I61" s="312"/>
      <c r="J61" s="313"/>
      <c r="K61" s="312"/>
    </row>
  </sheetData>
  <sheetProtection algorithmName="SHA-512" hashValue="HvA+OIG9zKHVc1BwrQTbj4wmS3zDE8N1WsUk8N5nutWNB+vJtWkoi3/s0IWX9+CexfjhTUUb+TvWaljfiXoMeQ==" saltValue="hotVw2TZejvpl6wCoz0tdA==" spinCount="100000" sheet="1" objects="1" formatColumns="0" formatRows="0" selectLockedCells="1"/>
  <mergeCells count="38">
    <mergeCell ref="B1:P1"/>
    <mergeCell ref="Q1:X3"/>
    <mergeCell ref="B2:P2"/>
    <mergeCell ref="B3:C3"/>
    <mergeCell ref="D3:J3"/>
    <mergeCell ref="K3:M3"/>
    <mergeCell ref="N3:P3"/>
    <mergeCell ref="B4:X4"/>
    <mergeCell ref="B5:X5"/>
    <mergeCell ref="B6:J6"/>
    <mergeCell ref="L6:N6"/>
    <mergeCell ref="O6:R6"/>
    <mergeCell ref="T6:X6"/>
    <mergeCell ref="W23:X32"/>
    <mergeCell ref="B7:B8"/>
    <mergeCell ref="E7:J7"/>
    <mergeCell ref="L7:Q7"/>
    <mergeCell ref="S7:X7"/>
    <mergeCell ref="E8:J8"/>
    <mergeCell ref="L8:Q8"/>
    <mergeCell ref="S8:X8"/>
    <mergeCell ref="B9:X9"/>
    <mergeCell ref="B10:X10"/>
    <mergeCell ref="B13:X13"/>
    <mergeCell ref="W14:X21"/>
    <mergeCell ref="B22:X22"/>
    <mergeCell ref="B33:X33"/>
    <mergeCell ref="W34:X40"/>
    <mergeCell ref="B41:Q42"/>
    <mergeCell ref="R41:X42"/>
    <mergeCell ref="B44:Q44"/>
    <mergeCell ref="R44:X44"/>
    <mergeCell ref="C54:G54"/>
    <mergeCell ref="C55:G58"/>
    <mergeCell ref="B45:X45"/>
    <mergeCell ref="G46:K46"/>
    <mergeCell ref="G47:K47"/>
    <mergeCell ref="G48:K48"/>
  </mergeCells>
  <conditionalFormatting sqref="B41:B1048576 B33 B1:B13 B22">
    <cfRule type="duplicateValues" dxfId="153" priority="5"/>
  </conditionalFormatting>
  <conditionalFormatting sqref="G47:K48">
    <cfRule type="expression" dxfId="152" priority="6">
      <formula>$G$47="Unbalanced"</formula>
    </cfRule>
    <cfRule type="expression" dxfId="151" priority="7">
      <formula>$G$47="Balanced"</formula>
    </cfRule>
  </conditionalFormatting>
  <conditionalFormatting sqref="B14:B21">
    <cfRule type="duplicateValues" dxfId="150" priority="4"/>
  </conditionalFormatting>
  <conditionalFormatting sqref="B23:B26 B28:B32">
    <cfRule type="duplicateValues" dxfId="149" priority="3"/>
  </conditionalFormatting>
  <conditionalFormatting sqref="B27">
    <cfRule type="duplicateValues" dxfId="148" priority="2"/>
  </conditionalFormatting>
  <conditionalFormatting sqref="B34:B40">
    <cfRule type="duplicateValues" dxfId="147" priority="1"/>
  </conditionalFormatting>
  <pageMargins left="0.25" right="0.25" top="0.5" bottom="0.25" header="0" footer="0"/>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EF8D-D987-4928-915B-E2828A9C92A9}">
  <sheetPr>
    <pageSetUpPr fitToPage="1"/>
  </sheetPr>
  <dimension ref="B1:Z21"/>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6.28515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1037">
        <v>110601</v>
      </c>
      <c r="L5" s="1502" t="s">
        <v>1963</v>
      </c>
      <c r="M5" s="1502"/>
      <c r="N5" s="1502"/>
      <c r="O5" s="1503" t="s">
        <v>2250</v>
      </c>
      <c r="P5" s="1503"/>
      <c r="Q5" s="1503"/>
      <c r="R5" s="1503"/>
      <c r="S5" s="170">
        <v>1.7779</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1042"/>
      <c r="D7" s="183"/>
      <c r="E7" s="183"/>
      <c r="F7" s="183"/>
      <c r="G7" s="183"/>
      <c r="H7" s="183"/>
      <c r="I7" s="183"/>
      <c r="J7" s="184"/>
      <c r="K7" s="185">
        <f t="shared" ref="K7:V7" si="0">SUM(K9:K17)</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26264</v>
      </c>
      <c r="C9" s="252" t="s">
        <v>2251</v>
      </c>
      <c r="D9" s="189">
        <v>2</v>
      </c>
      <c r="E9" s="190">
        <v>1.5</v>
      </c>
      <c r="F9" s="190"/>
      <c r="G9" s="191">
        <v>10</v>
      </c>
      <c r="H9" s="190">
        <v>40</v>
      </c>
      <c r="I9" s="191">
        <v>6.44</v>
      </c>
      <c r="J9" s="192">
        <f t="shared" ref="J9:J17" si="1">$S$5*I9</f>
        <v>11.449676</v>
      </c>
      <c r="K9" s="1131"/>
      <c r="L9" s="59"/>
      <c r="M9" s="59"/>
      <c r="N9" s="59"/>
      <c r="O9" s="59"/>
      <c r="P9" s="59"/>
      <c r="Q9" s="59"/>
      <c r="R9" s="59"/>
      <c r="S9" s="58"/>
      <c r="T9" s="193">
        <f t="shared" ref="T9:T17" si="2">SUM(K9:S9)</f>
        <v>0</v>
      </c>
      <c r="U9" s="57">
        <f t="shared" ref="U9:U17" si="3">T9*I9</f>
        <v>0</v>
      </c>
      <c r="V9" s="1034">
        <f t="shared" ref="V9:V17" si="4">U9*$S$5</f>
        <v>0</v>
      </c>
      <c r="W9" s="1508" t="str">
        <f>_xlfn.CONCAT("$",'Total Sheet'!B34," per case for public LEAS / estimated $",'Total Sheet'!B35," for Nonpublic LEAs")</f>
        <v>$2.25 per case for public LEAS / estimated $5.25 for Nonpublic LEAs</v>
      </c>
      <c r="X9" s="1490" t="s">
        <v>1976</v>
      </c>
      <c r="Y9" s="1491"/>
    </row>
    <row r="10" spans="2:26" ht="31.5" customHeight="1" x14ac:dyDescent="0.25">
      <c r="B10" s="194">
        <v>38118</v>
      </c>
      <c r="C10" s="253" t="s">
        <v>2252</v>
      </c>
      <c r="D10" s="196">
        <v>2</v>
      </c>
      <c r="E10" s="197">
        <v>1</v>
      </c>
      <c r="F10" s="197"/>
      <c r="G10" s="198">
        <v>20</v>
      </c>
      <c r="H10" s="197">
        <v>80</v>
      </c>
      <c r="I10" s="198">
        <v>13</v>
      </c>
      <c r="J10" s="199">
        <f t="shared" si="1"/>
        <v>23.1127</v>
      </c>
      <c r="K10" s="56"/>
      <c r="L10" s="55"/>
      <c r="M10" s="55"/>
      <c r="N10" s="55"/>
      <c r="O10" s="55"/>
      <c r="P10" s="55"/>
      <c r="Q10" s="55"/>
      <c r="R10" s="55"/>
      <c r="S10" s="54"/>
      <c r="T10" s="200">
        <f t="shared" si="2"/>
        <v>0</v>
      </c>
      <c r="U10" s="53">
        <f t="shared" si="3"/>
        <v>0</v>
      </c>
      <c r="V10" s="1035">
        <f t="shared" si="4"/>
        <v>0</v>
      </c>
      <c r="W10" s="1509"/>
      <c r="X10" s="1492"/>
      <c r="Y10" s="1493"/>
    </row>
    <row r="11" spans="2:26" ht="31.5" customHeight="1" x14ac:dyDescent="0.25">
      <c r="B11" s="254">
        <v>53998</v>
      </c>
      <c r="C11" s="253" t="s">
        <v>2253</v>
      </c>
      <c r="D11" s="196">
        <v>2</v>
      </c>
      <c r="E11" s="197">
        <v>1.25</v>
      </c>
      <c r="F11" s="197"/>
      <c r="G11" s="198">
        <v>20</v>
      </c>
      <c r="H11" s="197">
        <v>88</v>
      </c>
      <c r="I11" s="198">
        <v>7.76</v>
      </c>
      <c r="J11" s="199">
        <f t="shared" si="1"/>
        <v>13.796504000000001</v>
      </c>
      <c r="K11" s="56"/>
      <c r="L11" s="55"/>
      <c r="M11" s="55"/>
      <c r="N11" s="55"/>
      <c r="O11" s="55"/>
      <c r="P11" s="55"/>
      <c r="Q11" s="55"/>
      <c r="R11" s="55"/>
      <c r="S11" s="54"/>
      <c r="T11" s="200">
        <f t="shared" si="2"/>
        <v>0</v>
      </c>
      <c r="U11" s="53">
        <f t="shared" si="3"/>
        <v>0</v>
      </c>
      <c r="V11" s="1035">
        <f t="shared" si="4"/>
        <v>0</v>
      </c>
      <c r="W11" s="1509"/>
      <c r="X11" s="1492"/>
      <c r="Y11" s="1493"/>
    </row>
    <row r="12" spans="2:26" ht="31.5" customHeight="1" x14ac:dyDescent="0.25">
      <c r="B12" s="254">
        <v>1089300</v>
      </c>
      <c r="C12" s="253" t="s">
        <v>2254</v>
      </c>
      <c r="D12" s="196">
        <v>2</v>
      </c>
      <c r="E12" s="197">
        <v>1</v>
      </c>
      <c r="F12" s="197"/>
      <c r="G12" s="198">
        <v>18</v>
      </c>
      <c r="H12" s="197">
        <v>80</v>
      </c>
      <c r="I12" s="198">
        <v>12.84</v>
      </c>
      <c r="J12" s="199">
        <f t="shared" si="1"/>
        <v>22.828236</v>
      </c>
      <c r="K12" s="56"/>
      <c r="L12" s="55"/>
      <c r="M12" s="55"/>
      <c r="N12" s="55"/>
      <c r="O12" s="55"/>
      <c r="P12" s="55"/>
      <c r="Q12" s="55"/>
      <c r="R12" s="55"/>
      <c r="S12" s="54"/>
      <c r="T12" s="200">
        <f t="shared" si="2"/>
        <v>0</v>
      </c>
      <c r="U12" s="53">
        <f t="shared" si="3"/>
        <v>0</v>
      </c>
      <c r="V12" s="1035">
        <f t="shared" si="4"/>
        <v>0</v>
      </c>
      <c r="W12" s="1509"/>
      <c r="X12" s="1492"/>
      <c r="Y12" s="1493"/>
    </row>
    <row r="13" spans="2:26" ht="31.5" customHeight="1" x14ac:dyDescent="0.25">
      <c r="B13" s="254">
        <v>1089301</v>
      </c>
      <c r="C13" s="253" t="s">
        <v>2255</v>
      </c>
      <c r="D13" s="196">
        <v>2</v>
      </c>
      <c r="E13" s="197">
        <v>1.5</v>
      </c>
      <c r="F13" s="197"/>
      <c r="G13" s="198">
        <v>20</v>
      </c>
      <c r="H13" s="197">
        <v>80</v>
      </c>
      <c r="I13" s="198">
        <v>13</v>
      </c>
      <c r="J13" s="199">
        <f t="shared" si="1"/>
        <v>23.1127</v>
      </c>
      <c r="K13" s="56"/>
      <c r="L13" s="55"/>
      <c r="M13" s="55"/>
      <c r="N13" s="55"/>
      <c r="O13" s="55"/>
      <c r="P13" s="55"/>
      <c r="Q13" s="55"/>
      <c r="R13" s="55"/>
      <c r="S13" s="54"/>
      <c r="T13" s="200">
        <f t="shared" si="2"/>
        <v>0</v>
      </c>
      <c r="U13" s="53">
        <f t="shared" si="3"/>
        <v>0</v>
      </c>
      <c r="V13" s="1035">
        <f t="shared" si="4"/>
        <v>0</v>
      </c>
      <c r="W13" s="1509"/>
      <c r="X13" s="1492"/>
      <c r="Y13" s="1493"/>
    </row>
    <row r="14" spans="2:26" ht="31.5" customHeight="1" x14ac:dyDescent="0.25">
      <c r="B14" s="194">
        <v>1089302</v>
      </c>
      <c r="C14" s="253" t="s">
        <v>2256</v>
      </c>
      <c r="D14" s="196">
        <v>2</v>
      </c>
      <c r="E14" s="197">
        <v>1.5</v>
      </c>
      <c r="F14" s="197"/>
      <c r="G14" s="198">
        <v>20</v>
      </c>
      <c r="H14" s="197">
        <v>80</v>
      </c>
      <c r="I14" s="198">
        <v>13</v>
      </c>
      <c r="J14" s="199">
        <f t="shared" si="1"/>
        <v>23.1127</v>
      </c>
      <c r="K14" s="56"/>
      <c r="L14" s="55"/>
      <c r="M14" s="55"/>
      <c r="N14" s="55"/>
      <c r="O14" s="55"/>
      <c r="P14" s="55"/>
      <c r="Q14" s="55"/>
      <c r="R14" s="55"/>
      <c r="S14" s="54"/>
      <c r="T14" s="200">
        <f t="shared" si="2"/>
        <v>0</v>
      </c>
      <c r="U14" s="53">
        <f t="shared" si="3"/>
        <v>0</v>
      </c>
      <c r="V14" s="1035">
        <f t="shared" si="4"/>
        <v>0</v>
      </c>
      <c r="W14" s="1509"/>
      <c r="X14" s="1492"/>
      <c r="Y14" s="1493"/>
    </row>
    <row r="15" spans="2:26" ht="31.5" customHeight="1" x14ac:dyDescent="0.25">
      <c r="B15" s="254">
        <v>1089865</v>
      </c>
      <c r="C15" s="253" t="s">
        <v>2257</v>
      </c>
      <c r="D15" s="196">
        <v>2</v>
      </c>
      <c r="E15" s="197">
        <v>1.5</v>
      </c>
      <c r="F15" s="197"/>
      <c r="G15" s="198">
        <v>20</v>
      </c>
      <c r="H15" s="197">
        <v>80</v>
      </c>
      <c r="I15" s="198">
        <v>5.2</v>
      </c>
      <c r="J15" s="199">
        <f t="shared" si="1"/>
        <v>9.2450799999999997</v>
      </c>
      <c r="K15" s="56"/>
      <c r="L15" s="55"/>
      <c r="M15" s="55"/>
      <c r="N15" s="55"/>
      <c r="O15" s="55"/>
      <c r="P15" s="55"/>
      <c r="Q15" s="55"/>
      <c r="R15" s="55"/>
      <c r="S15" s="54"/>
      <c r="T15" s="200">
        <f t="shared" si="2"/>
        <v>0</v>
      </c>
      <c r="U15" s="53">
        <f t="shared" si="3"/>
        <v>0</v>
      </c>
      <c r="V15" s="1035">
        <f t="shared" si="4"/>
        <v>0</v>
      </c>
      <c r="W15" s="1509"/>
      <c r="X15" s="1492"/>
      <c r="Y15" s="1493"/>
    </row>
    <row r="16" spans="2:26" ht="31.5" customHeight="1" x14ac:dyDescent="0.25">
      <c r="B16" s="194" t="s">
        <v>135</v>
      </c>
      <c r="C16" s="253" t="s">
        <v>2258</v>
      </c>
      <c r="D16" s="196">
        <v>2</v>
      </c>
      <c r="E16" s="197">
        <v>0.5</v>
      </c>
      <c r="F16" s="197"/>
      <c r="G16" s="198">
        <v>10.35</v>
      </c>
      <c r="H16" s="197">
        <v>46</v>
      </c>
      <c r="I16" s="198">
        <v>7.4</v>
      </c>
      <c r="J16" s="199">
        <f t="shared" si="1"/>
        <v>13.156460000000001</v>
      </c>
      <c r="K16" s="56"/>
      <c r="L16" s="55"/>
      <c r="M16" s="55"/>
      <c r="N16" s="55"/>
      <c r="O16" s="55"/>
      <c r="P16" s="55"/>
      <c r="Q16" s="55"/>
      <c r="R16" s="55"/>
      <c r="S16" s="54"/>
      <c r="T16" s="200">
        <f t="shared" si="2"/>
        <v>0</v>
      </c>
      <c r="U16" s="53">
        <f t="shared" si="3"/>
        <v>0</v>
      </c>
      <c r="V16" s="1035">
        <f t="shared" si="4"/>
        <v>0</v>
      </c>
      <c r="W16" s="1509"/>
      <c r="X16" s="1492"/>
      <c r="Y16" s="1493"/>
    </row>
    <row r="17" spans="2:25" ht="31.5" customHeight="1" thickBot="1" x14ac:dyDescent="0.3">
      <c r="B17" s="256" t="s">
        <v>136</v>
      </c>
      <c r="C17" s="255" t="s">
        <v>2259</v>
      </c>
      <c r="D17" s="203">
        <v>2</v>
      </c>
      <c r="E17" s="204">
        <v>0.75</v>
      </c>
      <c r="F17" s="204"/>
      <c r="G17" s="205">
        <v>10</v>
      </c>
      <c r="H17" s="204">
        <v>40</v>
      </c>
      <c r="I17" s="205">
        <v>6.34</v>
      </c>
      <c r="J17" s="206">
        <f t="shared" si="1"/>
        <v>11.271886</v>
      </c>
      <c r="K17" s="52"/>
      <c r="L17" s="51"/>
      <c r="M17" s="51"/>
      <c r="N17" s="51"/>
      <c r="O17" s="51"/>
      <c r="P17" s="51"/>
      <c r="Q17" s="51"/>
      <c r="R17" s="51"/>
      <c r="S17" s="50"/>
      <c r="T17" s="207">
        <f t="shared" si="2"/>
        <v>0</v>
      </c>
      <c r="U17" s="49">
        <f t="shared" si="3"/>
        <v>0</v>
      </c>
      <c r="V17" s="1036">
        <f t="shared" si="4"/>
        <v>0</v>
      </c>
      <c r="W17" s="1510"/>
      <c r="X17" s="1494"/>
      <c r="Y17" s="1495"/>
    </row>
    <row r="18" spans="2:25" ht="70.900000000000006" customHeight="1" thickBot="1" x14ac:dyDescent="0.3">
      <c r="B18" s="208"/>
      <c r="C18" s="209"/>
      <c r="D18" s="210"/>
      <c r="E18" s="210"/>
      <c r="F18" s="210"/>
      <c r="G18" s="210"/>
      <c r="H18" s="210"/>
      <c r="I18" s="210"/>
      <c r="J18" s="211"/>
      <c r="K18" s="212"/>
      <c r="L18" s="212"/>
      <c r="M18" s="212"/>
      <c r="N18" s="212"/>
      <c r="O18" s="212"/>
      <c r="P18" s="212"/>
      <c r="Q18" s="212"/>
      <c r="R18" s="212"/>
      <c r="S18" s="212"/>
      <c r="T18" s="213"/>
      <c r="U18" s="214"/>
      <c r="V18" s="215"/>
      <c r="W18" s="215"/>
      <c r="X18" s="215"/>
      <c r="Y18" s="216"/>
    </row>
    <row r="19" spans="2:25" ht="15.75" thickTop="1" x14ac:dyDescent="0.25">
      <c r="K19" s="218"/>
      <c r="L19" s="218"/>
      <c r="M19" s="218"/>
      <c r="N19" s="218"/>
      <c r="O19" s="218"/>
      <c r="P19" s="218"/>
      <c r="Q19" s="218"/>
      <c r="R19" s="218"/>
      <c r="S19" s="218"/>
      <c r="T19" s="218"/>
      <c r="U19" s="219"/>
      <c r="V19" s="220"/>
      <c r="W19" s="220"/>
    </row>
    <row r="21" spans="2:25" ht="21" customHeight="1" x14ac:dyDescent="0.25"/>
  </sheetData>
  <sheetProtection algorithmName="SHA-512" hashValue="0sWWWIdhHDMk/Z3F182O2QeDvTDJB8hi2SsAXEFU+pM3JbKVtCU8TqcOpPeN3HGaFYDQ6gcivUDq6KIRUDZq2A==" saltValue="TeW8WMW4dvDZp5ThIljN3w==" spinCount="100000" sheet="1" objects="1" formatColumns="0" formatRows="0" selectLockedCells="1"/>
  <mergeCells count="15">
    <mergeCell ref="B1:P1"/>
    <mergeCell ref="Q1:Y3"/>
    <mergeCell ref="B2:P2"/>
    <mergeCell ref="B3:C3"/>
    <mergeCell ref="D3:J3"/>
    <mergeCell ref="K3:M3"/>
    <mergeCell ref="N3:P3"/>
    <mergeCell ref="X9:Y17"/>
    <mergeCell ref="B4:Y4"/>
    <mergeCell ref="B5:J5"/>
    <mergeCell ref="L5:N5"/>
    <mergeCell ref="O5:R5"/>
    <mergeCell ref="T5:Y5"/>
    <mergeCell ref="B8:Y8"/>
    <mergeCell ref="W9:W17"/>
  </mergeCells>
  <conditionalFormatting sqref="B1">
    <cfRule type="duplicateValues" dxfId="146" priority="2"/>
  </conditionalFormatting>
  <conditionalFormatting sqref="B2:B1048576">
    <cfRule type="duplicateValues" dxfId="145" priority="3"/>
  </conditionalFormatting>
  <conditionalFormatting sqref="Z9:Z17">
    <cfRule type="containsText" dxfId="144"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6B0B9-B3A6-4B22-BBB4-0A8C0DB6AC67}">
  <sheetPr>
    <pageSetUpPr fitToPage="1"/>
  </sheetPr>
  <dimension ref="A1:Y32"/>
  <sheetViews>
    <sheetView showGridLines="0" topLeftCell="A3"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110601</v>
      </c>
      <c r="L6" s="1559" t="s">
        <v>1963</v>
      </c>
      <c r="M6" s="1559"/>
      <c r="N6" s="1559"/>
      <c r="O6" s="1560" t="s">
        <v>2250</v>
      </c>
      <c r="P6" s="1561"/>
      <c r="Q6" s="1561"/>
      <c r="R6" s="1561"/>
      <c r="S6" s="221">
        <v>1.7779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SUM(U14:U22)</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SUM(K14:K54)</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241">
        <v>26264</v>
      </c>
      <c r="C14" s="252" t="s">
        <v>2251</v>
      </c>
      <c r="D14" s="189">
        <v>2</v>
      </c>
      <c r="E14" s="190">
        <v>1.5</v>
      </c>
      <c r="F14" s="190"/>
      <c r="G14" s="191">
        <v>10</v>
      </c>
      <c r="H14" s="190">
        <v>40</v>
      </c>
      <c r="I14" s="191">
        <v>6.44</v>
      </c>
      <c r="J14" s="83">
        <f t="shared" ref="J14:J22" si="1">$S$6*I14</f>
        <v>11.449676</v>
      </c>
      <c r="K14" s="60"/>
      <c r="L14" s="59"/>
      <c r="M14" s="59"/>
      <c r="N14" s="59"/>
      <c r="O14" s="59"/>
      <c r="P14" s="59"/>
      <c r="Q14" s="59"/>
      <c r="R14" s="59"/>
      <c r="S14" s="58"/>
      <c r="T14" s="193">
        <f t="shared" ref="T14:T22" si="2">SUM(K14:S14)</f>
        <v>0</v>
      </c>
      <c r="U14" s="57">
        <f t="shared" ref="U14:U22" si="3">T14*I14</f>
        <v>0</v>
      </c>
      <c r="V14" s="1034">
        <f t="shared" ref="V14:V22" si="4">U14*$S$6</f>
        <v>0</v>
      </c>
      <c r="W14" s="1490" t="s">
        <v>1976</v>
      </c>
      <c r="X14" s="1491"/>
    </row>
    <row r="15" spans="1:25" ht="30.75" customHeight="1" x14ac:dyDescent="0.25">
      <c r="B15" s="243">
        <v>38118</v>
      </c>
      <c r="C15" s="253" t="s">
        <v>2252</v>
      </c>
      <c r="D15" s="196">
        <v>2</v>
      </c>
      <c r="E15" s="197">
        <v>1</v>
      </c>
      <c r="F15" s="197"/>
      <c r="G15" s="198">
        <v>20</v>
      </c>
      <c r="H15" s="197">
        <v>80</v>
      </c>
      <c r="I15" s="198">
        <v>13</v>
      </c>
      <c r="J15" s="199">
        <f t="shared" si="1"/>
        <v>23.1127</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245">
        <v>53998</v>
      </c>
      <c r="C16" s="253" t="s">
        <v>2253</v>
      </c>
      <c r="D16" s="196">
        <v>2</v>
      </c>
      <c r="E16" s="197">
        <v>1.25</v>
      </c>
      <c r="F16" s="197"/>
      <c r="G16" s="198">
        <v>20</v>
      </c>
      <c r="H16" s="197">
        <v>88</v>
      </c>
      <c r="I16" s="198">
        <v>7.76</v>
      </c>
      <c r="J16" s="199">
        <f t="shared" si="1"/>
        <v>13.796504000000001</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245">
        <v>1089300</v>
      </c>
      <c r="C17" s="253" t="s">
        <v>2254</v>
      </c>
      <c r="D17" s="196">
        <v>2</v>
      </c>
      <c r="E17" s="197">
        <v>1</v>
      </c>
      <c r="F17" s="197"/>
      <c r="G17" s="198">
        <v>18</v>
      </c>
      <c r="H17" s="197">
        <v>80</v>
      </c>
      <c r="I17" s="198">
        <v>12.84</v>
      </c>
      <c r="J17" s="199">
        <f t="shared" si="1"/>
        <v>22.828236</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245">
        <v>1089301</v>
      </c>
      <c r="C18" s="253" t="s">
        <v>2255</v>
      </c>
      <c r="D18" s="196">
        <v>2</v>
      </c>
      <c r="E18" s="197">
        <v>1.5</v>
      </c>
      <c r="F18" s="197"/>
      <c r="G18" s="198">
        <v>20</v>
      </c>
      <c r="H18" s="197">
        <v>80</v>
      </c>
      <c r="I18" s="198">
        <v>13</v>
      </c>
      <c r="J18" s="199">
        <f t="shared" si="1"/>
        <v>23.1127</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245">
        <v>1089302</v>
      </c>
      <c r="C19" s="253" t="s">
        <v>2256</v>
      </c>
      <c r="D19" s="196">
        <v>2</v>
      </c>
      <c r="E19" s="197">
        <v>1.5</v>
      </c>
      <c r="F19" s="197"/>
      <c r="G19" s="198">
        <v>20</v>
      </c>
      <c r="H19" s="197">
        <v>80</v>
      </c>
      <c r="I19" s="198">
        <v>13</v>
      </c>
      <c r="J19" s="199">
        <f t="shared" si="1"/>
        <v>23.1127</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245">
        <v>1089865</v>
      </c>
      <c r="C20" s="253" t="s">
        <v>2257</v>
      </c>
      <c r="D20" s="196">
        <v>2</v>
      </c>
      <c r="E20" s="197">
        <v>1.5</v>
      </c>
      <c r="F20" s="197"/>
      <c r="G20" s="198">
        <v>20</v>
      </c>
      <c r="H20" s="197">
        <v>80</v>
      </c>
      <c r="I20" s="198">
        <v>5.2</v>
      </c>
      <c r="J20" s="199">
        <f t="shared" si="1"/>
        <v>9.2450799999999997</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245" t="s">
        <v>135</v>
      </c>
      <c r="C21" s="253" t="s">
        <v>2258</v>
      </c>
      <c r="D21" s="196">
        <v>2</v>
      </c>
      <c r="E21" s="197">
        <v>0.5</v>
      </c>
      <c r="F21" s="197"/>
      <c r="G21" s="198">
        <v>10.35</v>
      </c>
      <c r="H21" s="197">
        <v>46</v>
      </c>
      <c r="I21" s="198">
        <v>7.4</v>
      </c>
      <c r="J21" s="199">
        <f t="shared" si="1"/>
        <v>13.156460000000001</v>
      </c>
      <c r="K21" s="56"/>
      <c r="L21" s="55"/>
      <c r="M21" s="55"/>
      <c r="N21" s="55"/>
      <c r="O21" s="55"/>
      <c r="P21" s="55"/>
      <c r="Q21" s="55"/>
      <c r="R21" s="55"/>
      <c r="S21" s="54"/>
      <c r="T21" s="200">
        <f t="shared" si="2"/>
        <v>0</v>
      </c>
      <c r="U21" s="53">
        <f t="shared" si="3"/>
        <v>0</v>
      </c>
      <c r="V21" s="1035">
        <f t="shared" si="4"/>
        <v>0</v>
      </c>
      <c r="W21" s="1492"/>
      <c r="X21" s="1493"/>
    </row>
    <row r="22" spans="2:24" ht="30.75" customHeight="1" thickBot="1" x14ac:dyDescent="0.3">
      <c r="B22" s="246" t="s">
        <v>136</v>
      </c>
      <c r="C22" s="255" t="s">
        <v>2259</v>
      </c>
      <c r="D22" s="203">
        <v>2</v>
      </c>
      <c r="E22" s="204">
        <v>0.75</v>
      </c>
      <c r="F22" s="204"/>
      <c r="G22" s="205">
        <v>10</v>
      </c>
      <c r="H22" s="204">
        <v>40</v>
      </c>
      <c r="I22" s="205">
        <v>6.34</v>
      </c>
      <c r="J22" s="206">
        <f t="shared" si="1"/>
        <v>11.271886</v>
      </c>
      <c r="K22" s="52"/>
      <c r="L22" s="51"/>
      <c r="M22" s="51"/>
      <c r="N22" s="51"/>
      <c r="O22" s="51"/>
      <c r="P22" s="51"/>
      <c r="Q22" s="51"/>
      <c r="R22" s="51"/>
      <c r="S22" s="50"/>
      <c r="T22" s="207">
        <f t="shared" si="2"/>
        <v>0</v>
      </c>
      <c r="U22" s="49">
        <f t="shared" si="3"/>
        <v>0</v>
      </c>
      <c r="V22" s="1036">
        <f t="shared" si="4"/>
        <v>0</v>
      </c>
      <c r="W22" s="1494"/>
      <c r="X22" s="1495"/>
    </row>
    <row r="23" spans="2:24" ht="23.85" customHeight="1" x14ac:dyDescent="0.25">
      <c r="B23" s="1548" t="s">
        <v>2004</v>
      </c>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50"/>
    </row>
    <row r="24" spans="2:24" ht="23.85" customHeight="1" x14ac:dyDescent="0.25">
      <c r="B24" s="1548"/>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50"/>
    </row>
    <row r="25" spans="2:24" ht="0.75" customHeight="1" x14ac:dyDescent="0.25">
      <c r="B25" s="1548"/>
      <c r="C25" s="1569"/>
      <c r="D25" s="1569"/>
      <c r="E25" s="1569"/>
      <c r="F25" s="1569"/>
      <c r="G25" s="1569"/>
      <c r="H25" s="1569"/>
      <c r="I25" s="1569"/>
      <c r="J25" s="1569"/>
      <c r="K25" s="1569"/>
      <c r="L25" s="1569"/>
      <c r="M25" s="1569"/>
      <c r="N25" s="1569"/>
      <c r="O25" s="1569"/>
      <c r="P25" s="1569"/>
      <c r="Q25" s="1569"/>
      <c r="R25" s="1569"/>
      <c r="S25" s="1569"/>
      <c r="T25" s="1569"/>
      <c r="U25" s="1569"/>
      <c r="V25" s="1569"/>
      <c r="W25" s="1569"/>
      <c r="X25" s="1550"/>
    </row>
    <row r="26" spans="2:24" ht="33.75" customHeight="1" thickBot="1" x14ac:dyDescent="0.3">
      <c r="B26" s="1551"/>
      <c r="C26" s="1552"/>
      <c r="D26" s="1552"/>
      <c r="E26" s="1552"/>
      <c r="F26" s="1552"/>
      <c r="G26" s="1552"/>
      <c r="H26" s="1552"/>
      <c r="I26" s="1552"/>
      <c r="J26" s="1552"/>
      <c r="K26" s="1552"/>
      <c r="L26" s="1552"/>
      <c r="M26" s="1552"/>
      <c r="N26" s="1552"/>
      <c r="O26" s="1552"/>
      <c r="P26" s="1552"/>
      <c r="Q26" s="1552"/>
      <c r="R26" s="1552"/>
      <c r="S26" s="1552"/>
      <c r="T26" s="1552"/>
      <c r="U26" s="1552"/>
      <c r="V26" s="1552"/>
      <c r="W26" s="1552"/>
      <c r="X26" s="1553"/>
    </row>
    <row r="27" spans="2:24" ht="58.5" customHeight="1" thickTop="1" thickBot="1" x14ac:dyDescent="0.3">
      <c r="B27" s="1533"/>
      <c r="C27" s="1533"/>
      <c r="D27" s="1533"/>
      <c r="E27" s="1533"/>
      <c r="F27" s="1533"/>
      <c r="G27" s="1533"/>
      <c r="H27" s="1533"/>
      <c r="I27" s="1533"/>
      <c r="J27" s="1533"/>
      <c r="K27" s="1533"/>
      <c r="L27" s="1533"/>
      <c r="M27" s="1533"/>
      <c r="N27" s="1533"/>
      <c r="O27" s="1533"/>
      <c r="P27" s="1533"/>
      <c r="Q27" s="1533"/>
      <c r="R27" s="1533"/>
      <c r="S27" s="1533"/>
      <c r="T27" s="1533"/>
      <c r="U27" s="1533"/>
      <c r="V27" s="1533"/>
      <c r="W27" s="1533"/>
      <c r="X27" s="1533"/>
    </row>
    <row r="28" spans="2:24" ht="23.25" x14ac:dyDescent="0.35">
      <c r="C28" s="1530" t="s">
        <v>2005</v>
      </c>
      <c r="D28" s="1531"/>
      <c r="E28" s="1531"/>
      <c r="F28" s="1531"/>
      <c r="G28" s="1532"/>
    </row>
    <row r="29" spans="2:24" x14ac:dyDescent="0.25">
      <c r="C29" s="1631"/>
      <c r="D29" s="1632"/>
      <c r="E29" s="1632"/>
      <c r="F29" s="1632"/>
      <c r="G29" s="1633"/>
    </row>
    <row r="30" spans="2:24" x14ac:dyDescent="0.25">
      <c r="C30" s="1631"/>
      <c r="D30" s="1632"/>
      <c r="E30" s="1632"/>
      <c r="F30" s="1632"/>
      <c r="G30" s="1633"/>
    </row>
    <row r="31" spans="2:24" x14ac:dyDescent="0.25">
      <c r="C31" s="1631"/>
      <c r="D31" s="1632"/>
      <c r="E31" s="1632"/>
      <c r="F31" s="1632"/>
      <c r="G31" s="1633"/>
    </row>
    <row r="32" spans="2:24" ht="15.75" thickBot="1" x14ac:dyDescent="0.3">
      <c r="C32" s="1634"/>
      <c r="D32" s="1635"/>
      <c r="E32" s="1635"/>
      <c r="F32" s="1635"/>
      <c r="G32" s="1636"/>
    </row>
  </sheetData>
  <sheetProtection algorithmName="SHA-512" hashValue="9uXfIPzQT1UJv62W46mlMf6wq7Tjne1gQ3JwFSEsvj9LBmmV/sEkOBKsvx7gC4mSMNuwFgVbOgH/i9yBNMfzfQ==" saltValue="DKNOFTqMuqTpf2BxdR/C+Q=="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8:G28"/>
    <mergeCell ref="C29:G32"/>
    <mergeCell ref="B27:X27"/>
    <mergeCell ref="B7:B8"/>
    <mergeCell ref="E7:J7"/>
    <mergeCell ref="L7:Q7"/>
    <mergeCell ref="S7:X7"/>
    <mergeCell ref="E8:J8"/>
    <mergeCell ref="L8:Q8"/>
    <mergeCell ref="S8:X8"/>
    <mergeCell ref="B9:X9"/>
    <mergeCell ref="B10:X10"/>
    <mergeCell ref="W14:X22"/>
    <mergeCell ref="B23:X24"/>
    <mergeCell ref="B25:X26"/>
  </mergeCells>
  <conditionalFormatting sqref="B1:B1048576">
    <cfRule type="duplicateValues" dxfId="143" priority="1"/>
  </conditionalFormatting>
  <pageMargins left="0.25" right="0.25" top="0.5" bottom="0.25" header="0" footer="0"/>
  <pageSetup scale="39"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1B640-20E2-40BA-8551-1933F5A43A21}">
  <sheetPr>
    <pageSetUpPr fitToPage="1"/>
  </sheetPr>
  <dimension ref="B1:Z46"/>
  <sheetViews>
    <sheetView showGridLines="0" zoomScale="60" zoomScaleNormal="60" workbookViewId="0">
      <selection activeCell="K9" sqref="K9"/>
    </sheetView>
  </sheetViews>
  <sheetFormatPr defaultColWidth="9.28515625" defaultRowHeight="15" x14ac:dyDescent="0.25"/>
  <cols>
    <col min="1" max="1" width="1.28515625" style="169" customWidth="1"/>
    <col min="2" max="2" width="13.42578125" style="169" customWidth="1"/>
    <col min="3" max="3" width="56.85546875" style="169" bestFit="1" customWidth="1"/>
    <col min="4" max="4" width="17" style="169" customWidth="1"/>
    <col min="5" max="5" width="14.7109375" style="169" customWidth="1"/>
    <col min="6" max="6" width="13.42578125" style="169" customWidth="1"/>
    <col min="7" max="7" width="9.7109375" style="169" customWidth="1"/>
    <col min="8" max="8" width="10.7109375" style="169" customWidth="1"/>
    <col min="9" max="9" width="12.7109375" style="169" customWidth="1"/>
    <col min="10" max="10" width="16.7109375" style="217" customWidth="1"/>
    <col min="11" max="13" width="11.28515625" style="169" customWidth="1"/>
    <col min="14" max="14" width="12.140625" style="169" customWidth="1"/>
    <col min="15" max="17" width="11.28515625" style="169" customWidth="1"/>
    <col min="18" max="18" width="11.7109375" style="169" customWidth="1"/>
    <col min="19" max="19" width="11.28515625" style="169" customWidth="1"/>
    <col min="20" max="20" width="11.7109375" style="169" customWidth="1"/>
    <col min="21" max="21" width="14.42578125" style="169" bestFit="1" customWidth="1"/>
    <col min="22" max="22" width="20.42578125" style="169" bestFit="1" customWidth="1"/>
    <col min="23" max="23" width="18" style="169" customWidth="1"/>
    <col min="24" max="24" width="13.28515625" style="169" customWidth="1"/>
    <col min="25" max="25" width="12" style="169" customWidth="1"/>
    <col min="26" max="26" width="46.7109375" style="169" bestFit="1" customWidth="1"/>
    <col min="27" max="27" width="11.28515625" style="169" customWidth="1"/>
    <col min="28" max="28" width="15.5703125" style="169" customWidth="1"/>
    <col min="29" max="29" width="15.42578125" style="169" customWidth="1"/>
    <col min="30" max="16384" width="9.28515625" style="169"/>
  </cols>
  <sheetData>
    <row r="1" spans="2:26" ht="43.5" customHeight="1" thickTop="1" thickBot="1" x14ac:dyDescent="0.3">
      <c r="B1" s="1583" t="s">
        <v>1962</v>
      </c>
      <c r="C1" s="1584"/>
      <c r="D1" s="1584"/>
      <c r="E1" s="1584"/>
      <c r="F1" s="1584"/>
      <c r="G1" s="1584"/>
      <c r="H1" s="1584"/>
      <c r="I1" s="1584"/>
      <c r="J1" s="1584"/>
      <c r="K1" s="1584"/>
      <c r="L1" s="1584"/>
      <c r="M1" s="1584"/>
      <c r="N1" s="1584"/>
      <c r="O1" s="1584"/>
      <c r="P1" s="1584"/>
      <c r="Q1" s="1585"/>
      <c r="R1" s="1670"/>
      <c r="S1" s="1670"/>
      <c r="T1" s="1670"/>
      <c r="U1" s="1670"/>
      <c r="V1" s="1670"/>
      <c r="W1" s="1670"/>
      <c r="X1" s="1670"/>
      <c r="Y1" s="1671"/>
      <c r="Z1" s="168"/>
    </row>
    <row r="2" spans="2:26" ht="33" customHeight="1" thickTop="1" thickBot="1" x14ac:dyDescent="0.3">
      <c r="B2" s="1590"/>
      <c r="C2" s="1523"/>
      <c r="D2" s="1523"/>
      <c r="E2" s="1523"/>
      <c r="F2" s="1523"/>
      <c r="G2" s="1523"/>
      <c r="H2" s="1523"/>
      <c r="I2" s="1523"/>
      <c r="J2" s="1523"/>
      <c r="K2" s="1523"/>
      <c r="L2" s="1523"/>
      <c r="M2" s="1523"/>
      <c r="N2" s="1523"/>
      <c r="O2" s="1523"/>
      <c r="P2" s="1523"/>
      <c r="Q2" s="1672"/>
      <c r="R2" s="1673"/>
      <c r="S2" s="1673"/>
      <c r="T2" s="1673"/>
      <c r="U2" s="1673"/>
      <c r="V2" s="1673"/>
      <c r="W2" s="1673"/>
      <c r="X2" s="1673"/>
      <c r="Y2" s="1674"/>
      <c r="Z2" s="168"/>
    </row>
    <row r="3" spans="2:26" ht="33" customHeight="1" thickTop="1" thickBot="1" x14ac:dyDescent="0.3">
      <c r="B3" s="1591" t="s">
        <v>1839</v>
      </c>
      <c r="C3" s="1525"/>
      <c r="D3" s="1526">
        <f>'Overview Sheet'!D11</f>
        <v>0</v>
      </c>
      <c r="E3" s="1526"/>
      <c r="F3" s="1526"/>
      <c r="G3" s="1526"/>
      <c r="H3" s="1526"/>
      <c r="I3" s="1526"/>
      <c r="J3" s="1526"/>
      <c r="K3" s="1527" t="s">
        <v>1840</v>
      </c>
      <c r="L3" s="1527"/>
      <c r="M3" s="1527"/>
      <c r="N3" s="1528">
        <f>'Overview Sheet'!$J$12</f>
        <v>0</v>
      </c>
      <c r="O3" s="1529"/>
      <c r="P3" s="1529"/>
      <c r="Q3" s="1675"/>
      <c r="R3" s="1676"/>
      <c r="S3" s="1676"/>
      <c r="T3" s="1676"/>
      <c r="U3" s="1676"/>
      <c r="V3" s="1676"/>
      <c r="W3" s="1676"/>
      <c r="X3" s="1676"/>
      <c r="Y3" s="1677"/>
    </row>
    <row r="4" spans="2:26" ht="13.5" customHeight="1" thickTop="1" thickBot="1" x14ac:dyDescent="0.3">
      <c r="B4" s="1597"/>
      <c r="C4" s="1579"/>
      <c r="D4" s="1579"/>
      <c r="E4" s="1579"/>
      <c r="F4" s="1579"/>
      <c r="G4" s="1579"/>
      <c r="H4" s="1579"/>
      <c r="I4" s="1579"/>
      <c r="J4" s="1579"/>
      <c r="K4" s="1579"/>
      <c r="L4" s="1579"/>
      <c r="M4" s="1579"/>
      <c r="N4" s="1579"/>
      <c r="O4" s="1579"/>
      <c r="P4" s="1579"/>
      <c r="Q4" s="1579"/>
      <c r="R4" s="1579"/>
      <c r="S4" s="1579"/>
      <c r="T4" s="1579"/>
      <c r="U4" s="1579"/>
      <c r="V4" s="1579"/>
      <c r="W4" s="1579"/>
      <c r="X4" s="1579"/>
      <c r="Y4" s="1598"/>
      <c r="Z4" s="168"/>
    </row>
    <row r="5" spans="2:26" ht="42" customHeight="1" thickTop="1" thickBot="1" x14ac:dyDescent="0.3">
      <c r="B5" s="1599"/>
      <c r="C5" s="1500"/>
      <c r="D5" s="1500"/>
      <c r="E5" s="1500"/>
      <c r="F5" s="1500"/>
      <c r="G5" s="1500"/>
      <c r="H5" s="1500"/>
      <c r="I5" s="1500"/>
      <c r="J5" s="1501"/>
      <c r="K5" s="1037">
        <v>100124</v>
      </c>
      <c r="L5" s="1502" t="s">
        <v>1963</v>
      </c>
      <c r="M5" s="1502"/>
      <c r="N5" s="1502"/>
      <c r="O5" s="1503" t="s">
        <v>1791</v>
      </c>
      <c r="P5" s="1503"/>
      <c r="Q5" s="1503"/>
      <c r="R5" s="1503"/>
      <c r="S5" s="350">
        <v>1.5484</v>
      </c>
      <c r="T5" s="1502" t="s">
        <v>1965</v>
      </c>
      <c r="U5" s="1502"/>
      <c r="V5" s="1502"/>
      <c r="W5" s="1502"/>
      <c r="X5" s="1502"/>
      <c r="Y5" s="1666"/>
    </row>
    <row r="6" spans="2:26" ht="66.75" customHeight="1" thickBot="1" x14ac:dyDescent="0.3">
      <c r="B6" s="108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088" t="s">
        <v>1972</v>
      </c>
    </row>
    <row r="7" spans="2:26" ht="8.25" customHeight="1" thickBot="1" x14ac:dyDescent="0.3">
      <c r="B7" s="1089"/>
      <c r="C7" s="1042"/>
      <c r="D7" s="183"/>
      <c r="E7" s="183"/>
      <c r="F7" s="183"/>
      <c r="G7" s="183"/>
      <c r="H7" s="183"/>
      <c r="I7" s="183"/>
      <c r="J7" s="982" t="str">
        <f>G37</f>
        <v/>
      </c>
      <c r="K7" s="185">
        <f t="shared" ref="K7:V7" si="0">SUM(K9:K34)</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090"/>
    </row>
    <row r="8" spans="2:26" ht="19.5" thickBot="1" x14ac:dyDescent="0.3">
      <c r="B8" s="1667" t="s">
        <v>2088</v>
      </c>
      <c r="C8" s="1668"/>
      <c r="D8" s="1668"/>
      <c r="E8" s="1668"/>
      <c r="F8" s="1668"/>
      <c r="G8" s="1668"/>
      <c r="H8" s="1668"/>
      <c r="I8" s="1668"/>
      <c r="J8" s="1668"/>
      <c r="K8" s="1668"/>
      <c r="L8" s="1668"/>
      <c r="M8" s="1668"/>
      <c r="N8" s="1668"/>
      <c r="O8" s="1668"/>
      <c r="P8" s="1668"/>
      <c r="Q8" s="1668"/>
      <c r="R8" s="1668"/>
      <c r="S8" s="1668"/>
      <c r="T8" s="1668"/>
      <c r="U8" s="1668"/>
      <c r="V8" s="1668"/>
      <c r="W8" s="1668"/>
      <c r="X8" s="1668"/>
      <c r="Y8" s="1669"/>
    </row>
    <row r="9" spans="2:26" ht="31.5" customHeight="1" x14ac:dyDescent="0.25">
      <c r="B9" s="1091">
        <v>271106</v>
      </c>
      <c r="C9" s="650" t="s">
        <v>2260</v>
      </c>
      <c r="D9" s="527">
        <v>1</v>
      </c>
      <c r="E9" s="529"/>
      <c r="F9" s="528"/>
      <c r="G9" s="528">
        <v>7.5</v>
      </c>
      <c r="H9" s="528">
        <v>120</v>
      </c>
      <c r="I9" s="529">
        <v>6.64</v>
      </c>
      <c r="J9" s="620">
        <f t="shared" ref="J9:J15" si="1">+$S$5*I9</f>
        <v>10.281376</v>
      </c>
      <c r="K9" s="532"/>
      <c r="L9" s="532"/>
      <c r="M9" s="532"/>
      <c r="N9" s="532"/>
      <c r="O9" s="532"/>
      <c r="P9" s="532"/>
      <c r="Q9" s="532"/>
      <c r="R9" s="532"/>
      <c r="S9" s="532"/>
      <c r="T9" s="651">
        <f t="shared" ref="T9:T15" si="2">SUM(K9:S9)</f>
        <v>0</v>
      </c>
      <c r="U9" s="535">
        <f t="shared" ref="U9:U15" si="3">T9*I9</f>
        <v>0</v>
      </c>
      <c r="V9" s="631">
        <f t="shared" ref="V9:V15" si="4">$U9*$S$5</f>
        <v>0</v>
      </c>
      <c r="W9" s="1580" t="str">
        <f>_xlfn.CONCAT("$",'Total Sheet'!B34," per case for public LEAS / estimated $",'Total Sheet'!B35," for Nonpublic LEAs")</f>
        <v>$2.25 per case for public LEAS / estimated $5.25 for Nonpublic LEAs</v>
      </c>
      <c r="X9" s="1573" t="s">
        <v>1976</v>
      </c>
      <c r="Y9" s="1645"/>
    </row>
    <row r="10" spans="2:26" ht="31.5" customHeight="1" x14ac:dyDescent="0.25">
      <c r="B10" s="1092">
        <v>284728</v>
      </c>
      <c r="C10" s="331" t="s">
        <v>2261</v>
      </c>
      <c r="D10" s="196">
        <v>2</v>
      </c>
      <c r="E10" s="198"/>
      <c r="F10" s="197"/>
      <c r="G10" s="197">
        <v>28</v>
      </c>
      <c r="H10" s="197">
        <v>106</v>
      </c>
      <c r="I10" s="198">
        <v>21</v>
      </c>
      <c r="J10" s="67">
        <f t="shared" si="1"/>
        <v>32.516399999999997</v>
      </c>
      <c r="K10" s="55"/>
      <c r="L10" s="55"/>
      <c r="M10" s="55"/>
      <c r="N10" s="55"/>
      <c r="O10" s="55"/>
      <c r="P10" s="55"/>
      <c r="Q10" s="55"/>
      <c r="R10" s="55"/>
      <c r="S10" s="55"/>
      <c r="T10" s="337">
        <f t="shared" si="2"/>
        <v>0</v>
      </c>
      <c r="U10" s="53">
        <f t="shared" si="3"/>
        <v>0</v>
      </c>
      <c r="V10" s="76">
        <f t="shared" si="4"/>
        <v>0</v>
      </c>
      <c r="W10" s="1509"/>
      <c r="X10" s="1575"/>
      <c r="Y10" s="1646"/>
    </row>
    <row r="11" spans="2:26" ht="31.5" customHeight="1" x14ac:dyDescent="0.25">
      <c r="B11" s="1092">
        <v>285428</v>
      </c>
      <c r="C11" s="331" t="s">
        <v>2262</v>
      </c>
      <c r="D11" s="196">
        <v>2</v>
      </c>
      <c r="E11" s="198"/>
      <c r="F11" s="197"/>
      <c r="G11" s="197">
        <v>28</v>
      </c>
      <c r="H11" s="197">
        <v>102</v>
      </c>
      <c r="I11" s="198">
        <v>21.08</v>
      </c>
      <c r="J11" s="67">
        <f t="shared" si="1"/>
        <v>32.640271999999996</v>
      </c>
      <c r="K11" s="55"/>
      <c r="L11" s="55"/>
      <c r="M11" s="55"/>
      <c r="N11" s="55"/>
      <c r="O11" s="55"/>
      <c r="P11" s="55"/>
      <c r="Q11" s="55"/>
      <c r="R11" s="55"/>
      <c r="S11" s="55"/>
      <c r="T11" s="337">
        <f t="shared" si="2"/>
        <v>0</v>
      </c>
      <c r="U11" s="53">
        <f t="shared" si="3"/>
        <v>0</v>
      </c>
      <c r="V11" s="76">
        <f t="shared" si="4"/>
        <v>0</v>
      </c>
      <c r="W11" s="1509"/>
      <c r="X11" s="1575"/>
      <c r="Y11" s="1646"/>
    </row>
    <row r="12" spans="2:26" ht="31.5" customHeight="1" x14ac:dyDescent="0.25">
      <c r="B12" s="1092">
        <v>285628</v>
      </c>
      <c r="C12" s="331" t="s">
        <v>2263</v>
      </c>
      <c r="D12" s="196">
        <v>2</v>
      </c>
      <c r="E12" s="198"/>
      <c r="F12" s="197"/>
      <c r="G12" s="197">
        <v>28</v>
      </c>
      <c r="H12" s="197">
        <v>142</v>
      </c>
      <c r="I12" s="198">
        <v>29.26</v>
      </c>
      <c r="J12" s="67">
        <f t="shared" si="1"/>
        <v>45.306184000000002</v>
      </c>
      <c r="K12" s="55"/>
      <c r="L12" s="55"/>
      <c r="M12" s="55"/>
      <c r="N12" s="55"/>
      <c r="O12" s="55"/>
      <c r="P12" s="55"/>
      <c r="Q12" s="55"/>
      <c r="R12" s="55"/>
      <c r="S12" s="55"/>
      <c r="T12" s="337">
        <f t="shared" si="2"/>
        <v>0</v>
      </c>
      <c r="U12" s="53">
        <f t="shared" si="3"/>
        <v>0</v>
      </c>
      <c r="V12" s="76">
        <f t="shared" si="4"/>
        <v>0</v>
      </c>
      <c r="W12" s="1509"/>
      <c r="X12" s="1575"/>
      <c r="Y12" s="1646"/>
    </row>
    <row r="13" spans="2:26" ht="31.5" customHeight="1" x14ac:dyDescent="0.25">
      <c r="B13" s="1092">
        <v>317004</v>
      </c>
      <c r="C13" s="331" t="s">
        <v>2264</v>
      </c>
      <c r="D13" s="196">
        <v>2</v>
      </c>
      <c r="E13" s="198"/>
      <c r="F13" s="197"/>
      <c r="G13" s="197">
        <v>43</v>
      </c>
      <c r="H13" s="197">
        <v>213</v>
      </c>
      <c r="I13" s="198">
        <v>42.26</v>
      </c>
      <c r="J13" s="67">
        <f t="shared" si="1"/>
        <v>65.435383999999999</v>
      </c>
      <c r="K13" s="55"/>
      <c r="L13" s="55"/>
      <c r="M13" s="55"/>
      <c r="N13" s="55"/>
      <c r="O13" s="55"/>
      <c r="P13" s="55"/>
      <c r="Q13" s="55"/>
      <c r="R13" s="55"/>
      <c r="S13" s="55"/>
      <c r="T13" s="337">
        <f t="shared" si="2"/>
        <v>0</v>
      </c>
      <c r="U13" s="53">
        <f t="shared" si="3"/>
        <v>0</v>
      </c>
      <c r="V13" s="76">
        <f t="shared" si="4"/>
        <v>0</v>
      </c>
      <c r="W13" s="1509"/>
      <c r="X13" s="1575"/>
      <c r="Y13" s="1646"/>
    </row>
    <row r="14" spans="2:26" ht="31.5" customHeight="1" x14ac:dyDescent="0.25">
      <c r="B14" s="1092">
        <v>8996</v>
      </c>
      <c r="C14" s="331" t="s">
        <v>2265</v>
      </c>
      <c r="D14" s="196">
        <v>2</v>
      </c>
      <c r="E14" s="198"/>
      <c r="F14" s="197"/>
      <c r="G14" s="197">
        <v>40</v>
      </c>
      <c r="H14" s="197">
        <v>284</v>
      </c>
      <c r="I14" s="198">
        <v>45.06</v>
      </c>
      <c r="J14" s="67">
        <f t="shared" si="1"/>
        <v>69.770904000000002</v>
      </c>
      <c r="K14" s="55"/>
      <c r="L14" s="55"/>
      <c r="M14" s="55"/>
      <c r="N14" s="55"/>
      <c r="O14" s="55"/>
      <c r="P14" s="55"/>
      <c r="Q14" s="55"/>
      <c r="R14" s="55"/>
      <c r="S14" s="55"/>
      <c r="T14" s="337">
        <f t="shared" si="2"/>
        <v>0</v>
      </c>
      <c r="U14" s="53">
        <f t="shared" si="3"/>
        <v>0</v>
      </c>
      <c r="V14" s="76">
        <f t="shared" si="4"/>
        <v>0</v>
      </c>
      <c r="W14" s="1509"/>
      <c r="X14" s="1575"/>
      <c r="Y14" s="1646"/>
    </row>
    <row r="15" spans="2:26" ht="31.5" customHeight="1" thickBot="1" x14ac:dyDescent="0.3">
      <c r="B15" s="1096">
        <v>19200</v>
      </c>
      <c r="C15" s="652" t="s">
        <v>2266</v>
      </c>
      <c r="D15" s="540">
        <v>2</v>
      </c>
      <c r="E15" s="542"/>
      <c r="F15" s="541"/>
      <c r="G15" s="541">
        <v>30</v>
      </c>
      <c r="H15" s="541">
        <v>184</v>
      </c>
      <c r="I15" s="542">
        <v>29.53</v>
      </c>
      <c r="J15" s="623">
        <f t="shared" si="1"/>
        <v>45.724252</v>
      </c>
      <c r="K15" s="545"/>
      <c r="L15" s="545"/>
      <c r="M15" s="545"/>
      <c r="N15" s="545"/>
      <c r="O15" s="545"/>
      <c r="P15" s="545"/>
      <c r="Q15" s="545"/>
      <c r="R15" s="545"/>
      <c r="S15" s="545"/>
      <c r="T15" s="653">
        <f t="shared" si="2"/>
        <v>0</v>
      </c>
      <c r="U15" s="548">
        <f t="shared" si="3"/>
        <v>0</v>
      </c>
      <c r="V15" s="632">
        <f t="shared" si="4"/>
        <v>0</v>
      </c>
      <c r="W15" s="1581"/>
      <c r="X15" s="1577"/>
      <c r="Y15" s="1647"/>
    </row>
    <row r="16" spans="2:26" ht="19.5" thickBot="1" x14ac:dyDescent="0.35">
      <c r="B16" s="1648" t="s">
        <v>2230</v>
      </c>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50"/>
      <c r="Z16" s="351" t="s">
        <v>2098</v>
      </c>
    </row>
    <row r="17" spans="2:26" ht="31.5" customHeight="1" x14ac:dyDescent="0.25">
      <c r="B17" s="1108">
        <v>209903</v>
      </c>
      <c r="C17" s="650" t="s">
        <v>2267</v>
      </c>
      <c r="D17" s="527">
        <v>2</v>
      </c>
      <c r="E17" s="529"/>
      <c r="F17" s="528"/>
      <c r="G17" s="528">
        <v>12</v>
      </c>
      <c r="H17" s="528">
        <v>64</v>
      </c>
      <c r="I17" s="528">
        <v>10.7</v>
      </c>
      <c r="J17" s="620">
        <f t="shared" ref="J17:J23" si="5">+$S$5*I17</f>
        <v>16.567879999999999</v>
      </c>
      <c r="K17" s="532"/>
      <c r="L17" s="532"/>
      <c r="M17" s="532"/>
      <c r="N17" s="532"/>
      <c r="O17" s="532"/>
      <c r="P17" s="532"/>
      <c r="Q17" s="532"/>
      <c r="R17" s="532"/>
      <c r="S17" s="533"/>
      <c r="T17" s="654">
        <f t="shared" ref="T17:T23" si="6">SUM(K17:S17)</f>
        <v>0</v>
      </c>
      <c r="U17" s="628">
        <f t="shared" ref="U17:U23" si="7">T17*I17</f>
        <v>0</v>
      </c>
      <c r="V17" s="629">
        <f>$U17*$S$5</f>
        <v>0</v>
      </c>
      <c r="W17" s="1663" t="str">
        <f>_xlfn.CONCAT("$",'Total Sheet'!B34," per case for public LEAS / estimated $",'Total Sheet'!B35," for Nonpublic LEAs")</f>
        <v>$2.25 per case for public LEAS / estimated $5.25 for Nonpublic LEAs</v>
      </c>
      <c r="X17" s="1651" t="s">
        <v>1976</v>
      </c>
      <c r="Y17" s="1652"/>
      <c r="Z17" s="339" t="str">
        <f t="shared" ref="Z17:Z23" si="8">IF($J$40="","",$J$40/I17)</f>
        <v/>
      </c>
    </row>
    <row r="18" spans="2:26" ht="31.5" customHeight="1" x14ac:dyDescent="0.25">
      <c r="B18" s="1099">
        <v>230324</v>
      </c>
      <c r="C18" s="269" t="s">
        <v>2268</v>
      </c>
      <c r="D18" s="276">
        <v>2</v>
      </c>
      <c r="E18" s="271"/>
      <c r="F18" s="272"/>
      <c r="G18" s="272">
        <v>24.68</v>
      </c>
      <c r="H18" s="272">
        <v>140</v>
      </c>
      <c r="I18" s="272">
        <v>25.5</v>
      </c>
      <c r="J18" s="67">
        <f t="shared" si="5"/>
        <v>39.484200000000001</v>
      </c>
      <c r="K18" s="65"/>
      <c r="L18" s="65"/>
      <c r="M18" s="65"/>
      <c r="N18" s="65"/>
      <c r="O18" s="65"/>
      <c r="P18" s="65"/>
      <c r="Q18" s="65"/>
      <c r="R18" s="65"/>
      <c r="S18" s="64"/>
      <c r="T18" s="279">
        <f t="shared" si="6"/>
        <v>0</v>
      </c>
      <c r="U18" s="53">
        <f t="shared" si="7"/>
        <v>0</v>
      </c>
      <c r="V18" s="74">
        <f t="shared" ref="V18:V23" si="9">U18*$S$5</f>
        <v>0</v>
      </c>
      <c r="W18" s="1664"/>
      <c r="X18" s="1615"/>
      <c r="Y18" s="1653"/>
      <c r="Z18" s="339" t="str">
        <f t="shared" si="8"/>
        <v/>
      </c>
    </row>
    <row r="19" spans="2:26" ht="31.5" customHeight="1" x14ac:dyDescent="0.25">
      <c r="B19" s="1097">
        <v>119376</v>
      </c>
      <c r="C19" s="341" t="s">
        <v>2269</v>
      </c>
      <c r="D19" s="342">
        <v>2</v>
      </c>
      <c r="E19" s="343"/>
      <c r="F19" s="197"/>
      <c r="G19" s="344">
        <v>10</v>
      </c>
      <c r="H19" s="344">
        <v>81</v>
      </c>
      <c r="I19" s="344">
        <v>8.3000000000000007</v>
      </c>
      <c r="J19" s="67">
        <f t="shared" si="5"/>
        <v>12.85172</v>
      </c>
      <c r="K19" s="65"/>
      <c r="L19" s="65"/>
      <c r="M19" s="65"/>
      <c r="N19" s="65"/>
      <c r="O19" s="65"/>
      <c r="P19" s="65"/>
      <c r="Q19" s="65"/>
      <c r="R19" s="65"/>
      <c r="S19" s="64"/>
      <c r="T19" s="279">
        <f t="shared" si="6"/>
        <v>0</v>
      </c>
      <c r="U19" s="53">
        <f t="shared" si="7"/>
        <v>0</v>
      </c>
      <c r="V19" s="74">
        <f t="shared" si="9"/>
        <v>0</v>
      </c>
      <c r="W19" s="1664"/>
      <c r="X19" s="1615"/>
      <c r="Y19" s="1653"/>
      <c r="Z19" s="339" t="str">
        <f t="shared" si="8"/>
        <v/>
      </c>
    </row>
    <row r="20" spans="2:26" ht="31.5" customHeight="1" x14ac:dyDescent="0.25">
      <c r="B20" s="1092">
        <v>134658</v>
      </c>
      <c r="C20" s="331" t="s">
        <v>2270</v>
      </c>
      <c r="D20" s="196">
        <v>2</v>
      </c>
      <c r="E20" s="198"/>
      <c r="F20" s="197"/>
      <c r="G20" s="197">
        <v>20</v>
      </c>
      <c r="H20" s="197">
        <v>69</v>
      </c>
      <c r="I20" s="197">
        <v>14.77</v>
      </c>
      <c r="J20" s="67">
        <f t="shared" si="5"/>
        <v>22.869868</v>
      </c>
      <c r="K20" s="65"/>
      <c r="L20" s="65"/>
      <c r="M20" s="65"/>
      <c r="N20" s="65"/>
      <c r="O20" s="65"/>
      <c r="P20" s="65"/>
      <c r="Q20" s="65"/>
      <c r="R20" s="65"/>
      <c r="S20" s="64"/>
      <c r="T20" s="279">
        <f t="shared" si="6"/>
        <v>0</v>
      </c>
      <c r="U20" s="53">
        <f t="shared" si="7"/>
        <v>0</v>
      </c>
      <c r="V20" s="74">
        <f t="shared" si="9"/>
        <v>0</v>
      </c>
      <c r="W20" s="1664"/>
      <c r="X20" s="1615"/>
      <c r="Y20" s="1653"/>
      <c r="Z20" s="339" t="str">
        <f t="shared" si="8"/>
        <v/>
      </c>
    </row>
    <row r="21" spans="2:26" ht="31.5" customHeight="1" x14ac:dyDescent="0.25">
      <c r="B21" s="1092">
        <v>134659</v>
      </c>
      <c r="C21" s="331" t="s">
        <v>2271</v>
      </c>
      <c r="D21" s="196">
        <v>2</v>
      </c>
      <c r="E21" s="198"/>
      <c r="F21" s="197"/>
      <c r="G21" s="197">
        <v>20</v>
      </c>
      <c r="H21" s="197">
        <v>71</v>
      </c>
      <c r="I21" s="197">
        <v>14.77</v>
      </c>
      <c r="J21" s="67">
        <f t="shared" si="5"/>
        <v>22.869868</v>
      </c>
      <c r="K21" s="55"/>
      <c r="L21" s="55"/>
      <c r="M21" s="55"/>
      <c r="N21" s="55"/>
      <c r="O21" s="55"/>
      <c r="P21" s="55"/>
      <c r="Q21" s="55"/>
      <c r="R21" s="55"/>
      <c r="S21" s="54"/>
      <c r="T21" s="279">
        <f t="shared" si="6"/>
        <v>0</v>
      </c>
      <c r="U21" s="53">
        <f t="shared" si="7"/>
        <v>0</v>
      </c>
      <c r="V21" s="74">
        <f t="shared" si="9"/>
        <v>0</v>
      </c>
      <c r="W21" s="1664"/>
      <c r="X21" s="1615"/>
      <c r="Y21" s="1653"/>
      <c r="Z21" s="339" t="str">
        <f t="shared" si="8"/>
        <v/>
      </c>
    </row>
    <row r="22" spans="2:26" ht="31.5" customHeight="1" x14ac:dyDescent="0.25">
      <c r="B22" s="1099">
        <v>136374</v>
      </c>
      <c r="C22" s="269" t="s">
        <v>2272</v>
      </c>
      <c r="D22" s="276">
        <v>1</v>
      </c>
      <c r="E22" s="271"/>
      <c r="F22" s="272"/>
      <c r="G22" s="272">
        <v>15</v>
      </c>
      <c r="H22" s="272">
        <v>200</v>
      </c>
      <c r="I22" s="272">
        <v>15.87</v>
      </c>
      <c r="J22" s="67">
        <f t="shared" si="5"/>
        <v>24.573107999999998</v>
      </c>
      <c r="K22" s="65"/>
      <c r="L22" s="65"/>
      <c r="M22" s="65"/>
      <c r="N22" s="65"/>
      <c r="O22" s="65"/>
      <c r="P22" s="65"/>
      <c r="Q22" s="65"/>
      <c r="R22" s="65"/>
      <c r="S22" s="64"/>
      <c r="T22" s="279">
        <f t="shared" si="6"/>
        <v>0</v>
      </c>
      <c r="U22" s="75">
        <f t="shared" si="7"/>
        <v>0</v>
      </c>
      <c r="V22" s="74">
        <f t="shared" si="9"/>
        <v>0</v>
      </c>
      <c r="W22" s="1664"/>
      <c r="X22" s="1615"/>
      <c r="Y22" s="1653"/>
      <c r="Z22" s="339" t="str">
        <f t="shared" si="8"/>
        <v/>
      </c>
    </row>
    <row r="23" spans="2:26" ht="31.5" customHeight="1" thickBot="1" x14ac:dyDescent="0.3">
      <c r="B23" s="1100">
        <v>257412</v>
      </c>
      <c r="C23" s="657" t="s">
        <v>2273</v>
      </c>
      <c r="D23" s="658">
        <v>2</v>
      </c>
      <c r="E23" s="659"/>
      <c r="F23" s="660"/>
      <c r="G23" s="660">
        <v>12</v>
      </c>
      <c r="H23" s="660">
        <v>116</v>
      </c>
      <c r="I23" s="660">
        <v>12.13</v>
      </c>
      <c r="J23" s="623">
        <f t="shared" si="5"/>
        <v>18.782092000000002</v>
      </c>
      <c r="K23" s="545"/>
      <c r="L23" s="545"/>
      <c r="M23" s="545"/>
      <c r="N23" s="545"/>
      <c r="O23" s="545"/>
      <c r="P23" s="545"/>
      <c r="Q23" s="545"/>
      <c r="R23" s="545"/>
      <c r="S23" s="546"/>
      <c r="T23" s="661">
        <f t="shared" si="6"/>
        <v>0</v>
      </c>
      <c r="U23" s="548">
        <f t="shared" si="7"/>
        <v>0</v>
      </c>
      <c r="V23" s="630">
        <f t="shared" si="9"/>
        <v>0</v>
      </c>
      <c r="W23" s="1665"/>
      <c r="X23" s="1654"/>
      <c r="Y23" s="1655"/>
      <c r="Z23" s="339" t="str">
        <f t="shared" si="8"/>
        <v/>
      </c>
    </row>
    <row r="24" spans="2:26" ht="19.5" customHeight="1" thickBot="1" x14ac:dyDescent="0.3">
      <c r="B24" s="1656" t="s">
        <v>2241</v>
      </c>
      <c r="C24" s="1657"/>
      <c r="D24" s="1657"/>
      <c r="E24" s="1657"/>
      <c r="F24" s="1657"/>
      <c r="G24" s="1657"/>
      <c r="H24" s="1657"/>
      <c r="I24" s="1657"/>
      <c r="J24" s="1657"/>
      <c r="K24" s="1657"/>
      <c r="L24" s="1657"/>
      <c r="M24" s="1657"/>
      <c r="N24" s="1657"/>
      <c r="O24" s="1657"/>
      <c r="P24" s="1657"/>
      <c r="Q24" s="1657"/>
      <c r="R24" s="1657"/>
      <c r="S24" s="1657"/>
      <c r="T24" s="1657"/>
      <c r="U24" s="1657"/>
      <c r="V24" s="1657"/>
      <c r="W24" s="1657"/>
      <c r="X24" s="1657"/>
      <c r="Y24" s="1658"/>
      <c r="Z24" s="347"/>
    </row>
    <row r="25" spans="2:26" ht="31.5" customHeight="1" x14ac:dyDescent="0.25">
      <c r="B25" s="1091">
        <v>256503</v>
      </c>
      <c r="C25" s="650" t="s">
        <v>2274</v>
      </c>
      <c r="D25" s="527">
        <v>2</v>
      </c>
      <c r="E25" s="529"/>
      <c r="F25" s="528"/>
      <c r="G25" s="528">
        <v>12</v>
      </c>
      <c r="H25" s="528">
        <v>62</v>
      </c>
      <c r="I25" s="528">
        <v>13.25</v>
      </c>
      <c r="J25" s="620">
        <f t="shared" ref="J25:J34" si="10">+$S$5*I25</f>
        <v>20.516300000000001</v>
      </c>
      <c r="K25" s="532"/>
      <c r="L25" s="532"/>
      <c r="M25" s="532"/>
      <c r="N25" s="532"/>
      <c r="O25" s="532"/>
      <c r="P25" s="532"/>
      <c r="Q25" s="532"/>
      <c r="R25" s="532"/>
      <c r="S25" s="533"/>
      <c r="T25" s="651">
        <f t="shared" ref="T25:T34" si="11">SUM(K25:S25)</f>
        <v>0</v>
      </c>
      <c r="U25" s="621">
        <f t="shared" ref="U25:U34" si="12">T25*I25</f>
        <v>0</v>
      </c>
      <c r="V25" s="622">
        <f t="shared" ref="V25:V34" si="13">$U25*$S$5</f>
        <v>0</v>
      </c>
      <c r="W25" s="1663" t="str">
        <f>_xlfn.CONCAT("$",'Total Sheet'!B34," per case for public LEAS / estimated $",'Total Sheet'!B35," for Nonpublic LEAs")</f>
        <v>$2.25 per case for public LEAS / estimated $5.25 for Nonpublic LEAs</v>
      </c>
      <c r="X25" s="1659" t="s">
        <v>1976</v>
      </c>
      <c r="Y25" s="1652"/>
      <c r="Z25" s="339" t="str">
        <f t="shared" ref="Z25:Z34" si="14">IF($J$41="","",$J$41/I25)</f>
        <v/>
      </c>
    </row>
    <row r="26" spans="2:26" ht="31.5" customHeight="1" x14ac:dyDescent="0.25">
      <c r="B26" s="1101">
        <v>209503</v>
      </c>
      <c r="C26" s="269" t="s">
        <v>2275</v>
      </c>
      <c r="D26" s="276">
        <v>2</v>
      </c>
      <c r="E26" s="271"/>
      <c r="F26" s="272"/>
      <c r="G26" s="272">
        <v>12</v>
      </c>
      <c r="H26" s="272">
        <v>64</v>
      </c>
      <c r="I26" s="272">
        <v>10.52</v>
      </c>
      <c r="J26" s="67">
        <f t="shared" si="10"/>
        <v>16.289168</v>
      </c>
      <c r="K26" s="65"/>
      <c r="L26" s="65"/>
      <c r="M26" s="65"/>
      <c r="N26" s="65"/>
      <c r="O26" s="65"/>
      <c r="P26" s="65"/>
      <c r="Q26" s="65"/>
      <c r="R26" s="65"/>
      <c r="S26" s="64"/>
      <c r="T26" s="284">
        <f t="shared" si="11"/>
        <v>0</v>
      </c>
      <c r="U26" s="63">
        <f t="shared" si="12"/>
        <v>0</v>
      </c>
      <c r="V26" s="62">
        <f t="shared" si="13"/>
        <v>0</v>
      </c>
      <c r="W26" s="1664"/>
      <c r="X26" s="1637"/>
      <c r="Y26" s="1653"/>
      <c r="Z26" s="339" t="str">
        <f t="shared" si="14"/>
        <v/>
      </c>
    </row>
    <row r="27" spans="2:26" ht="31.5" customHeight="1" x14ac:dyDescent="0.25">
      <c r="B27" s="1101">
        <v>209612</v>
      </c>
      <c r="C27" s="269" t="s">
        <v>2276</v>
      </c>
      <c r="D27" s="276">
        <v>2</v>
      </c>
      <c r="E27" s="271"/>
      <c r="F27" s="272"/>
      <c r="G27" s="272">
        <v>12</v>
      </c>
      <c r="H27" s="272">
        <v>64</v>
      </c>
      <c r="I27" s="272">
        <v>11.1</v>
      </c>
      <c r="J27" s="67">
        <f t="shared" si="10"/>
        <v>17.187239999999999</v>
      </c>
      <c r="K27" s="65"/>
      <c r="L27" s="65"/>
      <c r="M27" s="65"/>
      <c r="N27" s="65"/>
      <c r="O27" s="65"/>
      <c r="P27" s="65"/>
      <c r="Q27" s="65"/>
      <c r="R27" s="65"/>
      <c r="S27" s="64"/>
      <c r="T27" s="284">
        <f t="shared" si="11"/>
        <v>0</v>
      </c>
      <c r="U27" s="63">
        <f t="shared" si="12"/>
        <v>0</v>
      </c>
      <c r="V27" s="62">
        <f t="shared" si="13"/>
        <v>0</v>
      </c>
      <c r="W27" s="1664"/>
      <c r="X27" s="1637"/>
      <c r="Y27" s="1653"/>
      <c r="Z27" s="339" t="str">
        <f t="shared" si="14"/>
        <v/>
      </c>
    </row>
    <row r="28" spans="2:26" ht="31.5" customHeight="1" x14ac:dyDescent="0.25">
      <c r="B28" s="1101">
        <v>284028</v>
      </c>
      <c r="C28" s="269" t="s">
        <v>2095</v>
      </c>
      <c r="D28" s="276">
        <v>2</v>
      </c>
      <c r="E28" s="271"/>
      <c r="F28" s="272"/>
      <c r="G28" s="272">
        <v>28</v>
      </c>
      <c r="H28" s="272">
        <v>142</v>
      </c>
      <c r="I28" s="272">
        <v>29.26</v>
      </c>
      <c r="J28" s="67">
        <f t="shared" si="10"/>
        <v>45.306184000000002</v>
      </c>
      <c r="K28" s="65"/>
      <c r="L28" s="65"/>
      <c r="M28" s="65"/>
      <c r="N28" s="65"/>
      <c r="O28" s="65"/>
      <c r="P28" s="65"/>
      <c r="Q28" s="65"/>
      <c r="R28" s="65"/>
      <c r="S28" s="64"/>
      <c r="T28" s="284">
        <f t="shared" si="11"/>
        <v>0</v>
      </c>
      <c r="U28" s="63">
        <f t="shared" si="12"/>
        <v>0</v>
      </c>
      <c r="V28" s="62">
        <f t="shared" si="13"/>
        <v>0</v>
      </c>
      <c r="W28" s="1664"/>
      <c r="X28" s="1637"/>
      <c r="Y28" s="1653"/>
      <c r="Z28" s="339" t="str">
        <f t="shared" si="14"/>
        <v/>
      </c>
    </row>
    <row r="29" spans="2:26" ht="31.5" customHeight="1" x14ac:dyDescent="0.25">
      <c r="B29" s="1101">
        <v>612620</v>
      </c>
      <c r="C29" s="269" t="s">
        <v>2277</v>
      </c>
      <c r="D29" s="276">
        <v>2</v>
      </c>
      <c r="E29" s="271"/>
      <c r="F29" s="272"/>
      <c r="G29" s="272">
        <v>20</v>
      </c>
      <c r="H29" s="272">
        <v>160</v>
      </c>
      <c r="I29" s="272">
        <v>20.97</v>
      </c>
      <c r="J29" s="67">
        <f t="shared" si="10"/>
        <v>32.469947999999995</v>
      </c>
      <c r="K29" s="65"/>
      <c r="L29" s="65"/>
      <c r="M29" s="65"/>
      <c r="N29" s="65"/>
      <c r="O29" s="65"/>
      <c r="P29" s="65"/>
      <c r="Q29" s="65"/>
      <c r="R29" s="65"/>
      <c r="S29" s="64"/>
      <c r="T29" s="284">
        <f t="shared" si="11"/>
        <v>0</v>
      </c>
      <c r="U29" s="63">
        <f t="shared" si="12"/>
        <v>0</v>
      </c>
      <c r="V29" s="62">
        <f t="shared" si="13"/>
        <v>0</v>
      </c>
      <c r="W29" s="1664"/>
      <c r="X29" s="1637"/>
      <c r="Y29" s="1653"/>
      <c r="Z29" s="339" t="str">
        <f t="shared" si="14"/>
        <v/>
      </c>
    </row>
    <row r="30" spans="2:26" ht="31.5" customHeight="1" x14ac:dyDescent="0.25">
      <c r="B30" s="1101">
        <v>613620</v>
      </c>
      <c r="C30" s="269" t="s">
        <v>2278</v>
      </c>
      <c r="D30" s="276">
        <v>2</v>
      </c>
      <c r="E30" s="271"/>
      <c r="F30" s="272"/>
      <c r="G30" s="272">
        <v>18</v>
      </c>
      <c r="H30" s="272">
        <v>96</v>
      </c>
      <c r="I30" s="272">
        <v>17.059999999999999</v>
      </c>
      <c r="J30" s="67">
        <f t="shared" si="10"/>
        <v>26.415703999999998</v>
      </c>
      <c r="K30" s="65"/>
      <c r="L30" s="65"/>
      <c r="M30" s="65"/>
      <c r="N30" s="65"/>
      <c r="O30" s="65"/>
      <c r="P30" s="65"/>
      <c r="Q30" s="65"/>
      <c r="R30" s="65"/>
      <c r="S30" s="64"/>
      <c r="T30" s="284">
        <f t="shared" si="11"/>
        <v>0</v>
      </c>
      <c r="U30" s="63">
        <f t="shared" si="12"/>
        <v>0</v>
      </c>
      <c r="V30" s="62">
        <f t="shared" si="13"/>
        <v>0</v>
      </c>
      <c r="W30" s="1664"/>
      <c r="X30" s="1637"/>
      <c r="Y30" s="1653"/>
      <c r="Z30" s="339" t="str">
        <f t="shared" si="14"/>
        <v/>
      </c>
    </row>
    <row r="31" spans="2:26" ht="31.5" customHeight="1" x14ac:dyDescent="0.25">
      <c r="B31" s="1092">
        <v>131053</v>
      </c>
      <c r="C31" s="331" t="s">
        <v>2279</v>
      </c>
      <c r="D31" s="196">
        <v>2</v>
      </c>
      <c r="E31" s="198"/>
      <c r="F31" s="197"/>
      <c r="G31" s="197">
        <v>20</v>
      </c>
      <c r="H31" s="197">
        <v>97</v>
      </c>
      <c r="I31" s="197">
        <v>20.22</v>
      </c>
      <c r="J31" s="67">
        <f t="shared" si="10"/>
        <v>31.308647999999998</v>
      </c>
      <c r="K31" s="65"/>
      <c r="L31" s="65"/>
      <c r="M31" s="65"/>
      <c r="N31" s="65"/>
      <c r="O31" s="65"/>
      <c r="P31" s="65"/>
      <c r="Q31" s="65"/>
      <c r="R31" s="65"/>
      <c r="S31" s="64"/>
      <c r="T31" s="284">
        <f t="shared" si="11"/>
        <v>0</v>
      </c>
      <c r="U31" s="63">
        <f t="shared" si="12"/>
        <v>0</v>
      </c>
      <c r="V31" s="62">
        <f t="shared" si="13"/>
        <v>0</v>
      </c>
      <c r="W31" s="1664"/>
      <c r="X31" s="1637"/>
      <c r="Y31" s="1653"/>
      <c r="Z31" s="339" t="str">
        <f t="shared" si="14"/>
        <v/>
      </c>
    </row>
    <row r="32" spans="2:26" ht="31.5" customHeight="1" x14ac:dyDescent="0.25">
      <c r="B32" s="1092">
        <v>119356</v>
      </c>
      <c r="C32" s="331" t="s">
        <v>2280</v>
      </c>
      <c r="D32" s="196">
        <v>1</v>
      </c>
      <c r="E32" s="198"/>
      <c r="F32" s="197"/>
      <c r="G32" s="197">
        <v>25</v>
      </c>
      <c r="H32" s="197">
        <v>263</v>
      </c>
      <c r="I32" s="197">
        <v>27.61</v>
      </c>
      <c r="J32" s="67">
        <f t="shared" si="10"/>
        <v>42.751323999999997</v>
      </c>
      <c r="K32" s="55"/>
      <c r="L32" s="55"/>
      <c r="M32" s="55"/>
      <c r="N32" s="55"/>
      <c r="O32" s="55"/>
      <c r="P32" s="55"/>
      <c r="Q32" s="55"/>
      <c r="R32" s="55"/>
      <c r="S32" s="54"/>
      <c r="T32" s="279">
        <f t="shared" si="11"/>
        <v>0</v>
      </c>
      <c r="U32" s="53">
        <f t="shared" si="12"/>
        <v>0</v>
      </c>
      <c r="V32" s="74">
        <f t="shared" si="13"/>
        <v>0</v>
      </c>
      <c r="W32" s="1664"/>
      <c r="X32" s="1637"/>
      <c r="Y32" s="1653"/>
      <c r="Z32" s="339" t="str">
        <f t="shared" si="14"/>
        <v/>
      </c>
    </row>
    <row r="33" spans="2:26" ht="31.5" customHeight="1" x14ac:dyDescent="0.25">
      <c r="B33" s="1092">
        <v>613203</v>
      </c>
      <c r="C33" s="331" t="s">
        <v>2281</v>
      </c>
      <c r="D33" s="196">
        <v>1</v>
      </c>
      <c r="E33" s="198"/>
      <c r="F33" s="197"/>
      <c r="G33" s="197" t="s">
        <v>2282</v>
      </c>
      <c r="H33" s="197">
        <v>160</v>
      </c>
      <c r="I33" s="197">
        <v>9.9700000000000006</v>
      </c>
      <c r="J33" s="67">
        <f t="shared" si="10"/>
        <v>15.437548000000001</v>
      </c>
      <c r="K33" s="55"/>
      <c r="L33" s="55"/>
      <c r="M33" s="55"/>
      <c r="N33" s="55"/>
      <c r="O33" s="55"/>
      <c r="P33" s="55"/>
      <c r="Q33" s="55"/>
      <c r="R33" s="55"/>
      <c r="S33" s="54"/>
      <c r="T33" s="279">
        <f t="shared" si="11"/>
        <v>0</v>
      </c>
      <c r="U33" s="53">
        <f t="shared" si="12"/>
        <v>0</v>
      </c>
      <c r="V33" s="74">
        <f t="shared" si="13"/>
        <v>0</v>
      </c>
      <c r="W33" s="1664"/>
      <c r="X33" s="1637"/>
      <c r="Y33" s="1653"/>
      <c r="Z33" s="339" t="str">
        <f t="shared" si="14"/>
        <v/>
      </c>
    </row>
    <row r="34" spans="2:26" ht="31.5" customHeight="1" thickBot="1" x14ac:dyDescent="0.3">
      <c r="B34" s="1096">
        <v>213008</v>
      </c>
      <c r="C34" s="652" t="s">
        <v>2283</v>
      </c>
      <c r="D34" s="540">
        <v>1</v>
      </c>
      <c r="E34" s="542"/>
      <c r="F34" s="541"/>
      <c r="G34" s="541">
        <v>20</v>
      </c>
      <c r="H34" s="541">
        <v>233</v>
      </c>
      <c r="I34" s="541">
        <v>20.66</v>
      </c>
      <c r="J34" s="623">
        <f t="shared" si="10"/>
        <v>31.989944000000001</v>
      </c>
      <c r="K34" s="545"/>
      <c r="L34" s="545"/>
      <c r="M34" s="545"/>
      <c r="N34" s="545"/>
      <c r="O34" s="545"/>
      <c r="P34" s="545"/>
      <c r="Q34" s="545"/>
      <c r="R34" s="545"/>
      <c r="S34" s="546"/>
      <c r="T34" s="661">
        <f t="shared" si="11"/>
        <v>0</v>
      </c>
      <c r="U34" s="548">
        <f t="shared" si="12"/>
        <v>0</v>
      </c>
      <c r="V34" s="630">
        <f t="shared" si="13"/>
        <v>0</v>
      </c>
      <c r="W34" s="1665"/>
      <c r="X34" s="1660"/>
      <c r="Y34" s="1655"/>
      <c r="Z34" s="339" t="str">
        <f t="shared" si="14"/>
        <v/>
      </c>
    </row>
    <row r="35" spans="2:26" ht="15" customHeight="1" thickBot="1" x14ac:dyDescent="0.3">
      <c r="B35" s="1102"/>
      <c r="C35" s="664"/>
      <c r="D35" s="664"/>
      <c r="E35" s="664"/>
      <c r="F35" s="664"/>
      <c r="G35" s="664"/>
      <c r="H35" s="664"/>
      <c r="I35" s="664"/>
      <c r="J35" s="665"/>
      <c r="K35" s="664"/>
      <c r="L35" s="1661" t="s">
        <v>2249</v>
      </c>
      <c r="M35" s="1661"/>
      <c r="N35" s="1661"/>
      <c r="O35" s="1661"/>
      <c r="P35" s="1661"/>
      <c r="Q35" s="1661"/>
      <c r="R35" s="1661"/>
      <c r="S35" s="1661"/>
      <c r="T35" s="1661"/>
      <c r="U35" s="1661"/>
      <c r="V35" s="1661"/>
      <c r="W35" s="1661"/>
      <c r="X35" s="1661"/>
      <c r="Y35" s="1662"/>
      <c r="Z35" s="677"/>
    </row>
    <row r="36" spans="2:26" ht="32.25" thickBot="1" x14ac:dyDescent="0.3">
      <c r="B36" s="1102"/>
      <c r="C36" s="296" t="s">
        <v>2112</v>
      </c>
      <c r="D36" s="297" t="s">
        <v>2113</v>
      </c>
      <c r="E36" s="297" t="s">
        <v>2114</v>
      </c>
      <c r="F36" s="297" t="s">
        <v>2115</v>
      </c>
      <c r="G36" s="1613"/>
      <c r="H36" s="1613"/>
      <c r="I36" s="1613"/>
      <c r="J36" s="1613"/>
      <c r="K36" s="1614"/>
      <c r="L36" s="1661"/>
      <c r="M36" s="1661"/>
      <c r="N36" s="1661"/>
      <c r="O36" s="1661"/>
      <c r="P36" s="1661"/>
      <c r="Q36" s="1661"/>
      <c r="R36" s="1661"/>
      <c r="S36" s="1661"/>
      <c r="T36" s="1661"/>
      <c r="U36" s="1661"/>
      <c r="V36" s="1661"/>
      <c r="W36" s="1661"/>
      <c r="X36" s="1661"/>
      <c r="Y36" s="1662"/>
      <c r="Z36" s="678"/>
    </row>
    <row r="37" spans="2:26" ht="23.25" x14ac:dyDescent="0.35">
      <c r="B37" s="1102"/>
      <c r="C37" s="298" t="s">
        <v>2116</v>
      </c>
      <c r="D37" s="299">
        <v>0.46</v>
      </c>
      <c r="E37" s="300" t="str">
        <f>IF(SUM(F37:F38)=0,"",F37/SUM(F37:F38))</f>
        <v/>
      </c>
      <c r="F37" s="301">
        <f>SUM(U17:U23)</f>
        <v>0</v>
      </c>
      <c r="G37" s="1627" t="str">
        <f>IF(SUM(F37:F38)=0,"",IF(E37&gt;D37-0.005,"Balanced","Unbalanced"))</f>
        <v/>
      </c>
      <c r="H37" s="1628"/>
      <c r="I37" s="1628"/>
      <c r="J37" s="1628"/>
      <c r="K37" s="1629"/>
      <c r="L37" s="1661"/>
      <c r="M37" s="1661"/>
      <c r="N37" s="1661"/>
      <c r="O37" s="1661"/>
      <c r="P37" s="1661"/>
      <c r="Q37" s="1661"/>
      <c r="R37" s="1661"/>
      <c r="S37" s="1661"/>
      <c r="T37" s="1661"/>
      <c r="U37" s="1661"/>
      <c r="V37" s="1661"/>
      <c r="W37" s="1661"/>
      <c r="X37" s="1661"/>
      <c r="Y37" s="1662"/>
    </row>
    <row r="38" spans="2:26" ht="21.75" thickBot="1" x14ac:dyDescent="0.4">
      <c r="B38" s="1102"/>
      <c r="C38" s="302" t="s">
        <v>2117</v>
      </c>
      <c r="D38" s="303">
        <v>0.54</v>
      </c>
      <c r="E38" s="304" t="str">
        <f>IF(SUM(F37:F38)=0,"",F38/SUM(F37:F38))</f>
        <v/>
      </c>
      <c r="F38" s="305">
        <f>SUM(U25:U34)</f>
        <v>0</v>
      </c>
      <c r="G38" s="1642" t="str">
        <f>IF(G37="","",IF(AND(G37="Unbalanced",E37&lt;D37-0.03),"Increase White Meat or decrease Dark Meat",IF(AND(G37="Unbalanced",E37&gt;D37+0.03),"Increase Dark Meat or decrease White Meat","")))</f>
        <v/>
      </c>
      <c r="H38" s="1643"/>
      <c r="I38" s="1643"/>
      <c r="J38" s="1643"/>
      <c r="K38" s="1644"/>
      <c r="L38" s="664"/>
      <c r="M38" s="664"/>
      <c r="N38" s="664"/>
      <c r="O38" s="664"/>
      <c r="P38" s="664"/>
      <c r="Q38" s="664"/>
      <c r="R38" s="664"/>
      <c r="S38" s="664"/>
      <c r="T38" s="664"/>
      <c r="U38" s="664"/>
      <c r="V38" s="664"/>
      <c r="W38" s="664"/>
      <c r="X38" s="664"/>
      <c r="Y38" s="1103"/>
    </row>
    <row r="39" spans="2:26" ht="7.5" customHeight="1" x14ac:dyDescent="0.25">
      <c r="B39" s="1102"/>
      <c r="C39" s="664"/>
      <c r="D39" s="664"/>
      <c r="E39" s="664"/>
      <c r="F39" s="664"/>
      <c r="G39" s="664"/>
      <c r="H39" s="664"/>
      <c r="I39" s="664"/>
      <c r="J39" s="665"/>
      <c r="K39" s="664"/>
      <c r="L39" s="664"/>
      <c r="M39" s="664"/>
      <c r="N39" s="664"/>
      <c r="O39" s="664"/>
      <c r="P39" s="664"/>
      <c r="Q39" s="664"/>
      <c r="R39" s="664"/>
      <c r="S39" s="664"/>
      <c r="T39" s="664"/>
      <c r="U39" s="664"/>
      <c r="V39" s="664"/>
      <c r="W39" s="664"/>
      <c r="X39" s="664"/>
      <c r="Y39" s="1103"/>
    </row>
    <row r="40" spans="2:26" x14ac:dyDescent="0.25">
      <c r="B40" s="1102"/>
      <c r="C40" s="668"/>
      <c r="D40" s="664"/>
      <c r="E40" s="90"/>
      <c r="F40" s="669"/>
      <c r="G40" s="664"/>
      <c r="H40" s="668" t="str">
        <f>IF(G37&lt;&gt;"Unbalanced","","lbs needed to balance:")</f>
        <v/>
      </c>
      <c r="I40" s="664" t="str">
        <f>IF(G37&lt;&gt;"Unbalanced","","White meat")</f>
        <v/>
      </c>
      <c r="J40" s="636" t="str">
        <f>IF(G37&lt;&gt;"Unbalanced","",((D37/D38)*F38)-F37)</f>
        <v/>
      </c>
      <c r="K40" s="669" t="str">
        <f>IF(G37&lt;&gt;"Unbalanced","","lbs")</f>
        <v/>
      </c>
      <c r="L40" s="664"/>
      <c r="M40" s="664"/>
      <c r="N40" s="664"/>
      <c r="O40" s="664"/>
      <c r="P40" s="664"/>
      <c r="Q40" s="664"/>
      <c r="R40" s="664"/>
      <c r="S40" s="664"/>
      <c r="T40" s="664"/>
      <c r="U40" s="664"/>
      <c r="V40" s="664"/>
      <c r="W40" s="664"/>
      <c r="X40" s="664"/>
      <c r="Y40" s="1103"/>
    </row>
    <row r="41" spans="2:26" x14ac:dyDescent="0.25">
      <c r="B41" s="1102"/>
      <c r="C41" s="664"/>
      <c r="D41" s="664"/>
      <c r="E41" s="90"/>
      <c r="F41" s="669"/>
      <c r="G41" s="664"/>
      <c r="H41" s="664"/>
      <c r="I41" s="664" t="str">
        <f>IF(G37&lt;&gt;"Unbalanced","","Dark meat")</f>
        <v/>
      </c>
      <c r="J41" s="636" t="str">
        <f>IF(G37&lt;&gt;"Unbalanced","",((D38/D37)*F37)-F38)</f>
        <v/>
      </c>
      <c r="K41" s="669" t="str">
        <f>IF(G37&lt;&gt;"Unbalanced","","lbs")</f>
        <v/>
      </c>
      <c r="L41" s="664"/>
      <c r="M41" s="664"/>
      <c r="N41" s="664"/>
      <c r="O41" s="664"/>
      <c r="P41" s="664"/>
      <c r="Q41" s="664"/>
      <c r="R41" s="664"/>
      <c r="S41" s="664"/>
      <c r="T41" s="670"/>
      <c r="U41" s="671"/>
      <c r="V41" s="672"/>
      <c r="W41" s="672"/>
      <c r="X41" s="664"/>
      <c r="Y41" s="1103"/>
    </row>
    <row r="42" spans="2:26" x14ac:dyDescent="0.25">
      <c r="B42" s="1102"/>
      <c r="C42" s="664"/>
      <c r="D42" s="664"/>
      <c r="E42" s="664"/>
      <c r="F42" s="664"/>
      <c r="G42" s="664"/>
      <c r="H42" s="664"/>
      <c r="I42" s="664"/>
      <c r="J42" s="665"/>
      <c r="K42" s="664"/>
      <c r="L42" s="664"/>
      <c r="M42" s="664"/>
      <c r="N42" s="664"/>
      <c r="O42" s="664"/>
      <c r="P42" s="664"/>
      <c r="Q42" s="664"/>
      <c r="R42" s="664"/>
      <c r="S42" s="664"/>
      <c r="T42" s="664"/>
      <c r="U42" s="664"/>
      <c r="V42" s="664"/>
      <c r="W42" s="664"/>
      <c r="X42" s="664"/>
      <c r="Y42" s="1103"/>
    </row>
    <row r="43" spans="2:26" ht="15.75" thickBot="1" x14ac:dyDescent="0.3">
      <c r="B43" s="1104"/>
      <c r="C43" s="1105"/>
      <c r="D43" s="1105"/>
      <c r="E43" s="1105"/>
      <c r="F43" s="1105"/>
      <c r="G43" s="1105"/>
      <c r="H43" s="1105"/>
      <c r="I43" s="1105"/>
      <c r="J43" s="1106"/>
      <c r="K43" s="1105"/>
      <c r="L43" s="1105"/>
      <c r="M43" s="1105"/>
      <c r="N43" s="1105"/>
      <c r="O43" s="1105"/>
      <c r="P43" s="1105"/>
      <c r="Q43" s="1105"/>
      <c r="R43" s="1105"/>
      <c r="S43" s="1105"/>
      <c r="T43" s="1105"/>
      <c r="U43" s="1105"/>
      <c r="V43" s="1105"/>
      <c r="W43" s="1105"/>
      <c r="X43" s="1105"/>
      <c r="Y43" s="1107"/>
    </row>
    <row r="44" spans="2:26" ht="15.75" thickTop="1" x14ac:dyDescent="0.25">
      <c r="K44" s="218"/>
      <c r="L44" s="218"/>
      <c r="M44" s="218"/>
      <c r="N44" s="218"/>
      <c r="O44" s="218"/>
      <c r="P44" s="218"/>
      <c r="Q44" s="218"/>
      <c r="R44" s="218"/>
      <c r="S44" s="218"/>
      <c r="T44" s="218"/>
      <c r="U44" s="218"/>
      <c r="V44" s="218"/>
      <c r="W44" s="218"/>
    </row>
    <row r="46" spans="2:26" x14ac:dyDescent="0.25">
      <c r="S46" s="348"/>
    </row>
  </sheetData>
  <sheetProtection algorithmName="SHA-512" hashValue="PQiDT4/xoyd1CChJiCtJDoWsVSwiYxrJM2f4vJoRDC/yHzCfmvUYOGVZfILBGQFpPY8L0T3bwXIY8dbty6ENRg==" saltValue="5gnI03xLjipPQU2UEPdDQQ==" spinCount="100000" sheet="1" objects="1" formatColumns="0" formatRows="0" selectLockedCells="1"/>
  <mergeCells count="25">
    <mergeCell ref="L5:N5"/>
    <mergeCell ref="O5:R5"/>
    <mergeCell ref="T5:Y5"/>
    <mergeCell ref="B8:Y8"/>
    <mergeCell ref="B1:P1"/>
    <mergeCell ref="Q1:Y3"/>
    <mergeCell ref="B2:P2"/>
    <mergeCell ref="B3:C3"/>
    <mergeCell ref="D3:J3"/>
    <mergeCell ref="K3:M3"/>
    <mergeCell ref="N3:P3"/>
    <mergeCell ref="B4:Y4"/>
    <mergeCell ref="B5:J5"/>
    <mergeCell ref="G38:K38"/>
    <mergeCell ref="X9:Y15"/>
    <mergeCell ref="B16:Y16"/>
    <mergeCell ref="X17:Y23"/>
    <mergeCell ref="B24:Y24"/>
    <mergeCell ref="X25:Y34"/>
    <mergeCell ref="L35:Y37"/>
    <mergeCell ref="G36:K36"/>
    <mergeCell ref="G37:K37"/>
    <mergeCell ref="W9:W15"/>
    <mergeCell ref="W17:W23"/>
    <mergeCell ref="W25:W34"/>
  </mergeCells>
  <conditionalFormatting sqref="B35:B1048576 B24 B1:B16">
    <cfRule type="duplicateValues" dxfId="142" priority="4"/>
  </conditionalFormatting>
  <conditionalFormatting sqref="B17:B23">
    <cfRule type="duplicateValues" dxfId="141" priority="2"/>
  </conditionalFormatting>
  <conditionalFormatting sqref="B25:B34">
    <cfRule type="duplicateValues" dxfId="140" priority="1"/>
  </conditionalFormatting>
  <conditionalFormatting sqref="G37:K38">
    <cfRule type="expression" dxfId="139" priority="5">
      <formula>$G$37="Unbalanced"</formula>
    </cfRule>
    <cfRule type="expression" dxfId="138" priority="6">
      <formula>$G$37="Balanced"</formula>
    </cfRule>
  </conditionalFormatting>
  <conditionalFormatting sqref="AA9:AA34">
    <cfRule type="containsText" dxfId="137" priority="3" operator="containsText" text="Error">
      <formula>NOT(ISERROR(SEARCH("Error",AA9)))</formula>
    </cfRule>
  </conditionalFormatting>
  <pageMargins left="0.25" right="0.25" top="0.5" bottom="0.25" header="0" footer="0"/>
  <pageSetup scale="37"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EBBD-AF91-4D84-96D0-168554520F58}">
  <sheetPr>
    <pageSetUpPr fitToPage="1"/>
  </sheetPr>
  <dimension ref="A1:Y62"/>
  <sheetViews>
    <sheetView showGridLines="0" zoomScale="60" zoomScaleNormal="60" workbookViewId="0">
      <selection activeCell="K14" sqref="K14"/>
    </sheetView>
  </sheetViews>
  <sheetFormatPr defaultColWidth="9.28515625" defaultRowHeight="15" x14ac:dyDescent="0.25"/>
  <cols>
    <col min="1" max="1" width="2.7109375" style="169" customWidth="1"/>
    <col min="2" max="2" width="13.42578125" style="169" customWidth="1"/>
    <col min="3" max="3" width="56.85546875" style="169" bestFit="1" customWidth="1"/>
    <col min="4" max="4" width="19.5703125" style="169" customWidth="1"/>
    <col min="5" max="5" width="13" style="169" customWidth="1"/>
    <col min="6" max="6" width="13.28515625" style="169" customWidth="1"/>
    <col min="7" max="7" width="12.28515625" style="169" customWidth="1"/>
    <col min="8" max="8" width="10.28515625" style="169" customWidth="1"/>
    <col min="9" max="9" width="12.7109375" style="169" customWidth="1"/>
    <col min="10" max="10" width="16.28515625" style="217" customWidth="1"/>
    <col min="11" max="13" width="12" style="169" customWidth="1"/>
    <col min="14" max="14" width="13.5703125" style="169" customWidth="1"/>
    <col min="15" max="19" width="12" style="169" customWidth="1"/>
    <col min="20" max="20" width="12.7109375" style="169" customWidth="1"/>
    <col min="21" max="21" width="15.42578125" style="169" bestFit="1" customWidth="1"/>
    <col min="22" max="22" width="23.7109375" style="169" bestFit="1" customWidth="1"/>
    <col min="23" max="24" width="12.7109375" style="169" customWidth="1"/>
    <col min="25" max="25" width="46.7109375" style="169" bestFit="1" customWidth="1"/>
    <col min="26" max="26" width="9.42578125" style="169" customWidth="1"/>
    <col min="27" max="16384" width="9.28515625" style="169"/>
  </cols>
  <sheetData>
    <row r="1" spans="1:25" ht="43.5" customHeight="1" thickTop="1" thickBot="1" x14ac:dyDescent="0.3">
      <c r="B1" s="1707" t="s">
        <v>1994</v>
      </c>
      <c r="C1" s="1708"/>
      <c r="D1" s="1708"/>
      <c r="E1" s="1708"/>
      <c r="F1" s="1708"/>
      <c r="G1" s="1708"/>
      <c r="H1" s="1708"/>
      <c r="I1" s="1708"/>
      <c r="J1" s="1708"/>
      <c r="K1" s="1708"/>
      <c r="L1" s="1708"/>
      <c r="M1" s="1708"/>
      <c r="N1" s="1708"/>
      <c r="O1" s="1708"/>
      <c r="P1" s="1708"/>
      <c r="Q1" s="1585"/>
      <c r="R1" s="1586"/>
      <c r="S1" s="1586"/>
      <c r="T1" s="1586"/>
      <c r="U1" s="1586"/>
      <c r="V1" s="1586"/>
      <c r="W1" s="1586"/>
      <c r="X1" s="1587"/>
      <c r="Y1" s="168"/>
    </row>
    <row r="2" spans="1:25" ht="33" customHeight="1" thickTop="1" thickBot="1" x14ac:dyDescent="0.3">
      <c r="B2" s="1590"/>
      <c r="C2" s="1523"/>
      <c r="D2" s="1523"/>
      <c r="E2" s="1523"/>
      <c r="F2" s="1523"/>
      <c r="G2" s="1523"/>
      <c r="H2" s="1523"/>
      <c r="I2" s="1523"/>
      <c r="J2" s="1523"/>
      <c r="K2" s="1523"/>
      <c r="L2" s="1523"/>
      <c r="M2" s="1523"/>
      <c r="N2" s="1523"/>
      <c r="O2" s="1523"/>
      <c r="P2" s="1523"/>
      <c r="Q2" s="1516"/>
      <c r="R2" s="1572"/>
      <c r="S2" s="1572"/>
      <c r="T2" s="1572"/>
      <c r="U2" s="1572"/>
      <c r="V2" s="1572"/>
      <c r="W2" s="1572"/>
      <c r="X2" s="1588"/>
      <c r="Y2" s="168"/>
    </row>
    <row r="3" spans="1:25" ht="33" customHeight="1" thickTop="1" thickBot="1" x14ac:dyDescent="0.3">
      <c r="B3" s="1591"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89"/>
    </row>
    <row r="4" spans="1:25" ht="13.5" customHeight="1" thickTop="1" thickBot="1" x14ac:dyDescent="0.3">
      <c r="B4" s="1597"/>
      <c r="C4" s="1579"/>
      <c r="D4" s="1579"/>
      <c r="E4" s="1579"/>
      <c r="F4" s="1579"/>
      <c r="G4" s="1579"/>
      <c r="H4" s="1579"/>
      <c r="I4" s="1579"/>
      <c r="J4" s="1579"/>
      <c r="K4" s="1579"/>
      <c r="L4" s="1579"/>
      <c r="M4" s="1579"/>
      <c r="N4" s="1579"/>
      <c r="O4" s="1579"/>
      <c r="P4" s="1579"/>
      <c r="Q4" s="1579"/>
      <c r="R4" s="1579"/>
      <c r="S4" s="1579"/>
      <c r="T4" s="1579"/>
      <c r="U4" s="1579"/>
      <c r="V4" s="1579"/>
      <c r="W4" s="1579"/>
      <c r="X4" s="1598"/>
      <c r="Y4" s="168"/>
    </row>
    <row r="5" spans="1:25" ht="9" customHeight="1" thickBot="1" x14ac:dyDescent="0.3">
      <c r="B5" s="1703"/>
      <c r="C5" s="1555"/>
      <c r="D5" s="1555"/>
      <c r="E5" s="1555"/>
      <c r="F5" s="1555"/>
      <c r="G5" s="1555"/>
      <c r="H5" s="1555"/>
      <c r="I5" s="1555"/>
      <c r="J5" s="1555"/>
      <c r="K5" s="1555"/>
      <c r="L5" s="1555"/>
      <c r="M5" s="1555"/>
      <c r="N5" s="1555"/>
      <c r="O5" s="1555"/>
      <c r="P5" s="1555"/>
      <c r="Q5" s="1555"/>
      <c r="R5" s="1555"/>
      <c r="S5" s="1555"/>
      <c r="T5" s="1555"/>
      <c r="U5" s="1555"/>
      <c r="V5" s="1555"/>
      <c r="W5" s="1555"/>
      <c r="X5" s="1704"/>
      <c r="Y5" s="168"/>
    </row>
    <row r="6" spans="1:25" ht="34.9" customHeight="1" thickTop="1" thickBot="1" x14ac:dyDescent="0.3">
      <c r="B6" s="1705"/>
      <c r="C6" s="1558"/>
      <c r="D6" s="1558"/>
      <c r="E6" s="1558"/>
      <c r="F6" s="1558"/>
      <c r="G6" s="1558"/>
      <c r="H6" s="1558"/>
      <c r="I6" s="1558"/>
      <c r="J6" s="1558"/>
      <c r="K6" s="1038">
        <v>100124</v>
      </c>
      <c r="L6" s="1559" t="s">
        <v>1963</v>
      </c>
      <c r="M6" s="1559"/>
      <c r="N6" s="1559"/>
      <c r="O6" s="1560" t="s">
        <v>1791</v>
      </c>
      <c r="P6" s="1560"/>
      <c r="Q6" s="1560"/>
      <c r="R6" s="1560"/>
      <c r="S6" s="221">
        <v>1.5484</v>
      </c>
      <c r="T6" s="1559" t="s">
        <v>1965</v>
      </c>
      <c r="U6" s="1559"/>
      <c r="V6" s="1559"/>
      <c r="W6" s="1559"/>
      <c r="X6" s="1706"/>
    </row>
    <row r="7" spans="1:25" s="223" customFormat="1" ht="27" customHeight="1" thickTop="1" thickBot="1" x14ac:dyDescent="0.35">
      <c r="A7" s="1095"/>
      <c r="B7" s="1687"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689"/>
    </row>
    <row r="8" spans="1:25" s="223" customFormat="1" ht="45" customHeight="1" thickBot="1" x14ac:dyDescent="0.3">
      <c r="A8" s="224"/>
      <c r="B8" s="1688"/>
      <c r="C8" s="1003">
        <f>SUM(U14:U20,U22:U28,U30:U41)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690"/>
    </row>
    <row r="9" spans="1:25" ht="42.75" customHeight="1" thickTop="1" thickBot="1" x14ac:dyDescent="0.3">
      <c r="A9" s="226"/>
      <c r="B9" s="1691" t="s">
        <v>2002</v>
      </c>
      <c r="C9" s="1543"/>
      <c r="D9" s="1543"/>
      <c r="E9" s="1543"/>
      <c r="F9" s="1543"/>
      <c r="G9" s="1543"/>
      <c r="H9" s="1543"/>
      <c r="I9" s="1543"/>
      <c r="J9" s="1543"/>
      <c r="K9" s="1543"/>
      <c r="L9" s="1543"/>
      <c r="M9" s="1543"/>
      <c r="N9" s="1543"/>
      <c r="O9" s="1543"/>
      <c r="P9" s="1543"/>
      <c r="Q9" s="1543"/>
      <c r="R9" s="1543"/>
      <c r="S9" s="1543"/>
      <c r="T9" s="1543"/>
      <c r="U9" s="1543"/>
      <c r="V9" s="1543"/>
      <c r="W9" s="1543"/>
      <c r="X9" s="1692"/>
    </row>
    <row r="10" spans="1:25" ht="84" customHeight="1" thickTop="1" x14ac:dyDescent="0.25">
      <c r="A10" s="226"/>
      <c r="B10" s="1693"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694"/>
    </row>
    <row r="11" spans="1:25" ht="10.5" customHeight="1" thickBot="1" x14ac:dyDescent="0.3">
      <c r="A11" s="226"/>
      <c r="B11" s="1109"/>
      <c r="C11" s="694"/>
      <c r="D11" s="694"/>
      <c r="E11" s="694"/>
      <c r="F11" s="694"/>
      <c r="G11" s="694"/>
      <c r="H11" s="694"/>
      <c r="I11" s="694"/>
      <c r="J11" s="695" t="str">
        <f>G48</f>
        <v/>
      </c>
      <c r="K11" s="695">
        <f t="shared" ref="K11:S11" si="0">SUM(K14:K41)</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SUM(T14:T55)</f>
        <v>0</v>
      </c>
      <c r="U11" s="695">
        <f>SUM(U14:U55)</f>
        <v>0</v>
      </c>
      <c r="V11" s="696">
        <f>SUM(V14:V55)</f>
        <v>0</v>
      </c>
      <c r="W11" s="694"/>
      <c r="X11" s="1110"/>
    </row>
    <row r="12" spans="1:25" ht="57" customHeight="1" thickTop="1" thickBot="1" x14ac:dyDescent="0.3">
      <c r="B12" s="1111"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1112" t="s">
        <v>1972</v>
      </c>
    </row>
    <row r="13" spans="1:25" ht="19.5" thickBot="1" x14ac:dyDescent="0.3">
      <c r="B13" s="1695" t="s">
        <v>2088</v>
      </c>
      <c r="C13" s="1696"/>
      <c r="D13" s="1696"/>
      <c r="E13" s="1696"/>
      <c r="F13" s="1696"/>
      <c r="G13" s="1696"/>
      <c r="H13" s="1696"/>
      <c r="I13" s="1696"/>
      <c r="J13" s="1696"/>
      <c r="K13" s="1696"/>
      <c r="L13" s="1696"/>
      <c r="M13" s="1696"/>
      <c r="N13" s="1696"/>
      <c r="O13" s="1696"/>
      <c r="P13" s="1696"/>
      <c r="Q13" s="1696"/>
      <c r="R13" s="1696"/>
      <c r="S13" s="1696"/>
      <c r="T13" s="1696"/>
      <c r="U13" s="1696"/>
      <c r="V13" s="1696"/>
      <c r="W13" s="1696"/>
      <c r="X13" s="1697"/>
    </row>
    <row r="14" spans="1:25" ht="27.75" customHeight="1" x14ac:dyDescent="0.25">
      <c r="B14" s="1091">
        <v>271106</v>
      </c>
      <c r="C14" s="650" t="s">
        <v>2260</v>
      </c>
      <c r="D14" s="527">
        <v>1</v>
      </c>
      <c r="E14" s="529"/>
      <c r="F14" s="528"/>
      <c r="G14" s="528">
        <v>7.5</v>
      </c>
      <c r="H14" s="528">
        <v>120</v>
      </c>
      <c r="I14" s="529">
        <v>6.64</v>
      </c>
      <c r="J14" s="680">
        <f t="shared" ref="J14:J20" si="1">+$S$6*I14</f>
        <v>10.281376</v>
      </c>
      <c r="K14" s="531"/>
      <c r="L14" s="532"/>
      <c r="M14" s="532"/>
      <c r="N14" s="532"/>
      <c r="O14" s="532"/>
      <c r="P14" s="532"/>
      <c r="Q14" s="532"/>
      <c r="R14" s="532"/>
      <c r="S14" s="533"/>
      <c r="T14" s="681">
        <f t="shared" ref="T14:T41" si="2">SUM(K14:S14)</f>
        <v>0</v>
      </c>
      <c r="U14" s="682">
        <f t="shared" ref="U14:U41" si="3">T14*I14</f>
        <v>0</v>
      </c>
      <c r="V14" s="683">
        <f t="shared" ref="V14:V41" si="4">U14*$S$6</f>
        <v>0</v>
      </c>
      <c r="W14" s="1592" t="s">
        <v>1976</v>
      </c>
      <c r="X14" s="1593"/>
    </row>
    <row r="15" spans="1:25" ht="27.75" customHeight="1" x14ac:dyDescent="0.25">
      <c r="B15" s="1092">
        <v>284728</v>
      </c>
      <c r="C15" s="331" t="s">
        <v>2261</v>
      </c>
      <c r="D15" s="196">
        <v>2</v>
      </c>
      <c r="E15" s="198"/>
      <c r="F15" s="197"/>
      <c r="G15" s="197">
        <v>28</v>
      </c>
      <c r="H15" s="197">
        <v>106</v>
      </c>
      <c r="I15" s="198">
        <v>21</v>
      </c>
      <c r="J15" s="103">
        <f t="shared" si="1"/>
        <v>32.516399999999997</v>
      </c>
      <c r="K15" s="77"/>
      <c r="L15" s="65"/>
      <c r="M15" s="65"/>
      <c r="N15" s="65"/>
      <c r="O15" s="65"/>
      <c r="P15" s="65"/>
      <c r="Q15" s="65"/>
      <c r="R15" s="65"/>
      <c r="S15" s="64"/>
      <c r="T15" s="274">
        <f t="shared" si="2"/>
        <v>0</v>
      </c>
      <c r="U15" s="102">
        <f t="shared" si="3"/>
        <v>0</v>
      </c>
      <c r="V15" s="101">
        <f t="shared" si="4"/>
        <v>0</v>
      </c>
      <c r="W15" s="1608"/>
      <c r="X15" s="1698"/>
    </row>
    <row r="16" spans="1:25" ht="27.75" customHeight="1" x14ac:dyDescent="0.25">
      <c r="B16" s="1092">
        <v>285428</v>
      </c>
      <c r="C16" s="331" t="s">
        <v>2262</v>
      </c>
      <c r="D16" s="196">
        <v>2</v>
      </c>
      <c r="E16" s="198"/>
      <c r="F16" s="197"/>
      <c r="G16" s="197">
        <v>28</v>
      </c>
      <c r="H16" s="197">
        <v>102</v>
      </c>
      <c r="I16" s="198">
        <v>21.08</v>
      </c>
      <c r="J16" s="103">
        <f t="shared" si="1"/>
        <v>32.640271999999996</v>
      </c>
      <c r="K16" s="77"/>
      <c r="L16" s="65"/>
      <c r="M16" s="65"/>
      <c r="N16" s="65"/>
      <c r="O16" s="65"/>
      <c r="P16" s="65"/>
      <c r="Q16" s="65"/>
      <c r="R16" s="65"/>
      <c r="S16" s="64"/>
      <c r="T16" s="274">
        <f t="shared" si="2"/>
        <v>0</v>
      </c>
      <c r="U16" s="102">
        <f t="shared" si="3"/>
        <v>0</v>
      </c>
      <c r="V16" s="101">
        <f t="shared" si="4"/>
        <v>0</v>
      </c>
      <c r="W16" s="1608"/>
      <c r="X16" s="1698"/>
    </row>
    <row r="17" spans="2:25" ht="27.75" customHeight="1" x14ac:dyDescent="0.25">
      <c r="B17" s="1092">
        <v>285628</v>
      </c>
      <c r="C17" s="331" t="s">
        <v>2263</v>
      </c>
      <c r="D17" s="196">
        <v>2</v>
      </c>
      <c r="E17" s="198"/>
      <c r="F17" s="197"/>
      <c r="G17" s="197">
        <v>28</v>
      </c>
      <c r="H17" s="197">
        <v>142</v>
      </c>
      <c r="I17" s="198">
        <v>29.26</v>
      </c>
      <c r="J17" s="103">
        <f t="shared" si="1"/>
        <v>45.306184000000002</v>
      </c>
      <c r="K17" s="77"/>
      <c r="L17" s="65"/>
      <c r="M17" s="65"/>
      <c r="N17" s="65"/>
      <c r="O17" s="65"/>
      <c r="P17" s="65"/>
      <c r="Q17" s="65"/>
      <c r="R17" s="65"/>
      <c r="S17" s="64"/>
      <c r="T17" s="274">
        <f t="shared" si="2"/>
        <v>0</v>
      </c>
      <c r="U17" s="102">
        <f t="shared" si="3"/>
        <v>0</v>
      </c>
      <c r="V17" s="101">
        <f t="shared" si="4"/>
        <v>0</v>
      </c>
      <c r="W17" s="1608"/>
      <c r="X17" s="1698"/>
    </row>
    <row r="18" spans="2:25" ht="27.75" customHeight="1" x14ac:dyDescent="0.25">
      <c r="B18" s="1092">
        <v>317004</v>
      </c>
      <c r="C18" s="331" t="s">
        <v>2264</v>
      </c>
      <c r="D18" s="196">
        <v>2</v>
      </c>
      <c r="E18" s="198"/>
      <c r="F18" s="197"/>
      <c r="G18" s="197">
        <v>43</v>
      </c>
      <c r="H18" s="197">
        <v>213</v>
      </c>
      <c r="I18" s="198">
        <v>42.26</v>
      </c>
      <c r="J18" s="103">
        <f t="shared" si="1"/>
        <v>65.435383999999999</v>
      </c>
      <c r="K18" s="77"/>
      <c r="L18" s="65"/>
      <c r="M18" s="65"/>
      <c r="N18" s="65"/>
      <c r="O18" s="65"/>
      <c r="P18" s="65"/>
      <c r="Q18" s="65"/>
      <c r="R18" s="65"/>
      <c r="S18" s="64"/>
      <c r="T18" s="274">
        <f t="shared" si="2"/>
        <v>0</v>
      </c>
      <c r="U18" s="102">
        <f t="shared" si="3"/>
        <v>0</v>
      </c>
      <c r="V18" s="101">
        <f t="shared" si="4"/>
        <v>0</v>
      </c>
      <c r="W18" s="1608"/>
      <c r="X18" s="1698"/>
    </row>
    <row r="19" spans="2:25" ht="27.75" customHeight="1" x14ac:dyDescent="0.25">
      <c r="B19" s="1092">
        <v>8996</v>
      </c>
      <c r="C19" s="331" t="s">
        <v>2265</v>
      </c>
      <c r="D19" s="196">
        <v>2</v>
      </c>
      <c r="E19" s="198"/>
      <c r="F19" s="197"/>
      <c r="G19" s="197">
        <v>40</v>
      </c>
      <c r="H19" s="197">
        <v>284</v>
      </c>
      <c r="I19" s="198">
        <v>45.06</v>
      </c>
      <c r="J19" s="103">
        <f t="shared" si="1"/>
        <v>69.770904000000002</v>
      </c>
      <c r="K19" s="77"/>
      <c r="L19" s="65"/>
      <c r="M19" s="65"/>
      <c r="N19" s="65"/>
      <c r="O19" s="65"/>
      <c r="P19" s="65"/>
      <c r="Q19" s="65"/>
      <c r="R19" s="65"/>
      <c r="S19" s="64"/>
      <c r="T19" s="274">
        <f t="shared" si="2"/>
        <v>0</v>
      </c>
      <c r="U19" s="102">
        <f t="shared" si="3"/>
        <v>0</v>
      </c>
      <c r="V19" s="101">
        <f t="shared" si="4"/>
        <v>0</v>
      </c>
      <c r="W19" s="1608"/>
      <c r="X19" s="1698"/>
    </row>
    <row r="20" spans="2:25" ht="27.75" customHeight="1" thickBot="1" x14ac:dyDescent="0.3">
      <c r="B20" s="1096">
        <v>19200</v>
      </c>
      <c r="C20" s="652" t="s">
        <v>2266</v>
      </c>
      <c r="D20" s="540">
        <v>2</v>
      </c>
      <c r="E20" s="542"/>
      <c r="F20" s="541"/>
      <c r="G20" s="541">
        <v>30</v>
      </c>
      <c r="H20" s="541">
        <v>184</v>
      </c>
      <c r="I20" s="542">
        <v>29.53</v>
      </c>
      <c r="J20" s="684">
        <f t="shared" si="1"/>
        <v>45.724252</v>
      </c>
      <c r="K20" s="685"/>
      <c r="L20" s="624"/>
      <c r="M20" s="624"/>
      <c r="N20" s="624"/>
      <c r="O20" s="624"/>
      <c r="P20" s="624"/>
      <c r="Q20" s="624"/>
      <c r="R20" s="624"/>
      <c r="S20" s="625"/>
      <c r="T20" s="686">
        <f t="shared" si="2"/>
        <v>0</v>
      </c>
      <c r="U20" s="687">
        <f t="shared" si="3"/>
        <v>0</v>
      </c>
      <c r="V20" s="688">
        <f t="shared" si="4"/>
        <v>0</v>
      </c>
      <c r="W20" s="1581"/>
      <c r="X20" s="1699"/>
    </row>
    <row r="21" spans="2:25" ht="19.5" customHeight="1" thickBot="1" x14ac:dyDescent="0.35">
      <c r="B21" s="1700" t="s">
        <v>2097</v>
      </c>
      <c r="C21" s="1701"/>
      <c r="D21" s="1701"/>
      <c r="E21" s="1701"/>
      <c r="F21" s="1701"/>
      <c r="G21" s="1701"/>
      <c r="H21" s="1701"/>
      <c r="I21" s="1701"/>
      <c r="J21" s="1701"/>
      <c r="K21" s="1701"/>
      <c r="L21" s="1701"/>
      <c r="M21" s="1701"/>
      <c r="N21" s="1701"/>
      <c r="O21" s="1701"/>
      <c r="P21" s="1701"/>
      <c r="Q21" s="1701"/>
      <c r="R21" s="1701"/>
      <c r="S21" s="1701"/>
      <c r="T21" s="1701">
        <f t="shared" si="2"/>
        <v>0</v>
      </c>
      <c r="U21" s="1701">
        <f t="shared" si="3"/>
        <v>0</v>
      </c>
      <c r="V21" s="1701">
        <f t="shared" si="4"/>
        <v>0</v>
      </c>
      <c r="W21" s="1701" t="s">
        <v>1976</v>
      </c>
      <c r="X21" s="1702"/>
      <c r="Y21" s="351" t="s">
        <v>2098</v>
      </c>
    </row>
    <row r="22" spans="2:25" ht="27.75" customHeight="1" x14ac:dyDescent="0.25">
      <c r="B22" s="1108">
        <v>209903</v>
      </c>
      <c r="C22" s="650" t="s">
        <v>2267</v>
      </c>
      <c r="D22" s="527">
        <v>2</v>
      </c>
      <c r="E22" s="529"/>
      <c r="F22" s="528"/>
      <c r="G22" s="528">
        <v>12</v>
      </c>
      <c r="H22" s="528">
        <v>64</v>
      </c>
      <c r="I22" s="528">
        <v>10.7</v>
      </c>
      <c r="J22" s="689">
        <f t="shared" ref="J22:J28" si="5">+$S$6*I22</f>
        <v>16.567879999999999</v>
      </c>
      <c r="K22" s="690"/>
      <c r="L22" s="532"/>
      <c r="M22" s="532"/>
      <c r="N22" s="532"/>
      <c r="O22" s="532"/>
      <c r="P22" s="532"/>
      <c r="Q22" s="532"/>
      <c r="R22" s="532"/>
      <c r="S22" s="533"/>
      <c r="T22" s="651">
        <f t="shared" si="2"/>
        <v>0</v>
      </c>
      <c r="U22" s="621">
        <f t="shared" si="3"/>
        <v>0</v>
      </c>
      <c r="V22" s="622">
        <f t="shared" si="4"/>
        <v>0</v>
      </c>
      <c r="W22" s="1651" t="s">
        <v>1976</v>
      </c>
      <c r="X22" s="1652"/>
      <c r="Y22" s="339" t="str">
        <f t="shared" ref="Y22:Y28" si="6">IF($J$51="","",$J$51/I22)</f>
        <v/>
      </c>
    </row>
    <row r="23" spans="2:25" ht="27.75" customHeight="1" x14ac:dyDescent="0.25">
      <c r="B23" s="1099">
        <v>230324</v>
      </c>
      <c r="C23" s="269" t="s">
        <v>2268</v>
      </c>
      <c r="D23" s="276">
        <v>2</v>
      </c>
      <c r="E23" s="271"/>
      <c r="F23" s="272"/>
      <c r="G23" s="272">
        <v>24.68</v>
      </c>
      <c r="H23" s="272">
        <v>140</v>
      </c>
      <c r="I23" s="272">
        <v>25.5</v>
      </c>
      <c r="J23" s="98">
        <f t="shared" si="5"/>
        <v>39.484200000000001</v>
      </c>
      <c r="K23" s="97"/>
      <c r="L23" s="65"/>
      <c r="M23" s="65"/>
      <c r="N23" s="65"/>
      <c r="O23" s="65"/>
      <c r="P23" s="65"/>
      <c r="Q23" s="65"/>
      <c r="R23" s="65"/>
      <c r="S23" s="64"/>
      <c r="T23" s="279">
        <f t="shared" si="2"/>
        <v>0</v>
      </c>
      <c r="U23" s="53">
        <f t="shared" si="3"/>
        <v>0</v>
      </c>
      <c r="V23" s="74">
        <f t="shared" si="4"/>
        <v>0</v>
      </c>
      <c r="W23" s="1615"/>
      <c r="X23" s="1653"/>
      <c r="Y23" s="339" t="str">
        <f t="shared" si="6"/>
        <v/>
      </c>
    </row>
    <row r="24" spans="2:25" ht="27.75" customHeight="1" x14ac:dyDescent="0.25">
      <c r="B24" s="1097">
        <v>119376</v>
      </c>
      <c r="C24" s="341" t="s">
        <v>2269</v>
      </c>
      <c r="D24" s="342">
        <v>2</v>
      </c>
      <c r="E24" s="343"/>
      <c r="F24" s="197"/>
      <c r="G24" s="344">
        <v>10</v>
      </c>
      <c r="H24" s="344">
        <v>81</v>
      </c>
      <c r="I24" s="344">
        <v>8.3000000000000007</v>
      </c>
      <c r="J24" s="98">
        <f t="shared" si="5"/>
        <v>12.85172</v>
      </c>
      <c r="K24" s="97"/>
      <c r="L24" s="65"/>
      <c r="M24" s="65"/>
      <c r="N24" s="65"/>
      <c r="O24" s="65"/>
      <c r="P24" s="65"/>
      <c r="Q24" s="65"/>
      <c r="R24" s="65"/>
      <c r="S24" s="64"/>
      <c r="T24" s="279">
        <f t="shared" si="2"/>
        <v>0</v>
      </c>
      <c r="U24" s="53">
        <f t="shared" si="3"/>
        <v>0</v>
      </c>
      <c r="V24" s="74">
        <f t="shared" si="4"/>
        <v>0</v>
      </c>
      <c r="W24" s="1615"/>
      <c r="X24" s="1653"/>
      <c r="Y24" s="339" t="str">
        <f t="shared" si="6"/>
        <v/>
      </c>
    </row>
    <row r="25" spans="2:25" ht="27.75" customHeight="1" x14ac:dyDescent="0.25">
      <c r="B25" s="1092">
        <v>134658</v>
      </c>
      <c r="C25" s="331" t="s">
        <v>2270</v>
      </c>
      <c r="D25" s="196">
        <v>2</v>
      </c>
      <c r="E25" s="198"/>
      <c r="F25" s="197"/>
      <c r="G25" s="197">
        <v>20</v>
      </c>
      <c r="H25" s="197">
        <v>69</v>
      </c>
      <c r="I25" s="197">
        <v>14.77</v>
      </c>
      <c r="J25" s="98">
        <f t="shared" si="5"/>
        <v>22.869868</v>
      </c>
      <c r="K25" s="97"/>
      <c r="L25" s="65"/>
      <c r="M25" s="65"/>
      <c r="N25" s="65"/>
      <c r="O25" s="65"/>
      <c r="P25" s="65"/>
      <c r="Q25" s="65"/>
      <c r="R25" s="65"/>
      <c r="S25" s="64"/>
      <c r="T25" s="279">
        <f t="shared" si="2"/>
        <v>0</v>
      </c>
      <c r="U25" s="53">
        <f t="shared" si="3"/>
        <v>0</v>
      </c>
      <c r="V25" s="74">
        <f t="shared" si="4"/>
        <v>0</v>
      </c>
      <c r="W25" s="1615"/>
      <c r="X25" s="1653"/>
      <c r="Y25" s="339" t="str">
        <f t="shared" si="6"/>
        <v/>
      </c>
    </row>
    <row r="26" spans="2:25" ht="27.75" customHeight="1" x14ac:dyDescent="0.25">
      <c r="B26" s="1092">
        <v>134659</v>
      </c>
      <c r="C26" s="331" t="s">
        <v>2271</v>
      </c>
      <c r="D26" s="196">
        <v>2</v>
      </c>
      <c r="E26" s="198"/>
      <c r="F26" s="197"/>
      <c r="G26" s="197">
        <v>20</v>
      </c>
      <c r="H26" s="197">
        <v>71</v>
      </c>
      <c r="I26" s="197">
        <v>14.77</v>
      </c>
      <c r="J26" s="98">
        <f t="shared" si="5"/>
        <v>22.869868</v>
      </c>
      <c r="K26" s="97"/>
      <c r="L26" s="65"/>
      <c r="M26" s="65"/>
      <c r="N26" s="65"/>
      <c r="O26" s="65"/>
      <c r="P26" s="65"/>
      <c r="Q26" s="65"/>
      <c r="R26" s="65"/>
      <c r="S26" s="64"/>
      <c r="T26" s="279">
        <f t="shared" si="2"/>
        <v>0</v>
      </c>
      <c r="U26" s="53">
        <f t="shared" si="3"/>
        <v>0</v>
      </c>
      <c r="V26" s="74">
        <f t="shared" si="4"/>
        <v>0</v>
      </c>
      <c r="W26" s="1615"/>
      <c r="X26" s="1653"/>
      <c r="Y26" s="339" t="str">
        <f t="shared" si="6"/>
        <v/>
      </c>
    </row>
    <row r="27" spans="2:25" ht="27.75" customHeight="1" x14ac:dyDescent="0.25">
      <c r="B27" s="1099">
        <v>136374</v>
      </c>
      <c r="C27" s="269" t="s">
        <v>2272</v>
      </c>
      <c r="D27" s="276">
        <v>1</v>
      </c>
      <c r="E27" s="271"/>
      <c r="F27" s="272"/>
      <c r="G27" s="272">
        <v>15</v>
      </c>
      <c r="H27" s="272">
        <v>200</v>
      </c>
      <c r="I27" s="272">
        <v>15.87</v>
      </c>
      <c r="J27" s="98">
        <f t="shared" si="5"/>
        <v>24.573107999999998</v>
      </c>
      <c r="K27" s="97"/>
      <c r="L27" s="65"/>
      <c r="M27" s="65"/>
      <c r="N27" s="65"/>
      <c r="O27" s="65"/>
      <c r="P27" s="65"/>
      <c r="Q27" s="65"/>
      <c r="R27" s="65"/>
      <c r="S27" s="64"/>
      <c r="T27" s="279">
        <f t="shared" si="2"/>
        <v>0</v>
      </c>
      <c r="U27" s="53">
        <f t="shared" si="3"/>
        <v>0</v>
      </c>
      <c r="V27" s="74">
        <f t="shared" si="4"/>
        <v>0</v>
      </c>
      <c r="W27" s="1615"/>
      <c r="X27" s="1653"/>
      <c r="Y27" s="339" t="str">
        <f t="shared" si="6"/>
        <v/>
      </c>
    </row>
    <row r="28" spans="2:25" ht="27.75" customHeight="1" thickBot="1" x14ac:dyDescent="0.3">
      <c r="B28" s="1100">
        <v>257412</v>
      </c>
      <c r="C28" s="657" t="s">
        <v>2273</v>
      </c>
      <c r="D28" s="658">
        <v>2</v>
      </c>
      <c r="E28" s="659"/>
      <c r="F28" s="660"/>
      <c r="G28" s="660">
        <v>12</v>
      </c>
      <c r="H28" s="660">
        <v>116</v>
      </c>
      <c r="I28" s="660">
        <v>12.13</v>
      </c>
      <c r="J28" s="691">
        <f t="shared" si="5"/>
        <v>18.782092000000002</v>
      </c>
      <c r="K28" s="692"/>
      <c r="L28" s="624"/>
      <c r="M28" s="624"/>
      <c r="N28" s="624"/>
      <c r="O28" s="624"/>
      <c r="P28" s="624"/>
      <c r="Q28" s="624"/>
      <c r="R28" s="624"/>
      <c r="S28" s="625"/>
      <c r="T28" s="661">
        <f t="shared" si="2"/>
        <v>0</v>
      </c>
      <c r="U28" s="548">
        <f t="shared" si="3"/>
        <v>0</v>
      </c>
      <c r="V28" s="630">
        <f t="shared" si="4"/>
        <v>0</v>
      </c>
      <c r="W28" s="1654"/>
      <c r="X28" s="1655"/>
      <c r="Y28" s="339" t="str">
        <f t="shared" si="6"/>
        <v/>
      </c>
    </row>
    <row r="29" spans="2:25" ht="19.5" customHeight="1" thickBot="1" x14ac:dyDescent="0.3">
      <c r="B29" s="1679" t="s">
        <v>2104</v>
      </c>
      <c r="C29" s="1680"/>
      <c r="D29" s="1680"/>
      <c r="E29" s="1680"/>
      <c r="F29" s="1680"/>
      <c r="G29" s="1680"/>
      <c r="H29" s="1680"/>
      <c r="I29" s="1680"/>
      <c r="J29" s="1680"/>
      <c r="K29" s="1680"/>
      <c r="L29" s="1680"/>
      <c r="M29" s="1680"/>
      <c r="N29" s="1680"/>
      <c r="O29" s="1680"/>
      <c r="P29" s="1680"/>
      <c r="Q29" s="1680"/>
      <c r="R29" s="1680"/>
      <c r="S29" s="1680"/>
      <c r="T29" s="1680">
        <f t="shared" si="2"/>
        <v>0</v>
      </c>
      <c r="U29" s="1680">
        <f t="shared" si="3"/>
        <v>0</v>
      </c>
      <c r="V29" s="1680">
        <f t="shared" si="4"/>
        <v>0</v>
      </c>
      <c r="W29" s="1680"/>
      <c r="X29" s="1681"/>
      <c r="Y29" s="347"/>
    </row>
    <row r="30" spans="2:25" ht="27.75" customHeight="1" x14ac:dyDescent="0.25">
      <c r="B30" s="1108">
        <v>256503</v>
      </c>
      <c r="C30" s="650" t="s">
        <v>2274</v>
      </c>
      <c r="D30" s="527">
        <v>2</v>
      </c>
      <c r="E30" s="529"/>
      <c r="F30" s="529"/>
      <c r="G30" s="529">
        <v>12</v>
      </c>
      <c r="H30" s="528">
        <v>62</v>
      </c>
      <c r="I30" s="529">
        <v>13.25</v>
      </c>
      <c r="J30" s="689">
        <f t="shared" ref="J30:J41" si="7">+$S$6*I30</f>
        <v>20.516300000000001</v>
      </c>
      <c r="K30" s="690"/>
      <c r="L30" s="532"/>
      <c r="M30" s="532"/>
      <c r="N30" s="532"/>
      <c r="O30" s="532"/>
      <c r="P30" s="532"/>
      <c r="Q30" s="532"/>
      <c r="R30" s="532"/>
      <c r="S30" s="533"/>
      <c r="T30" s="654">
        <f t="shared" si="2"/>
        <v>0</v>
      </c>
      <c r="U30" s="535">
        <f t="shared" si="3"/>
        <v>0</v>
      </c>
      <c r="V30" s="629">
        <f t="shared" si="4"/>
        <v>0</v>
      </c>
      <c r="W30" s="1659" t="s">
        <v>1976</v>
      </c>
      <c r="X30" s="1652"/>
      <c r="Y30" s="339" t="str">
        <f t="shared" ref="Y30:Y41" si="8">IF($J$52="","",$J$52/I30)</f>
        <v/>
      </c>
    </row>
    <row r="31" spans="2:25" ht="27.75" customHeight="1" x14ac:dyDescent="0.25">
      <c r="B31" s="1099">
        <v>256818</v>
      </c>
      <c r="C31" s="269" t="s">
        <v>2284</v>
      </c>
      <c r="D31" s="276">
        <v>2</v>
      </c>
      <c r="E31" s="198"/>
      <c r="F31" s="198"/>
      <c r="G31" s="271">
        <v>18</v>
      </c>
      <c r="H31" s="272">
        <v>96</v>
      </c>
      <c r="I31" s="271">
        <v>19.41</v>
      </c>
      <c r="J31" s="98">
        <f t="shared" si="7"/>
        <v>30.054444</v>
      </c>
      <c r="K31" s="97"/>
      <c r="L31" s="65"/>
      <c r="M31" s="65"/>
      <c r="N31" s="65"/>
      <c r="O31" s="65"/>
      <c r="P31" s="65"/>
      <c r="Q31" s="65"/>
      <c r="R31" s="65"/>
      <c r="S31" s="64"/>
      <c r="T31" s="284">
        <f t="shared" si="2"/>
        <v>0</v>
      </c>
      <c r="U31" s="63">
        <f t="shared" si="3"/>
        <v>0</v>
      </c>
      <c r="V31" s="62">
        <f t="shared" si="4"/>
        <v>0</v>
      </c>
      <c r="W31" s="1637"/>
      <c r="X31" s="1653"/>
      <c r="Y31" s="339" t="str">
        <f t="shared" si="8"/>
        <v/>
      </c>
    </row>
    <row r="32" spans="2:25" ht="27.75" customHeight="1" x14ac:dyDescent="0.25">
      <c r="B32" s="1099">
        <v>209503</v>
      </c>
      <c r="C32" s="269" t="s">
        <v>2275</v>
      </c>
      <c r="D32" s="276">
        <v>2</v>
      </c>
      <c r="E32" s="198"/>
      <c r="F32" s="198"/>
      <c r="G32" s="271">
        <v>12</v>
      </c>
      <c r="H32" s="272">
        <v>64</v>
      </c>
      <c r="I32" s="271">
        <v>10.52</v>
      </c>
      <c r="J32" s="98">
        <f t="shared" si="7"/>
        <v>16.289168</v>
      </c>
      <c r="K32" s="97"/>
      <c r="L32" s="65"/>
      <c r="M32" s="65"/>
      <c r="N32" s="65"/>
      <c r="O32" s="65"/>
      <c r="P32" s="65"/>
      <c r="Q32" s="65"/>
      <c r="R32" s="65"/>
      <c r="S32" s="64"/>
      <c r="T32" s="284">
        <f t="shared" si="2"/>
        <v>0</v>
      </c>
      <c r="U32" s="63">
        <f t="shared" si="3"/>
        <v>0</v>
      </c>
      <c r="V32" s="62">
        <f t="shared" si="4"/>
        <v>0</v>
      </c>
      <c r="W32" s="1637"/>
      <c r="X32" s="1653"/>
      <c r="Y32" s="339" t="str">
        <f t="shared" si="8"/>
        <v/>
      </c>
    </row>
    <row r="33" spans="2:25" ht="27.75" customHeight="1" x14ac:dyDescent="0.25">
      <c r="B33" s="1099">
        <v>209612</v>
      </c>
      <c r="C33" s="269" t="s">
        <v>2276</v>
      </c>
      <c r="D33" s="276">
        <v>2</v>
      </c>
      <c r="E33" s="198"/>
      <c r="F33" s="198"/>
      <c r="G33" s="271">
        <v>12</v>
      </c>
      <c r="H33" s="272">
        <v>64</v>
      </c>
      <c r="I33" s="271">
        <v>11.1</v>
      </c>
      <c r="J33" s="98">
        <f t="shared" si="7"/>
        <v>17.187239999999999</v>
      </c>
      <c r="K33" s="97"/>
      <c r="L33" s="65"/>
      <c r="M33" s="65"/>
      <c r="N33" s="65"/>
      <c r="O33" s="65"/>
      <c r="P33" s="65"/>
      <c r="Q33" s="65"/>
      <c r="R33" s="65"/>
      <c r="S33" s="64"/>
      <c r="T33" s="284">
        <f t="shared" si="2"/>
        <v>0</v>
      </c>
      <c r="U33" s="63">
        <f t="shared" si="3"/>
        <v>0</v>
      </c>
      <c r="V33" s="62">
        <f t="shared" si="4"/>
        <v>0</v>
      </c>
      <c r="W33" s="1637"/>
      <c r="X33" s="1653"/>
      <c r="Y33" s="339" t="str">
        <f t="shared" si="8"/>
        <v/>
      </c>
    </row>
    <row r="34" spans="2:25" ht="27.75" customHeight="1" x14ac:dyDescent="0.25">
      <c r="B34" s="1099">
        <v>284028</v>
      </c>
      <c r="C34" s="269" t="s">
        <v>2095</v>
      </c>
      <c r="D34" s="276">
        <v>2</v>
      </c>
      <c r="E34" s="198"/>
      <c r="F34" s="198"/>
      <c r="G34" s="271">
        <v>28</v>
      </c>
      <c r="H34" s="272">
        <v>142</v>
      </c>
      <c r="I34" s="271">
        <v>29.26</v>
      </c>
      <c r="J34" s="98">
        <f t="shared" si="7"/>
        <v>45.306184000000002</v>
      </c>
      <c r="K34" s="97"/>
      <c r="L34" s="65"/>
      <c r="M34" s="65"/>
      <c r="N34" s="65"/>
      <c r="O34" s="65"/>
      <c r="P34" s="65"/>
      <c r="Q34" s="65"/>
      <c r="R34" s="65"/>
      <c r="S34" s="64"/>
      <c r="T34" s="284">
        <f t="shared" si="2"/>
        <v>0</v>
      </c>
      <c r="U34" s="63">
        <f t="shared" si="3"/>
        <v>0</v>
      </c>
      <c r="V34" s="62">
        <f t="shared" si="4"/>
        <v>0</v>
      </c>
      <c r="W34" s="1637"/>
      <c r="X34" s="1653"/>
      <c r="Y34" s="339" t="str">
        <f t="shared" si="8"/>
        <v/>
      </c>
    </row>
    <row r="35" spans="2:25" ht="27.75" customHeight="1" x14ac:dyDescent="0.25">
      <c r="B35" s="1099">
        <v>612620</v>
      </c>
      <c r="C35" s="269" t="s">
        <v>2277</v>
      </c>
      <c r="D35" s="276">
        <v>2</v>
      </c>
      <c r="E35" s="198"/>
      <c r="F35" s="198"/>
      <c r="G35" s="271">
        <v>20</v>
      </c>
      <c r="H35" s="272">
        <v>160</v>
      </c>
      <c r="I35" s="271">
        <v>20.97</v>
      </c>
      <c r="J35" s="98">
        <f t="shared" si="7"/>
        <v>32.469947999999995</v>
      </c>
      <c r="K35" s="97"/>
      <c r="L35" s="65"/>
      <c r="M35" s="65"/>
      <c r="N35" s="65"/>
      <c r="O35" s="65"/>
      <c r="P35" s="65"/>
      <c r="Q35" s="65"/>
      <c r="R35" s="65"/>
      <c r="S35" s="64"/>
      <c r="T35" s="284">
        <f t="shared" si="2"/>
        <v>0</v>
      </c>
      <c r="U35" s="63">
        <f t="shared" si="3"/>
        <v>0</v>
      </c>
      <c r="V35" s="62">
        <f t="shared" si="4"/>
        <v>0</v>
      </c>
      <c r="W35" s="1637"/>
      <c r="X35" s="1653"/>
      <c r="Y35" s="339" t="str">
        <f t="shared" si="8"/>
        <v/>
      </c>
    </row>
    <row r="36" spans="2:25" ht="27.75" customHeight="1" x14ac:dyDescent="0.25">
      <c r="B36" s="1099">
        <v>613620</v>
      </c>
      <c r="C36" s="269" t="s">
        <v>2278</v>
      </c>
      <c r="D36" s="276">
        <v>2</v>
      </c>
      <c r="E36" s="198"/>
      <c r="F36" s="198"/>
      <c r="G36" s="271">
        <v>18</v>
      </c>
      <c r="H36" s="272">
        <v>96</v>
      </c>
      <c r="I36" s="271">
        <v>17.059999999999999</v>
      </c>
      <c r="J36" s="98">
        <f t="shared" si="7"/>
        <v>26.415703999999998</v>
      </c>
      <c r="K36" s="97"/>
      <c r="L36" s="65"/>
      <c r="M36" s="65"/>
      <c r="N36" s="65"/>
      <c r="O36" s="65"/>
      <c r="P36" s="65"/>
      <c r="Q36" s="65"/>
      <c r="R36" s="65"/>
      <c r="S36" s="64"/>
      <c r="T36" s="284">
        <f t="shared" si="2"/>
        <v>0</v>
      </c>
      <c r="U36" s="63">
        <f t="shared" si="3"/>
        <v>0</v>
      </c>
      <c r="V36" s="62">
        <f t="shared" si="4"/>
        <v>0</v>
      </c>
      <c r="W36" s="1637"/>
      <c r="X36" s="1653"/>
      <c r="Y36" s="339" t="str">
        <f t="shared" si="8"/>
        <v/>
      </c>
    </row>
    <row r="37" spans="2:25" ht="27.75" customHeight="1" x14ac:dyDescent="0.25">
      <c r="B37" s="1099">
        <v>131053</v>
      </c>
      <c r="C37" s="269" t="s">
        <v>2279</v>
      </c>
      <c r="D37" s="276">
        <v>2</v>
      </c>
      <c r="E37" s="198"/>
      <c r="F37" s="198"/>
      <c r="G37" s="271">
        <v>20</v>
      </c>
      <c r="H37" s="272">
        <v>97</v>
      </c>
      <c r="I37" s="271">
        <v>20.22</v>
      </c>
      <c r="J37" s="98">
        <f t="shared" si="7"/>
        <v>31.308647999999998</v>
      </c>
      <c r="K37" s="97"/>
      <c r="L37" s="65"/>
      <c r="M37" s="65"/>
      <c r="N37" s="65"/>
      <c r="O37" s="65"/>
      <c r="P37" s="65"/>
      <c r="Q37" s="65"/>
      <c r="R37" s="65"/>
      <c r="S37" s="64"/>
      <c r="T37" s="284">
        <f t="shared" si="2"/>
        <v>0</v>
      </c>
      <c r="U37" s="63">
        <f t="shared" si="3"/>
        <v>0</v>
      </c>
      <c r="V37" s="62">
        <f t="shared" si="4"/>
        <v>0</v>
      </c>
      <c r="W37" s="1637"/>
      <c r="X37" s="1653"/>
      <c r="Y37" s="339" t="str">
        <f t="shared" si="8"/>
        <v/>
      </c>
    </row>
    <row r="38" spans="2:25" ht="27.75" customHeight="1" x14ac:dyDescent="0.25">
      <c r="B38" s="1099">
        <v>119356</v>
      </c>
      <c r="C38" s="269" t="s">
        <v>2280</v>
      </c>
      <c r="D38" s="276">
        <v>1</v>
      </c>
      <c r="E38" s="198"/>
      <c r="F38" s="198"/>
      <c r="G38" s="271">
        <v>25</v>
      </c>
      <c r="H38" s="272">
        <v>263</v>
      </c>
      <c r="I38" s="271">
        <v>27.61</v>
      </c>
      <c r="J38" s="98">
        <f t="shared" si="7"/>
        <v>42.751323999999997</v>
      </c>
      <c r="K38" s="97"/>
      <c r="L38" s="65"/>
      <c r="M38" s="65"/>
      <c r="N38" s="65"/>
      <c r="O38" s="65"/>
      <c r="P38" s="65"/>
      <c r="Q38" s="65"/>
      <c r="R38" s="65"/>
      <c r="S38" s="64"/>
      <c r="T38" s="279">
        <f t="shared" si="2"/>
        <v>0</v>
      </c>
      <c r="U38" s="53">
        <f t="shared" si="3"/>
        <v>0</v>
      </c>
      <c r="V38" s="74">
        <f t="shared" si="4"/>
        <v>0</v>
      </c>
      <c r="W38" s="1637"/>
      <c r="X38" s="1653"/>
      <c r="Y38" s="339" t="str">
        <f t="shared" si="8"/>
        <v/>
      </c>
    </row>
    <row r="39" spans="2:25" ht="27.75" customHeight="1" x14ac:dyDescent="0.25">
      <c r="B39" s="1099">
        <v>613203</v>
      </c>
      <c r="C39" s="269" t="s">
        <v>2281</v>
      </c>
      <c r="D39" s="276">
        <v>1</v>
      </c>
      <c r="E39" s="198"/>
      <c r="F39" s="198"/>
      <c r="G39" s="271" t="s">
        <v>2282</v>
      </c>
      <c r="H39" s="272">
        <v>160</v>
      </c>
      <c r="I39" s="271">
        <v>9.9700000000000006</v>
      </c>
      <c r="J39" s="98">
        <f t="shared" si="7"/>
        <v>15.437548000000001</v>
      </c>
      <c r="K39" s="97"/>
      <c r="L39" s="65"/>
      <c r="M39" s="65"/>
      <c r="N39" s="65"/>
      <c r="O39" s="65"/>
      <c r="P39" s="65"/>
      <c r="Q39" s="65"/>
      <c r="R39" s="65"/>
      <c r="S39" s="64"/>
      <c r="T39" s="279">
        <f t="shared" si="2"/>
        <v>0</v>
      </c>
      <c r="U39" s="53">
        <f t="shared" si="3"/>
        <v>0</v>
      </c>
      <c r="V39" s="74">
        <f t="shared" si="4"/>
        <v>0</v>
      </c>
      <c r="W39" s="1637"/>
      <c r="X39" s="1653"/>
      <c r="Y39" s="339" t="str">
        <f t="shared" si="8"/>
        <v/>
      </c>
    </row>
    <row r="40" spans="2:25" ht="27.75" customHeight="1" x14ac:dyDescent="0.25">
      <c r="B40" s="1099">
        <v>614003</v>
      </c>
      <c r="C40" s="269" t="s">
        <v>2285</v>
      </c>
      <c r="D40" s="276">
        <v>1</v>
      </c>
      <c r="E40" s="198"/>
      <c r="F40" s="198"/>
      <c r="G40" s="271">
        <v>10.25</v>
      </c>
      <c r="H40" s="272">
        <v>160</v>
      </c>
      <c r="I40" s="271">
        <v>9.9700000000000006</v>
      </c>
      <c r="J40" s="98">
        <f t="shared" si="7"/>
        <v>15.437548000000001</v>
      </c>
      <c r="K40" s="97"/>
      <c r="L40" s="65"/>
      <c r="M40" s="65"/>
      <c r="N40" s="65"/>
      <c r="O40" s="65"/>
      <c r="P40" s="65"/>
      <c r="Q40" s="65"/>
      <c r="R40" s="65"/>
      <c r="S40" s="64"/>
      <c r="T40" s="279">
        <f t="shared" si="2"/>
        <v>0</v>
      </c>
      <c r="U40" s="53">
        <f t="shared" si="3"/>
        <v>0</v>
      </c>
      <c r="V40" s="74">
        <f t="shared" si="4"/>
        <v>0</v>
      </c>
      <c r="W40" s="1637"/>
      <c r="X40" s="1653"/>
      <c r="Y40" s="339" t="str">
        <f t="shared" si="8"/>
        <v/>
      </c>
    </row>
    <row r="41" spans="2:25" ht="27.75" customHeight="1" thickBot="1" x14ac:dyDescent="0.3">
      <c r="B41" s="1100">
        <v>213008</v>
      </c>
      <c r="C41" s="657" t="s">
        <v>2283</v>
      </c>
      <c r="D41" s="658">
        <v>1</v>
      </c>
      <c r="E41" s="542"/>
      <c r="F41" s="542"/>
      <c r="G41" s="659">
        <v>20</v>
      </c>
      <c r="H41" s="660">
        <v>233</v>
      </c>
      <c r="I41" s="659">
        <v>20.66</v>
      </c>
      <c r="J41" s="691">
        <f t="shared" si="7"/>
        <v>31.989944000000001</v>
      </c>
      <c r="K41" s="692"/>
      <c r="L41" s="624"/>
      <c r="M41" s="624"/>
      <c r="N41" s="624"/>
      <c r="O41" s="624"/>
      <c r="P41" s="624"/>
      <c r="Q41" s="624"/>
      <c r="R41" s="624"/>
      <c r="S41" s="625"/>
      <c r="T41" s="661">
        <f t="shared" si="2"/>
        <v>0</v>
      </c>
      <c r="U41" s="548">
        <f t="shared" si="3"/>
        <v>0</v>
      </c>
      <c r="V41" s="630">
        <f t="shared" si="4"/>
        <v>0</v>
      </c>
      <c r="W41" s="1660"/>
      <c r="X41" s="1655"/>
      <c r="Y41" s="693" t="str">
        <f t="shared" si="8"/>
        <v/>
      </c>
    </row>
    <row r="42" spans="2:25" ht="23.85" customHeight="1" x14ac:dyDescent="0.25">
      <c r="B42" s="1682" t="s">
        <v>2110</v>
      </c>
      <c r="C42" s="1569"/>
      <c r="D42" s="1569"/>
      <c r="E42" s="1569"/>
      <c r="F42" s="1569"/>
      <c r="G42" s="1569"/>
      <c r="H42" s="1569"/>
      <c r="I42" s="1569"/>
      <c r="J42" s="1569"/>
      <c r="K42" s="1569"/>
      <c r="L42" s="1569"/>
      <c r="M42" s="1569"/>
      <c r="N42" s="1569"/>
      <c r="O42" s="1569"/>
      <c r="P42" s="1569"/>
      <c r="Q42" s="1569"/>
      <c r="R42" s="1569" t="s">
        <v>2111</v>
      </c>
      <c r="S42" s="1569"/>
      <c r="T42" s="1569"/>
      <c r="U42" s="1569"/>
      <c r="V42" s="1569"/>
      <c r="W42" s="1569"/>
      <c r="X42" s="1683"/>
    </row>
    <row r="43" spans="2:25" ht="23.85" customHeight="1" x14ac:dyDescent="0.25">
      <c r="B43" s="1682"/>
      <c r="C43" s="1569"/>
      <c r="D43" s="1569"/>
      <c r="E43" s="1569"/>
      <c r="F43" s="1569"/>
      <c r="G43" s="1569"/>
      <c r="H43" s="1569"/>
      <c r="I43" s="1569"/>
      <c r="J43" s="1569"/>
      <c r="K43" s="1569"/>
      <c r="L43" s="1569"/>
      <c r="M43" s="1569"/>
      <c r="N43" s="1569"/>
      <c r="O43" s="1569"/>
      <c r="P43" s="1569"/>
      <c r="Q43" s="1569"/>
      <c r="R43" s="1569"/>
      <c r="S43" s="1569"/>
      <c r="T43" s="1569"/>
      <c r="U43" s="1569"/>
      <c r="V43" s="1569"/>
      <c r="W43" s="1569"/>
      <c r="X43" s="1683"/>
    </row>
    <row r="44" spans="2:25" ht="0.75" customHeight="1" x14ac:dyDescent="0.25">
      <c r="B44" s="1113"/>
      <c r="C44" s="697"/>
      <c r="D44" s="697"/>
      <c r="E44" s="697"/>
      <c r="F44" s="697"/>
      <c r="G44" s="697"/>
      <c r="H44" s="697"/>
      <c r="I44" s="697"/>
      <c r="J44" s="698"/>
      <c r="K44" s="697"/>
      <c r="L44" s="697"/>
      <c r="M44" s="697"/>
      <c r="N44" s="697"/>
      <c r="O44" s="697"/>
      <c r="P44" s="697"/>
      <c r="Q44" s="697"/>
      <c r="R44" s="697"/>
      <c r="S44" s="697"/>
      <c r="T44" s="697"/>
      <c r="U44" s="697"/>
      <c r="V44" s="697"/>
      <c r="W44" s="697"/>
      <c r="X44" s="1114"/>
    </row>
    <row r="45" spans="2:25" ht="33.75" customHeight="1" thickBot="1" x14ac:dyDescent="0.3">
      <c r="B45" s="1684"/>
      <c r="C45" s="1685"/>
      <c r="D45" s="1685"/>
      <c r="E45" s="1685"/>
      <c r="F45" s="1685"/>
      <c r="G45" s="1685"/>
      <c r="H45" s="1685"/>
      <c r="I45" s="1685"/>
      <c r="J45" s="1685"/>
      <c r="K45" s="1685"/>
      <c r="L45" s="1685"/>
      <c r="M45" s="1685"/>
      <c r="N45" s="1685"/>
      <c r="O45" s="1685"/>
      <c r="P45" s="1685"/>
      <c r="Q45" s="1685"/>
      <c r="R45" s="1685"/>
      <c r="S45" s="1685"/>
      <c r="T45" s="1685"/>
      <c r="U45" s="1685"/>
      <c r="V45" s="1685"/>
      <c r="W45" s="1685"/>
      <c r="X45" s="1686"/>
    </row>
    <row r="46" spans="2:25" ht="17.649999999999999" customHeight="1" thickTop="1" thickBot="1" x14ac:dyDescent="0.3">
      <c r="B46" s="1533"/>
      <c r="C46" s="1533"/>
      <c r="D46" s="1533"/>
      <c r="E46" s="1533"/>
      <c r="F46" s="1533"/>
      <c r="G46" s="1533"/>
      <c r="H46" s="1533"/>
      <c r="I46" s="1533"/>
      <c r="J46" s="1533"/>
      <c r="K46" s="1533"/>
      <c r="L46" s="1533"/>
      <c r="M46" s="1533"/>
      <c r="N46" s="1533"/>
      <c r="O46" s="1533"/>
      <c r="P46" s="1533"/>
      <c r="Q46" s="1533"/>
      <c r="R46" s="1533"/>
      <c r="S46" s="1533"/>
      <c r="T46" s="1533"/>
      <c r="U46" s="1533"/>
      <c r="V46" s="1533"/>
      <c r="W46" s="1533"/>
      <c r="X46" s="1533"/>
    </row>
    <row r="47" spans="2:25" ht="38.25" customHeight="1" thickBot="1" x14ac:dyDescent="0.3">
      <c r="C47" s="296" t="s">
        <v>2112</v>
      </c>
      <c r="D47" s="297" t="s">
        <v>2113</v>
      </c>
      <c r="E47" s="297" t="s">
        <v>2114</v>
      </c>
      <c r="F47" s="297" t="s">
        <v>2115</v>
      </c>
      <c r="G47" s="1613"/>
      <c r="H47" s="1613"/>
      <c r="I47" s="1613"/>
      <c r="J47" s="1613"/>
      <c r="K47" s="1614"/>
    </row>
    <row r="48" spans="2:25" ht="23.25" x14ac:dyDescent="0.35">
      <c r="C48" s="298" t="s">
        <v>2116</v>
      </c>
      <c r="D48" s="299">
        <v>0.46</v>
      </c>
      <c r="E48" s="300" t="str">
        <f>IF(SUM(F48:F49)=0,"",F48/SUM(F48:F49))</f>
        <v/>
      </c>
      <c r="F48" s="301">
        <f>SUM(U22:U28)</f>
        <v>0</v>
      </c>
      <c r="G48" s="1627" t="str">
        <f>IF(SUM(F48:F49)=0,"",IF(E48&gt;=D48-0.005,"Balanced","Unbalanced"))</f>
        <v/>
      </c>
      <c r="H48" s="1628"/>
      <c r="I48" s="1628"/>
      <c r="J48" s="1628"/>
      <c r="K48" s="1629"/>
    </row>
    <row r="49" spans="3:12" ht="21.75" thickBot="1" x14ac:dyDescent="0.4">
      <c r="C49" s="302" t="s">
        <v>2117</v>
      </c>
      <c r="D49" s="303">
        <v>0.54</v>
      </c>
      <c r="E49" s="304" t="str">
        <f>IF(SUM(F48:F49)=0,"",F49/SUM(F48:F49))</f>
        <v/>
      </c>
      <c r="F49" s="305">
        <f>SUM(U30:U41)</f>
        <v>0</v>
      </c>
      <c r="G49" s="1617" t="str">
        <f>IF(G48="","",IF(AND(G48="Unbalanced",E48&lt;D48-0.03),"Increase White Meat or decrease Dark Meat",IF(AND(G48="Unbalanced",E48&gt;D48+0.03),"Increase Dark Meat or decrease White Meat","")))</f>
        <v/>
      </c>
      <c r="H49" s="1618"/>
      <c r="I49" s="1618"/>
      <c r="J49" s="1618"/>
      <c r="K49" s="1619"/>
    </row>
    <row r="50" spans="3:12" x14ac:dyDescent="0.25">
      <c r="G50" s="306"/>
      <c r="H50" s="306"/>
      <c r="I50" s="306"/>
      <c r="J50" s="307"/>
      <c r="K50" s="306"/>
      <c r="L50" s="306"/>
    </row>
    <row r="51" spans="3:12" x14ac:dyDescent="0.25">
      <c r="C51" s="308"/>
      <c r="E51" s="90"/>
      <c r="F51" s="309"/>
      <c r="G51" s="306"/>
      <c r="H51" s="310" t="str">
        <f>IF(G48&lt;&gt;"Unbalanced","","lbs needed to balance:")</f>
        <v/>
      </c>
      <c r="I51" s="306" t="str">
        <f>IF(G48&lt;&gt;"Unbalanced","","White meat")</f>
        <v/>
      </c>
      <c r="J51" s="89" t="str">
        <f>IF(G48&lt;&gt;"Unbalanced","",((D48/D49)*F49)-F48)</f>
        <v/>
      </c>
      <c r="K51" s="311" t="str">
        <f>IF(G48&lt;&gt;"Unbalanced","","lbs")</f>
        <v/>
      </c>
      <c r="L51" s="306"/>
    </row>
    <row r="52" spans="3:12" x14ac:dyDescent="0.25">
      <c r="E52" s="90"/>
      <c r="F52" s="309"/>
      <c r="G52" s="306"/>
      <c r="H52" s="306"/>
      <c r="I52" s="306" t="str">
        <f>IF(G48&lt;&gt;"Unbalanced","","Dark meat")</f>
        <v/>
      </c>
      <c r="J52" s="89" t="str">
        <f>IF(G48&lt;&gt;"Unbalanced","",((D49/D48)*F48)-F49)</f>
        <v/>
      </c>
      <c r="K52" s="311" t="str">
        <f>IF(G48&lt;&gt;"Unbalanced","","lbs")</f>
        <v/>
      </c>
      <c r="L52" s="306"/>
    </row>
    <row r="53" spans="3:12" x14ac:dyDescent="0.25">
      <c r="G53" s="306"/>
      <c r="H53" s="306"/>
      <c r="I53" s="306"/>
      <c r="J53" s="307"/>
      <c r="K53" s="306"/>
      <c r="L53" s="306"/>
    </row>
    <row r="54" spans="3:12" ht="15.75" thickBot="1" x14ac:dyDescent="0.3">
      <c r="G54" s="306"/>
      <c r="H54" s="306"/>
      <c r="I54" s="306"/>
      <c r="J54" s="307"/>
      <c r="K54" s="306"/>
      <c r="L54" s="306"/>
    </row>
    <row r="55" spans="3:12" ht="23.25" x14ac:dyDescent="0.35">
      <c r="C55" s="1530" t="s">
        <v>2005</v>
      </c>
      <c r="D55" s="1531"/>
      <c r="E55" s="1531"/>
      <c r="F55" s="1531"/>
      <c r="G55" s="1532"/>
      <c r="H55" s="306"/>
      <c r="I55" s="306"/>
      <c r="J55" s="307"/>
      <c r="K55" s="306"/>
      <c r="L55" s="306"/>
    </row>
    <row r="56" spans="3:12" x14ac:dyDescent="0.25">
      <c r="C56" s="1631"/>
      <c r="D56" s="1632"/>
      <c r="E56" s="1632"/>
      <c r="F56" s="1632"/>
      <c r="G56" s="1633"/>
      <c r="H56" s="306"/>
      <c r="I56" s="306"/>
      <c r="J56" s="307"/>
      <c r="K56" s="306"/>
      <c r="L56" s="306"/>
    </row>
    <row r="57" spans="3:12" x14ac:dyDescent="0.25">
      <c r="C57" s="1631"/>
      <c r="D57" s="1632"/>
      <c r="E57" s="1632"/>
      <c r="F57" s="1632"/>
      <c r="G57" s="1633"/>
      <c r="H57" s="306"/>
      <c r="I57" s="306"/>
      <c r="J57" s="307"/>
      <c r="K57" s="306"/>
      <c r="L57" s="306"/>
    </row>
    <row r="58" spans="3:12" x14ac:dyDescent="0.25">
      <c r="C58" s="1631"/>
      <c r="D58" s="1632"/>
      <c r="E58" s="1632"/>
      <c r="F58" s="1632"/>
      <c r="G58" s="1633"/>
      <c r="H58" s="306"/>
      <c r="I58" s="306"/>
      <c r="J58" s="307"/>
      <c r="K58" s="306"/>
      <c r="L58" s="306"/>
    </row>
    <row r="59" spans="3:12" ht="15.75" thickBot="1" x14ac:dyDescent="0.3">
      <c r="C59" s="1634"/>
      <c r="D59" s="1635"/>
      <c r="E59" s="1635"/>
      <c r="F59" s="1635"/>
      <c r="G59" s="1636"/>
      <c r="H59" s="306"/>
      <c r="I59" s="306"/>
      <c r="J59" s="307"/>
      <c r="K59" s="306"/>
      <c r="L59" s="306"/>
    </row>
    <row r="60" spans="3:12" x14ac:dyDescent="0.25">
      <c r="G60" s="306"/>
      <c r="H60" s="306"/>
      <c r="I60" s="306"/>
      <c r="J60" s="307"/>
      <c r="K60" s="306"/>
      <c r="L60" s="306"/>
    </row>
    <row r="61" spans="3:12" x14ac:dyDescent="0.25">
      <c r="G61" s="312"/>
      <c r="H61" s="312"/>
      <c r="I61" s="312"/>
      <c r="J61" s="313"/>
      <c r="K61" s="312"/>
    </row>
    <row r="62" spans="3:12" x14ac:dyDescent="0.25">
      <c r="G62" s="312"/>
      <c r="H62" s="312"/>
      <c r="I62" s="312"/>
      <c r="J62" s="313"/>
      <c r="K62" s="312"/>
    </row>
  </sheetData>
  <sheetProtection algorithmName="SHA-512" hashValue="GpSwXuLhs85EstbNBrTqknaHNLUNW12oA28ERiBfeAyMYrHpv4i9YpWlYGD18WczgmeqPOgu0qeCMW6T/Kda6w==" saltValue="rWGqf4LLpfM8w0gszo2vZQ==" spinCount="100000" sheet="1" objects="1" formatColumns="0" formatRows="0" selectLockedCells="1"/>
  <mergeCells count="38">
    <mergeCell ref="B1:P1"/>
    <mergeCell ref="Q1:X3"/>
    <mergeCell ref="B2:P2"/>
    <mergeCell ref="B3:C3"/>
    <mergeCell ref="D3:J3"/>
    <mergeCell ref="K3:M3"/>
    <mergeCell ref="N3:P3"/>
    <mergeCell ref="B4:X4"/>
    <mergeCell ref="B5:X5"/>
    <mergeCell ref="B6:J6"/>
    <mergeCell ref="L6:N6"/>
    <mergeCell ref="O6:R6"/>
    <mergeCell ref="T6:X6"/>
    <mergeCell ref="W22:X28"/>
    <mergeCell ref="B7:B8"/>
    <mergeCell ref="E7:J7"/>
    <mergeCell ref="L7:Q7"/>
    <mergeCell ref="S7:X7"/>
    <mergeCell ref="E8:J8"/>
    <mergeCell ref="L8:Q8"/>
    <mergeCell ref="S8:X8"/>
    <mergeCell ref="B9:X9"/>
    <mergeCell ref="B10:X10"/>
    <mergeCell ref="B13:X13"/>
    <mergeCell ref="W14:X20"/>
    <mergeCell ref="B21:X21"/>
    <mergeCell ref="B29:X29"/>
    <mergeCell ref="W30:X41"/>
    <mergeCell ref="B42:Q43"/>
    <mergeCell ref="R42:X43"/>
    <mergeCell ref="B45:Q45"/>
    <mergeCell ref="R45:X45"/>
    <mergeCell ref="C55:G55"/>
    <mergeCell ref="C56:G59"/>
    <mergeCell ref="B46:X46"/>
    <mergeCell ref="G47:K47"/>
    <mergeCell ref="G48:K48"/>
    <mergeCell ref="G49:K49"/>
  </mergeCells>
  <conditionalFormatting sqref="B29:B1048576 B1:B13 B21">
    <cfRule type="duplicateValues" dxfId="136" priority="3"/>
  </conditionalFormatting>
  <conditionalFormatting sqref="B14:B20">
    <cfRule type="duplicateValues" dxfId="135" priority="2"/>
  </conditionalFormatting>
  <conditionalFormatting sqref="B22:B28">
    <cfRule type="duplicateValues" dxfId="134" priority="1"/>
  </conditionalFormatting>
  <conditionalFormatting sqref="G48:K49">
    <cfRule type="expression" dxfId="133" priority="4">
      <formula>$G$48="Unbalanced"</formula>
    </cfRule>
    <cfRule type="expression" dxfId="132" priority="5">
      <formula>$G$48="Balanced"</formula>
    </cfRule>
  </conditionalFormatting>
  <pageMargins left="0.25" right="0.25" top="0.5" bottom="0.25" header="0" footer="0"/>
  <pageSetup scale="36"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59BC-6EF1-43C2-828A-888A2A395511}">
  <sheetPr published="0">
    <tabColor theme="1"/>
  </sheetPr>
  <dimension ref="A1:K722"/>
  <sheetViews>
    <sheetView zoomScaleNormal="100" workbookViewId="0">
      <pane xSplit="2" ySplit="1" topLeftCell="E2" activePane="bottomRight" state="frozen"/>
      <selection pane="topRight"/>
      <selection pane="bottomLeft"/>
      <selection pane="bottomRight" sqref="A1:XFD1048576"/>
    </sheetView>
  </sheetViews>
  <sheetFormatPr defaultRowHeight="15" x14ac:dyDescent="0.25"/>
  <cols>
    <col min="1" max="1" width="14.5703125" style="863" customWidth="1"/>
    <col min="2" max="2" width="31.42578125" style="863" customWidth="1"/>
    <col min="3" max="3" width="11" style="863" customWidth="1"/>
    <col min="4" max="6" width="12.85546875" style="863" customWidth="1"/>
    <col min="7" max="7" width="10.85546875" style="863" bestFit="1" customWidth="1"/>
    <col min="8" max="8" width="1.28515625" style="863" customWidth="1"/>
    <col min="9" max="9" width="16.140625" style="863" customWidth="1"/>
    <col min="10" max="10" width="15.28515625" style="871" bestFit="1" customWidth="1"/>
    <col min="11" max="11" width="11.42578125" style="863" customWidth="1"/>
  </cols>
  <sheetData>
    <row r="1" spans="1:11" x14ac:dyDescent="0.25">
      <c r="A1" s="868"/>
      <c r="B1" s="868"/>
      <c r="C1" s="868"/>
      <c r="D1" s="868"/>
      <c r="E1" s="868"/>
      <c r="F1" s="868"/>
      <c r="G1" s="868"/>
      <c r="J1" s="869" t="s">
        <v>2932</v>
      </c>
    </row>
    <row r="2" spans="1:11" x14ac:dyDescent="0.25">
      <c r="J2" s="869"/>
    </row>
    <row r="3" spans="1:11" x14ac:dyDescent="0.25">
      <c r="A3" s="868"/>
      <c r="B3" s="868"/>
      <c r="C3" s="868"/>
      <c r="D3" s="868"/>
      <c r="E3" s="868"/>
      <c r="F3" s="868"/>
      <c r="G3" s="868"/>
      <c r="J3" s="870">
        <v>1500</v>
      </c>
      <c r="K3" s="863">
        <v>1500</v>
      </c>
    </row>
    <row r="5" spans="1:11" x14ac:dyDescent="0.25">
      <c r="A5" s="868"/>
      <c r="B5" s="868"/>
      <c r="C5" s="868"/>
      <c r="D5" s="868"/>
      <c r="E5" s="868"/>
      <c r="F5" s="868"/>
      <c r="G5" s="868"/>
    </row>
    <row r="7" spans="1:11" x14ac:dyDescent="0.25">
      <c r="A7" s="868"/>
      <c r="B7" s="868"/>
      <c r="C7" s="868"/>
      <c r="D7" s="868"/>
      <c r="E7" s="868"/>
      <c r="F7" s="868"/>
      <c r="G7" s="868"/>
    </row>
    <row r="9" spans="1:11" ht="45.75" x14ac:dyDescent="0.25">
      <c r="A9" s="872" t="s">
        <v>2924</v>
      </c>
      <c r="B9" s="872" t="s">
        <v>390</v>
      </c>
      <c r="C9" s="873" t="s">
        <v>2925</v>
      </c>
      <c r="D9" s="873" t="s">
        <v>2926</v>
      </c>
      <c r="E9" s="873" t="s">
        <v>2927</v>
      </c>
      <c r="F9" s="873" t="s">
        <v>2928</v>
      </c>
      <c r="G9" s="873" t="s">
        <v>2929</v>
      </c>
      <c r="I9" s="864" t="s">
        <v>2930</v>
      </c>
      <c r="J9" s="865" t="s">
        <v>2931</v>
      </c>
      <c r="K9" s="874" t="s">
        <v>2933</v>
      </c>
    </row>
    <row r="10" spans="1:11" x14ac:dyDescent="0.25">
      <c r="A10" s="875"/>
      <c r="B10" s="875"/>
      <c r="C10" s="875"/>
      <c r="D10" s="875"/>
      <c r="E10" s="875"/>
      <c r="F10" s="875"/>
      <c r="G10" s="875"/>
      <c r="H10" s="876"/>
      <c r="I10" s="876"/>
      <c r="J10" s="877"/>
      <c r="K10" s="876"/>
    </row>
    <row r="11" spans="1:11" x14ac:dyDescent="0.25">
      <c r="A11" s="933" t="s">
        <v>392</v>
      </c>
      <c r="B11" s="933" t="s">
        <v>393</v>
      </c>
      <c r="C11" s="1014">
        <v>14221</v>
      </c>
      <c r="D11" s="1014">
        <v>1520</v>
      </c>
      <c r="E11" s="1014">
        <v>8442</v>
      </c>
      <c r="F11" s="1014">
        <v>619</v>
      </c>
      <c r="G11" s="1014">
        <v>24802</v>
      </c>
      <c r="I11" s="867">
        <v>10912.88</v>
      </c>
      <c r="J11" s="866">
        <v>10912.88</v>
      </c>
      <c r="K11" s="863" t="s">
        <v>381</v>
      </c>
    </row>
    <row r="12" spans="1:11" x14ac:dyDescent="0.25">
      <c r="A12" s="933" t="s">
        <v>394</v>
      </c>
      <c r="B12" s="933" t="s">
        <v>395</v>
      </c>
      <c r="C12" s="1014">
        <v>113702</v>
      </c>
      <c r="D12" s="1014">
        <v>28287</v>
      </c>
      <c r="E12" s="1014">
        <v>81323</v>
      </c>
      <c r="F12" s="1014">
        <v>2197</v>
      </c>
      <c r="G12" s="1014">
        <v>225509</v>
      </c>
      <c r="I12" s="867">
        <v>99223.96</v>
      </c>
      <c r="J12" s="866">
        <v>99223.96</v>
      </c>
      <c r="K12" s="863" t="s">
        <v>381</v>
      </c>
    </row>
    <row r="13" spans="1:11" x14ac:dyDescent="0.25">
      <c r="A13" s="933" t="s">
        <v>396</v>
      </c>
      <c r="B13" s="933" t="s">
        <v>397</v>
      </c>
      <c r="C13" s="1014">
        <v>4670</v>
      </c>
      <c r="D13" s="1014">
        <v>2129</v>
      </c>
      <c r="E13" s="1014">
        <v>9159</v>
      </c>
      <c r="F13" s="1014">
        <v>725</v>
      </c>
      <c r="G13" s="1014">
        <v>16683</v>
      </c>
      <c r="I13" s="867">
        <v>7340.52</v>
      </c>
      <c r="J13" s="866">
        <v>7340.52</v>
      </c>
      <c r="K13" s="863" t="s">
        <v>381</v>
      </c>
    </row>
    <row r="14" spans="1:11" x14ac:dyDescent="0.25">
      <c r="A14" s="933" t="s">
        <v>398</v>
      </c>
      <c r="B14" s="933" t="s">
        <v>399</v>
      </c>
      <c r="C14" s="1014">
        <v>955</v>
      </c>
      <c r="D14" s="1014">
        <v>706</v>
      </c>
      <c r="E14" s="1014">
        <v>6388</v>
      </c>
      <c r="F14" s="1014">
        <v>0</v>
      </c>
      <c r="G14" s="1014">
        <v>8049</v>
      </c>
      <c r="I14" s="867">
        <v>3541.56</v>
      </c>
      <c r="J14" s="866">
        <v>3541.56</v>
      </c>
      <c r="K14" s="863" t="s">
        <v>3012</v>
      </c>
    </row>
    <row r="15" spans="1:11" x14ac:dyDescent="0.25">
      <c r="A15" s="933" t="s">
        <v>400</v>
      </c>
      <c r="B15" s="933" t="s">
        <v>401</v>
      </c>
      <c r="C15" s="1014">
        <v>4945</v>
      </c>
      <c r="D15" s="1014">
        <v>2139</v>
      </c>
      <c r="E15" s="1014">
        <v>23674</v>
      </c>
      <c r="F15" s="1014">
        <v>0</v>
      </c>
      <c r="G15" s="1014">
        <v>30758</v>
      </c>
      <c r="I15" s="867">
        <v>13533.52</v>
      </c>
      <c r="J15" s="866">
        <v>13533.52</v>
      </c>
      <c r="K15" s="863" t="s">
        <v>381</v>
      </c>
    </row>
    <row r="16" spans="1:11" x14ac:dyDescent="0.25">
      <c r="A16" s="933" t="s">
        <v>402</v>
      </c>
      <c r="B16" s="933" t="s">
        <v>403</v>
      </c>
      <c r="C16" s="1014">
        <v>2054</v>
      </c>
      <c r="D16" s="1014">
        <v>1759</v>
      </c>
      <c r="E16" s="1014">
        <v>17001</v>
      </c>
      <c r="F16" s="1014">
        <v>0</v>
      </c>
      <c r="G16" s="1014">
        <v>20814</v>
      </c>
      <c r="I16" s="867">
        <v>9158.16</v>
      </c>
      <c r="J16" s="866">
        <v>9158.16</v>
      </c>
      <c r="K16" s="863" t="s">
        <v>381</v>
      </c>
    </row>
    <row r="17" spans="1:11" x14ac:dyDescent="0.25">
      <c r="A17" s="933" t="s">
        <v>404</v>
      </c>
      <c r="B17" s="933" t="s">
        <v>405</v>
      </c>
      <c r="C17" s="1014">
        <v>66268</v>
      </c>
      <c r="D17" s="1014">
        <v>17364</v>
      </c>
      <c r="E17" s="1014">
        <v>100444</v>
      </c>
      <c r="F17" s="1014">
        <v>0</v>
      </c>
      <c r="G17" s="1014">
        <v>184076</v>
      </c>
      <c r="I17" s="867">
        <v>80993.440000000002</v>
      </c>
      <c r="J17" s="866">
        <v>80993.440000000002</v>
      </c>
      <c r="K17" s="863" t="s">
        <v>381</v>
      </c>
    </row>
    <row r="18" spans="1:11" x14ac:dyDescent="0.25">
      <c r="A18" s="933" t="s">
        <v>406</v>
      </c>
      <c r="B18" s="933" t="s">
        <v>407</v>
      </c>
      <c r="C18" s="1014">
        <v>11706</v>
      </c>
      <c r="D18" s="1014">
        <v>2495</v>
      </c>
      <c r="E18" s="1014">
        <v>11580</v>
      </c>
      <c r="F18" s="1014">
        <v>0</v>
      </c>
      <c r="G18" s="1014">
        <v>25781</v>
      </c>
      <c r="I18" s="867">
        <v>11343.64</v>
      </c>
      <c r="J18" s="866">
        <v>11343.64</v>
      </c>
      <c r="K18" s="863" t="s">
        <v>381</v>
      </c>
    </row>
    <row r="19" spans="1:11" x14ac:dyDescent="0.25">
      <c r="A19" s="933" t="s">
        <v>408</v>
      </c>
      <c r="B19" s="933" t="s">
        <v>409</v>
      </c>
      <c r="C19" s="1014">
        <v>10110</v>
      </c>
      <c r="D19" s="1014">
        <v>3765</v>
      </c>
      <c r="E19" s="1014">
        <v>23467</v>
      </c>
      <c r="F19" s="1014">
        <v>0</v>
      </c>
      <c r="G19" s="1014">
        <v>37342</v>
      </c>
      <c r="I19" s="867">
        <v>16430.48</v>
      </c>
      <c r="J19" s="866">
        <v>16430.48</v>
      </c>
      <c r="K19" s="863" t="s">
        <v>381</v>
      </c>
    </row>
    <row r="20" spans="1:11" x14ac:dyDescent="0.25">
      <c r="A20" s="933" t="s">
        <v>410</v>
      </c>
      <c r="B20" s="933" t="s">
        <v>411</v>
      </c>
      <c r="C20" s="1014">
        <v>4867</v>
      </c>
      <c r="D20" s="1014">
        <v>1261</v>
      </c>
      <c r="E20" s="1014">
        <v>7578</v>
      </c>
      <c r="F20" s="1014">
        <v>0</v>
      </c>
      <c r="G20" s="1014">
        <v>13706</v>
      </c>
      <c r="I20" s="867">
        <v>6030.64</v>
      </c>
      <c r="J20" s="866">
        <v>6030.64</v>
      </c>
      <c r="K20" s="863" t="s">
        <v>381</v>
      </c>
    </row>
    <row r="21" spans="1:11" x14ac:dyDescent="0.25">
      <c r="A21" s="933" t="s">
        <v>412</v>
      </c>
      <c r="B21" s="933" t="s">
        <v>413</v>
      </c>
      <c r="C21" s="1014">
        <v>10971</v>
      </c>
      <c r="D21" s="1014">
        <v>1319</v>
      </c>
      <c r="E21" s="1014">
        <v>9763</v>
      </c>
      <c r="F21" s="1014">
        <v>1784</v>
      </c>
      <c r="G21" s="1014">
        <v>23837</v>
      </c>
      <c r="I21" s="867">
        <v>10488.28</v>
      </c>
      <c r="J21" s="866">
        <v>10488.28</v>
      </c>
      <c r="K21" s="863" t="s">
        <v>381</v>
      </c>
    </row>
    <row r="22" spans="1:11" x14ac:dyDescent="0.25">
      <c r="A22" s="933" t="s">
        <v>414</v>
      </c>
      <c r="B22" s="933" t="s">
        <v>415</v>
      </c>
      <c r="C22" s="1014">
        <v>23417</v>
      </c>
      <c r="D22" s="1014">
        <v>4478</v>
      </c>
      <c r="E22" s="1014">
        <v>19505</v>
      </c>
      <c r="F22" s="1014">
        <v>2259</v>
      </c>
      <c r="G22" s="1014">
        <v>49659</v>
      </c>
      <c r="I22" s="867">
        <v>21849.96</v>
      </c>
      <c r="J22" s="866">
        <v>21849.96</v>
      </c>
      <c r="K22" s="863" t="s">
        <v>381</v>
      </c>
    </row>
    <row r="23" spans="1:11" x14ac:dyDescent="0.25">
      <c r="A23" s="933" t="s">
        <v>416</v>
      </c>
      <c r="B23" s="933" t="s">
        <v>417</v>
      </c>
      <c r="C23" s="1014">
        <v>134702</v>
      </c>
      <c r="D23" s="1014">
        <v>2219</v>
      </c>
      <c r="E23" s="1014">
        <v>53243</v>
      </c>
      <c r="F23" s="1014">
        <v>0</v>
      </c>
      <c r="G23" s="1014">
        <v>190164</v>
      </c>
      <c r="I23" s="867">
        <v>83672.160000000003</v>
      </c>
      <c r="J23" s="866">
        <v>83672.160000000003</v>
      </c>
      <c r="K23" s="863" t="s">
        <v>381</v>
      </c>
    </row>
    <row r="24" spans="1:11" x14ac:dyDescent="0.25">
      <c r="A24" s="933" t="s">
        <v>418</v>
      </c>
      <c r="B24" s="933" t="s">
        <v>419</v>
      </c>
      <c r="C24" s="1014">
        <v>674</v>
      </c>
      <c r="D24" s="1014">
        <v>1647</v>
      </c>
      <c r="E24" s="1014">
        <v>24861</v>
      </c>
      <c r="F24" s="1014">
        <v>0</v>
      </c>
      <c r="G24" s="1014">
        <v>27182</v>
      </c>
      <c r="I24" s="867">
        <v>11960.08</v>
      </c>
      <c r="J24" s="866">
        <v>11960.08</v>
      </c>
      <c r="K24" s="863" t="s">
        <v>3012</v>
      </c>
    </row>
    <row r="25" spans="1:11" x14ac:dyDescent="0.25">
      <c r="A25" s="933" t="s">
        <v>420</v>
      </c>
      <c r="B25" s="933" t="s">
        <v>421</v>
      </c>
      <c r="C25" s="1014">
        <v>24273</v>
      </c>
      <c r="D25" s="1014">
        <v>4053</v>
      </c>
      <c r="E25" s="1014">
        <v>11547</v>
      </c>
      <c r="F25" s="1014">
        <v>0</v>
      </c>
      <c r="G25" s="1014">
        <v>39873</v>
      </c>
      <c r="I25" s="867">
        <v>17544.12</v>
      </c>
      <c r="J25" s="866">
        <v>17544.12</v>
      </c>
      <c r="K25" s="863" t="s">
        <v>381</v>
      </c>
    </row>
    <row r="26" spans="1:11" x14ac:dyDescent="0.25">
      <c r="A26" s="933" t="s">
        <v>422</v>
      </c>
      <c r="B26" s="933" t="s">
        <v>423</v>
      </c>
      <c r="C26" s="1014">
        <v>49727</v>
      </c>
      <c r="D26" s="1014">
        <v>8469</v>
      </c>
      <c r="E26" s="1014">
        <v>23116</v>
      </c>
      <c r="F26" s="1014">
        <v>0</v>
      </c>
      <c r="G26" s="1014">
        <v>81312</v>
      </c>
      <c r="I26" s="867">
        <v>35777.279999999999</v>
      </c>
      <c r="J26" s="866">
        <v>35777.279999999999</v>
      </c>
      <c r="K26" s="863" t="s">
        <v>381</v>
      </c>
    </row>
    <row r="27" spans="1:11" x14ac:dyDescent="0.25">
      <c r="A27" s="933" t="s">
        <v>424</v>
      </c>
      <c r="B27" s="933" t="s">
        <v>425</v>
      </c>
      <c r="C27" s="1014">
        <v>27814</v>
      </c>
      <c r="D27" s="1014">
        <v>4333</v>
      </c>
      <c r="E27" s="1014">
        <v>8720</v>
      </c>
      <c r="F27" s="1014">
        <v>1704</v>
      </c>
      <c r="G27" s="1014">
        <v>42571</v>
      </c>
      <c r="I27" s="867">
        <v>18731.240000000002</v>
      </c>
      <c r="J27" s="866">
        <v>18731.240000000002</v>
      </c>
      <c r="K27" s="863" t="s">
        <v>381</v>
      </c>
    </row>
    <row r="28" spans="1:11" x14ac:dyDescent="0.25">
      <c r="A28" s="933" t="s">
        <v>426</v>
      </c>
      <c r="B28" s="933" t="s">
        <v>427</v>
      </c>
      <c r="C28" s="1014">
        <v>88251</v>
      </c>
      <c r="D28" s="1014">
        <v>22438</v>
      </c>
      <c r="E28" s="1014">
        <v>58697</v>
      </c>
      <c r="F28" s="1014">
        <v>0</v>
      </c>
      <c r="G28" s="1014">
        <v>169386</v>
      </c>
      <c r="I28" s="867">
        <v>74529.84</v>
      </c>
      <c r="J28" s="866">
        <v>74529.84</v>
      </c>
      <c r="K28" s="863" t="s">
        <v>381</v>
      </c>
    </row>
    <row r="29" spans="1:11" x14ac:dyDescent="0.25">
      <c r="A29" s="933" t="s">
        <v>428</v>
      </c>
      <c r="B29" s="933" t="s">
        <v>429</v>
      </c>
      <c r="C29" s="1014">
        <v>34115</v>
      </c>
      <c r="D29" s="1014">
        <v>4606</v>
      </c>
      <c r="E29" s="1014">
        <v>18445</v>
      </c>
      <c r="F29" s="1014">
        <v>0</v>
      </c>
      <c r="G29" s="1014">
        <v>57166</v>
      </c>
      <c r="I29" s="867">
        <v>25153.040000000001</v>
      </c>
      <c r="J29" s="866">
        <v>25153.040000000001</v>
      </c>
      <c r="K29" s="863" t="s">
        <v>381</v>
      </c>
    </row>
    <row r="30" spans="1:11" x14ac:dyDescent="0.25">
      <c r="A30" s="933" t="s">
        <v>430</v>
      </c>
      <c r="B30" s="933" t="s">
        <v>431</v>
      </c>
      <c r="C30" s="1014">
        <v>10942</v>
      </c>
      <c r="D30" s="1014">
        <v>0</v>
      </c>
      <c r="E30" s="1014">
        <v>4805</v>
      </c>
      <c r="F30" s="1014">
        <v>0</v>
      </c>
      <c r="G30" s="1014">
        <v>15747</v>
      </c>
      <c r="I30" s="867">
        <v>6928.68</v>
      </c>
      <c r="J30" s="866">
        <v>6928.68</v>
      </c>
      <c r="K30" s="863" t="s">
        <v>381</v>
      </c>
    </row>
    <row r="31" spans="1:11" x14ac:dyDescent="0.25">
      <c r="A31" s="933" t="s">
        <v>432</v>
      </c>
      <c r="B31" s="933" t="s">
        <v>433</v>
      </c>
      <c r="C31" s="1014">
        <v>144136</v>
      </c>
      <c r="D31" s="1014">
        <v>31526</v>
      </c>
      <c r="E31" s="1014">
        <v>69207</v>
      </c>
      <c r="F31" s="1014">
        <v>0</v>
      </c>
      <c r="G31" s="1014">
        <v>244869</v>
      </c>
      <c r="I31" s="867">
        <v>107742.36</v>
      </c>
      <c r="J31" s="866">
        <v>107742.36</v>
      </c>
      <c r="K31" s="863" t="s">
        <v>381</v>
      </c>
    </row>
    <row r="32" spans="1:11" x14ac:dyDescent="0.25">
      <c r="A32" s="933" t="s">
        <v>434</v>
      </c>
      <c r="B32" s="933" t="s">
        <v>435</v>
      </c>
      <c r="C32" s="1014">
        <v>10948</v>
      </c>
      <c r="D32" s="1014">
        <v>3171</v>
      </c>
      <c r="E32" s="1014">
        <v>9487</v>
      </c>
      <c r="F32" s="1014">
        <v>0</v>
      </c>
      <c r="G32" s="1014">
        <v>23606</v>
      </c>
      <c r="I32" s="867">
        <v>10386.64</v>
      </c>
      <c r="J32" s="866">
        <v>10386.64</v>
      </c>
      <c r="K32" s="863" t="s">
        <v>381</v>
      </c>
    </row>
    <row r="33" spans="1:11" x14ac:dyDescent="0.25">
      <c r="A33" s="933" t="s">
        <v>436</v>
      </c>
      <c r="B33" s="933" t="s">
        <v>437</v>
      </c>
      <c r="C33" s="1014">
        <v>11895</v>
      </c>
      <c r="D33" s="1014">
        <v>1108</v>
      </c>
      <c r="E33" s="1014">
        <v>5900</v>
      </c>
      <c r="F33" s="1014">
        <v>0</v>
      </c>
      <c r="G33" s="1014">
        <v>18903</v>
      </c>
      <c r="I33" s="867">
        <v>8317.32</v>
      </c>
      <c r="J33" s="866">
        <v>8317.32</v>
      </c>
      <c r="K33" s="863" t="s">
        <v>381</v>
      </c>
    </row>
    <row r="34" spans="1:11" x14ac:dyDescent="0.25">
      <c r="A34" s="933" t="s">
        <v>438</v>
      </c>
      <c r="B34" s="933" t="s">
        <v>439</v>
      </c>
      <c r="C34" s="1014">
        <v>46791</v>
      </c>
      <c r="D34" s="1014">
        <v>11353</v>
      </c>
      <c r="E34" s="1014">
        <v>25020</v>
      </c>
      <c r="F34" s="1014">
        <v>3905</v>
      </c>
      <c r="G34" s="1014">
        <v>87069</v>
      </c>
      <c r="I34" s="867">
        <v>38310.36</v>
      </c>
      <c r="J34" s="866">
        <v>38310.36</v>
      </c>
      <c r="K34" s="863" t="s">
        <v>381</v>
      </c>
    </row>
    <row r="35" spans="1:11" x14ac:dyDescent="0.25">
      <c r="A35" s="933" t="s">
        <v>440</v>
      </c>
      <c r="B35" s="933" t="s">
        <v>441</v>
      </c>
      <c r="C35" s="1014">
        <v>3595</v>
      </c>
      <c r="D35" s="1014">
        <v>1179</v>
      </c>
      <c r="E35" s="1014">
        <v>9551</v>
      </c>
      <c r="F35" s="1014">
        <v>0</v>
      </c>
      <c r="G35" s="1014">
        <v>14325</v>
      </c>
      <c r="I35" s="867">
        <v>6303</v>
      </c>
      <c r="J35" s="866">
        <v>6303</v>
      </c>
      <c r="K35" s="863" t="s">
        <v>381</v>
      </c>
    </row>
    <row r="36" spans="1:11" x14ac:dyDescent="0.25">
      <c r="A36" s="933" t="s">
        <v>442</v>
      </c>
      <c r="B36" s="933" t="s">
        <v>443</v>
      </c>
      <c r="C36" s="1014">
        <v>6889</v>
      </c>
      <c r="D36" s="1014">
        <v>532</v>
      </c>
      <c r="E36" s="1014">
        <v>4929</v>
      </c>
      <c r="F36" s="1014">
        <v>0</v>
      </c>
      <c r="G36" s="1014">
        <v>12350</v>
      </c>
      <c r="I36" s="867">
        <v>5434</v>
      </c>
      <c r="J36" s="866">
        <v>5434</v>
      </c>
      <c r="K36" s="863" t="s">
        <v>381</v>
      </c>
    </row>
    <row r="37" spans="1:11" x14ac:dyDescent="0.25">
      <c r="A37" s="933" t="s">
        <v>444</v>
      </c>
      <c r="B37" s="933" t="s">
        <v>445</v>
      </c>
      <c r="C37" s="1014">
        <v>12702</v>
      </c>
      <c r="D37" s="1014">
        <v>3173</v>
      </c>
      <c r="E37" s="1014">
        <v>29774</v>
      </c>
      <c r="F37" s="1014">
        <v>0</v>
      </c>
      <c r="G37" s="1014">
        <v>45649</v>
      </c>
      <c r="I37" s="867">
        <v>20085.560000000001</v>
      </c>
      <c r="J37" s="866">
        <v>20085.560000000001</v>
      </c>
      <c r="K37" s="863" t="s">
        <v>381</v>
      </c>
    </row>
    <row r="38" spans="1:11" x14ac:dyDescent="0.25">
      <c r="A38" s="933" t="s">
        <v>446</v>
      </c>
      <c r="B38" s="933" t="s">
        <v>447</v>
      </c>
      <c r="C38" s="1014">
        <v>16288</v>
      </c>
      <c r="D38" s="1014">
        <v>2581</v>
      </c>
      <c r="E38" s="1014">
        <v>14243</v>
      </c>
      <c r="F38" s="1014">
        <v>0</v>
      </c>
      <c r="G38" s="1014">
        <v>33112</v>
      </c>
      <c r="I38" s="867">
        <v>14569.28</v>
      </c>
      <c r="J38" s="866">
        <v>14569.28</v>
      </c>
      <c r="K38" s="863" t="s">
        <v>381</v>
      </c>
    </row>
    <row r="39" spans="1:11" x14ac:dyDescent="0.25">
      <c r="A39" s="933" t="s">
        <v>448</v>
      </c>
      <c r="B39" s="933" t="s">
        <v>449</v>
      </c>
      <c r="C39" s="1014">
        <v>4860</v>
      </c>
      <c r="D39" s="1014">
        <v>2372</v>
      </c>
      <c r="E39" s="1014">
        <v>6180</v>
      </c>
      <c r="F39" s="1014">
        <v>0</v>
      </c>
      <c r="G39" s="1014">
        <v>13412</v>
      </c>
      <c r="I39" s="867">
        <v>5901.28</v>
      </c>
      <c r="J39" s="866">
        <v>5901.28</v>
      </c>
      <c r="K39" s="863" t="s">
        <v>381</v>
      </c>
    </row>
    <row r="40" spans="1:11" x14ac:dyDescent="0.25">
      <c r="A40" s="933" t="s">
        <v>450</v>
      </c>
      <c r="B40" s="933" t="s">
        <v>451</v>
      </c>
      <c r="C40" s="1014">
        <v>603</v>
      </c>
      <c r="D40" s="1014">
        <v>0</v>
      </c>
      <c r="E40" s="1014">
        <v>3062</v>
      </c>
      <c r="F40" s="1014">
        <v>0</v>
      </c>
      <c r="G40" s="1014">
        <v>3665</v>
      </c>
      <c r="I40" s="867">
        <v>1612.6</v>
      </c>
      <c r="J40" s="866">
        <v>1612.6</v>
      </c>
      <c r="K40" s="863" t="s">
        <v>381</v>
      </c>
    </row>
    <row r="41" spans="1:11" x14ac:dyDescent="0.25">
      <c r="A41" s="933" t="s">
        <v>452</v>
      </c>
      <c r="B41" s="933" t="s">
        <v>453</v>
      </c>
      <c r="C41" s="1014">
        <v>37570</v>
      </c>
      <c r="D41" s="1014">
        <v>10546</v>
      </c>
      <c r="E41" s="1014">
        <v>30650</v>
      </c>
      <c r="F41" s="1014">
        <v>0</v>
      </c>
      <c r="G41" s="1014">
        <v>78766</v>
      </c>
      <c r="I41" s="867">
        <v>34657.040000000001</v>
      </c>
      <c r="J41" s="866">
        <v>34657.040000000001</v>
      </c>
      <c r="K41" s="863" t="s">
        <v>381</v>
      </c>
    </row>
    <row r="42" spans="1:11" x14ac:dyDescent="0.25">
      <c r="A42" s="933" t="s">
        <v>454</v>
      </c>
      <c r="B42" s="933" t="s">
        <v>455</v>
      </c>
      <c r="C42" s="1014">
        <v>34228</v>
      </c>
      <c r="D42" s="1014">
        <v>3550</v>
      </c>
      <c r="E42" s="1014">
        <v>18879</v>
      </c>
      <c r="F42" s="1014">
        <v>0</v>
      </c>
      <c r="G42" s="1014">
        <v>56657</v>
      </c>
      <c r="I42" s="867">
        <v>24929.08</v>
      </c>
      <c r="J42" s="866">
        <v>24929.08</v>
      </c>
      <c r="K42" s="863" t="s">
        <v>381</v>
      </c>
    </row>
    <row r="43" spans="1:11" x14ac:dyDescent="0.25">
      <c r="A43" s="933" t="s">
        <v>456</v>
      </c>
      <c r="B43" s="933" t="s">
        <v>457</v>
      </c>
      <c r="C43" s="1014">
        <v>101276</v>
      </c>
      <c r="D43" s="1014">
        <v>0</v>
      </c>
      <c r="E43" s="1014">
        <v>33861</v>
      </c>
      <c r="F43" s="1014">
        <v>0</v>
      </c>
      <c r="G43" s="1014">
        <v>135137</v>
      </c>
      <c r="I43" s="867">
        <v>59460.28</v>
      </c>
      <c r="J43" s="866">
        <v>59460.28</v>
      </c>
      <c r="K43" s="863" t="s">
        <v>381</v>
      </c>
    </row>
    <row r="44" spans="1:11" x14ac:dyDescent="0.25">
      <c r="A44" s="933" t="s">
        <v>458</v>
      </c>
      <c r="B44" s="933" t="s">
        <v>459</v>
      </c>
      <c r="C44" s="1014">
        <v>39456</v>
      </c>
      <c r="D44" s="1014">
        <v>8338</v>
      </c>
      <c r="E44" s="1014">
        <v>38348</v>
      </c>
      <c r="F44" s="1014">
        <v>3896</v>
      </c>
      <c r="G44" s="1014">
        <v>90038</v>
      </c>
      <c r="I44" s="867">
        <v>39616.720000000001</v>
      </c>
      <c r="J44" s="866">
        <v>39616.720000000001</v>
      </c>
      <c r="K44" s="863" t="s">
        <v>381</v>
      </c>
    </row>
    <row r="45" spans="1:11" x14ac:dyDescent="0.25">
      <c r="A45" s="933" t="s">
        <v>460</v>
      </c>
      <c r="B45" s="933" t="s">
        <v>461</v>
      </c>
      <c r="C45" s="1014">
        <v>22384</v>
      </c>
      <c r="D45" s="1014">
        <v>4560</v>
      </c>
      <c r="E45" s="1014">
        <v>21674</v>
      </c>
      <c r="F45" s="1014">
        <v>0</v>
      </c>
      <c r="G45" s="1014">
        <v>48618</v>
      </c>
      <c r="I45" s="867">
        <v>21391.920000000002</v>
      </c>
      <c r="J45" s="866">
        <v>21391.920000000002</v>
      </c>
      <c r="K45" s="863" t="s">
        <v>381</v>
      </c>
    </row>
    <row r="46" spans="1:11" x14ac:dyDescent="0.25">
      <c r="A46" s="933" t="s">
        <v>462</v>
      </c>
      <c r="B46" s="933" t="s">
        <v>463</v>
      </c>
      <c r="C46" s="1014">
        <v>3574</v>
      </c>
      <c r="D46" s="1014">
        <v>1996</v>
      </c>
      <c r="E46" s="1014">
        <v>15069</v>
      </c>
      <c r="F46" s="1014">
        <v>0</v>
      </c>
      <c r="G46" s="1014">
        <v>20639</v>
      </c>
      <c r="I46" s="867">
        <v>9081.16</v>
      </c>
      <c r="J46" s="866">
        <v>9081.16</v>
      </c>
      <c r="K46" s="863" t="s">
        <v>381</v>
      </c>
    </row>
    <row r="47" spans="1:11" x14ac:dyDescent="0.25">
      <c r="A47" s="933" t="s">
        <v>464</v>
      </c>
      <c r="B47" s="933" t="s">
        <v>465</v>
      </c>
      <c r="C47" s="1014">
        <v>22177</v>
      </c>
      <c r="D47" s="1014">
        <v>0</v>
      </c>
      <c r="E47" s="1014">
        <v>6730</v>
      </c>
      <c r="F47" s="1014">
        <v>0</v>
      </c>
      <c r="G47" s="1014">
        <v>28907</v>
      </c>
      <c r="I47" s="867">
        <v>12719.08</v>
      </c>
      <c r="J47" s="866">
        <v>12719.08</v>
      </c>
      <c r="K47" s="863" t="s">
        <v>381</v>
      </c>
    </row>
    <row r="48" spans="1:11" x14ac:dyDescent="0.25">
      <c r="A48" s="933" t="s">
        <v>466</v>
      </c>
      <c r="B48" s="933" t="s">
        <v>467</v>
      </c>
      <c r="C48" s="1014">
        <v>51359</v>
      </c>
      <c r="D48" s="1014">
        <v>12517</v>
      </c>
      <c r="E48" s="1014">
        <v>23730</v>
      </c>
      <c r="F48" s="1014">
        <v>0</v>
      </c>
      <c r="G48" s="1014">
        <v>87606</v>
      </c>
      <c r="I48" s="867">
        <v>38546.639999999999</v>
      </c>
      <c r="J48" s="866">
        <v>38546.639999999999</v>
      </c>
      <c r="K48" s="863" t="s">
        <v>381</v>
      </c>
    </row>
    <row r="49" spans="1:11" x14ac:dyDescent="0.25">
      <c r="A49" s="933" t="s">
        <v>468</v>
      </c>
      <c r="B49" s="933" t="s">
        <v>469</v>
      </c>
      <c r="C49" s="1014">
        <v>24879</v>
      </c>
      <c r="D49" s="1014">
        <v>8146</v>
      </c>
      <c r="E49" s="1014">
        <v>113247</v>
      </c>
      <c r="F49" s="1014">
        <v>0</v>
      </c>
      <c r="G49" s="1014">
        <v>146272</v>
      </c>
      <c r="I49" s="867">
        <v>64359.68</v>
      </c>
      <c r="J49" s="866">
        <v>64359.68</v>
      </c>
      <c r="K49" s="863" t="s">
        <v>381</v>
      </c>
    </row>
    <row r="50" spans="1:11" x14ac:dyDescent="0.25">
      <c r="A50" s="933" t="s">
        <v>470</v>
      </c>
      <c r="B50" s="933" t="s">
        <v>471</v>
      </c>
      <c r="C50" s="1014">
        <v>36906</v>
      </c>
      <c r="D50" s="1014">
        <v>6740</v>
      </c>
      <c r="E50" s="1014">
        <v>63913</v>
      </c>
      <c r="F50" s="1014">
        <v>0</v>
      </c>
      <c r="G50" s="1014">
        <v>107559</v>
      </c>
      <c r="I50" s="867">
        <v>47325.96</v>
      </c>
      <c r="J50" s="866">
        <v>47325.96</v>
      </c>
      <c r="K50" s="863" t="s">
        <v>381</v>
      </c>
    </row>
    <row r="51" spans="1:11" x14ac:dyDescent="0.25">
      <c r="A51" s="933" t="s">
        <v>472</v>
      </c>
      <c r="B51" s="933" t="s">
        <v>473</v>
      </c>
      <c r="C51" s="1014">
        <v>11018</v>
      </c>
      <c r="D51" s="1014">
        <v>1850</v>
      </c>
      <c r="E51" s="1014">
        <v>13774</v>
      </c>
      <c r="F51" s="1014">
        <v>0</v>
      </c>
      <c r="G51" s="1014">
        <v>26642</v>
      </c>
      <c r="I51" s="867">
        <v>11722.48</v>
      </c>
      <c r="J51" s="866">
        <v>11722.48</v>
      </c>
      <c r="K51" s="863" t="s">
        <v>381</v>
      </c>
    </row>
    <row r="52" spans="1:11" x14ac:dyDescent="0.25">
      <c r="A52" s="933" t="s">
        <v>474</v>
      </c>
      <c r="B52" s="933" t="s">
        <v>475</v>
      </c>
      <c r="C52" s="1014">
        <v>29004</v>
      </c>
      <c r="D52" s="1014">
        <v>7278</v>
      </c>
      <c r="E52" s="1014">
        <v>71001</v>
      </c>
      <c r="F52" s="1014">
        <v>4182</v>
      </c>
      <c r="G52" s="1014">
        <v>111465</v>
      </c>
      <c r="I52" s="867">
        <v>49044.6</v>
      </c>
      <c r="J52" s="866">
        <v>49044.6</v>
      </c>
      <c r="K52" s="863" t="s">
        <v>381</v>
      </c>
    </row>
    <row r="53" spans="1:11" x14ac:dyDescent="0.25">
      <c r="A53" s="933" t="s">
        <v>476</v>
      </c>
      <c r="B53" s="933" t="s">
        <v>477</v>
      </c>
      <c r="C53" s="1014">
        <v>15914</v>
      </c>
      <c r="D53" s="1014">
        <v>1828</v>
      </c>
      <c r="E53" s="1014">
        <v>32276</v>
      </c>
      <c r="F53" s="1014">
        <v>0</v>
      </c>
      <c r="G53" s="1014">
        <v>50018</v>
      </c>
      <c r="I53" s="867">
        <v>22007.920000000002</v>
      </c>
      <c r="J53" s="866">
        <v>22007.920000000002</v>
      </c>
      <c r="K53" s="863" t="s">
        <v>381</v>
      </c>
    </row>
    <row r="54" spans="1:11" x14ac:dyDescent="0.25">
      <c r="A54" s="933" t="s">
        <v>478</v>
      </c>
      <c r="B54" s="933" t="s">
        <v>479</v>
      </c>
      <c r="C54" s="1014">
        <v>753688</v>
      </c>
      <c r="D54" s="1014">
        <v>123353</v>
      </c>
      <c r="E54" s="1014">
        <v>735220</v>
      </c>
      <c r="F54" s="1014">
        <v>65197</v>
      </c>
      <c r="G54" s="1014">
        <v>1677458</v>
      </c>
      <c r="I54" s="867">
        <v>738081.52</v>
      </c>
      <c r="J54" s="866">
        <v>738081.52</v>
      </c>
      <c r="K54" s="863" t="s">
        <v>381</v>
      </c>
    </row>
    <row r="55" spans="1:11" ht="22.5" x14ac:dyDescent="0.25">
      <c r="A55" s="933" t="s">
        <v>480</v>
      </c>
      <c r="B55" s="933" t="s">
        <v>481</v>
      </c>
      <c r="C55" s="1014">
        <v>3045</v>
      </c>
      <c r="D55" s="1014">
        <v>1130</v>
      </c>
      <c r="E55" s="1014">
        <v>60786</v>
      </c>
      <c r="F55" s="1014">
        <v>0</v>
      </c>
      <c r="G55" s="1014">
        <v>64961</v>
      </c>
      <c r="I55" s="867">
        <v>28582.84</v>
      </c>
      <c r="J55" s="866">
        <v>28582.84</v>
      </c>
      <c r="K55" s="863" t="s">
        <v>3012</v>
      </c>
    </row>
    <row r="56" spans="1:11" x14ac:dyDescent="0.25">
      <c r="A56" s="933" t="s">
        <v>482</v>
      </c>
      <c r="B56" s="933" t="s">
        <v>2934</v>
      </c>
      <c r="C56" s="1014">
        <v>10976</v>
      </c>
      <c r="D56" s="1014">
        <v>4059</v>
      </c>
      <c r="E56" s="1014">
        <v>40069</v>
      </c>
      <c r="F56" s="1014">
        <v>0</v>
      </c>
      <c r="G56" s="1014">
        <v>55104</v>
      </c>
      <c r="I56" s="867">
        <v>24245.759999999998</v>
      </c>
      <c r="J56" s="866">
        <v>24245.759999999998</v>
      </c>
      <c r="K56" s="863" t="s">
        <v>381</v>
      </c>
    </row>
    <row r="57" spans="1:11" x14ac:dyDescent="0.25">
      <c r="A57" s="933" t="s">
        <v>483</v>
      </c>
      <c r="B57" s="933" t="s">
        <v>484</v>
      </c>
      <c r="C57" s="1014">
        <v>14585</v>
      </c>
      <c r="D57" s="1014">
        <v>4607</v>
      </c>
      <c r="E57" s="1014">
        <v>45686</v>
      </c>
      <c r="F57" s="1014">
        <v>0</v>
      </c>
      <c r="G57" s="1014">
        <v>64878</v>
      </c>
      <c r="I57" s="867">
        <v>28546.32</v>
      </c>
      <c r="J57" s="866">
        <v>28546.32</v>
      </c>
      <c r="K57" s="863" t="s">
        <v>381</v>
      </c>
    </row>
    <row r="58" spans="1:11" x14ac:dyDescent="0.25">
      <c r="A58" s="933" t="s">
        <v>485</v>
      </c>
      <c r="B58" s="933" t="s">
        <v>486</v>
      </c>
      <c r="C58" s="1014">
        <v>8213</v>
      </c>
      <c r="D58" s="1014">
        <v>2500</v>
      </c>
      <c r="E58" s="1014">
        <v>14925</v>
      </c>
      <c r="F58" s="1014">
        <v>0</v>
      </c>
      <c r="G58" s="1014">
        <v>25638</v>
      </c>
      <c r="I58" s="867">
        <v>11280.72</v>
      </c>
      <c r="J58" s="866">
        <v>11280.72</v>
      </c>
      <c r="K58" s="863" t="s">
        <v>381</v>
      </c>
    </row>
    <row r="59" spans="1:11" x14ac:dyDescent="0.25">
      <c r="A59" s="933" t="s">
        <v>487</v>
      </c>
      <c r="B59" s="933" t="s">
        <v>488</v>
      </c>
      <c r="C59" s="1014">
        <v>760503</v>
      </c>
      <c r="D59" s="1014">
        <v>29644</v>
      </c>
      <c r="E59" s="1014">
        <v>369152</v>
      </c>
      <c r="F59" s="1014">
        <v>35008</v>
      </c>
      <c r="G59" s="1014">
        <v>1194307</v>
      </c>
      <c r="I59" s="867">
        <v>525495.07999999996</v>
      </c>
      <c r="J59" s="866">
        <v>525495.07999999996</v>
      </c>
      <c r="K59" s="863" t="s">
        <v>381</v>
      </c>
    </row>
    <row r="60" spans="1:11" x14ac:dyDescent="0.25">
      <c r="A60" s="933" t="s">
        <v>489</v>
      </c>
      <c r="B60" s="933" t="s">
        <v>490</v>
      </c>
      <c r="C60" s="1014">
        <v>2297</v>
      </c>
      <c r="D60" s="1014">
        <v>1016</v>
      </c>
      <c r="E60" s="1014">
        <v>16832</v>
      </c>
      <c r="F60" s="1014">
        <v>0</v>
      </c>
      <c r="G60" s="1014">
        <v>20145</v>
      </c>
      <c r="I60" s="867">
        <v>8863.7999999999993</v>
      </c>
      <c r="J60" s="866">
        <v>8863.7999999999993</v>
      </c>
      <c r="K60" s="863" t="s">
        <v>3012</v>
      </c>
    </row>
    <row r="61" spans="1:11" x14ac:dyDescent="0.25">
      <c r="A61" s="933" t="s">
        <v>491</v>
      </c>
      <c r="B61" s="933" t="s">
        <v>492</v>
      </c>
      <c r="C61" s="1014">
        <v>995</v>
      </c>
      <c r="D61" s="1014">
        <v>217</v>
      </c>
      <c r="E61" s="1014">
        <v>11770</v>
      </c>
      <c r="F61" s="1014">
        <v>0</v>
      </c>
      <c r="G61" s="1014">
        <v>12982</v>
      </c>
      <c r="I61" s="867">
        <v>5712.08</v>
      </c>
      <c r="J61" s="866">
        <v>5712.08</v>
      </c>
      <c r="K61" s="863" t="s">
        <v>3012</v>
      </c>
    </row>
    <row r="62" spans="1:11" x14ac:dyDescent="0.25">
      <c r="A62" s="933" t="s">
        <v>493</v>
      </c>
      <c r="B62" s="933" t="s">
        <v>494</v>
      </c>
      <c r="C62" s="1014">
        <v>1672</v>
      </c>
      <c r="D62" s="1014">
        <v>1474</v>
      </c>
      <c r="E62" s="1014">
        <v>5292</v>
      </c>
      <c r="F62" s="1014">
        <v>0</v>
      </c>
      <c r="G62" s="1014">
        <v>8438</v>
      </c>
      <c r="I62" s="867">
        <v>3712.72</v>
      </c>
      <c r="J62" s="866">
        <v>3712.72</v>
      </c>
      <c r="K62" s="863" t="s">
        <v>3012</v>
      </c>
    </row>
    <row r="63" spans="1:11" x14ac:dyDescent="0.25">
      <c r="A63" s="933" t="s">
        <v>495</v>
      </c>
      <c r="B63" s="933" t="s">
        <v>496</v>
      </c>
      <c r="C63" s="1014">
        <v>31828</v>
      </c>
      <c r="D63" s="1014">
        <v>5684</v>
      </c>
      <c r="E63" s="1014">
        <v>19732</v>
      </c>
      <c r="F63" s="1014">
        <v>0</v>
      </c>
      <c r="G63" s="1014">
        <v>57244</v>
      </c>
      <c r="I63" s="867">
        <v>25187.360000000001</v>
      </c>
      <c r="J63" s="866">
        <v>25187.360000000001</v>
      </c>
      <c r="K63" s="863" t="s">
        <v>381</v>
      </c>
    </row>
    <row r="64" spans="1:11" x14ac:dyDescent="0.25">
      <c r="A64" s="933" t="s">
        <v>497</v>
      </c>
      <c r="B64" s="933" t="s">
        <v>498</v>
      </c>
      <c r="C64" s="1014">
        <v>364391</v>
      </c>
      <c r="D64" s="1014">
        <v>35140</v>
      </c>
      <c r="E64" s="1014">
        <v>162229</v>
      </c>
      <c r="F64" s="1014">
        <v>8417</v>
      </c>
      <c r="G64" s="1014">
        <v>570177</v>
      </c>
      <c r="I64" s="867">
        <v>250877.88</v>
      </c>
      <c r="J64" s="866">
        <v>250877.88</v>
      </c>
      <c r="K64" s="863" t="s">
        <v>381</v>
      </c>
    </row>
    <row r="65" spans="1:11" x14ac:dyDescent="0.25">
      <c r="A65" s="933" t="s">
        <v>499</v>
      </c>
      <c r="B65" s="933" t="s">
        <v>500</v>
      </c>
      <c r="C65" s="1014">
        <v>43521</v>
      </c>
      <c r="D65" s="1014">
        <v>5406</v>
      </c>
      <c r="E65" s="1014">
        <v>26266</v>
      </c>
      <c r="F65" s="1014">
        <v>0</v>
      </c>
      <c r="G65" s="1014">
        <v>75193</v>
      </c>
      <c r="I65" s="867">
        <v>33084.92</v>
      </c>
      <c r="J65" s="866">
        <v>33084.92</v>
      </c>
      <c r="K65" s="863" t="s">
        <v>381</v>
      </c>
    </row>
    <row r="66" spans="1:11" x14ac:dyDescent="0.25">
      <c r="A66" s="933" t="s">
        <v>501</v>
      </c>
      <c r="B66" s="933" t="s">
        <v>502</v>
      </c>
      <c r="C66" s="1014">
        <v>552</v>
      </c>
      <c r="D66" s="1014">
        <v>537</v>
      </c>
      <c r="E66" s="1014">
        <v>6985</v>
      </c>
      <c r="F66" s="1014">
        <v>0</v>
      </c>
      <c r="G66" s="1014">
        <v>8074</v>
      </c>
      <c r="I66" s="867">
        <v>3552.56</v>
      </c>
      <c r="J66" s="866">
        <v>3552.56</v>
      </c>
      <c r="K66" s="863" t="s">
        <v>3012</v>
      </c>
    </row>
    <row r="67" spans="1:11" x14ac:dyDescent="0.25">
      <c r="A67" s="933" t="s">
        <v>503</v>
      </c>
      <c r="B67" s="933" t="s">
        <v>504</v>
      </c>
      <c r="C67" s="1014">
        <v>4980</v>
      </c>
      <c r="D67" s="1014">
        <v>791</v>
      </c>
      <c r="E67" s="1014">
        <v>835</v>
      </c>
      <c r="F67" s="1014">
        <v>0</v>
      </c>
      <c r="G67" s="1014">
        <v>6606</v>
      </c>
      <c r="I67" s="867">
        <v>2906.64</v>
      </c>
      <c r="J67" s="866">
        <v>2906.64</v>
      </c>
      <c r="K67" s="863" t="s">
        <v>381</v>
      </c>
    </row>
    <row r="68" spans="1:11" x14ac:dyDescent="0.25">
      <c r="A68" s="933" t="s">
        <v>505</v>
      </c>
      <c r="B68" s="933" t="s">
        <v>506</v>
      </c>
      <c r="C68" s="1014">
        <v>26076</v>
      </c>
      <c r="D68" s="1014">
        <v>9196</v>
      </c>
      <c r="E68" s="1014">
        <v>32549</v>
      </c>
      <c r="F68" s="1014">
        <v>0</v>
      </c>
      <c r="G68" s="1014">
        <v>67821</v>
      </c>
      <c r="I68" s="867">
        <v>29841.24</v>
      </c>
      <c r="J68" s="866">
        <v>29841.24</v>
      </c>
      <c r="K68" s="863" t="s">
        <v>381</v>
      </c>
    </row>
    <row r="69" spans="1:11" x14ac:dyDescent="0.25">
      <c r="A69" s="933" t="s">
        <v>507</v>
      </c>
      <c r="B69" s="933" t="s">
        <v>508</v>
      </c>
      <c r="C69" s="1014">
        <v>383</v>
      </c>
      <c r="D69" s="1014">
        <v>440</v>
      </c>
      <c r="E69" s="1014">
        <v>1440</v>
      </c>
      <c r="F69" s="1014">
        <v>0</v>
      </c>
      <c r="G69" s="1014">
        <v>2263</v>
      </c>
      <c r="I69" s="867">
        <v>995.72</v>
      </c>
      <c r="J69" s="866">
        <v>1500</v>
      </c>
      <c r="K69" s="863" t="s">
        <v>381</v>
      </c>
    </row>
    <row r="70" spans="1:11" x14ac:dyDescent="0.25">
      <c r="A70" s="933" t="s">
        <v>509</v>
      </c>
      <c r="B70" s="933" t="s">
        <v>510</v>
      </c>
      <c r="C70" s="1014">
        <v>1606</v>
      </c>
      <c r="D70" s="1014">
        <v>512</v>
      </c>
      <c r="E70" s="1014">
        <v>1752</v>
      </c>
      <c r="F70" s="1014">
        <v>0</v>
      </c>
      <c r="G70" s="1014">
        <v>3870</v>
      </c>
      <c r="I70" s="867">
        <v>1702.8</v>
      </c>
      <c r="J70" s="866">
        <v>1702.8</v>
      </c>
      <c r="K70" s="863" t="s">
        <v>381</v>
      </c>
    </row>
    <row r="71" spans="1:11" x14ac:dyDescent="0.25">
      <c r="A71" s="933" t="s">
        <v>511</v>
      </c>
      <c r="B71" s="933" t="s">
        <v>512</v>
      </c>
      <c r="C71" s="1014">
        <v>15792</v>
      </c>
      <c r="D71" s="1014">
        <v>2002</v>
      </c>
      <c r="E71" s="1014">
        <v>23007</v>
      </c>
      <c r="F71" s="1014">
        <v>2236</v>
      </c>
      <c r="G71" s="1014">
        <v>43037</v>
      </c>
      <c r="I71" s="867">
        <v>18936.28</v>
      </c>
      <c r="J71" s="866">
        <v>18936.28</v>
      </c>
      <c r="K71" s="863" t="s">
        <v>381</v>
      </c>
    </row>
    <row r="72" spans="1:11" x14ac:dyDescent="0.25">
      <c r="A72" s="933" t="s">
        <v>513</v>
      </c>
      <c r="B72" s="933" t="s">
        <v>514</v>
      </c>
      <c r="C72" s="1014">
        <v>894</v>
      </c>
      <c r="D72" s="1014">
        <v>481</v>
      </c>
      <c r="E72" s="1014">
        <v>1559</v>
      </c>
      <c r="F72" s="1014">
        <v>0</v>
      </c>
      <c r="G72" s="1014">
        <v>2934</v>
      </c>
      <c r="I72" s="867">
        <v>1290.96</v>
      </c>
      <c r="J72" s="866">
        <v>1500</v>
      </c>
      <c r="K72" s="863" t="s">
        <v>381</v>
      </c>
    </row>
    <row r="73" spans="1:11" x14ac:dyDescent="0.25">
      <c r="A73" s="933" t="s">
        <v>515</v>
      </c>
      <c r="B73" s="933" t="s">
        <v>516</v>
      </c>
      <c r="C73" s="1014">
        <v>13545</v>
      </c>
      <c r="D73" s="1014">
        <v>1914</v>
      </c>
      <c r="E73" s="1014">
        <v>12063</v>
      </c>
      <c r="F73" s="1014">
        <v>0</v>
      </c>
      <c r="G73" s="1014">
        <v>27522</v>
      </c>
      <c r="I73" s="867">
        <v>12109.68</v>
      </c>
      <c r="J73" s="866">
        <v>12109.68</v>
      </c>
      <c r="K73" s="863" t="s">
        <v>381</v>
      </c>
    </row>
    <row r="74" spans="1:11" x14ac:dyDescent="0.25">
      <c r="A74" s="933" t="s">
        <v>517</v>
      </c>
      <c r="B74" s="933" t="s">
        <v>518</v>
      </c>
      <c r="C74" s="1014">
        <v>1480</v>
      </c>
      <c r="D74" s="1014">
        <v>460</v>
      </c>
      <c r="E74" s="1014">
        <v>959</v>
      </c>
      <c r="F74" s="1014">
        <v>0</v>
      </c>
      <c r="G74" s="1014">
        <v>2899</v>
      </c>
      <c r="I74" s="867">
        <v>1275.56</v>
      </c>
      <c r="J74" s="866">
        <v>1500</v>
      </c>
      <c r="K74" s="863" t="s">
        <v>381</v>
      </c>
    </row>
    <row r="75" spans="1:11" x14ac:dyDescent="0.25">
      <c r="A75" s="933" t="s">
        <v>519</v>
      </c>
      <c r="B75" s="933" t="s">
        <v>520</v>
      </c>
      <c r="C75" s="1014">
        <v>28541</v>
      </c>
      <c r="D75" s="1014">
        <v>7957</v>
      </c>
      <c r="E75" s="1014">
        <v>32333</v>
      </c>
      <c r="F75" s="1014">
        <v>0</v>
      </c>
      <c r="G75" s="1014">
        <v>68831</v>
      </c>
      <c r="I75" s="867">
        <v>30285.64</v>
      </c>
      <c r="J75" s="866">
        <v>30285.64</v>
      </c>
      <c r="K75" s="863" t="s">
        <v>381</v>
      </c>
    </row>
    <row r="76" spans="1:11" x14ac:dyDescent="0.25">
      <c r="A76" s="933" t="s">
        <v>521</v>
      </c>
      <c r="B76" s="933" t="s">
        <v>522</v>
      </c>
      <c r="C76" s="1014">
        <v>24384</v>
      </c>
      <c r="D76" s="1014">
        <v>6802</v>
      </c>
      <c r="E76" s="1014">
        <v>35379</v>
      </c>
      <c r="F76" s="1014">
        <v>0</v>
      </c>
      <c r="G76" s="1014">
        <v>66565</v>
      </c>
      <c r="I76" s="867">
        <v>29288.6</v>
      </c>
      <c r="J76" s="866">
        <v>29288.6</v>
      </c>
      <c r="K76" s="863" t="s">
        <v>381</v>
      </c>
    </row>
    <row r="77" spans="1:11" x14ac:dyDescent="0.25">
      <c r="A77" s="933" t="s">
        <v>523</v>
      </c>
      <c r="B77" s="933" t="s">
        <v>524</v>
      </c>
      <c r="C77" s="1014">
        <v>108384</v>
      </c>
      <c r="D77" s="1014">
        <v>21592</v>
      </c>
      <c r="E77" s="1014">
        <v>81082</v>
      </c>
      <c r="F77" s="1014">
        <v>0</v>
      </c>
      <c r="G77" s="1014">
        <v>211058</v>
      </c>
      <c r="I77" s="867">
        <v>92865.52</v>
      </c>
      <c r="J77" s="866">
        <v>92865.52</v>
      </c>
      <c r="K77" s="863" t="s">
        <v>381</v>
      </c>
    </row>
    <row r="78" spans="1:11" x14ac:dyDescent="0.25">
      <c r="A78" s="933" t="s">
        <v>525</v>
      </c>
      <c r="B78" s="933" t="s">
        <v>526</v>
      </c>
      <c r="C78" s="1014">
        <v>22850</v>
      </c>
      <c r="D78" s="1014">
        <v>3891</v>
      </c>
      <c r="E78" s="1014">
        <v>41584</v>
      </c>
      <c r="F78" s="1014">
        <v>0</v>
      </c>
      <c r="G78" s="1014">
        <v>68325</v>
      </c>
      <c r="I78" s="867">
        <v>30063</v>
      </c>
      <c r="J78" s="866">
        <v>30063</v>
      </c>
      <c r="K78" s="863" t="s">
        <v>381</v>
      </c>
    </row>
    <row r="79" spans="1:11" x14ac:dyDescent="0.25">
      <c r="A79" s="933" t="s">
        <v>527</v>
      </c>
      <c r="B79" s="933" t="s">
        <v>528</v>
      </c>
      <c r="C79" s="1014">
        <v>4149</v>
      </c>
      <c r="D79" s="1014">
        <v>0</v>
      </c>
      <c r="E79" s="1014">
        <v>2376</v>
      </c>
      <c r="F79" s="1014">
        <v>0</v>
      </c>
      <c r="G79" s="1014">
        <v>6525</v>
      </c>
      <c r="I79" s="867">
        <v>2871</v>
      </c>
      <c r="J79" s="866">
        <v>2871</v>
      </c>
      <c r="K79" s="863" t="s">
        <v>381</v>
      </c>
    </row>
    <row r="80" spans="1:11" x14ac:dyDescent="0.25">
      <c r="A80" s="933" t="s">
        <v>529</v>
      </c>
      <c r="B80" s="933" t="s">
        <v>530</v>
      </c>
      <c r="C80" s="1014">
        <v>477</v>
      </c>
      <c r="D80" s="1014">
        <v>0</v>
      </c>
      <c r="E80" s="1014">
        <v>9023</v>
      </c>
      <c r="F80" s="1014">
        <v>0</v>
      </c>
      <c r="G80" s="1014">
        <v>9500</v>
      </c>
      <c r="I80" s="867">
        <v>4180</v>
      </c>
      <c r="J80" s="866">
        <v>4180</v>
      </c>
      <c r="K80" s="863" t="s">
        <v>3012</v>
      </c>
    </row>
    <row r="81" spans="1:11" x14ac:dyDescent="0.25">
      <c r="A81" s="933" t="s">
        <v>531</v>
      </c>
      <c r="B81" s="933" t="s">
        <v>532</v>
      </c>
      <c r="C81" s="1014">
        <v>18708</v>
      </c>
      <c r="D81" s="1014">
        <v>3557</v>
      </c>
      <c r="E81" s="1014">
        <v>11976</v>
      </c>
      <c r="F81" s="1014">
        <v>0</v>
      </c>
      <c r="G81" s="1014">
        <v>34241</v>
      </c>
      <c r="I81" s="867">
        <v>15066.04</v>
      </c>
      <c r="J81" s="866">
        <v>15066.04</v>
      </c>
      <c r="K81" s="863" t="s">
        <v>381</v>
      </c>
    </row>
    <row r="82" spans="1:11" x14ac:dyDescent="0.25">
      <c r="A82" s="933" t="s">
        <v>533</v>
      </c>
      <c r="B82" s="933" t="s">
        <v>534</v>
      </c>
      <c r="C82" s="1014">
        <v>148319</v>
      </c>
      <c r="D82" s="1014">
        <v>29086</v>
      </c>
      <c r="E82" s="1014">
        <v>159452</v>
      </c>
      <c r="F82" s="1014">
        <v>0</v>
      </c>
      <c r="G82" s="1014">
        <v>336857</v>
      </c>
      <c r="I82" s="867">
        <v>148217.07999999999</v>
      </c>
      <c r="J82" s="866">
        <v>148217.07999999999</v>
      </c>
      <c r="K82" s="863" t="s">
        <v>381</v>
      </c>
    </row>
    <row r="83" spans="1:11" x14ac:dyDescent="0.25">
      <c r="A83" s="933" t="s">
        <v>535</v>
      </c>
      <c r="B83" s="933" t="s">
        <v>536</v>
      </c>
      <c r="C83" s="1014">
        <v>12463</v>
      </c>
      <c r="D83" s="1014">
        <v>1284</v>
      </c>
      <c r="E83" s="1014">
        <v>5555</v>
      </c>
      <c r="F83" s="1014">
        <v>603</v>
      </c>
      <c r="G83" s="1014">
        <v>19905</v>
      </c>
      <c r="I83" s="867">
        <v>8758.2000000000007</v>
      </c>
      <c r="J83" s="866">
        <v>8758.2000000000007</v>
      </c>
      <c r="K83" s="863" t="s">
        <v>381</v>
      </c>
    </row>
    <row r="84" spans="1:11" x14ac:dyDescent="0.25">
      <c r="A84" s="933" t="s">
        <v>537</v>
      </c>
      <c r="B84" s="933" t="s">
        <v>538</v>
      </c>
      <c r="C84" s="1014">
        <v>15821</v>
      </c>
      <c r="D84" s="1014">
        <v>3444</v>
      </c>
      <c r="E84" s="1014">
        <v>13301</v>
      </c>
      <c r="F84" s="1014">
        <v>0</v>
      </c>
      <c r="G84" s="1014">
        <v>32566</v>
      </c>
      <c r="I84" s="867">
        <v>14329.04</v>
      </c>
      <c r="J84" s="866">
        <v>14329.04</v>
      </c>
      <c r="K84" s="863" t="s">
        <v>381</v>
      </c>
    </row>
    <row r="85" spans="1:11" x14ac:dyDescent="0.25">
      <c r="A85" s="933" t="s">
        <v>539</v>
      </c>
      <c r="B85" s="933" t="s">
        <v>540</v>
      </c>
      <c r="C85" s="1014">
        <v>184761</v>
      </c>
      <c r="D85" s="1014">
        <v>55490</v>
      </c>
      <c r="E85" s="1014">
        <v>326722</v>
      </c>
      <c r="F85" s="1014">
        <v>0</v>
      </c>
      <c r="G85" s="1014">
        <v>566973</v>
      </c>
      <c r="I85" s="867">
        <v>249468.12</v>
      </c>
      <c r="J85" s="866">
        <v>249468.12</v>
      </c>
      <c r="K85" s="863" t="s">
        <v>381</v>
      </c>
    </row>
    <row r="86" spans="1:11" x14ac:dyDescent="0.25">
      <c r="A86" s="933" t="s">
        <v>541</v>
      </c>
      <c r="B86" s="933" t="s">
        <v>542</v>
      </c>
      <c r="C86" s="1014">
        <v>12515</v>
      </c>
      <c r="D86" s="1014">
        <v>2251</v>
      </c>
      <c r="E86" s="1014">
        <v>6589</v>
      </c>
      <c r="F86" s="1014">
        <v>495</v>
      </c>
      <c r="G86" s="1014">
        <v>21850</v>
      </c>
      <c r="I86" s="867">
        <v>9614</v>
      </c>
      <c r="J86" s="866">
        <v>9614</v>
      </c>
      <c r="K86" s="863" t="s">
        <v>381</v>
      </c>
    </row>
    <row r="87" spans="1:11" x14ac:dyDescent="0.25">
      <c r="A87" s="933" t="s">
        <v>543</v>
      </c>
      <c r="B87" s="933" t="s">
        <v>544</v>
      </c>
      <c r="C87" s="1014">
        <v>9665</v>
      </c>
      <c r="D87" s="1014">
        <v>4517</v>
      </c>
      <c r="E87" s="1014">
        <v>32183</v>
      </c>
      <c r="F87" s="1014">
        <v>0</v>
      </c>
      <c r="G87" s="1014">
        <v>46365</v>
      </c>
      <c r="I87" s="867">
        <v>20400.599999999999</v>
      </c>
      <c r="J87" s="866">
        <v>20400.599999999999</v>
      </c>
      <c r="K87" s="863" t="s">
        <v>381</v>
      </c>
    </row>
    <row r="88" spans="1:11" x14ac:dyDescent="0.25">
      <c r="A88" s="933" t="s">
        <v>545</v>
      </c>
      <c r="B88" s="933" t="s">
        <v>546</v>
      </c>
      <c r="C88" s="1014">
        <v>396941</v>
      </c>
      <c r="D88" s="1014">
        <v>0</v>
      </c>
      <c r="E88" s="1014">
        <v>115482</v>
      </c>
      <c r="F88" s="1014">
        <v>7898</v>
      </c>
      <c r="G88" s="1014">
        <v>520321</v>
      </c>
      <c r="I88" s="867">
        <v>228941.24</v>
      </c>
      <c r="J88" s="866">
        <v>228941.24</v>
      </c>
      <c r="K88" s="863" t="s">
        <v>381</v>
      </c>
    </row>
    <row r="89" spans="1:11" x14ac:dyDescent="0.25">
      <c r="A89" s="933" t="s">
        <v>547</v>
      </c>
      <c r="B89" s="933" t="s">
        <v>548</v>
      </c>
      <c r="C89" s="1014">
        <v>9452</v>
      </c>
      <c r="D89" s="1014">
        <v>3533</v>
      </c>
      <c r="E89" s="1014">
        <v>17203</v>
      </c>
      <c r="F89" s="1014">
        <v>0</v>
      </c>
      <c r="G89" s="1014">
        <v>30188</v>
      </c>
      <c r="I89" s="867">
        <v>13282.72</v>
      </c>
      <c r="J89" s="866">
        <v>13282.72</v>
      </c>
      <c r="K89" s="863" t="s">
        <v>381</v>
      </c>
    </row>
    <row r="90" spans="1:11" x14ac:dyDescent="0.25">
      <c r="A90" s="933" t="s">
        <v>549</v>
      </c>
      <c r="B90" s="933" t="s">
        <v>550</v>
      </c>
      <c r="C90" s="1014">
        <v>597</v>
      </c>
      <c r="D90" s="1014">
        <v>1218</v>
      </c>
      <c r="E90" s="1014">
        <v>12112</v>
      </c>
      <c r="F90" s="1014">
        <v>0</v>
      </c>
      <c r="G90" s="1014">
        <v>13927</v>
      </c>
      <c r="I90" s="867">
        <v>6127.88</v>
      </c>
      <c r="J90" s="866">
        <v>6127.88</v>
      </c>
      <c r="K90" s="863" t="s">
        <v>3012</v>
      </c>
    </row>
    <row r="91" spans="1:11" x14ac:dyDescent="0.25">
      <c r="A91" s="933" t="s">
        <v>551</v>
      </c>
      <c r="B91" s="933" t="s">
        <v>552</v>
      </c>
      <c r="C91" s="1014">
        <v>2015</v>
      </c>
      <c r="D91" s="1014">
        <v>1041</v>
      </c>
      <c r="E91" s="1014">
        <v>36554</v>
      </c>
      <c r="F91" s="1014">
        <v>0</v>
      </c>
      <c r="G91" s="1014">
        <v>39610</v>
      </c>
      <c r="I91" s="867">
        <v>17428.400000000001</v>
      </c>
      <c r="J91" s="866">
        <v>17428.400000000001</v>
      </c>
      <c r="K91" s="863" t="s">
        <v>3012</v>
      </c>
    </row>
    <row r="92" spans="1:11" x14ac:dyDescent="0.25">
      <c r="A92" s="933" t="s">
        <v>553</v>
      </c>
      <c r="B92" s="933" t="s">
        <v>554</v>
      </c>
      <c r="C92" s="1014">
        <v>578</v>
      </c>
      <c r="D92" s="1014">
        <v>440</v>
      </c>
      <c r="E92" s="1014">
        <v>18647</v>
      </c>
      <c r="F92" s="1014">
        <v>0</v>
      </c>
      <c r="G92" s="1014">
        <v>19665</v>
      </c>
      <c r="I92" s="867">
        <v>8652.6</v>
      </c>
      <c r="J92" s="866">
        <v>8652.6</v>
      </c>
      <c r="K92" s="863" t="s">
        <v>3012</v>
      </c>
    </row>
    <row r="93" spans="1:11" x14ac:dyDescent="0.25">
      <c r="A93" s="933" t="s">
        <v>555</v>
      </c>
      <c r="B93" s="933" t="s">
        <v>556</v>
      </c>
      <c r="C93" s="1014">
        <v>1961</v>
      </c>
      <c r="D93" s="1014">
        <v>705</v>
      </c>
      <c r="E93" s="1014">
        <v>21992</v>
      </c>
      <c r="F93" s="1014">
        <v>0</v>
      </c>
      <c r="G93" s="1014">
        <v>24658</v>
      </c>
      <c r="I93" s="867">
        <v>10849.52</v>
      </c>
      <c r="J93" s="866">
        <v>10849.52</v>
      </c>
      <c r="K93" s="863" t="s">
        <v>3012</v>
      </c>
    </row>
    <row r="94" spans="1:11" x14ac:dyDescent="0.25">
      <c r="A94" s="933" t="s">
        <v>557</v>
      </c>
      <c r="B94" s="933" t="s">
        <v>558</v>
      </c>
      <c r="C94" s="1014">
        <v>4361</v>
      </c>
      <c r="D94" s="1014">
        <v>1396</v>
      </c>
      <c r="E94" s="1014">
        <v>5551</v>
      </c>
      <c r="F94" s="1014">
        <v>0</v>
      </c>
      <c r="G94" s="1014">
        <v>11308</v>
      </c>
      <c r="I94" s="867">
        <v>4975.5200000000004</v>
      </c>
      <c r="J94" s="866">
        <v>4975.5200000000004</v>
      </c>
      <c r="K94" s="863" t="s">
        <v>381</v>
      </c>
    </row>
    <row r="95" spans="1:11" x14ac:dyDescent="0.25">
      <c r="A95" s="933" t="s">
        <v>559</v>
      </c>
      <c r="B95" s="933" t="s">
        <v>560</v>
      </c>
      <c r="C95" s="1014">
        <v>4083</v>
      </c>
      <c r="D95" s="1014">
        <v>805</v>
      </c>
      <c r="E95" s="1014">
        <v>7898</v>
      </c>
      <c r="F95" s="1014">
        <v>0</v>
      </c>
      <c r="G95" s="1014">
        <v>12786</v>
      </c>
      <c r="I95" s="867">
        <v>5625.84</v>
      </c>
      <c r="J95" s="866">
        <v>5625.84</v>
      </c>
      <c r="K95" s="863" t="s">
        <v>381</v>
      </c>
    </row>
    <row r="96" spans="1:11" x14ac:dyDescent="0.25">
      <c r="A96" s="933" t="s">
        <v>561</v>
      </c>
      <c r="B96" s="933" t="s">
        <v>562</v>
      </c>
      <c r="C96" s="1014">
        <v>3688</v>
      </c>
      <c r="D96" s="1014">
        <v>0</v>
      </c>
      <c r="E96" s="1014">
        <v>1434</v>
      </c>
      <c r="F96" s="1014">
        <v>0</v>
      </c>
      <c r="G96" s="1014">
        <v>5122</v>
      </c>
      <c r="I96" s="867">
        <v>2253.6799999999998</v>
      </c>
      <c r="J96" s="866">
        <v>2253.6799999999998</v>
      </c>
      <c r="K96" s="863" t="s">
        <v>381</v>
      </c>
    </row>
    <row r="97" spans="1:11" x14ac:dyDescent="0.25">
      <c r="A97" s="933" t="s">
        <v>563</v>
      </c>
      <c r="B97" s="933" t="s">
        <v>564</v>
      </c>
      <c r="C97" s="1014">
        <v>28160</v>
      </c>
      <c r="D97" s="1014">
        <v>4890</v>
      </c>
      <c r="E97" s="1014">
        <v>27212</v>
      </c>
      <c r="F97" s="1014">
        <v>0</v>
      </c>
      <c r="G97" s="1014">
        <v>60262</v>
      </c>
      <c r="I97" s="867">
        <v>26515.279999999999</v>
      </c>
      <c r="J97" s="866">
        <v>26515.279999999999</v>
      </c>
      <c r="K97" s="863" t="s">
        <v>381</v>
      </c>
    </row>
    <row r="98" spans="1:11" x14ac:dyDescent="0.25">
      <c r="A98" s="933" t="s">
        <v>565</v>
      </c>
      <c r="B98" s="933" t="s">
        <v>566</v>
      </c>
      <c r="C98" s="1014">
        <v>4501</v>
      </c>
      <c r="D98" s="1014">
        <v>3147</v>
      </c>
      <c r="E98" s="1014">
        <v>10036</v>
      </c>
      <c r="F98" s="1014">
        <v>0</v>
      </c>
      <c r="G98" s="1014">
        <v>17684</v>
      </c>
      <c r="I98" s="867">
        <v>7780.96</v>
      </c>
      <c r="J98" s="866">
        <v>7780.96</v>
      </c>
      <c r="K98" s="863" t="s">
        <v>381</v>
      </c>
    </row>
    <row r="99" spans="1:11" x14ac:dyDescent="0.25">
      <c r="A99" s="933" t="s">
        <v>567</v>
      </c>
      <c r="B99" s="933" t="s">
        <v>568</v>
      </c>
      <c r="C99" s="1014">
        <v>39518</v>
      </c>
      <c r="D99" s="1014">
        <v>5643</v>
      </c>
      <c r="E99" s="1014">
        <v>20972</v>
      </c>
      <c r="F99" s="1014">
        <v>0</v>
      </c>
      <c r="G99" s="1014">
        <v>66133</v>
      </c>
      <c r="I99" s="867">
        <v>29098.52</v>
      </c>
      <c r="J99" s="866">
        <v>29098.52</v>
      </c>
      <c r="K99" s="863" t="s">
        <v>381</v>
      </c>
    </row>
    <row r="100" spans="1:11" x14ac:dyDescent="0.25">
      <c r="A100" s="933" t="s">
        <v>569</v>
      </c>
      <c r="B100" s="933" t="s">
        <v>570</v>
      </c>
      <c r="C100" s="1014">
        <v>26275</v>
      </c>
      <c r="D100" s="1014">
        <v>4937</v>
      </c>
      <c r="E100" s="1014">
        <v>11092</v>
      </c>
      <c r="F100" s="1014">
        <v>0</v>
      </c>
      <c r="G100" s="1014">
        <v>42304</v>
      </c>
      <c r="I100" s="867">
        <v>18613.759999999998</v>
      </c>
      <c r="J100" s="866">
        <v>18613.759999999998</v>
      </c>
      <c r="K100" s="863" t="s">
        <v>381</v>
      </c>
    </row>
    <row r="101" spans="1:11" x14ac:dyDescent="0.25">
      <c r="A101" s="933" t="s">
        <v>571</v>
      </c>
      <c r="B101" s="933" t="s">
        <v>572</v>
      </c>
      <c r="C101" s="1014">
        <v>13863</v>
      </c>
      <c r="D101" s="1014">
        <v>2334</v>
      </c>
      <c r="E101" s="1014">
        <v>25503</v>
      </c>
      <c r="F101" s="1014">
        <v>0</v>
      </c>
      <c r="G101" s="1014">
        <v>41700</v>
      </c>
      <c r="I101" s="867">
        <v>18348</v>
      </c>
      <c r="J101" s="866">
        <v>18348</v>
      </c>
      <c r="K101" s="863" t="s">
        <v>381</v>
      </c>
    </row>
    <row r="102" spans="1:11" x14ac:dyDescent="0.25">
      <c r="A102" s="933" t="s">
        <v>573</v>
      </c>
      <c r="B102" s="933" t="s">
        <v>574</v>
      </c>
      <c r="C102" s="1014">
        <v>1232</v>
      </c>
      <c r="D102" s="1014">
        <v>637</v>
      </c>
      <c r="E102" s="1014">
        <v>5141</v>
      </c>
      <c r="F102" s="1014">
        <v>0</v>
      </c>
      <c r="G102" s="1014">
        <v>7010</v>
      </c>
      <c r="I102" s="867">
        <v>3084.4</v>
      </c>
      <c r="J102" s="866">
        <v>3084.4</v>
      </c>
      <c r="K102" s="863" t="s">
        <v>381</v>
      </c>
    </row>
    <row r="103" spans="1:11" x14ac:dyDescent="0.25">
      <c r="A103" s="933" t="s">
        <v>575</v>
      </c>
      <c r="B103" s="933" t="s">
        <v>576</v>
      </c>
      <c r="C103" s="1014">
        <v>160978</v>
      </c>
      <c r="D103" s="1014">
        <v>52151</v>
      </c>
      <c r="E103" s="1014">
        <v>324885</v>
      </c>
      <c r="F103" s="1014">
        <v>0</v>
      </c>
      <c r="G103" s="1014">
        <v>538014</v>
      </c>
      <c r="I103" s="867">
        <v>236726.16</v>
      </c>
      <c r="J103" s="866">
        <v>236726.16</v>
      </c>
      <c r="K103" s="863" t="s">
        <v>381</v>
      </c>
    </row>
    <row r="104" spans="1:11" x14ac:dyDescent="0.25">
      <c r="A104" s="933" t="s">
        <v>577</v>
      </c>
      <c r="B104" s="933" t="s">
        <v>578</v>
      </c>
      <c r="C104" s="1014">
        <v>24830</v>
      </c>
      <c r="D104" s="1014">
        <v>6595</v>
      </c>
      <c r="E104" s="1014">
        <v>26723</v>
      </c>
      <c r="F104" s="1014">
        <v>0</v>
      </c>
      <c r="G104" s="1014">
        <v>58148</v>
      </c>
      <c r="I104" s="867">
        <v>25585.119999999999</v>
      </c>
      <c r="J104" s="866">
        <v>25585.119999999999</v>
      </c>
      <c r="K104" s="863" t="s">
        <v>381</v>
      </c>
    </row>
    <row r="105" spans="1:11" x14ac:dyDescent="0.25">
      <c r="A105" s="933" t="s">
        <v>579</v>
      </c>
      <c r="B105" s="933" t="s">
        <v>580</v>
      </c>
      <c r="C105" s="1014">
        <v>3864</v>
      </c>
      <c r="D105" s="1014">
        <v>904</v>
      </c>
      <c r="E105" s="1014">
        <v>7522</v>
      </c>
      <c r="F105" s="1014">
        <v>0</v>
      </c>
      <c r="G105" s="1014">
        <v>12290</v>
      </c>
      <c r="I105" s="867">
        <v>5407.6</v>
      </c>
      <c r="J105" s="866">
        <v>5407.6</v>
      </c>
      <c r="K105" s="863" t="s">
        <v>381</v>
      </c>
    </row>
    <row r="106" spans="1:11" x14ac:dyDescent="0.25">
      <c r="A106" s="933" t="s">
        <v>581</v>
      </c>
      <c r="B106" s="933" t="s">
        <v>582</v>
      </c>
      <c r="C106" s="1014">
        <v>27821</v>
      </c>
      <c r="D106" s="1014">
        <v>8392</v>
      </c>
      <c r="E106" s="1014">
        <v>103935</v>
      </c>
      <c r="F106" s="1014">
        <v>5755</v>
      </c>
      <c r="G106" s="1014">
        <v>145903</v>
      </c>
      <c r="I106" s="867">
        <v>64197.32</v>
      </c>
      <c r="J106" s="866">
        <v>64197.32</v>
      </c>
      <c r="K106" s="863" t="s">
        <v>381</v>
      </c>
    </row>
    <row r="107" spans="1:11" x14ac:dyDescent="0.25">
      <c r="A107" s="933" t="s">
        <v>583</v>
      </c>
      <c r="B107" s="933" t="s">
        <v>584</v>
      </c>
      <c r="C107" s="1014">
        <v>61448</v>
      </c>
      <c r="D107" s="1014">
        <v>19978</v>
      </c>
      <c r="E107" s="1014">
        <v>87144</v>
      </c>
      <c r="F107" s="1014">
        <v>0</v>
      </c>
      <c r="G107" s="1014">
        <v>168570</v>
      </c>
      <c r="I107" s="867">
        <v>74170.8</v>
      </c>
      <c r="J107" s="866">
        <v>74170.8</v>
      </c>
      <c r="K107" s="863" t="s">
        <v>381</v>
      </c>
    </row>
    <row r="108" spans="1:11" x14ac:dyDescent="0.25">
      <c r="A108" s="933" t="s">
        <v>585</v>
      </c>
      <c r="B108" s="933" t="s">
        <v>586</v>
      </c>
      <c r="C108" s="1014">
        <v>9771</v>
      </c>
      <c r="D108" s="1014">
        <v>2773</v>
      </c>
      <c r="E108" s="1014">
        <v>11219</v>
      </c>
      <c r="F108" s="1014">
        <v>0</v>
      </c>
      <c r="G108" s="1014">
        <v>23763</v>
      </c>
      <c r="I108" s="867">
        <v>10455.719999999999</v>
      </c>
      <c r="J108" s="866">
        <v>10455.719999999999</v>
      </c>
      <c r="K108" s="863" t="s">
        <v>381</v>
      </c>
    </row>
    <row r="109" spans="1:11" x14ac:dyDescent="0.25">
      <c r="A109" s="933" t="s">
        <v>587</v>
      </c>
      <c r="B109" s="933" t="s">
        <v>588</v>
      </c>
      <c r="C109" s="1014">
        <v>13148</v>
      </c>
      <c r="D109" s="1014">
        <v>1834</v>
      </c>
      <c r="E109" s="1014">
        <v>22149</v>
      </c>
      <c r="F109" s="1014">
        <v>0</v>
      </c>
      <c r="G109" s="1014">
        <v>37131</v>
      </c>
      <c r="I109" s="867">
        <v>16337.64</v>
      </c>
      <c r="J109" s="866">
        <v>16337.64</v>
      </c>
      <c r="K109" s="863" t="s">
        <v>381</v>
      </c>
    </row>
    <row r="110" spans="1:11" x14ac:dyDescent="0.25">
      <c r="A110" s="933" t="s">
        <v>589</v>
      </c>
      <c r="B110" s="933" t="s">
        <v>590</v>
      </c>
      <c r="C110" s="1014">
        <v>185439</v>
      </c>
      <c r="D110" s="1014">
        <v>51242</v>
      </c>
      <c r="E110" s="1014">
        <v>113641</v>
      </c>
      <c r="F110" s="1014">
        <v>0</v>
      </c>
      <c r="G110" s="1014">
        <v>350322</v>
      </c>
      <c r="I110" s="867">
        <v>154141.68</v>
      </c>
      <c r="J110" s="866">
        <v>154141.68</v>
      </c>
      <c r="K110" s="863" t="s">
        <v>381</v>
      </c>
    </row>
    <row r="111" spans="1:11" x14ac:dyDescent="0.25">
      <c r="A111" s="933" t="s">
        <v>591</v>
      </c>
      <c r="B111" s="933" t="s">
        <v>592</v>
      </c>
      <c r="C111" s="1014">
        <v>36046</v>
      </c>
      <c r="D111" s="1014">
        <v>10919</v>
      </c>
      <c r="E111" s="1014">
        <v>28586</v>
      </c>
      <c r="F111" s="1014">
        <v>0</v>
      </c>
      <c r="G111" s="1014">
        <v>75551</v>
      </c>
      <c r="I111" s="867">
        <v>33242.44</v>
      </c>
      <c r="J111" s="866">
        <v>33242.44</v>
      </c>
      <c r="K111" s="863" t="s">
        <v>381</v>
      </c>
    </row>
    <row r="112" spans="1:11" x14ac:dyDescent="0.25">
      <c r="A112" s="933" t="s">
        <v>593</v>
      </c>
      <c r="B112" s="933" t="s">
        <v>594</v>
      </c>
      <c r="C112" s="1014">
        <v>64065</v>
      </c>
      <c r="D112" s="1014">
        <v>6947</v>
      </c>
      <c r="E112" s="1014">
        <v>33586</v>
      </c>
      <c r="F112" s="1014">
        <v>5729</v>
      </c>
      <c r="G112" s="1014">
        <v>110327</v>
      </c>
      <c r="I112" s="867">
        <v>48543.88</v>
      </c>
      <c r="J112" s="866">
        <v>48543.88</v>
      </c>
      <c r="K112" s="863" t="s">
        <v>381</v>
      </c>
    </row>
    <row r="113" spans="1:11" x14ac:dyDescent="0.25">
      <c r="A113" s="933" t="s">
        <v>595</v>
      </c>
      <c r="B113" s="933" t="s">
        <v>596</v>
      </c>
      <c r="C113" s="1014">
        <v>3903</v>
      </c>
      <c r="D113" s="1014">
        <v>2125</v>
      </c>
      <c r="E113" s="1014">
        <v>7890</v>
      </c>
      <c r="F113" s="1014">
        <v>0</v>
      </c>
      <c r="G113" s="1014">
        <v>13918</v>
      </c>
      <c r="I113" s="867">
        <v>6123.92</v>
      </c>
      <c r="J113" s="866">
        <v>6123.92</v>
      </c>
      <c r="K113" s="863" t="s">
        <v>381</v>
      </c>
    </row>
    <row r="114" spans="1:11" x14ac:dyDescent="0.25">
      <c r="A114" s="933" t="s">
        <v>597</v>
      </c>
      <c r="B114" s="933" t="s">
        <v>598</v>
      </c>
      <c r="C114" s="1014">
        <v>10976</v>
      </c>
      <c r="D114" s="1014">
        <v>3061</v>
      </c>
      <c r="E114" s="1014">
        <v>13087</v>
      </c>
      <c r="F114" s="1014">
        <v>0</v>
      </c>
      <c r="G114" s="1014">
        <v>27124</v>
      </c>
      <c r="I114" s="867">
        <v>11934.56</v>
      </c>
      <c r="J114" s="866">
        <v>11934.56</v>
      </c>
      <c r="K114" s="863" t="s">
        <v>381</v>
      </c>
    </row>
    <row r="115" spans="1:11" x14ac:dyDescent="0.25">
      <c r="A115" s="933" t="s">
        <v>599</v>
      </c>
      <c r="B115" s="933" t="s">
        <v>600</v>
      </c>
      <c r="C115" s="1014">
        <v>4339</v>
      </c>
      <c r="D115" s="1014">
        <v>2110</v>
      </c>
      <c r="E115" s="1014">
        <v>6266</v>
      </c>
      <c r="F115" s="1014">
        <v>0</v>
      </c>
      <c r="G115" s="1014">
        <v>12715</v>
      </c>
      <c r="I115" s="867">
        <v>5594.6</v>
      </c>
      <c r="J115" s="866">
        <v>5594.6</v>
      </c>
      <c r="K115" s="863" t="s">
        <v>381</v>
      </c>
    </row>
    <row r="116" spans="1:11" x14ac:dyDescent="0.25">
      <c r="A116" s="933" t="s">
        <v>601</v>
      </c>
      <c r="B116" s="933" t="s">
        <v>602</v>
      </c>
      <c r="C116" s="1014">
        <v>16672</v>
      </c>
      <c r="D116" s="1014">
        <v>3441</v>
      </c>
      <c r="E116" s="1014">
        <v>26316</v>
      </c>
      <c r="F116" s="1014">
        <v>0</v>
      </c>
      <c r="G116" s="1014">
        <v>46429</v>
      </c>
      <c r="I116" s="867">
        <v>20428.759999999998</v>
      </c>
      <c r="J116" s="866">
        <v>20428.759999999998</v>
      </c>
      <c r="K116" s="863" t="s">
        <v>381</v>
      </c>
    </row>
    <row r="117" spans="1:11" x14ac:dyDescent="0.25">
      <c r="A117" s="933" t="s">
        <v>603</v>
      </c>
      <c r="B117" s="933" t="s">
        <v>604</v>
      </c>
      <c r="C117" s="1014">
        <v>1831</v>
      </c>
      <c r="D117" s="1014">
        <v>1543</v>
      </c>
      <c r="E117" s="1014">
        <v>18210</v>
      </c>
      <c r="F117" s="1014">
        <v>0</v>
      </c>
      <c r="G117" s="1014">
        <v>21584</v>
      </c>
      <c r="I117" s="867">
        <v>9496.9600000000009</v>
      </c>
      <c r="J117" s="866">
        <v>9496.9600000000009</v>
      </c>
      <c r="K117" s="863" t="s">
        <v>3012</v>
      </c>
    </row>
    <row r="118" spans="1:11" x14ac:dyDescent="0.25">
      <c r="A118" s="933" t="s">
        <v>605</v>
      </c>
      <c r="B118" s="933" t="s">
        <v>606</v>
      </c>
      <c r="C118" s="1014">
        <v>12688</v>
      </c>
      <c r="D118" s="1014">
        <v>3735</v>
      </c>
      <c r="E118" s="1014">
        <v>9336</v>
      </c>
      <c r="F118" s="1014">
        <v>0</v>
      </c>
      <c r="G118" s="1014">
        <v>25759</v>
      </c>
      <c r="I118" s="867">
        <v>11333.960000000001</v>
      </c>
      <c r="J118" s="866">
        <v>11333.960000000001</v>
      </c>
      <c r="K118" s="863" t="s">
        <v>381</v>
      </c>
    </row>
    <row r="119" spans="1:11" x14ac:dyDescent="0.25">
      <c r="A119" s="933" t="s">
        <v>607</v>
      </c>
      <c r="B119" s="933" t="s">
        <v>608</v>
      </c>
      <c r="C119" s="1014">
        <v>125144</v>
      </c>
      <c r="D119" s="1014">
        <v>45526</v>
      </c>
      <c r="E119" s="1014">
        <v>319339</v>
      </c>
      <c r="F119" s="1014">
        <v>0</v>
      </c>
      <c r="G119" s="1014">
        <v>490009</v>
      </c>
      <c r="I119" s="867">
        <v>215603.96</v>
      </c>
      <c r="J119" s="866">
        <v>215603.96</v>
      </c>
      <c r="K119" s="863" t="s">
        <v>381</v>
      </c>
    </row>
    <row r="120" spans="1:11" x14ac:dyDescent="0.25">
      <c r="A120" s="933" t="s">
        <v>609</v>
      </c>
      <c r="B120" s="933" t="s">
        <v>610</v>
      </c>
      <c r="C120" s="1014">
        <v>29357</v>
      </c>
      <c r="D120" s="1014">
        <v>9222</v>
      </c>
      <c r="E120" s="1014">
        <v>33685</v>
      </c>
      <c r="F120" s="1014">
        <v>0</v>
      </c>
      <c r="G120" s="1014">
        <v>72264</v>
      </c>
      <c r="I120" s="867">
        <v>31796.16</v>
      </c>
      <c r="J120" s="866">
        <v>31796.16</v>
      </c>
      <c r="K120" s="863" t="s">
        <v>381</v>
      </c>
    </row>
    <row r="121" spans="1:11" x14ac:dyDescent="0.25">
      <c r="A121" s="933" t="s">
        <v>611</v>
      </c>
      <c r="B121" s="933" t="s">
        <v>612</v>
      </c>
      <c r="C121" s="1014">
        <v>11994</v>
      </c>
      <c r="D121" s="1014">
        <v>4242</v>
      </c>
      <c r="E121" s="1014">
        <v>14730</v>
      </c>
      <c r="F121" s="1014">
        <v>2185</v>
      </c>
      <c r="G121" s="1014">
        <v>33151</v>
      </c>
      <c r="I121" s="867">
        <v>14586.44</v>
      </c>
      <c r="J121" s="866">
        <v>14586.44</v>
      </c>
      <c r="K121" s="863" t="s">
        <v>381</v>
      </c>
    </row>
    <row r="122" spans="1:11" x14ac:dyDescent="0.25">
      <c r="A122" s="933" t="s">
        <v>613</v>
      </c>
      <c r="B122" s="933" t="s">
        <v>614</v>
      </c>
      <c r="C122" s="1014">
        <v>24448</v>
      </c>
      <c r="D122" s="1014">
        <v>7364</v>
      </c>
      <c r="E122" s="1014">
        <v>33113</v>
      </c>
      <c r="F122" s="1014">
        <v>3948</v>
      </c>
      <c r="G122" s="1014">
        <v>68873</v>
      </c>
      <c r="I122" s="867">
        <v>30304.12</v>
      </c>
      <c r="J122" s="866">
        <v>30304.12</v>
      </c>
      <c r="K122" s="863" t="s">
        <v>381</v>
      </c>
    </row>
    <row r="123" spans="1:11" x14ac:dyDescent="0.25">
      <c r="A123" s="933" t="s">
        <v>615</v>
      </c>
      <c r="B123" s="933" t="s">
        <v>616</v>
      </c>
      <c r="C123" s="1014">
        <v>150113</v>
      </c>
      <c r="D123" s="1014">
        <v>48251</v>
      </c>
      <c r="E123" s="1014">
        <v>270799</v>
      </c>
      <c r="F123" s="1014">
        <v>0</v>
      </c>
      <c r="G123" s="1014">
        <v>469163</v>
      </c>
      <c r="I123" s="867">
        <v>206431.72</v>
      </c>
      <c r="J123" s="866">
        <v>206431.72</v>
      </c>
      <c r="K123" s="863" t="s">
        <v>381</v>
      </c>
    </row>
    <row r="124" spans="1:11" x14ac:dyDescent="0.25">
      <c r="A124" s="933" t="s">
        <v>617</v>
      </c>
      <c r="B124" s="933" t="s">
        <v>618</v>
      </c>
      <c r="C124" s="1014">
        <v>20775</v>
      </c>
      <c r="D124" s="1014">
        <v>6792</v>
      </c>
      <c r="E124" s="1014">
        <v>34770</v>
      </c>
      <c r="F124" s="1014">
        <v>0</v>
      </c>
      <c r="G124" s="1014">
        <v>62337</v>
      </c>
      <c r="I124" s="867">
        <v>27428.28</v>
      </c>
      <c r="J124" s="866">
        <v>27428.28</v>
      </c>
      <c r="K124" s="863" t="s">
        <v>381</v>
      </c>
    </row>
    <row r="125" spans="1:11" x14ac:dyDescent="0.25">
      <c r="A125" s="933" t="s">
        <v>619</v>
      </c>
      <c r="B125" s="933" t="s">
        <v>620</v>
      </c>
      <c r="C125" s="1014">
        <v>50190</v>
      </c>
      <c r="D125" s="1014">
        <v>10704</v>
      </c>
      <c r="E125" s="1014">
        <v>46105</v>
      </c>
      <c r="F125" s="1014">
        <v>0</v>
      </c>
      <c r="G125" s="1014">
        <v>106999</v>
      </c>
      <c r="I125" s="867">
        <v>47079.56</v>
      </c>
      <c r="J125" s="866">
        <v>47079.56</v>
      </c>
      <c r="K125" s="863" t="s">
        <v>381</v>
      </c>
    </row>
    <row r="126" spans="1:11" x14ac:dyDescent="0.25">
      <c r="A126" s="933" t="s">
        <v>621</v>
      </c>
      <c r="B126" s="933" t="s">
        <v>622</v>
      </c>
      <c r="C126" s="1014">
        <v>42845</v>
      </c>
      <c r="D126" s="1014">
        <v>17365</v>
      </c>
      <c r="E126" s="1014">
        <v>201791</v>
      </c>
      <c r="F126" s="1014">
        <v>0</v>
      </c>
      <c r="G126" s="1014">
        <v>262001</v>
      </c>
      <c r="I126" s="867">
        <v>115280.44</v>
      </c>
      <c r="J126" s="866">
        <v>115280.44</v>
      </c>
      <c r="K126" s="863" t="s">
        <v>381</v>
      </c>
    </row>
    <row r="127" spans="1:11" x14ac:dyDescent="0.25">
      <c r="A127" s="933" t="s">
        <v>623</v>
      </c>
      <c r="B127" s="933" t="s">
        <v>624</v>
      </c>
      <c r="C127" s="1014">
        <v>27720</v>
      </c>
      <c r="D127" s="1014">
        <v>8922</v>
      </c>
      <c r="E127" s="1014">
        <v>141778</v>
      </c>
      <c r="F127" s="1014">
        <v>0</v>
      </c>
      <c r="G127" s="1014">
        <v>178420</v>
      </c>
      <c r="I127" s="867">
        <v>78504.800000000003</v>
      </c>
      <c r="J127" s="866">
        <v>78504.800000000003</v>
      </c>
      <c r="K127" s="863" t="s">
        <v>381</v>
      </c>
    </row>
    <row r="128" spans="1:11" x14ac:dyDescent="0.25">
      <c r="A128" s="933" t="s">
        <v>625</v>
      </c>
      <c r="B128" s="933" t="s">
        <v>626</v>
      </c>
      <c r="C128" s="1014">
        <v>87214</v>
      </c>
      <c r="D128" s="1014">
        <v>20716</v>
      </c>
      <c r="E128" s="1014">
        <v>89292</v>
      </c>
      <c r="F128" s="1014">
        <v>10889</v>
      </c>
      <c r="G128" s="1014">
        <v>208111</v>
      </c>
      <c r="I128" s="867">
        <v>91568.84</v>
      </c>
      <c r="J128" s="866">
        <v>91568.84</v>
      </c>
      <c r="K128" s="863" t="s">
        <v>381</v>
      </c>
    </row>
    <row r="129" spans="1:11" x14ac:dyDescent="0.25">
      <c r="A129" s="933" t="s">
        <v>627</v>
      </c>
      <c r="B129" s="933" t="s">
        <v>628</v>
      </c>
      <c r="C129" s="1014">
        <v>246451</v>
      </c>
      <c r="D129" s="1014">
        <v>85929</v>
      </c>
      <c r="E129" s="1014">
        <v>783846</v>
      </c>
      <c r="F129" s="1014">
        <v>0</v>
      </c>
      <c r="G129" s="1014">
        <v>1116226</v>
      </c>
      <c r="I129" s="867">
        <v>491139.44</v>
      </c>
      <c r="J129" s="866">
        <v>491139.44</v>
      </c>
      <c r="K129" s="863" t="s">
        <v>381</v>
      </c>
    </row>
    <row r="130" spans="1:11" x14ac:dyDescent="0.25">
      <c r="A130" s="933" t="s">
        <v>629</v>
      </c>
      <c r="B130" s="933" t="s">
        <v>630</v>
      </c>
      <c r="C130" s="1014">
        <v>1118</v>
      </c>
      <c r="D130" s="1014">
        <v>0</v>
      </c>
      <c r="E130" s="1014">
        <v>1010</v>
      </c>
      <c r="F130" s="1014">
        <v>0</v>
      </c>
      <c r="G130" s="1014">
        <v>2128</v>
      </c>
      <c r="I130" s="867">
        <v>936.32</v>
      </c>
      <c r="J130" s="866">
        <v>1500</v>
      </c>
      <c r="K130" s="863" t="s">
        <v>381</v>
      </c>
    </row>
    <row r="131" spans="1:11" x14ac:dyDescent="0.25">
      <c r="A131" s="933" t="s">
        <v>631</v>
      </c>
      <c r="B131" s="933" t="s">
        <v>632</v>
      </c>
      <c r="C131" s="1014">
        <v>931718</v>
      </c>
      <c r="D131" s="1014">
        <v>294686</v>
      </c>
      <c r="E131" s="1014">
        <v>875979</v>
      </c>
      <c r="F131" s="1014">
        <v>45525</v>
      </c>
      <c r="G131" s="1014">
        <v>2147908</v>
      </c>
      <c r="I131" s="867">
        <v>945079.52</v>
      </c>
      <c r="J131" s="866">
        <v>945079.52</v>
      </c>
      <c r="K131" s="863" t="s">
        <v>381</v>
      </c>
    </row>
    <row r="132" spans="1:11" x14ac:dyDescent="0.25">
      <c r="A132" s="933" t="s">
        <v>633</v>
      </c>
      <c r="B132" s="933" t="s">
        <v>634</v>
      </c>
      <c r="C132" s="1014">
        <v>54764</v>
      </c>
      <c r="D132" s="1014">
        <v>12751</v>
      </c>
      <c r="E132" s="1014">
        <v>62493</v>
      </c>
      <c r="F132" s="1014">
        <v>0</v>
      </c>
      <c r="G132" s="1014">
        <v>130008</v>
      </c>
      <c r="I132" s="867">
        <v>57203.519999999997</v>
      </c>
      <c r="J132" s="866">
        <v>57203.519999999997</v>
      </c>
      <c r="K132" s="863" t="s">
        <v>381</v>
      </c>
    </row>
    <row r="133" spans="1:11" x14ac:dyDescent="0.25">
      <c r="A133" s="933" t="s">
        <v>635</v>
      </c>
      <c r="B133" s="933" t="s">
        <v>636</v>
      </c>
      <c r="C133" s="1014">
        <v>25826</v>
      </c>
      <c r="D133" s="1014">
        <v>4921</v>
      </c>
      <c r="E133" s="1014">
        <v>41875</v>
      </c>
      <c r="F133" s="1014">
        <v>0</v>
      </c>
      <c r="G133" s="1014">
        <v>72622</v>
      </c>
      <c r="I133" s="867">
        <v>31953.68</v>
      </c>
      <c r="J133" s="866">
        <v>31953.68</v>
      </c>
      <c r="K133" s="863" t="s">
        <v>381</v>
      </c>
    </row>
    <row r="134" spans="1:11" x14ac:dyDescent="0.25">
      <c r="A134" s="933" t="s">
        <v>637</v>
      </c>
      <c r="B134" s="933" t="s">
        <v>638</v>
      </c>
      <c r="C134" s="1014">
        <v>19403</v>
      </c>
      <c r="D134" s="1014">
        <v>5284</v>
      </c>
      <c r="E134" s="1014">
        <v>26923</v>
      </c>
      <c r="F134" s="1014">
        <v>0</v>
      </c>
      <c r="G134" s="1014">
        <v>51610</v>
      </c>
      <c r="I134" s="867">
        <v>22708.400000000001</v>
      </c>
      <c r="J134" s="866">
        <v>22708.400000000001</v>
      </c>
      <c r="K134" s="863" t="s">
        <v>381</v>
      </c>
    </row>
    <row r="135" spans="1:11" x14ac:dyDescent="0.25">
      <c r="A135" s="933" t="s">
        <v>639</v>
      </c>
      <c r="B135" s="933" t="s">
        <v>640</v>
      </c>
      <c r="C135" s="1014">
        <v>14634</v>
      </c>
      <c r="D135" s="1014">
        <v>4263</v>
      </c>
      <c r="E135" s="1014">
        <v>36746</v>
      </c>
      <c r="F135" s="1014">
        <v>0</v>
      </c>
      <c r="G135" s="1014">
        <v>55643</v>
      </c>
      <c r="I135" s="867">
        <v>24482.920000000002</v>
      </c>
      <c r="J135" s="866">
        <v>24482.920000000002</v>
      </c>
      <c r="K135" s="863" t="s">
        <v>381</v>
      </c>
    </row>
    <row r="136" spans="1:11" x14ac:dyDescent="0.25">
      <c r="A136" s="933" t="s">
        <v>641</v>
      </c>
      <c r="B136" s="933" t="s">
        <v>642</v>
      </c>
      <c r="C136" s="1014">
        <v>11368</v>
      </c>
      <c r="D136" s="1014">
        <v>4823</v>
      </c>
      <c r="E136" s="1014">
        <v>117095</v>
      </c>
      <c r="F136" s="1014">
        <v>0</v>
      </c>
      <c r="G136" s="1014">
        <v>133286</v>
      </c>
      <c r="I136" s="867">
        <v>58645.840000000004</v>
      </c>
      <c r="J136" s="866">
        <v>58645.840000000004</v>
      </c>
      <c r="K136" s="863" t="s">
        <v>381</v>
      </c>
    </row>
    <row r="137" spans="1:11" x14ac:dyDescent="0.25">
      <c r="A137" s="933" t="s">
        <v>643</v>
      </c>
      <c r="B137" s="933" t="s">
        <v>644</v>
      </c>
      <c r="C137" s="1014">
        <v>10804</v>
      </c>
      <c r="D137" s="1014">
        <v>5596</v>
      </c>
      <c r="E137" s="1014">
        <v>41353</v>
      </c>
      <c r="F137" s="1014">
        <v>0</v>
      </c>
      <c r="G137" s="1014">
        <v>57753</v>
      </c>
      <c r="I137" s="867">
        <v>25411.32</v>
      </c>
      <c r="J137" s="866">
        <v>25411.32</v>
      </c>
      <c r="K137" s="863" t="s">
        <v>381</v>
      </c>
    </row>
    <row r="138" spans="1:11" x14ac:dyDescent="0.25">
      <c r="A138" s="933" t="s">
        <v>645</v>
      </c>
      <c r="B138" s="933" t="s">
        <v>646</v>
      </c>
      <c r="C138" s="1014">
        <v>490270</v>
      </c>
      <c r="D138" s="1014">
        <v>103220</v>
      </c>
      <c r="E138" s="1014">
        <v>330507</v>
      </c>
      <c r="F138" s="1014">
        <v>0</v>
      </c>
      <c r="G138" s="1014">
        <v>923997</v>
      </c>
      <c r="I138" s="867">
        <v>406558.68</v>
      </c>
      <c r="J138" s="866">
        <v>406558.68</v>
      </c>
      <c r="K138" s="863" t="s">
        <v>381</v>
      </c>
    </row>
    <row r="139" spans="1:11" x14ac:dyDescent="0.25">
      <c r="A139" s="933" t="s">
        <v>647</v>
      </c>
      <c r="B139" s="933" t="s">
        <v>648</v>
      </c>
      <c r="C139" s="1014">
        <v>271</v>
      </c>
      <c r="D139" s="1014">
        <v>130</v>
      </c>
      <c r="E139" s="1014">
        <v>28055</v>
      </c>
      <c r="F139" s="1014">
        <v>0</v>
      </c>
      <c r="G139" s="1014">
        <v>28456</v>
      </c>
      <c r="I139" s="867">
        <v>12520.64</v>
      </c>
      <c r="J139" s="866">
        <v>12520.64</v>
      </c>
      <c r="K139" s="863" t="s">
        <v>3012</v>
      </c>
    </row>
    <row r="140" spans="1:11" x14ac:dyDescent="0.25">
      <c r="A140" s="933" t="s">
        <v>649</v>
      </c>
      <c r="B140" s="933" t="s">
        <v>650</v>
      </c>
      <c r="C140" s="1014">
        <v>1185</v>
      </c>
      <c r="D140" s="1014">
        <v>1457</v>
      </c>
      <c r="E140" s="1014">
        <v>39074</v>
      </c>
      <c r="F140" s="1014">
        <v>0</v>
      </c>
      <c r="G140" s="1014">
        <v>41716</v>
      </c>
      <c r="I140" s="867">
        <v>18355.04</v>
      </c>
      <c r="J140" s="866">
        <v>18355.04</v>
      </c>
      <c r="K140" s="863" t="s">
        <v>3012</v>
      </c>
    </row>
    <row r="141" spans="1:11" x14ac:dyDescent="0.25">
      <c r="A141" s="933" t="s">
        <v>651</v>
      </c>
      <c r="B141" s="933" t="s">
        <v>652</v>
      </c>
      <c r="C141" s="1014">
        <v>1219</v>
      </c>
      <c r="D141" s="1014">
        <v>562</v>
      </c>
      <c r="E141" s="1014">
        <v>37955</v>
      </c>
      <c r="F141" s="1014">
        <v>0</v>
      </c>
      <c r="G141" s="1014">
        <v>39736</v>
      </c>
      <c r="I141" s="867">
        <v>17483.84</v>
      </c>
      <c r="J141" s="866">
        <v>17483.84</v>
      </c>
      <c r="K141" s="863" t="s">
        <v>3012</v>
      </c>
    </row>
    <row r="142" spans="1:11" x14ac:dyDescent="0.25">
      <c r="A142" s="933" t="s">
        <v>653</v>
      </c>
      <c r="B142" s="933" t="s">
        <v>492</v>
      </c>
      <c r="C142" s="1014">
        <v>0</v>
      </c>
      <c r="D142" s="1014">
        <v>31</v>
      </c>
      <c r="E142" s="1014">
        <v>15481</v>
      </c>
      <c r="F142" s="1014">
        <v>0</v>
      </c>
      <c r="G142" s="1014">
        <v>15512</v>
      </c>
      <c r="I142" s="867">
        <v>6825.28</v>
      </c>
      <c r="J142" s="866">
        <v>6825.28</v>
      </c>
      <c r="K142" s="863" t="s">
        <v>3012</v>
      </c>
    </row>
    <row r="143" spans="1:11" x14ac:dyDescent="0.25">
      <c r="A143" s="933" t="s">
        <v>654</v>
      </c>
      <c r="B143" s="933" t="s">
        <v>655</v>
      </c>
      <c r="C143" s="1014">
        <v>664</v>
      </c>
      <c r="D143" s="1014">
        <v>0</v>
      </c>
      <c r="E143" s="1014">
        <v>23855</v>
      </c>
      <c r="F143" s="1014">
        <v>0</v>
      </c>
      <c r="G143" s="1014">
        <v>24519</v>
      </c>
      <c r="I143" s="867">
        <v>10788.36</v>
      </c>
      <c r="J143" s="866">
        <v>10788.36</v>
      </c>
      <c r="K143" s="863" t="s">
        <v>3012</v>
      </c>
    </row>
    <row r="144" spans="1:11" x14ac:dyDescent="0.25">
      <c r="A144" s="933" t="s">
        <v>656</v>
      </c>
      <c r="B144" s="933" t="s">
        <v>657</v>
      </c>
      <c r="C144" s="1014">
        <v>1520</v>
      </c>
      <c r="D144" s="1014">
        <v>1180</v>
      </c>
      <c r="E144" s="1014">
        <v>28855</v>
      </c>
      <c r="F144" s="1014">
        <v>0</v>
      </c>
      <c r="G144" s="1014">
        <v>31555</v>
      </c>
      <c r="I144" s="867">
        <v>13884.2</v>
      </c>
      <c r="J144" s="866">
        <v>13884.2</v>
      </c>
      <c r="K144" s="863" t="s">
        <v>3012</v>
      </c>
    </row>
    <row r="145" spans="1:11" x14ac:dyDescent="0.25">
      <c r="A145" s="933" t="s">
        <v>658</v>
      </c>
      <c r="B145" s="933" t="s">
        <v>530</v>
      </c>
      <c r="C145" s="1014">
        <v>2528</v>
      </c>
      <c r="D145" s="1014">
        <v>799</v>
      </c>
      <c r="E145" s="1014">
        <v>63782</v>
      </c>
      <c r="F145" s="1014">
        <v>0</v>
      </c>
      <c r="G145" s="1014">
        <v>67109</v>
      </c>
      <c r="I145" s="867">
        <v>29527.96</v>
      </c>
      <c r="J145" s="866">
        <v>29527.96</v>
      </c>
      <c r="K145" s="863" t="s">
        <v>3012</v>
      </c>
    </row>
    <row r="146" spans="1:11" x14ac:dyDescent="0.25">
      <c r="A146" s="933" t="s">
        <v>659</v>
      </c>
      <c r="B146" s="933" t="s">
        <v>660</v>
      </c>
      <c r="C146" s="1014">
        <v>437</v>
      </c>
      <c r="D146" s="1014">
        <v>382</v>
      </c>
      <c r="E146" s="1014">
        <v>7222</v>
      </c>
      <c r="F146" s="1014">
        <v>0</v>
      </c>
      <c r="G146" s="1014">
        <v>8041</v>
      </c>
      <c r="I146" s="867">
        <v>3538.04</v>
      </c>
      <c r="J146" s="866">
        <v>3538.04</v>
      </c>
      <c r="K146" s="863" t="s">
        <v>3012</v>
      </c>
    </row>
    <row r="147" spans="1:11" x14ac:dyDescent="0.25">
      <c r="A147" s="933" t="s">
        <v>661</v>
      </c>
      <c r="B147" s="933" t="s">
        <v>662</v>
      </c>
      <c r="C147" s="1014">
        <v>3385</v>
      </c>
      <c r="D147" s="1014">
        <v>909</v>
      </c>
      <c r="E147" s="1014">
        <v>4158</v>
      </c>
      <c r="F147" s="1014">
        <v>0</v>
      </c>
      <c r="G147" s="1014">
        <v>8452</v>
      </c>
      <c r="I147" s="867">
        <v>3718.88</v>
      </c>
      <c r="J147" s="866">
        <v>3718.88</v>
      </c>
      <c r="K147" s="863" t="s">
        <v>381</v>
      </c>
    </row>
    <row r="148" spans="1:11" x14ac:dyDescent="0.25">
      <c r="A148" s="933" t="s">
        <v>663</v>
      </c>
      <c r="B148" s="933" t="s">
        <v>664</v>
      </c>
      <c r="C148" s="1014">
        <v>8631</v>
      </c>
      <c r="D148" s="1014">
        <v>0</v>
      </c>
      <c r="E148" s="1014">
        <v>1985</v>
      </c>
      <c r="F148" s="1014">
        <v>0</v>
      </c>
      <c r="G148" s="1014">
        <v>10616</v>
      </c>
      <c r="I148" s="867">
        <v>4671.04</v>
      </c>
      <c r="J148" s="866">
        <v>4671.04</v>
      </c>
      <c r="K148" s="863" t="s">
        <v>381</v>
      </c>
    </row>
    <row r="149" spans="1:11" x14ac:dyDescent="0.25">
      <c r="A149" s="933" t="s">
        <v>665</v>
      </c>
      <c r="B149" s="933" t="s">
        <v>666</v>
      </c>
      <c r="C149" s="1014">
        <v>5709</v>
      </c>
      <c r="D149" s="1014">
        <v>1993</v>
      </c>
      <c r="E149" s="1014">
        <v>7052</v>
      </c>
      <c r="F149" s="1014">
        <v>0</v>
      </c>
      <c r="G149" s="1014">
        <v>14754</v>
      </c>
      <c r="I149" s="867">
        <v>6491.76</v>
      </c>
      <c r="J149" s="866">
        <v>6491.76</v>
      </c>
      <c r="K149" s="863" t="s">
        <v>381</v>
      </c>
    </row>
    <row r="150" spans="1:11" x14ac:dyDescent="0.25">
      <c r="A150" s="933" t="s">
        <v>667</v>
      </c>
      <c r="B150" s="933" t="s">
        <v>668</v>
      </c>
      <c r="C150" s="1014">
        <v>5630</v>
      </c>
      <c r="D150" s="1014">
        <v>1805</v>
      </c>
      <c r="E150" s="1014">
        <v>14258</v>
      </c>
      <c r="F150" s="1014">
        <v>0</v>
      </c>
      <c r="G150" s="1014">
        <v>21693</v>
      </c>
      <c r="I150" s="867">
        <v>9544.92</v>
      </c>
      <c r="J150" s="866">
        <v>9544.92</v>
      </c>
      <c r="K150" s="863" t="s">
        <v>381</v>
      </c>
    </row>
    <row r="151" spans="1:11" x14ac:dyDescent="0.25">
      <c r="A151" s="933" t="s">
        <v>669</v>
      </c>
      <c r="B151" s="933" t="s">
        <v>670</v>
      </c>
      <c r="C151" s="1014">
        <v>4946</v>
      </c>
      <c r="D151" s="1014">
        <v>3997</v>
      </c>
      <c r="E151" s="1014">
        <v>18838</v>
      </c>
      <c r="F151" s="1014">
        <v>0</v>
      </c>
      <c r="G151" s="1014">
        <v>27781</v>
      </c>
      <c r="I151" s="867">
        <v>12223.64</v>
      </c>
      <c r="J151" s="866">
        <v>12223.64</v>
      </c>
      <c r="K151" s="863" t="s">
        <v>381</v>
      </c>
    </row>
    <row r="152" spans="1:11" x14ac:dyDescent="0.25">
      <c r="A152" s="933" t="s">
        <v>671</v>
      </c>
      <c r="B152" s="933" t="s">
        <v>672</v>
      </c>
      <c r="C152" s="1014">
        <v>92900</v>
      </c>
      <c r="D152" s="1014">
        <v>3514</v>
      </c>
      <c r="E152" s="1014">
        <v>51955</v>
      </c>
      <c r="F152" s="1014">
        <v>0</v>
      </c>
      <c r="G152" s="1014">
        <v>148369</v>
      </c>
      <c r="I152" s="867">
        <v>65282.36</v>
      </c>
      <c r="J152" s="866">
        <v>65282.36</v>
      </c>
      <c r="K152" s="863" t="s">
        <v>381</v>
      </c>
    </row>
    <row r="153" spans="1:11" x14ac:dyDescent="0.25">
      <c r="A153" s="933" t="s">
        <v>673</v>
      </c>
      <c r="B153" s="933" t="s">
        <v>674</v>
      </c>
      <c r="C153" s="1014">
        <v>1729</v>
      </c>
      <c r="D153" s="1014">
        <v>383</v>
      </c>
      <c r="E153" s="1014">
        <v>15312</v>
      </c>
      <c r="F153" s="1014">
        <v>0</v>
      </c>
      <c r="G153" s="1014">
        <v>17424</v>
      </c>
      <c r="I153" s="867">
        <v>7666.56</v>
      </c>
      <c r="J153" s="866">
        <v>7666.56</v>
      </c>
      <c r="K153" s="863" t="s">
        <v>3012</v>
      </c>
    </row>
    <row r="154" spans="1:11" x14ac:dyDescent="0.25">
      <c r="A154" s="933" t="s">
        <v>675</v>
      </c>
      <c r="B154" s="933" t="s">
        <v>676</v>
      </c>
      <c r="C154" s="1014">
        <v>1020</v>
      </c>
      <c r="D154" s="1014">
        <v>0</v>
      </c>
      <c r="E154" s="1014">
        <v>13606</v>
      </c>
      <c r="F154" s="1014">
        <v>0</v>
      </c>
      <c r="G154" s="1014">
        <v>14626</v>
      </c>
      <c r="I154" s="867">
        <v>6435.44</v>
      </c>
      <c r="J154" s="866">
        <v>6435.44</v>
      </c>
      <c r="K154" s="863" t="s">
        <v>3012</v>
      </c>
    </row>
    <row r="155" spans="1:11" x14ac:dyDescent="0.25">
      <c r="A155" s="933" t="s">
        <v>677</v>
      </c>
      <c r="B155" s="933" t="s">
        <v>678</v>
      </c>
      <c r="C155" s="1014">
        <v>56762</v>
      </c>
      <c r="D155" s="1014">
        <v>0</v>
      </c>
      <c r="E155" s="1014">
        <v>17827</v>
      </c>
      <c r="F155" s="1014">
        <v>0</v>
      </c>
      <c r="G155" s="1014">
        <v>74589</v>
      </c>
      <c r="I155" s="867">
        <v>32819.160000000003</v>
      </c>
      <c r="J155" s="866">
        <v>32819.160000000003</v>
      </c>
      <c r="K155" s="863" t="s">
        <v>381</v>
      </c>
    </row>
    <row r="156" spans="1:11" x14ac:dyDescent="0.25">
      <c r="A156" s="933" t="s">
        <v>679</v>
      </c>
      <c r="B156" s="933" t="s">
        <v>680</v>
      </c>
      <c r="C156" s="1014">
        <v>45996</v>
      </c>
      <c r="D156" s="1014">
        <v>9202</v>
      </c>
      <c r="E156" s="1014">
        <v>34871</v>
      </c>
      <c r="F156" s="1014">
        <v>0</v>
      </c>
      <c r="G156" s="1014">
        <v>90069</v>
      </c>
      <c r="I156" s="867">
        <v>39630.36</v>
      </c>
      <c r="J156" s="866">
        <v>39630.36</v>
      </c>
      <c r="K156" s="863" t="s">
        <v>381</v>
      </c>
    </row>
    <row r="157" spans="1:11" x14ac:dyDescent="0.25">
      <c r="A157" s="933" t="s">
        <v>681</v>
      </c>
      <c r="B157" s="933" t="s">
        <v>682</v>
      </c>
      <c r="C157" s="1014">
        <v>39338</v>
      </c>
      <c r="D157" s="1014">
        <v>7082</v>
      </c>
      <c r="E157" s="1014">
        <v>28450</v>
      </c>
      <c r="F157" s="1014">
        <v>3058</v>
      </c>
      <c r="G157" s="1014">
        <v>77928</v>
      </c>
      <c r="I157" s="867">
        <v>34288.32</v>
      </c>
      <c r="J157" s="866">
        <v>34288.32</v>
      </c>
      <c r="K157" s="863" t="s">
        <v>381</v>
      </c>
    </row>
    <row r="158" spans="1:11" x14ac:dyDescent="0.25">
      <c r="A158" s="933" t="s">
        <v>683</v>
      </c>
      <c r="B158" s="933" t="s">
        <v>684</v>
      </c>
      <c r="C158" s="1014">
        <v>10753</v>
      </c>
      <c r="D158" s="1014">
        <v>4807</v>
      </c>
      <c r="E158" s="1014">
        <v>8606</v>
      </c>
      <c r="F158" s="1014">
        <v>0</v>
      </c>
      <c r="G158" s="1014">
        <v>24166</v>
      </c>
      <c r="I158" s="867">
        <v>10633.04</v>
      </c>
      <c r="J158" s="866">
        <v>10633.04</v>
      </c>
      <c r="K158" s="863" t="s">
        <v>381</v>
      </c>
    </row>
    <row r="159" spans="1:11" x14ac:dyDescent="0.25">
      <c r="A159" s="933" t="s">
        <v>685</v>
      </c>
      <c r="B159" s="933" t="s">
        <v>686</v>
      </c>
      <c r="C159" s="1014">
        <v>5165</v>
      </c>
      <c r="D159" s="1014">
        <v>2642</v>
      </c>
      <c r="E159" s="1014">
        <v>16341</v>
      </c>
      <c r="F159" s="1014">
        <v>0</v>
      </c>
      <c r="G159" s="1014">
        <v>24148</v>
      </c>
      <c r="I159" s="867">
        <v>10625.12</v>
      </c>
      <c r="J159" s="866">
        <v>10625.12</v>
      </c>
      <c r="K159" s="863" t="s">
        <v>381</v>
      </c>
    </row>
    <row r="160" spans="1:11" x14ac:dyDescent="0.25">
      <c r="A160" s="933" t="s">
        <v>687</v>
      </c>
      <c r="B160" s="933" t="s">
        <v>688</v>
      </c>
      <c r="C160" s="1014">
        <v>6330</v>
      </c>
      <c r="D160" s="1014">
        <v>1913</v>
      </c>
      <c r="E160" s="1014">
        <v>5092</v>
      </c>
      <c r="F160" s="1014">
        <v>0</v>
      </c>
      <c r="G160" s="1014">
        <v>13335</v>
      </c>
      <c r="I160" s="867">
        <v>5867.4</v>
      </c>
      <c r="J160" s="866">
        <v>5867.4</v>
      </c>
      <c r="K160" s="863" t="s">
        <v>381</v>
      </c>
    </row>
    <row r="161" spans="1:11" x14ac:dyDescent="0.25">
      <c r="A161" s="933" t="s">
        <v>689</v>
      </c>
      <c r="B161" s="933" t="s">
        <v>690</v>
      </c>
      <c r="C161" s="1014">
        <v>19311</v>
      </c>
      <c r="D161" s="1014">
        <v>4228</v>
      </c>
      <c r="E161" s="1014">
        <v>12793</v>
      </c>
      <c r="F161" s="1014">
        <v>221</v>
      </c>
      <c r="G161" s="1014">
        <v>36553</v>
      </c>
      <c r="I161" s="867">
        <v>16083.32</v>
      </c>
      <c r="J161" s="866">
        <v>16083.32</v>
      </c>
      <c r="K161" s="863" t="s">
        <v>381</v>
      </c>
    </row>
    <row r="162" spans="1:11" x14ac:dyDescent="0.25">
      <c r="A162" s="933" t="s">
        <v>691</v>
      </c>
      <c r="B162" s="933" t="s">
        <v>692</v>
      </c>
      <c r="C162" s="1014">
        <v>80209</v>
      </c>
      <c r="D162" s="1014">
        <v>13310</v>
      </c>
      <c r="E162" s="1014">
        <v>41920</v>
      </c>
      <c r="F162" s="1014">
        <v>2761</v>
      </c>
      <c r="G162" s="1014">
        <v>138200</v>
      </c>
      <c r="I162" s="867">
        <v>60808</v>
      </c>
      <c r="J162" s="866">
        <v>60808</v>
      </c>
      <c r="K162" s="863" t="s">
        <v>381</v>
      </c>
    </row>
    <row r="163" spans="1:11" x14ac:dyDescent="0.25">
      <c r="A163" s="933" t="s">
        <v>693</v>
      </c>
      <c r="B163" s="933" t="s">
        <v>694</v>
      </c>
      <c r="C163" s="1014">
        <v>14607</v>
      </c>
      <c r="D163" s="1014">
        <v>1615</v>
      </c>
      <c r="E163" s="1014">
        <v>6508</v>
      </c>
      <c r="F163" s="1014">
        <v>0</v>
      </c>
      <c r="G163" s="1014">
        <v>22730</v>
      </c>
      <c r="I163" s="867">
        <v>10001.200000000001</v>
      </c>
      <c r="J163" s="866">
        <v>10001.200000000001</v>
      </c>
      <c r="K163" s="863" t="s">
        <v>381</v>
      </c>
    </row>
    <row r="164" spans="1:11" x14ac:dyDescent="0.25">
      <c r="A164" s="933" t="s">
        <v>695</v>
      </c>
      <c r="B164" s="933" t="s">
        <v>696</v>
      </c>
      <c r="C164" s="1014">
        <v>3067</v>
      </c>
      <c r="D164" s="1014">
        <v>1072</v>
      </c>
      <c r="E164" s="1014">
        <v>7578</v>
      </c>
      <c r="F164" s="1014">
        <v>793</v>
      </c>
      <c r="G164" s="1014">
        <v>12510</v>
      </c>
      <c r="I164" s="867">
        <v>5504.4</v>
      </c>
      <c r="J164" s="866">
        <v>5504.4</v>
      </c>
      <c r="K164" s="863" t="s">
        <v>381</v>
      </c>
    </row>
    <row r="165" spans="1:11" x14ac:dyDescent="0.25">
      <c r="A165" s="933" t="s">
        <v>697</v>
      </c>
      <c r="B165" s="933" t="s">
        <v>698</v>
      </c>
      <c r="C165" s="1014">
        <v>6569</v>
      </c>
      <c r="D165" s="1014">
        <v>0</v>
      </c>
      <c r="E165" s="1014">
        <v>1146</v>
      </c>
      <c r="F165" s="1014">
        <v>0</v>
      </c>
      <c r="G165" s="1014">
        <v>7715</v>
      </c>
      <c r="I165" s="867">
        <v>3394.6</v>
      </c>
      <c r="J165" s="866">
        <v>3394.6</v>
      </c>
      <c r="K165" s="863" t="s">
        <v>381</v>
      </c>
    </row>
    <row r="166" spans="1:11" x14ac:dyDescent="0.25">
      <c r="A166" s="933" t="s">
        <v>699</v>
      </c>
      <c r="B166" s="933" t="s">
        <v>700</v>
      </c>
      <c r="C166" s="1014">
        <v>21422</v>
      </c>
      <c r="D166" s="1014">
        <v>4608</v>
      </c>
      <c r="E166" s="1014">
        <v>28698</v>
      </c>
      <c r="F166" s="1014">
        <v>0</v>
      </c>
      <c r="G166" s="1014">
        <v>54728</v>
      </c>
      <c r="I166" s="867">
        <v>24080.32</v>
      </c>
      <c r="J166" s="866">
        <v>24080.32</v>
      </c>
      <c r="K166" s="863" t="s">
        <v>381</v>
      </c>
    </row>
    <row r="167" spans="1:11" x14ac:dyDescent="0.25">
      <c r="A167" s="933" t="s">
        <v>701</v>
      </c>
      <c r="B167" s="933" t="s">
        <v>702</v>
      </c>
      <c r="C167" s="1014">
        <v>4268</v>
      </c>
      <c r="D167" s="1014">
        <v>3430</v>
      </c>
      <c r="E167" s="1014">
        <v>7652</v>
      </c>
      <c r="F167" s="1014">
        <v>0</v>
      </c>
      <c r="G167" s="1014">
        <v>15350</v>
      </c>
      <c r="I167" s="867">
        <v>6754</v>
      </c>
      <c r="J167" s="866">
        <v>6754</v>
      </c>
      <c r="K167" s="863" t="s">
        <v>381</v>
      </c>
    </row>
    <row r="168" spans="1:11" x14ac:dyDescent="0.25">
      <c r="A168" s="933" t="s">
        <v>703</v>
      </c>
      <c r="B168" s="933" t="s">
        <v>704</v>
      </c>
      <c r="C168" s="1014">
        <v>2832</v>
      </c>
      <c r="D168" s="1014">
        <v>1489</v>
      </c>
      <c r="E168" s="1014">
        <v>3869</v>
      </c>
      <c r="F168" s="1014">
        <v>0</v>
      </c>
      <c r="G168" s="1014">
        <v>8190</v>
      </c>
      <c r="I168" s="867">
        <v>3603.6</v>
      </c>
      <c r="J168" s="866">
        <v>3603.6</v>
      </c>
      <c r="K168" s="863" t="s">
        <v>381</v>
      </c>
    </row>
    <row r="169" spans="1:11" x14ac:dyDescent="0.25">
      <c r="A169" s="933" t="s">
        <v>705</v>
      </c>
      <c r="B169" s="933" t="s">
        <v>706</v>
      </c>
      <c r="C169" s="1014">
        <v>15807</v>
      </c>
      <c r="D169" s="1014">
        <v>3222</v>
      </c>
      <c r="E169" s="1014">
        <v>22860</v>
      </c>
      <c r="F169" s="1014">
        <v>0</v>
      </c>
      <c r="G169" s="1014">
        <v>41889</v>
      </c>
      <c r="I169" s="867">
        <v>18431.16</v>
      </c>
      <c r="J169" s="866">
        <v>18431.16</v>
      </c>
      <c r="K169" s="863" t="s">
        <v>381</v>
      </c>
    </row>
    <row r="170" spans="1:11" x14ac:dyDescent="0.25">
      <c r="A170" s="933" t="s">
        <v>707</v>
      </c>
      <c r="B170" s="933" t="s">
        <v>708</v>
      </c>
      <c r="C170" s="1014">
        <v>7370</v>
      </c>
      <c r="D170" s="1014">
        <v>1225</v>
      </c>
      <c r="E170" s="1014">
        <v>8745</v>
      </c>
      <c r="F170" s="1014">
        <v>0</v>
      </c>
      <c r="G170" s="1014">
        <v>17340</v>
      </c>
      <c r="I170" s="867">
        <v>7629.6</v>
      </c>
      <c r="J170" s="866">
        <v>7629.6</v>
      </c>
      <c r="K170" s="863" t="s">
        <v>381</v>
      </c>
    </row>
    <row r="171" spans="1:11" x14ac:dyDescent="0.25">
      <c r="A171" s="933" t="s">
        <v>709</v>
      </c>
      <c r="B171" s="933" t="s">
        <v>710</v>
      </c>
      <c r="C171" s="1014">
        <v>4860</v>
      </c>
      <c r="D171" s="1014">
        <v>1992</v>
      </c>
      <c r="E171" s="1014">
        <v>18009</v>
      </c>
      <c r="F171" s="1014">
        <v>0</v>
      </c>
      <c r="G171" s="1014">
        <v>24861</v>
      </c>
      <c r="I171" s="867">
        <v>10938.84</v>
      </c>
      <c r="J171" s="866">
        <v>10938.84</v>
      </c>
      <c r="K171" s="863" t="s">
        <v>381</v>
      </c>
    </row>
    <row r="172" spans="1:11" x14ac:dyDescent="0.25">
      <c r="A172" s="933" t="s">
        <v>711</v>
      </c>
      <c r="B172" s="933" t="s">
        <v>712</v>
      </c>
      <c r="C172" s="1014">
        <v>89867</v>
      </c>
      <c r="D172" s="1014">
        <v>6139</v>
      </c>
      <c r="E172" s="1014">
        <v>47733</v>
      </c>
      <c r="F172" s="1014">
        <v>0</v>
      </c>
      <c r="G172" s="1014">
        <v>143739</v>
      </c>
      <c r="I172" s="867">
        <v>63245.16</v>
      </c>
      <c r="J172" s="866">
        <v>63245.16</v>
      </c>
      <c r="K172" s="863" t="s">
        <v>381</v>
      </c>
    </row>
    <row r="173" spans="1:11" x14ac:dyDescent="0.25">
      <c r="A173" s="933" t="s">
        <v>713</v>
      </c>
      <c r="B173" s="933" t="s">
        <v>714</v>
      </c>
      <c r="C173" s="1014">
        <v>7598</v>
      </c>
      <c r="D173" s="1014">
        <v>2694</v>
      </c>
      <c r="E173" s="1014">
        <v>3649</v>
      </c>
      <c r="F173" s="1014">
        <v>0</v>
      </c>
      <c r="G173" s="1014">
        <v>13941</v>
      </c>
      <c r="I173" s="867">
        <v>6134.04</v>
      </c>
      <c r="J173" s="866">
        <v>6134.04</v>
      </c>
      <c r="K173" s="863" t="s">
        <v>381</v>
      </c>
    </row>
    <row r="174" spans="1:11" x14ac:dyDescent="0.25">
      <c r="A174" s="933" t="s">
        <v>715</v>
      </c>
      <c r="B174" s="933" t="s">
        <v>716</v>
      </c>
      <c r="C174" s="1014">
        <v>7529</v>
      </c>
      <c r="D174" s="1014">
        <v>2397</v>
      </c>
      <c r="E174" s="1014">
        <v>5652</v>
      </c>
      <c r="F174" s="1014">
        <v>0</v>
      </c>
      <c r="G174" s="1014">
        <v>15578</v>
      </c>
      <c r="I174" s="867">
        <v>6854.32</v>
      </c>
      <c r="J174" s="866">
        <v>6854.32</v>
      </c>
      <c r="K174" s="863" t="s">
        <v>381</v>
      </c>
    </row>
    <row r="175" spans="1:11" x14ac:dyDescent="0.25">
      <c r="A175" s="933" t="s">
        <v>717</v>
      </c>
      <c r="B175" s="933" t="s">
        <v>718</v>
      </c>
      <c r="C175" s="1014">
        <v>11571</v>
      </c>
      <c r="D175" s="1014">
        <v>3193</v>
      </c>
      <c r="E175" s="1014">
        <v>8538</v>
      </c>
      <c r="F175" s="1014">
        <v>0</v>
      </c>
      <c r="G175" s="1014">
        <v>23302</v>
      </c>
      <c r="I175" s="867">
        <v>10252.879999999999</v>
      </c>
      <c r="J175" s="866">
        <v>10252.879999999999</v>
      </c>
      <c r="K175" s="863" t="s">
        <v>381</v>
      </c>
    </row>
    <row r="176" spans="1:11" x14ac:dyDescent="0.25">
      <c r="A176" s="933" t="s">
        <v>719</v>
      </c>
      <c r="B176" s="933" t="s">
        <v>720</v>
      </c>
      <c r="C176" s="1014">
        <v>7976</v>
      </c>
      <c r="D176" s="1014">
        <v>1513</v>
      </c>
      <c r="E176" s="1014">
        <v>2428</v>
      </c>
      <c r="F176" s="1014">
        <v>0</v>
      </c>
      <c r="G176" s="1014">
        <v>11917</v>
      </c>
      <c r="I176" s="867">
        <v>5243.4800000000005</v>
      </c>
      <c r="J176" s="866">
        <v>5243.4800000000005</v>
      </c>
      <c r="K176" s="863" t="s">
        <v>381</v>
      </c>
    </row>
    <row r="177" spans="1:11" x14ac:dyDescent="0.25">
      <c r="A177" s="933" t="s">
        <v>721</v>
      </c>
      <c r="B177" s="933" t="s">
        <v>722</v>
      </c>
      <c r="C177" s="1014">
        <v>6312</v>
      </c>
      <c r="D177" s="1014">
        <v>944</v>
      </c>
      <c r="E177" s="1014">
        <v>1158</v>
      </c>
      <c r="F177" s="1014">
        <v>690</v>
      </c>
      <c r="G177" s="1014">
        <v>9104</v>
      </c>
      <c r="I177" s="867">
        <v>4005.76</v>
      </c>
      <c r="J177" s="866">
        <v>4005.76</v>
      </c>
      <c r="K177" s="863" t="s">
        <v>381</v>
      </c>
    </row>
    <row r="178" spans="1:11" x14ac:dyDescent="0.25">
      <c r="A178" s="933" t="s">
        <v>723</v>
      </c>
      <c r="B178" s="933" t="s">
        <v>724</v>
      </c>
      <c r="C178" s="1014">
        <v>7903</v>
      </c>
      <c r="D178" s="1014">
        <v>1581</v>
      </c>
      <c r="E178" s="1014">
        <v>2581</v>
      </c>
      <c r="F178" s="1014">
        <v>0</v>
      </c>
      <c r="G178" s="1014">
        <v>12065</v>
      </c>
      <c r="I178" s="867">
        <v>5308.6</v>
      </c>
      <c r="J178" s="866">
        <v>5308.6</v>
      </c>
      <c r="K178" s="863" t="s">
        <v>381</v>
      </c>
    </row>
    <row r="179" spans="1:11" x14ac:dyDescent="0.25">
      <c r="A179" s="933" t="s">
        <v>725</v>
      </c>
      <c r="B179" s="933" t="s">
        <v>726</v>
      </c>
      <c r="C179" s="1014">
        <v>51952</v>
      </c>
      <c r="D179" s="1014">
        <v>14607</v>
      </c>
      <c r="E179" s="1014">
        <v>58486</v>
      </c>
      <c r="F179" s="1014">
        <v>0</v>
      </c>
      <c r="G179" s="1014">
        <v>125045</v>
      </c>
      <c r="I179" s="867">
        <v>55019.8</v>
      </c>
      <c r="J179" s="866">
        <v>55019.8</v>
      </c>
      <c r="K179" s="863" t="s">
        <v>381</v>
      </c>
    </row>
    <row r="180" spans="1:11" x14ac:dyDescent="0.25">
      <c r="A180" s="933" t="s">
        <v>727</v>
      </c>
      <c r="B180" s="933" t="s">
        <v>728</v>
      </c>
      <c r="C180" s="1014">
        <v>55157</v>
      </c>
      <c r="D180" s="1014">
        <v>0</v>
      </c>
      <c r="E180" s="1014">
        <v>26463</v>
      </c>
      <c r="F180" s="1014">
        <v>0</v>
      </c>
      <c r="G180" s="1014">
        <v>81620</v>
      </c>
      <c r="I180" s="867">
        <v>35912.800000000003</v>
      </c>
      <c r="J180" s="866">
        <v>35912.800000000003</v>
      </c>
      <c r="K180" s="863" t="s">
        <v>381</v>
      </c>
    </row>
    <row r="181" spans="1:11" x14ac:dyDescent="0.25">
      <c r="A181" s="933" t="s">
        <v>729</v>
      </c>
      <c r="B181" s="933" t="s">
        <v>730</v>
      </c>
      <c r="C181" s="1014">
        <v>39372</v>
      </c>
      <c r="D181" s="1014">
        <v>0</v>
      </c>
      <c r="E181" s="1014">
        <v>9839</v>
      </c>
      <c r="F181" s="1014">
        <v>4646</v>
      </c>
      <c r="G181" s="1014">
        <v>53857</v>
      </c>
      <c r="I181" s="867">
        <v>23697.08</v>
      </c>
      <c r="J181" s="866">
        <v>23697.08</v>
      </c>
      <c r="K181" s="863" t="s">
        <v>381</v>
      </c>
    </row>
    <row r="182" spans="1:11" x14ac:dyDescent="0.25">
      <c r="A182" s="933" t="s">
        <v>731</v>
      </c>
      <c r="B182" s="933" t="s">
        <v>732</v>
      </c>
      <c r="C182" s="1014">
        <v>27935</v>
      </c>
      <c r="D182" s="1014">
        <v>0</v>
      </c>
      <c r="E182" s="1014">
        <v>24915</v>
      </c>
      <c r="F182" s="1014">
        <v>0</v>
      </c>
      <c r="G182" s="1014">
        <v>52850</v>
      </c>
      <c r="I182" s="867">
        <v>23254</v>
      </c>
      <c r="J182" s="866">
        <v>23254</v>
      </c>
      <c r="K182" s="863" t="s">
        <v>381</v>
      </c>
    </row>
    <row r="183" spans="1:11" x14ac:dyDescent="0.25">
      <c r="A183" s="933" t="s">
        <v>733</v>
      </c>
      <c r="B183" s="933" t="s">
        <v>734</v>
      </c>
      <c r="C183" s="1014">
        <v>33489</v>
      </c>
      <c r="D183" s="1014">
        <v>0</v>
      </c>
      <c r="E183" s="1014">
        <v>2507</v>
      </c>
      <c r="F183" s="1014">
        <v>0</v>
      </c>
      <c r="G183" s="1014">
        <v>35996</v>
      </c>
      <c r="I183" s="867">
        <v>15838.24</v>
      </c>
      <c r="J183" s="866">
        <v>15838.24</v>
      </c>
      <c r="K183" s="863" t="s">
        <v>381</v>
      </c>
    </row>
    <row r="184" spans="1:11" x14ac:dyDescent="0.25">
      <c r="A184" s="933" t="s">
        <v>735</v>
      </c>
      <c r="B184" s="933" t="s">
        <v>736</v>
      </c>
      <c r="C184" s="1014">
        <v>47866</v>
      </c>
      <c r="D184" s="1014">
        <v>0</v>
      </c>
      <c r="E184" s="1014">
        <v>18084</v>
      </c>
      <c r="F184" s="1014">
        <v>0</v>
      </c>
      <c r="G184" s="1014">
        <v>65950</v>
      </c>
      <c r="I184" s="867">
        <v>29018</v>
      </c>
      <c r="J184" s="866">
        <v>29018</v>
      </c>
      <c r="K184" s="863" t="s">
        <v>381</v>
      </c>
    </row>
    <row r="185" spans="1:11" x14ac:dyDescent="0.25">
      <c r="A185" s="933" t="s">
        <v>737</v>
      </c>
      <c r="B185" s="933" t="s">
        <v>738</v>
      </c>
      <c r="C185" s="1014">
        <v>29338</v>
      </c>
      <c r="D185" s="1014">
        <v>0</v>
      </c>
      <c r="E185" s="1014">
        <v>0</v>
      </c>
      <c r="F185" s="1014">
        <v>0</v>
      </c>
      <c r="G185" s="1014">
        <v>29338</v>
      </c>
      <c r="I185" s="867">
        <v>12908.72</v>
      </c>
      <c r="J185" s="866">
        <v>12908.72</v>
      </c>
      <c r="K185" s="863" t="s">
        <v>381</v>
      </c>
    </row>
    <row r="186" spans="1:11" x14ac:dyDescent="0.25">
      <c r="A186" s="933" t="s">
        <v>739</v>
      </c>
      <c r="B186" s="933" t="s">
        <v>740</v>
      </c>
      <c r="C186" s="1014">
        <v>149481</v>
      </c>
      <c r="D186" s="1014">
        <v>0</v>
      </c>
      <c r="E186" s="1014">
        <v>39472</v>
      </c>
      <c r="F186" s="1014">
        <v>0</v>
      </c>
      <c r="G186" s="1014">
        <v>188953</v>
      </c>
      <c r="I186" s="867">
        <v>83139.320000000007</v>
      </c>
      <c r="J186" s="866">
        <v>83139.320000000007</v>
      </c>
      <c r="K186" s="863" t="s">
        <v>381</v>
      </c>
    </row>
    <row r="187" spans="1:11" x14ac:dyDescent="0.25">
      <c r="A187" s="933" t="s">
        <v>741</v>
      </c>
      <c r="B187" s="933" t="s">
        <v>742</v>
      </c>
      <c r="C187" s="1014">
        <v>1635</v>
      </c>
      <c r="D187" s="1014">
        <v>1799</v>
      </c>
      <c r="E187" s="1014">
        <v>8524</v>
      </c>
      <c r="F187" s="1014">
        <v>0</v>
      </c>
      <c r="G187" s="1014">
        <v>11958</v>
      </c>
      <c r="I187" s="867">
        <v>5261.52</v>
      </c>
      <c r="J187" s="866">
        <v>5261.52</v>
      </c>
      <c r="K187" s="863" t="s">
        <v>3012</v>
      </c>
    </row>
    <row r="188" spans="1:11" x14ac:dyDescent="0.25">
      <c r="A188" s="933" t="s">
        <v>743</v>
      </c>
      <c r="B188" s="933" t="s">
        <v>744</v>
      </c>
      <c r="C188" s="1014">
        <v>2306</v>
      </c>
      <c r="D188" s="1014">
        <v>886</v>
      </c>
      <c r="E188" s="1014">
        <v>10604</v>
      </c>
      <c r="F188" s="1014">
        <v>0</v>
      </c>
      <c r="G188" s="1014">
        <v>13796</v>
      </c>
      <c r="I188" s="867">
        <v>6070.24</v>
      </c>
      <c r="J188" s="866">
        <v>6070.24</v>
      </c>
      <c r="K188" s="863" t="s">
        <v>381</v>
      </c>
    </row>
    <row r="189" spans="1:11" x14ac:dyDescent="0.25">
      <c r="A189" s="933" t="s">
        <v>745</v>
      </c>
      <c r="B189" s="933" t="s">
        <v>746</v>
      </c>
      <c r="C189" s="1014">
        <v>124215</v>
      </c>
      <c r="D189" s="1014">
        <v>29616</v>
      </c>
      <c r="E189" s="1014">
        <v>142592</v>
      </c>
      <c r="F189" s="1014">
        <v>18593</v>
      </c>
      <c r="G189" s="1014">
        <v>315016</v>
      </c>
      <c r="I189" s="867">
        <v>138607.04000000001</v>
      </c>
      <c r="J189" s="866">
        <v>138607.04000000001</v>
      </c>
      <c r="K189" s="863" t="s">
        <v>381</v>
      </c>
    </row>
    <row r="190" spans="1:11" x14ac:dyDescent="0.25">
      <c r="A190" s="933" t="s">
        <v>747</v>
      </c>
      <c r="B190" s="933" t="s">
        <v>748</v>
      </c>
      <c r="C190" s="1014">
        <v>123803</v>
      </c>
      <c r="D190" s="1014">
        <v>40273</v>
      </c>
      <c r="E190" s="1014">
        <v>146194</v>
      </c>
      <c r="F190" s="1014">
        <v>12652</v>
      </c>
      <c r="G190" s="1014">
        <v>322922</v>
      </c>
      <c r="I190" s="867">
        <v>142085.68</v>
      </c>
      <c r="J190" s="866">
        <v>142085.68</v>
      </c>
      <c r="K190" s="863" t="s">
        <v>381</v>
      </c>
    </row>
    <row r="191" spans="1:11" x14ac:dyDescent="0.25">
      <c r="A191" s="933" t="s">
        <v>749</v>
      </c>
      <c r="B191" s="933" t="s">
        <v>750</v>
      </c>
      <c r="C191" s="1014">
        <v>17084</v>
      </c>
      <c r="D191" s="1014">
        <v>3192</v>
      </c>
      <c r="E191" s="1014">
        <v>14048</v>
      </c>
      <c r="F191" s="1014">
        <v>0</v>
      </c>
      <c r="G191" s="1014">
        <v>34324</v>
      </c>
      <c r="I191" s="867">
        <v>15102.56</v>
      </c>
      <c r="J191" s="866">
        <v>15102.56</v>
      </c>
      <c r="K191" s="863" t="s">
        <v>381</v>
      </c>
    </row>
    <row r="192" spans="1:11" x14ac:dyDescent="0.25">
      <c r="A192" s="933" t="s">
        <v>751</v>
      </c>
      <c r="B192" s="933" t="s">
        <v>752</v>
      </c>
      <c r="C192" s="1014">
        <v>2496</v>
      </c>
      <c r="D192" s="1014">
        <v>834</v>
      </c>
      <c r="E192" s="1014">
        <v>21254</v>
      </c>
      <c r="F192" s="1014">
        <v>0</v>
      </c>
      <c r="G192" s="1014">
        <v>24584</v>
      </c>
      <c r="I192" s="867">
        <v>10816.960000000001</v>
      </c>
      <c r="J192" s="866">
        <v>10816.960000000001</v>
      </c>
      <c r="K192" s="863" t="s">
        <v>381</v>
      </c>
    </row>
    <row r="193" spans="1:11" x14ac:dyDescent="0.25">
      <c r="A193" s="933" t="s">
        <v>753</v>
      </c>
      <c r="B193" s="933" t="s">
        <v>754</v>
      </c>
      <c r="C193" s="1014">
        <v>3629</v>
      </c>
      <c r="D193" s="1014">
        <v>665</v>
      </c>
      <c r="E193" s="1014">
        <v>2981</v>
      </c>
      <c r="F193" s="1014">
        <v>0</v>
      </c>
      <c r="G193" s="1014">
        <v>7275</v>
      </c>
      <c r="I193" s="867">
        <v>3201</v>
      </c>
      <c r="J193" s="866">
        <v>3201</v>
      </c>
      <c r="K193" s="863" t="s">
        <v>381</v>
      </c>
    </row>
    <row r="194" spans="1:11" x14ac:dyDescent="0.25">
      <c r="A194" s="933" t="s">
        <v>755</v>
      </c>
      <c r="B194" s="933" t="s">
        <v>756</v>
      </c>
      <c r="C194" s="1014">
        <v>90851</v>
      </c>
      <c r="D194" s="1014">
        <v>20691</v>
      </c>
      <c r="E194" s="1014">
        <v>73303</v>
      </c>
      <c r="F194" s="1014">
        <v>21896</v>
      </c>
      <c r="G194" s="1014">
        <v>206741</v>
      </c>
      <c r="I194" s="867">
        <v>90966.04</v>
      </c>
      <c r="J194" s="866">
        <v>90966.04</v>
      </c>
      <c r="K194" s="863" t="s">
        <v>381</v>
      </c>
    </row>
    <row r="195" spans="1:11" x14ac:dyDescent="0.25">
      <c r="A195" s="933" t="s">
        <v>757</v>
      </c>
      <c r="B195" s="933" t="s">
        <v>758</v>
      </c>
      <c r="C195" s="1014">
        <v>78181</v>
      </c>
      <c r="D195" s="1014">
        <v>15088</v>
      </c>
      <c r="E195" s="1014">
        <v>58914</v>
      </c>
      <c r="F195" s="1014">
        <v>0</v>
      </c>
      <c r="G195" s="1014">
        <v>152183</v>
      </c>
      <c r="I195" s="867">
        <v>66960.52</v>
      </c>
      <c r="J195" s="866">
        <v>66960.52</v>
      </c>
      <c r="K195" s="863" t="s">
        <v>381</v>
      </c>
    </row>
    <row r="196" spans="1:11" x14ac:dyDescent="0.25">
      <c r="A196" s="933" t="s">
        <v>759</v>
      </c>
      <c r="B196" s="933" t="s">
        <v>760</v>
      </c>
      <c r="C196" s="1014">
        <v>16883</v>
      </c>
      <c r="D196" s="1014">
        <v>8304</v>
      </c>
      <c r="E196" s="1014">
        <v>28504</v>
      </c>
      <c r="F196" s="1014">
        <v>0</v>
      </c>
      <c r="G196" s="1014">
        <v>53691</v>
      </c>
      <c r="I196" s="867">
        <v>23624.04</v>
      </c>
      <c r="J196" s="866">
        <v>23624.04</v>
      </c>
      <c r="K196" s="863" t="s">
        <v>381</v>
      </c>
    </row>
    <row r="197" spans="1:11" x14ac:dyDescent="0.25">
      <c r="A197" s="933" t="s">
        <v>761</v>
      </c>
      <c r="B197" s="933" t="s">
        <v>762</v>
      </c>
      <c r="C197" s="1014">
        <v>90120</v>
      </c>
      <c r="D197" s="1014">
        <v>28256</v>
      </c>
      <c r="E197" s="1014">
        <v>259821</v>
      </c>
      <c r="F197" s="1014">
        <v>0</v>
      </c>
      <c r="G197" s="1014">
        <v>378197</v>
      </c>
      <c r="I197" s="867">
        <v>166406.68</v>
      </c>
      <c r="J197" s="866">
        <v>166406.68</v>
      </c>
      <c r="K197" s="863" t="s">
        <v>381</v>
      </c>
    </row>
    <row r="198" spans="1:11" x14ac:dyDescent="0.25">
      <c r="A198" s="933" t="s">
        <v>763</v>
      </c>
      <c r="B198" s="933" t="s">
        <v>764</v>
      </c>
      <c r="C198" s="1014">
        <v>457</v>
      </c>
      <c r="D198" s="1014">
        <v>594</v>
      </c>
      <c r="E198" s="1014">
        <v>17207</v>
      </c>
      <c r="F198" s="1014">
        <v>0</v>
      </c>
      <c r="G198" s="1014">
        <v>18258</v>
      </c>
      <c r="I198" s="867">
        <v>8033.52</v>
      </c>
      <c r="J198" s="866">
        <v>8033.52</v>
      </c>
      <c r="K198" s="863" t="s">
        <v>3012</v>
      </c>
    </row>
    <row r="199" spans="1:11" x14ac:dyDescent="0.25">
      <c r="A199" s="933" t="s">
        <v>765</v>
      </c>
      <c r="B199" s="933" t="s">
        <v>766</v>
      </c>
      <c r="C199" s="1014">
        <v>64877</v>
      </c>
      <c r="D199" s="1014">
        <v>13784</v>
      </c>
      <c r="E199" s="1014">
        <v>63682</v>
      </c>
      <c r="F199" s="1014">
        <v>0</v>
      </c>
      <c r="G199" s="1014">
        <v>142343</v>
      </c>
      <c r="I199" s="867">
        <v>62630.92</v>
      </c>
      <c r="J199" s="866">
        <v>62630.92</v>
      </c>
      <c r="K199" s="863" t="s">
        <v>381</v>
      </c>
    </row>
    <row r="200" spans="1:11" x14ac:dyDescent="0.25">
      <c r="A200" s="933" t="s">
        <v>767</v>
      </c>
      <c r="B200" s="933" t="s">
        <v>768</v>
      </c>
      <c r="C200" s="1014">
        <v>30956</v>
      </c>
      <c r="D200" s="1014">
        <v>8888</v>
      </c>
      <c r="E200" s="1014">
        <v>29082</v>
      </c>
      <c r="F200" s="1014">
        <v>0</v>
      </c>
      <c r="G200" s="1014">
        <v>68926</v>
      </c>
      <c r="I200" s="867">
        <v>30327.439999999999</v>
      </c>
      <c r="J200" s="866">
        <v>30327.439999999999</v>
      </c>
      <c r="K200" s="863" t="s">
        <v>381</v>
      </c>
    </row>
    <row r="201" spans="1:11" x14ac:dyDescent="0.25">
      <c r="A201" s="933" t="s">
        <v>769</v>
      </c>
      <c r="B201" s="933" t="s">
        <v>770</v>
      </c>
      <c r="C201" s="1014">
        <v>2912</v>
      </c>
      <c r="D201" s="1014">
        <v>973</v>
      </c>
      <c r="E201" s="1014">
        <v>16365</v>
      </c>
      <c r="F201" s="1014">
        <v>0</v>
      </c>
      <c r="G201" s="1014">
        <v>20250</v>
      </c>
      <c r="I201" s="867">
        <v>8910</v>
      </c>
      <c r="J201" s="866">
        <v>8910</v>
      </c>
      <c r="K201" s="863" t="s">
        <v>3012</v>
      </c>
    </row>
    <row r="202" spans="1:11" x14ac:dyDescent="0.25">
      <c r="A202" s="933" t="s">
        <v>771</v>
      </c>
      <c r="B202" s="933" t="s">
        <v>772</v>
      </c>
      <c r="C202" s="1014">
        <v>12328</v>
      </c>
      <c r="D202" s="1014">
        <v>2953</v>
      </c>
      <c r="E202" s="1014">
        <v>23697</v>
      </c>
      <c r="F202" s="1014">
        <v>0</v>
      </c>
      <c r="G202" s="1014">
        <v>38978</v>
      </c>
      <c r="I202" s="867">
        <v>17150.32</v>
      </c>
      <c r="J202" s="866">
        <v>17150.32</v>
      </c>
      <c r="K202" s="863" t="s">
        <v>381</v>
      </c>
    </row>
    <row r="203" spans="1:11" x14ac:dyDescent="0.25">
      <c r="A203" s="933" t="s">
        <v>773</v>
      </c>
      <c r="B203" s="933" t="s">
        <v>774</v>
      </c>
      <c r="C203" s="1014">
        <v>9845</v>
      </c>
      <c r="D203" s="1014">
        <v>4419</v>
      </c>
      <c r="E203" s="1014">
        <v>24801</v>
      </c>
      <c r="F203" s="1014">
        <v>0</v>
      </c>
      <c r="G203" s="1014">
        <v>39065</v>
      </c>
      <c r="I203" s="867">
        <v>17188.599999999999</v>
      </c>
      <c r="J203" s="866">
        <v>17188.599999999999</v>
      </c>
      <c r="K203" s="863" t="s">
        <v>381</v>
      </c>
    </row>
    <row r="204" spans="1:11" x14ac:dyDescent="0.25">
      <c r="A204" s="933" t="s">
        <v>775</v>
      </c>
      <c r="B204" s="933" t="s">
        <v>776</v>
      </c>
      <c r="C204" s="1014">
        <v>17456</v>
      </c>
      <c r="D204" s="1014">
        <v>6480</v>
      </c>
      <c r="E204" s="1014">
        <v>26102</v>
      </c>
      <c r="F204" s="1014">
        <v>0</v>
      </c>
      <c r="G204" s="1014">
        <v>50038</v>
      </c>
      <c r="I204" s="867">
        <v>22016.720000000001</v>
      </c>
      <c r="J204" s="866">
        <v>22016.720000000001</v>
      </c>
      <c r="K204" s="863" t="s">
        <v>381</v>
      </c>
    </row>
    <row r="205" spans="1:11" x14ac:dyDescent="0.25">
      <c r="A205" s="933" t="s">
        <v>777</v>
      </c>
      <c r="B205" s="933" t="s">
        <v>778</v>
      </c>
      <c r="C205" s="1014">
        <v>180953</v>
      </c>
      <c r="D205" s="1014">
        <v>42606</v>
      </c>
      <c r="E205" s="1014">
        <v>161503</v>
      </c>
      <c r="F205" s="1014">
        <v>0</v>
      </c>
      <c r="G205" s="1014">
        <v>385062</v>
      </c>
      <c r="I205" s="867">
        <v>169427.28</v>
      </c>
      <c r="J205" s="866">
        <v>169427.28</v>
      </c>
      <c r="K205" s="863" t="s">
        <v>381</v>
      </c>
    </row>
    <row r="206" spans="1:11" x14ac:dyDescent="0.25">
      <c r="A206" s="933" t="s">
        <v>779</v>
      </c>
      <c r="B206" s="933" t="s">
        <v>780</v>
      </c>
      <c r="C206" s="1014">
        <v>137221</v>
      </c>
      <c r="D206" s="1014">
        <v>60706</v>
      </c>
      <c r="E206" s="1014">
        <v>181670</v>
      </c>
      <c r="F206" s="1014">
        <v>0</v>
      </c>
      <c r="G206" s="1014">
        <v>379597</v>
      </c>
      <c r="I206" s="867">
        <v>167022.68</v>
      </c>
      <c r="J206" s="866">
        <v>167022.68</v>
      </c>
      <c r="K206" s="863" t="s">
        <v>381</v>
      </c>
    </row>
    <row r="207" spans="1:11" x14ac:dyDescent="0.25">
      <c r="A207" s="933" t="s">
        <v>781</v>
      </c>
      <c r="B207" s="933" t="s">
        <v>782</v>
      </c>
      <c r="C207" s="1014">
        <v>25650</v>
      </c>
      <c r="D207" s="1014">
        <v>7637</v>
      </c>
      <c r="E207" s="1014">
        <v>30757</v>
      </c>
      <c r="F207" s="1014">
        <v>0</v>
      </c>
      <c r="G207" s="1014">
        <v>64044</v>
      </c>
      <c r="I207" s="867">
        <v>28179.360000000001</v>
      </c>
      <c r="J207" s="866">
        <v>28179.360000000001</v>
      </c>
      <c r="K207" s="863" t="s">
        <v>381</v>
      </c>
    </row>
    <row r="208" spans="1:11" x14ac:dyDescent="0.25">
      <c r="A208" s="933" t="s">
        <v>783</v>
      </c>
      <c r="B208" s="933" t="s">
        <v>784</v>
      </c>
      <c r="C208" s="1014">
        <v>7981</v>
      </c>
      <c r="D208" s="1014">
        <v>3373</v>
      </c>
      <c r="E208" s="1014">
        <v>12001</v>
      </c>
      <c r="F208" s="1014">
        <v>0</v>
      </c>
      <c r="G208" s="1014">
        <v>23355</v>
      </c>
      <c r="I208" s="867">
        <v>10276.200000000001</v>
      </c>
      <c r="J208" s="866">
        <v>10276.200000000001</v>
      </c>
      <c r="K208" s="863" t="s">
        <v>381</v>
      </c>
    </row>
    <row r="209" spans="1:11" x14ac:dyDescent="0.25">
      <c r="A209" s="933" t="s">
        <v>785</v>
      </c>
      <c r="B209" s="933" t="s">
        <v>786</v>
      </c>
      <c r="C209" s="1014">
        <v>44395</v>
      </c>
      <c r="D209" s="1014">
        <v>8997</v>
      </c>
      <c r="E209" s="1014">
        <v>51348</v>
      </c>
      <c r="F209" s="1014">
        <v>0</v>
      </c>
      <c r="G209" s="1014">
        <v>104740</v>
      </c>
      <c r="I209" s="867">
        <v>46085.599999999999</v>
      </c>
      <c r="J209" s="866">
        <v>46085.599999999999</v>
      </c>
      <c r="K209" s="863" t="s">
        <v>381</v>
      </c>
    </row>
    <row r="210" spans="1:11" x14ac:dyDescent="0.25">
      <c r="A210" s="933" t="s">
        <v>787</v>
      </c>
      <c r="B210" s="933" t="s">
        <v>788</v>
      </c>
      <c r="C210" s="1014">
        <v>67995</v>
      </c>
      <c r="D210" s="1014">
        <v>21860</v>
      </c>
      <c r="E210" s="1014">
        <v>123159</v>
      </c>
      <c r="F210" s="1014">
        <v>0</v>
      </c>
      <c r="G210" s="1014">
        <v>213014</v>
      </c>
      <c r="I210" s="867">
        <v>93726.16</v>
      </c>
      <c r="J210" s="866">
        <v>93726.16</v>
      </c>
      <c r="K210" s="863" t="s">
        <v>381</v>
      </c>
    </row>
    <row r="211" spans="1:11" x14ac:dyDescent="0.25">
      <c r="A211" s="933" t="s">
        <v>789</v>
      </c>
      <c r="B211" s="933" t="s">
        <v>790</v>
      </c>
      <c r="C211" s="1014">
        <v>1198203</v>
      </c>
      <c r="D211" s="1014">
        <v>274119</v>
      </c>
      <c r="E211" s="1014">
        <v>610863</v>
      </c>
      <c r="F211" s="1014">
        <v>0</v>
      </c>
      <c r="G211" s="1014">
        <v>2083185</v>
      </c>
      <c r="I211" s="867">
        <v>916601.4</v>
      </c>
      <c r="J211" s="866">
        <v>916601.4</v>
      </c>
      <c r="K211" s="863" t="s">
        <v>381</v>
      </c>
    </row>
    <row r="212" spans="1:11" x14ac:dyDescent="0.25">
      <c r="A212" s="933" t="s">
        <v>791</v>
      </c>
      <c r="B212" s="933" t="s">
        <v>792</v>
      </c>
      <c r="C212" s="1014">
        <v>29090</v>
      </c>
      <c r="D212" s="1014">
        <v>7697</v>
      </c>
      <c r="E212" s="1014">
        <v>56529</v>
      </c>
      <c r="F212" s="1014">
        <v>0</v>
      </c>
      <c r="G212" s="1014">
        <v>93316</v>
      </c>
      <c r="I212" s="867">
        <v>41059.040000000001</v>
      </c>
      <c r="J212" s="866">
        <v>41059.040000000001</v>
      </c>
      <c r="K212" s="863" t="s">
        <v>381</v>
      </c>
    </row>
    <row r="213" spans="1:11" x14ac:dyDescent="0.25">
      <c r="A213" s="1015" t="s">
        <v>793</v>
      </c>
      <c r="B213" s="1015" t="s">
        <v>650</v>
      </c>
      <c r="C213" s="1016">
        <v>1563</v>
      </c>
      <c r="D213" s="1016">
        <v>832</v>
      </c>
      <c r="E213" s="1016">
        <v>2581</v>
      </c>
      <c r="F213" s="1016">
        <v>0</v>
      </c>
      <c r="G213" s="1016">
        <v>4976</v>
      </c>
      <c r="H213" s="878"/>
      <c r="I213" s="879">
        <v>2189.44</v>
      </c>
      <c r="J213" s="880">
        <v>2189.44</v>
      </c>
      <c r="K213" s="863" t="s">
        <v>3012</v>
      </c>
    </row>
    <row r="214" spans="1:11" x14ac:dyDescent="0.25">
      <c r="A214" s="933" t="s">
        <v>794</v>
      </c>
      <c r="B214" s="933" t="s">
        <v>795</v>
      </c>
      <c r="C214" s="1014">
        <v>5865</v>
      </c>
      <c r="D214" s="1014">
        <v>1834</v>
      </c>
      <c r="E214" s="1014">
        <v>5155</v>
      </c>
      <c r="F214" s="1014">
        <v>0</v>
      </c>
      <c r="G214" s="1014">
        <v>12854</v>
      </c>
      <c r="I214" s="867">
        <v>5655.76</v>
      </c>
      <c r="J214" s="866">
        <v>5655.76</v>
      </c>
      <c r="K214" s="863" t="s">
        <v>381</v>
      </c>
    </row>
    <row r="215" spans="1:11" x14ac:dyDescent="0.25">
      <c r="A215" s="933" t="s">
        <v>796</v>
      </c>
      <c r="B215" s="933" t="s">
        <v>797</v>
      </c>
      <c r="C215" s="1014">
        <v>1605</v>
      </c>
      <c r="D215" s="1014">
        <v>272</v>
      </c>
      <c r="E215" s="1014">
        <v>719</v>
      </c>
      <c r="F215" s="1014">
        <v>0</v>
      </c>
      <c r="G215" s="1014">
        <v>2596</v>
      </c>
      <c r="I215" s="867">
        <v>1142.24</v>
      </c>
      <c r="J215" s="866">
        <v>1500</v>
      </c>
      <c r="K215" s="863" t="s">
        <v>381</v>
      </c>
    </row>
    <row r="216" spans="1:11" x14ac:dyDescent="0.25">
      <c r="A216" s="933" t="s">
        <v>798</v>
      </c>
      <c r="B216" s="933" t="s">
        <v>799</v>
      </c>
      <c r="C216" s="1014">
        <v>2266</v>
      </c>
      <c r="D216" s="1014">
        <v>2611</v>
      </c>
      <c r="E216" s="1014">
        <v>11388</v>
      </c>
      <c r="F216" s="1014">
        <v>0</v>
      </c>
      <c r="G216" s="1014">
        <v>16265</v>
      </c>
      <c r="I216" s="867">
        <v>7156.6</v>
      </c>
      <c r="J216" s="866">
        <v>7156.6</v>
      </c>
      <c r="K216" s="863" t="s">
        <v>381</v>
      </c>
    </row>
    <row r="217" spans="1:11" x14ac:dyDescent="0.25">
      <c r="A217" s="933" t="s">
        <v>800</v>
      </c>
      <c r="B217" s="933" t="s">
        <v>801</v>
      </c>
      <c r="C217" s="1014">
        <v>2720</v>
      </c>
      <c r="D217" s="1014">
        <v>245</v>
      </c>
      <c r="E217" s="1014">
        <v>1850</v>
      </c>
      <c r="F217" s="1014">
        <v>0</v>
      </c>
      <c r="G217" s="1014">
        <v>4815</v>
      </c>
      <c r="I217" s="867">
        <v>2118.6</v>
      </c>
      <c r="J217" s="866">
        <v>2118.6</v>
      </c>
      <c r="K217" s="863" t="s">
        <v>381</v>
      </c>
    </row>
    <row r="218" spans="1:11" x14ac:dyDescent="0.25">
      <c r="A218" s="933" t="s">
        <v>802</v>
      </c>
      <c r="B218" s="933" t="s">
        <v>803</v>
      </c>
      <c r="C218" s="1014">
        <v>53385</v>
      </c>
      <c r="D218" s="1014">
        <v>10546</v>
      </c>
      <c r="E218" s="1014">
        <v>52526</v>
      </c>
      <c r="F218" s="1014">
        <v>4311</v>
      </c>
      <c r="G218" s="1014">
        <v>120768</v>
      </c>
      <c r="I218" s="867">
        <v>53137.919999999998</v>
      </c>
      <c r="J218" s="866">
        <v>53137.919999999998</v>
      </c>
      <c r="K218" s="863" t="s">
        <v>381</v>
      </c>
    </row>
    <row r="219" spans="1:11" x14ac:dyDescent="0.25">
      <c r="A219" s="933" t="s">
        <v>804</v>
      </c>
      <c r="B219" s="933" t="s">
        <v>805</v>
      </c>
      <c r="C219" s="1014">
        <v>3784</v>
      </c>
      <c r="D219" s="1014">
        <v>1816</v>
      </c>
      <c r="E219" s="1014">
        <v>2622</v>
      </c>
      <c r="F219" s="1014">
        <v>0</v>
      </c>
      <c r="G219" s="1014">
        <v>8222</v>
      </c>
      <c r="I219" s="867">
        <v>3617.68</v>
      </c>
      <c r="J219" s="866">
        <v>3617.68</v>
      </c>
      <c r="K219" s="863" t="s">
        <v>381</v>
      </c>
    </row>
    <row r="220" spans="1:11" x14ac:dyDescent="0.25">
      <c r="A220" s="933" t="s">
        <v>806</v>
      </c>
      <c r="B220" s="933" t="s">
        <v>807</v>
      </c>
      <c r="C220" s="1014">
        <v>40821</v>
      </c>
      <c r="D220" s="1014">
        <v>10019</v>
      </c>
      <c r="E220" s="1014">
        <v>41310</v>
      </c>
      <c r="F220" s="1014">
        <v>1458</v>
      </c>
      <c r="G220" s="1014">
        <v>93608</v>
      </c>
      <c r="I220" s="867">
        <v>41187.519999999997</v>
      </c>
      <c r="J220" s="866">
        <v>41187.519999999997</v>
      </c>
      <c r="K220" s="863" t="s">
        <v>381</v>
      </c>
    </row>
    <row r="221" spans="1:11" x14ac:dyDescent="0.25">
      <c r="A221" s="933" t="s">
        <v>808</v>
      </c>
      <c r="B221" s="933" t="s">
        <v>809</v>
      </c>
      <c r="C221" s="1014">
        <v>6923</v>
      </c>
      <c r="D221" s="1014">
        <v>3243</v>
      </c>
      <c r="E221" s="1014">
        <v>11798</v>
      </c>
      <c r="F221" s="1014">
        <v>0</v>
      </c>
      <c r="G221" s="1014">
        <v>21964</v>
      </c>
      <c r="I221" s="867">
        <v>9664.16</v>
      </c>
      <c r="J221" s="866">
        <v>9664.16</v>
      </c>
      <c r="K221" s="863" t="s">
        <v>381</v>
      </c>
    </row>
    <row r="222" spans="1:11" x14ac:dyDescent="0.25">
      <c r="A222" s="933" t="s">
        <v>810</v>
      </c>
      <c r="B222" s="933" t="s">
        <v>811</v>
      </c>
      <c r="C222" s="1014">
        <v>9245</v>
      </c>
      <c r="D222" s="1014">
        <v>3807</v>
      </c>
      <c r="E222" s="1014">
        <v>4739</v>
      </c>
      <c r="F222" s="1014">
        <v>0</v>
      </c>
      <c r="G222" s="1014">
        <v>17791</v>
      </c>
      <c r="I222" s="867">
        <v>7828.04</v>
      </c>
      <c r="J222" s="866">
        <v>7828.04</v>
      </c>
      <c r="K222" s="863" t="s">
        <v>381</v>
      </c>
    </row>
    <row r="223" spans="1:11" x14ac:dyDescent="0.25">
      <c r="A223" s="933" t="s">
        <v>812</v>
      </c>
      <c r="B223" s="933" t="s">
        <v>813</v>
      </c>
      <c r="C223" s="1014">
        <v>6756</v>
      </c>
      <c r="D223" s="1014">
        <v>763</v>
      </c>
      <c r="E223" s="1014">
        <v>2360</v>
      </c>
      <c r="F223" s="1014">
        <v>0</v>
      </c>
      <c r="G223" s="1014">
        <v>9879</v>
      </c>
      <c r="I223" s="867">
        <v>4346.76</v>
      </c>
      <c r="J223" s="866">
        <v>4346.76</v>
      </c>
      <c r="K223" s="863" t="s">
        <v>381</v>
      </c>
    </row>
    <row r="224" spans="1:11" x14ac:dyDescent="0.25">
      <c r="A224" s="933" t="s">
        <v>814</v>
      </c>
      <c r="B224" s="933" t="s">
        <v>815</v>
      </c>
      <c r="C224" s="1014">
        <v>34387</v>
      </c>
      <c r="D224" s="1014">
        <v>7923</v>
      </c>
      <c r="E224" s="1014">
        <v>21044</v>
      </c>
      <c r="F224" s="1014">
        <v>1897</v>
      </c>
      <c r="G224" s="1014">
        <v>65251</v>
      </c>
      <c r="I224" s="867">
        <v>28710.44</v>
      </c>
      <c r="J224" s="866">
        <v>28710.44</v>
      </c>
      <c r="K224" s="863" t="s">
        <v>381</v>
      </c>
    </row>
    <row r="225" spans="1:11" x14ac:dyDescent="0.25">
      <c r="A225" s="933" t="s">
        <v>816</v>
      </c>
      <c r="B225" s="933" t="s">
        <v>817</v>
      </c>
      <c r="C225" s="1014">
        <v>1272</v>
      </c>
      <c r="D225" s="1014">
        <v>794</v>
      </c>
      <c r="E225" s="1014">
        <v>4233</v>
      </c>
      <c r="F225" s="1014">
        <v>0</v>
      </c>
      <c r="G225" s="1014">
        <v>6299</v>
      </c>
      <c r="I225" s="867">
        <v>2771.56</v>
      </c>
      <c r="J225" s="866">
        <v>2771.56</v>
      </c>
      <c r="K225" s="863" t="s">
        <v>381</v>
      </c>
    </row>
    <row r="226" spans="1:11" x14ac:dyDescent="0.25">
      <c r="A226" s="933" t="s">
        <v>818</v>
      </c>
      <c r="B226" s="933" t="s">
        <v>819</v>
      </c>
      <c r="C226" s="1014">
        <v>5569</v>
      </c>
      <c r="D226" s="1014">
        <v>788</v>
      </c>
      <c r="E226" s="1014">
        <v>1972</v>
      </c>
      <c r="F226" s="1014">
        <v>255</v>
      </c>
      <c r="G226" s="1014">
        <v>8584</v>
      </c>
      <c r="I226" s="867">
        <v>3776.96</v>
      </c>
      <c r="J226" s="866">
        <v>3776.96</v>
      </c>
      <c r="K226" s="863" t="s">
        <v>381</v>
      </c>
    </row>
    <row r="227" spans="1:11" x14ac:dyDescent="0.25">
      <c r="A227" s="933" t="s">
        <v>820</v>
      </c>
      <c r="B227" s="933" t="s">
        <v>821</v>
      </c>
      <c r="C227" s="1014">
        <v>10905</v>
      </c>
      <c r="D227" s="1014">
        <v>0</v>
      </c>
      <c r="E227" s="1014">
        <v>567</v>
      </c>
      <c r="F227" s="1014">
        <v>0</v>
      </c>
      <c r="G227" s="1014">
        <v>11472</v>
      </c>
      <c r="I227" s="867">
        <v>5047.68</v>
      </c>
      <c r="J227" s="866">
        <v>5047.68</v>
      </c>
      <c r="K227" s="863" t="s">
        <v>381</v>
      </c>
    </row>
    <row r="228" spans="1:11" x14ac:dyDescent="0.25">
      <c r="A228" s="933" t="s">
        <v>822</v>
      </c>
      <c r="B228" s="933" t="s">
        <v>823</v>
      </c>
      <c r="C228" s="1014">
        <v>1580</v>
      </c>
      <c r="D228" s="1014">
        <v>638</v>
      </c>
      <c r="E228" s="1014">
        <v>4083</v>
      </c>
      <c r="F228" s="1014">
        <v>0</v>
      </c>
      <c r="G228" s="1014">
        <v>6301</v>
      </c>
      <c r="I228" s="867">
        <v>2772.44</v>
      </c>
      <c r="J228" s="866">
        <v>2772.44</v>
      </c>
      <c r="K228" s="863" t="s">
        <v>381</v>
      </c>
    </row>
    <row r="229" spans="1:11" x14ac:dyDescent="0.25">
      <c r="A229" s="933" t="s">
        <v>824</v>
      </c>
      <c r="B229" s="933" t="s">
        <v>825</v>
      </c>
      <c r="C229" s="1014">
        <v>2778</v>
      </c>
      <c r="D229" s="1014">
        <v>547</v>
      </c>
      <c r="E229" s="1014">
        <v>3064</v>
      </c>
      <c r="F229" s="1014">
        <v>0</v>
      </c>
      <c r="G229" s="1014">
        <v>6389</v>
      </c>
      <c r="I229" s="867">
        <v>2811.16</v>
      </c>
      <c r="J229" s="866">
        <v>2811.16</v>
      </c>
      <c r="K229" s="863" t="s">
        <v>381</v>
      </c>
    </row>
    <row r="230" spans="1:11" x14ac:dyDescent="0.25">
      <c r="A230" s="933" t="s">
        <v>826</v>
      </c>
      <c r="B230" s="933" t="s">
        <v>827</v>
      </c>
      <c r="C230" s="1014">
        <v>84054</v>
      </c>
      <c r="D230" s="1014">
        <v>19874</v>
      </c>
      <c r="E230" s="1014">
        <v>58345</v>
      </c>
      <c r="F230" s="1014">
        <v>8423</v>
      </c>
      <c r="G230" s="1014">
        <v>170696</v>
      </c>
      <c r="I230" s="867">
        <v>75106.240000000005</v>
      </c>
      <c r="J230" s="866">
        <v>75106.240000000005</v>
      </c>
      <c r="K230" s="863" t="s">
        <v>381</v>
      </c>
    </row>
    <row r="231" spans="1:11" x14ac:dyDescent="0.25">
      <c r="A231" s="933" t="s">
        <v>828</v>
      </c>
      <c r="B231" s="933" t="s">
        <v>550</v>
      </c>
      <c r="C231" s="1014">
        <v>1398</v>
      </c>
      <c r="D231" s="1014">
        <v>370</v>
      </c>
      <c r="E231" s="1014">
        <v>4195</v>
      </c>
      <c r="F231" s="1014">
        <v>0</v>
      </c>
      <c r="G231" s="1014">
        <v>5963</v>
      </c>
      <c r="I231" s="867">
        <v>2623.72</v>
      </c>
      <c r="J231" s="866">
        <v>2623.72</v>
      </c>
      <c r="K231" s="863" t="s">
        <v>3012</v>
      </c>
    </row>
    <row r="232" spans="1:11" x14ac:dyDescent="0.25">
      <c r="A232" s="933" t="s">
        <v>1716</v>
      </c>
      <c r="B232" s="933" t="s">
        <v>1159</v>
      </c>
      <c r="C232" s="1014">
        <v>449</v>
      </c>
      <c r="D232" s="1014">
        <v>177</v>
      </c>
      <c r="E232" s="1014">
        <v>6809</v>
      </c>
      <c r="F232" s="1014">
        <v>0</v>
      </c>
      <c r="G232" s="1014">
        <v>7435</v>
      </c>
      <c r="I232" s="867">
        <v>3271.4</v>
      </c>
      <c r="J232" s="866">
        <v>3271.4</v>
      </c>
      <c r="K232" s="863" t="s">
        <v>3012</v>
      </c>
    </row>
    <row r="233" spans="1:11" x14ac:dyDescent="0.25">
      <c r="A233" s="933" t="s">
        <v>829</v>
      </c>
      <c r="B233" s="933" t="s">
        <v>830</v>
      </c>
      <c r="C233" s="1014">
        <v>1226</v>
      </c>
      <c r="D233" s="1014">
        <v>1327</v>
      </c>
      <c r="E233" s="1014">
        <v>12487</v>
      </c>
      <c r="F233" s="1014">
        <v>0</v>
      </c>
      <c r="G233" s="1014">
        <v>15040</v>
      </c>
      <c r="I233" s="867">
        <v>6617.6</v>
      </c>
      <c r="J233" s="866">
        <v>6617.6</v>
      </c>
      <c r="K233" s="863" t="s">
        <v>381</v>
      </c>
    </row>
    <row r="234" spans="1:11" x14ac:dyDescent="0.25">
      <c r="A234" s="933" t="s">
        <v>831</v>
      </c>
      <c r="B234" s="933" t="s">
        <v>832</v>
      </c>
      <c r="C234" s="1014">
        <v>22860</v>
      </c>
      <c r="D234" s="1014">
        <v>5027</v>
      </c>
      <c r="E234" s="1014">
        <v>30009</v>
      </c>
      <c r="F234" s="1014">
        <v>0</v>
      </c>
      <c r="G234" s="1014">
        <v>57896</v>
      </c>
      <c r="I234" s="867">
        <v>25474.240000000002</v>
      </c>
      <c r="J234" s="866">
        <v>25474.240000000002</v>
      </c>
      <c r="K234" s="863" t="s">
        <v>381</v>
      </c>
    </row>
    <row r="235" spans="1:11" x14ac:dyDescent="0.25">
      <c r="A235" s="933" t="s">
        <v>833</v>
      </c>
      <c r="B235" s="933" t="s">
        <v>834</v>
      </c>
      <c r="C235" s="1014">
        <v>13214</v>
      </c>
      <c r="D235" s="1014">
        <v>3255</v>
      </c>
      <c r="E235" s="1014">
        <v>8391</v>
      </c>
      <c r="F235" s="1014">
        <v>0</v>
      </c>
      <c r="G235" s="1014">
        <v>24860</v>
      </c>
      <c r="I235" s="867">
        <v>10938.4</v>
      </c>
      <c r="J235" s="866">
        <v>10938.4</v>
      </c>
      <c r="K235" s="863" t="s">
        <v>381</v>
      </c>
    </row>
    <row r="236" spans="1:11" x14ac:dyDescent="0.25">
      <c r="A236" s="933" t="s">
        <v>835</v>
      </c>
      <c r="B236" s="933" t="s">
        <v>836</v>
      </c>
      <c r="C236" s="1014">
        <v>18125</v>
      </c>
      <c r="D236" s="1014">
        <v>3115</v>
      </c>
      <c r="E236" s="1014">
        <v>10821</v>
      </c>
      <c r="F236" s="1014">
        <v>0</v>
      </c>
      <c r="G236" s="1014">
        <v>32061</v>
      </c>
      <c r="I236" s="867">
        <v>14106.84</v>
      </c>
      <c r="J236" s="866">
        <v>14106.84</v>
      </c>
      <c r="K236" s="863" t="s">
        <v>381</v>
      </c>
    </row>
    <row r="237" spans="1:11" x14ac:dyDescent="0.25">
      <c r="A237" s="933" t="s">
        <v>837</v>
      </c>
      <c r="B237" s="933" t="s">
        <v>838</v>
      </c>
      <c r="C237" s="1014">
        <v>32968</v>
      </c>
      <c r="D237" s="1014">
        <v>0</v>
      </c>
      <c r="E237" s="1014">
        <v>4562</v>
      </c>
      <c r="F237" s="1014">
        <v>1233</v>
      </c>
      <c r="G237" s="1014">
        <v>38763</v>
      </c>
      <c r="I237" s="867">
        <v>17055.72</v>
      </c>
      <c r="J237" s="866">
        <v>17055.72</v>
      </c>
      <c r="K237" s="863" t="s">
        <v>381</v>
      </c>
    </row>
    <row r="238" spans="1:11" x14ac:dyDescent="0.25">
      <c r="A238" s="933" t="s">
        <v>839</v>
      </c>
      <c r="B238" s="933" t="s">
        <v>840</v>
      </c>
      <c r="C238" s="1014">
        <v>3051</v>
      </c>
      <c r="D238" s="1014">
        <v>1587</v>
      </c>
      <c r="E238" s="1014">
        <v>2795</v>
      </c>
      <c r="F238" s="1014">
        <v>0</v>
      </c>
      <c r="G238" s="1014">
        <v>7433</v>
      </c>
      <c r="I238" s="867">
        <v>3270.52</v>
      </c>
      <c r="J238" s="866">
        <v>3270.52</v>
      </c>
      <c r="K238" s="863" t="s">
        <v>381</v>
      </c>
    </row>
    <row r="239" spans="1:11" x14ac:dyDescent="0.25">
      <c r="A239" s="933" t="s">
        <v>841</v>
      </c>
      <c r="B239" s="933" t="s">
        <v>842</v>
      </c>
      <c r="C239" s="1014">
        <v>7551</v>
      </c>
      <c r="D239" s="1014">
        <v>1800</v>
      </c>
      <c r="E239" s="1014">
        <v>7773</v>
      </c>
      <c r="F239" s="1014">
        <v>0</v>
      </c>
      <c r="G239" s="1014">
        <v>17124</v>
      </c>
      <c r="I239" s="867">
        <v>7534.56</v>
      </c>
      <c r="J239" s="866">
        <v>7534.56</v>
      </c>
      <c r="K239" s="863" t="s">
        <v>381</v>
      </c>
    </row>
    <row r="240" spans="1:11" x14ac:dyDescent="0.25">
      <c r="A240" s="933" t="s">
        <v>843</v>
      </c>
      <c r="B240" s="933" t="s">
        <v>844</v>
      </c>
      <c r="C240" s="1014">
        <v>6541</v>
      </c>
      <c r="D240" s="1014">
        <v>2655</v>
      </c>
      <c r="E240" s="1014">
        <v>14902</v>
      </c>
      <c r="F240" s="1014">
        <v>0</v>
      </c>
      <c r="G240" s="1014">
        <v>24098</v>
      </c>
      <c r="I240" s="867">
        <v>10603.12</v>
      </c>
      <c r="J240" s="866">
        <v>10603.12</v>
      </c>
      <c r="K240" s="863" t="s">
        <v>381</v>
      </c>
    </row>
    <row r="241" spans="1:11" x14ac:dyDescent="0.25">
      <c r="A241" s="933" t="s">
        <v>845</v>
      </c>
      <c r="B241" s="933" t="s">
        <v>846</v>
      </c>
      <c r="C241" s="1014">
        <v>11286</v>
      </c>
      <c r="D241" s="1014">
        <v>2407</v>
      </c>
      <c r="E241" s="1014">
        <v>14559</v>
      </c>
      <c r="F241" s="1014">
        <v>0</v>
      </c>
      <c r="G241" s="1014">
        <v>28252</v>
      </c>
      <c r="I241" s="867">
        <v>12430.88</v>
      </c>
      <c r="J241" s="866">
        <v>12430.88</v>
      </c>
      <c r="K241" s="863" t="s">
        <v>381</v>
      </c>
    </row>
    <row r="242" spans="1:11" x14ac:dyDescent="0.25">
      <c r="A242" s="933" t="s">
        <v>847</v>
      </c>
      <c r="B242" s="933" t="s">
        <v>848</v>
      </c>
      <c r="C242" s="1014">
        <v>24005</v>
      </c>
      <c r="D242" s="1014">
        <v>8746</v>
      </c>
      <c r="E242" s="1014">
        <v>28240</v>
      </c>
      <c r="F242" s="1014">
        <v>1454</v>
      </c>
      <c r="G242" s="1014">
        <v>62445</v>
      </c>
      <c r="I242" s="867">
        <v>27475.8</v>
      </c>
      <c r="J242" s="866">
        <v>27475.8</v>
      </c>
      <c r="K242" s="863" t="s">
        <v>381</v>
      </c>
    </row>
    <row r="243" spans="1:11" x14ac:dyDescent="0.25">
      <c r="A243" s="933" t="s">
        <v>849</v>
      </c>
      <c r="B243" s="933" t="s">
        <v>850</v>
      </c>
      <c r="C243" s="1014">
        <v>6282</v>
      </c>
      <c r="D243" s="1014">
        <v>2362</v>
      </c>
      <c r="E243" s="1014">
        <v>12561</v>
      </c>
      <c r="F243" s="1014">
        <v>0</v>
      </c>
      <c r="G243" s="1014">
        <v>21205</v>
      </c>
      <c r="I243" s="867">
        <v>9330.2000000000007</v>
      </c>
      <c r="J243" s="866">
        <v>9330.2000000000007</v>
      </c>
      <c r="K243" s="863" t="s">
        <v>381</v>
      </c>
    </row>
    <row r="244" spans="1:11" x14ac:dyDescent="0.25">
      <c r="A244" s="933" t="s">
        <v>851</v>
      </c>
      <c r="B244" s="933" t="s">
        <v>550</v>
      </c>
      <c r="C244" s="1014">
        <v>1344</v>
      </c>
      <c r="D244" s="1014">
        <v>1802</v>
      </c>
      <c r="E244" s="1014">
        <v>12431</v>
      </c>
      <c r="F244" s="1014">
        <v>0</v>
      </c>
      <c r="G244" s="1014">
        <v>15577</v>
      </c>
      <c r="I244" s="867">
        <v>6853.88</v>
      </c>
      <c r="J244" s="866">
        <v>6853.88</v>
      </c>
      <c r="K244" s="863" t="s">
        <v>3012</v>
      </c>
    </row>
    <row r="245" spans="1:11" x14ac:dyDescent="0.25">
      <c r="A245" s="933" t="s">
        <v>852</v>
      </c>
      <c r="B245" s="933" t="s">
        <v>853</v>
      </c>
      <c r="C245" s="1014">
        <v>7892</v>
      </c>
      <c r="D245" s="1014">
        <v>2737</v>
      </c>
      <c r="E245" s="1014">
        <v>10729</v>
      </c>
      <c r="F245" s="1014">
        <v>1485</v>
      </c>
      <c r="G245" s="1014">
        <v>22843</v>
      </c>
      <c r="I245" s="867">
        <v>10050.92</v>
      </c>
      <c r="J245" s="866">
        <v>10050.92</v>
      </c>
      <c r="K245" s="863" t="s">
        <v>381</v>
      </c>
    </row>
    <row r="246" spans="1:11" x14ac:dyDescent="0.25">
      <c r="A246" s="933" t="s">
        <v>854</v>
      </c>
      <c r="B246" s="933" t="s">
        <v>855</v>
      </c>
      <c r="C246" s="1014">
        <v>80679</v>
      </c>
      <c r="D246" s="1014">
        <v>2992</v>
      </c>
      <c r="E246" s="1014">
        <v>38306</v>
      </c>
      <c r="F246" s="1014">
        <v>0</v>
      </c>
      <c r="G246" s="1014">
        <v>121977</v>
      </c>
      <c r="I246" s="867">
        <v>53669.88</v>
      </c>
      <c r="J246" s="866">
        <v>53669.88</v>
      </c>
      <c r="K246" s="863" t="s">
        <v>381</v>
      </c>
    </row>
    <row r="247" spans="1:11" x14ac:dyDescent="0.25">
      <c r="A247" s="933" t="s">
        <v>856</v>
      </c>
      <c r="B247" s="933" t="s">
        <v>857</v>
      </c>
      <c r="C247" s="1014">
        <v>64349</v>
      </c>
      <c r="D247" s="1014">
        <v>12298</v>
      </c>
      <c r="E247" s="1014">
        <v>29337</v>
      </c>
      <c r="F247" s="1014">
        <v>0</v>
      </c>
      <c r="G247" s="1014">
        <v>105984</v>
      </c>
      <c r="I247" s="867">
        <v>46632.959999999999</v>
      </c>
      <c r="J247" s="866">
        <v>46632.959999999999</v>
      </c>
      <c r="K247" s="863" t="s">
        <v>381</v>
      </c>
    </row>
    <row r="248" spans="1:11" x14ac:dyDescent="0.25">
      <c r="A248" s="933" t="s">
        <v>858</v>
      </c>
      <c r="B248" s="933" t="s">
        <v>859</v>
      </c>
      <c r="C248" s="1014">
        <v>19768</v>
      </c>
      <c r="D248" s="1014">
        <v>3757</v>
      </c>
      <c r="E248" s="1014">
        <v>10530</v>
      </c>
      <c r="F248" s="1014">
        <v>1767</v>
      </c>
      <c r="G248" s="1014">
        <v>35822</v>
      </c>
      <c r="I248" s="867">
        <v>15761.68</v>
      </c>
      <c r="J248" s="866">
        <v>15761.68</v>
      </c>
      <c r="K248" s="863" t="s">
        <v>381</v>
      </c>
    </row>
    <row r="249" spans="1:11" x14ac:dyDescent="0.25">
      <c r="A249" s="933" t="s">
        <v>860</v>
      </c>
      <c r="B249" s="933" t="s">
        <v>861</v>
      </c>
      <c r="C249" s="1014">
        <v>112051</v>
      </c>
      <c r="D249" s="1014">
        <v>20987</v>
      </c>
      <c r="E249" s="1014">
        <v>46188</v>
      </c>
      <c r="F249" s="1014">
        <v>0</v>
      </c>
      <c r="G249" s="1014">
        <v>179226</v>
      </c>
      <c r="I249" s="867">
        <v>78859.44</v>
      </c>
      <c r="J249" s="866">
        <v>78859.44</v>
      </c>
      <c r="K249" s="863" t="s">
        <v>381</v>
      </c>
    </row>
    <row r="250" spans="1:11" x14ac:dyDescent="0.25">
      <c r="A250" s="933" t="s">
        <v>862</v>
      </c>
      <c r="B250" s="933" t="s">
        <v>863</v>
      </c>
      <c r="C250" s="1014">
        <v>10310</v>
      </c>
      <c r="D250" s="1014">
        <v>1923</v>
      </c>
      <c r="E250" s="1014">
        <v>8372</v>
      </c>
      <c r="F250" s="1014">
        <v>0</v>
      </c>
      <c r="G250" s="1014">
        <v>20605</v>
      </c>
      <c r="I250" s="867">
        <v>9066.2000000000007</v>
      </c>
      <c r="J250" s="866">
        <v>9066.2000000000007</v>
      </c>
      <c r="K250" s="863" t="s">
        <v>381</v>
      </c>
    </row>
    <row r="251" spans="1:11" x14ac:dyDescent="0.25">
      <c r="A251" s="933" t="s">
        <v>864</v>
      </c>
      <c r="B251" s="933" t="s">
        <v>865</v>
      </c>
      <c r="C251" s="1014">
        <v>9378</v>
      </c>
      <c r="D251" s="1014">
        <v>2872</v>
      </c>
      <c r="E251" s="1014">
        <v>6159</v>
      </c>
      <c r="F251" s="1014">
        <v>1205</v>
      </c>
      <c r="G251" s="1014">
        <v>19614</v>
      </c>
      <c r="I251" s="867">
        <v>8630.16</v>
      </c>
      <c r="J251" s="866">
        <v>8630.16</v>
      </c>
      <c r="K251" s="863" t="s">
        <v>381</v>
      </c>
    </row>
    <row r="252" spans="1:11" x14ac:dyDescent="0.25">
      <c r="A252" s="933" t="s">
        <v>866</v>
      </c>
      <c r="B252" s="933" t="s">
        <v>867</v>
      </c>
      <c r="C252" s="1014">
        <v>18595</v>
      </c>
      <c r="D252" s="1014">
        <v>3800</v>
      </c>
      <c r="E252" s="1014">
        <v>13058</v>
      </c>
      <c r="F252" s="1014">
        <v>2272</v>
      </c>
      <c r="G252" s="1014">
        <v>37725</v>
      </c>
      <c r="I252" s="867">
        <v>16599</v>
      </c>
      <c r="J252" s="866">
        <v>16599</v>
      </c>
      <c r="K252" s="863" t="s">
        <v>381</v>
      </c>
    </row>
    <row r="253" spans="1:11" x14ac:dyDescent="0.25">
      <c r="A253" s="933" t="s">
        <v>868</v>
      </c>
      <c r="B253" s="933" t="s">
        <v>869</v>
      </c>
      <c r="C253" s="1014">
        <v>18394</v>
      </c>
      <c r="D253" s="1014">
        <v>2019</v>
      </c>
      <c r="E253" s="1014">
        <v>4094</v>
      </c>
      <c r="F253" s="1014">
        <v>0</v>
      </c>
      <c r="G253" s="1014">
        <v>24507</v>
      </c>
      <c r="I253" s="867">
        <v>10783.08</v>
      </c>
      <c r="J253" s="866">
        <v>10783.08</v>
      </c>
      <c r="K253" s="863" t="s">
        <v>381</v>
      </c>
    </row>
    <row r="254" spans="1:11" x14ac:dyDescent="0.25">
      <c r="A254" s="933" t="s">
        <v>870</v>
      </c>
      <c r="B254" s="933" t="s">
        <v>871</v>
      </c>
      <c r="C254" s="1014">
        <v>77624</v>
      </c>
      <c r="D254" s="1014">
        <v>0</v>
      </c>
      <c r="E254" s="1014">
        <v>33494</v>
      </c>
      <c r="F254" s="1014">
        <v>0</v>
      </c>
      <c r="G254" s="1014">
        <v>111118</v>
      </c>
      <c r="I254" s="867">
        <v>48891.92</v>
      </c>
      <c r="J254" s="866">
        <v>48891.92</v>
      </c>
      <c r="K254" s="863" t="s">
        <v>381</v>
      </c>
    </row>
    <row r="255" spans="1:11" x14ac:dyDescent="0.25">
      <c r="A255" s="933" t="s">
        <v>872</v>
      </c>
      <c r="B255" s="933" t="s">
        <v>873</v>
      </c>
      <c r="C255" s="1014">
        <v>4369</v>
      </c>
      <c r="D255" s="1014">
        <v>252</v>
      </c>
      <c r="E255" s="1014">
        <v>1561</v>
      </c>
      <c r="F255" s="1014">
        <v>0</v>
      </c>
      <c r="G255" s="1014">
        <v>6182</v>
      </c>
      <c r="I255" s="867">
        <v>2720.08</v>
      </c>
      <c r="J255" s="866">
        <v>2720.08</v>
      </c>
      <c r="K255" s="863" t="s">
        <v>381</v>
      </c>
    </row>
    <row r="256" spans="1:11" x14ac:dyDescent="0.25">
      <c r="A256" s="933" t="s">
        <v>874</v>
      </c>
      <c r="B256" s="933" t="s">
        <v>875</v>
      </c>
      <c r="C256" s="1014">
        <v>18740</v>
      </c>
      <c r="D256" s="1014">
        <v>3304</v>
      </c>
      <c r="E256" s="1014">
        <v>8347</v>
      </c>
      <c r="F256" s="1014">
        <v>0</v>
      </c>
      <c r="G256" s="1014">
        <v>30391</v>
      </c>
      <c r="I256" s="867">
        <v>13372.04</v>
      </c>
      <c r="J256" s="866">
        <v>13372.04</v>
      </c>
      <c r="K256" s="863" t="s">
        <v>381</v>
      </c>
    </row>
    <row r="257" spans="1:11" x14ac:dyDescent="0.25">
      <c r="A257" s="933" t="s">
        <v>876</v>
      </c>
      <c r="B257" s="933" t="s">
        <v>877</v>
      </c>
      <c r="C257" s="1014">
        <v>216818</v>
      </c>
      <c r="D257" s="1014">
        <v>52016</v>
      </c>
      <c r="E257" s="1014">
        <v>205344</v>
      </c>
      <c r="F257" s="1014">
        <v>0</v>
      </c>
      <c r="G257" s="1014">
        <v>474178</v>
      </c>
      <c r="I257" s="867">
        <v>208638.32</v>
      </c>
      <c r="J257" s="866">
        <v>208638.32</v>
      </c>
      <c r="K257" s="863" t="s">
        <v>381</v>
      </c>
    </row>
    <row r="258" spans="1:11" x14ac:dyDescent="0.25">
      <c r="A258" s="933" t="s">
        <v>878</v>
      </c>
      <c r="B258" s="933" t="s">
        <v>879</v>
      </c>
      <c r="C258" s="1014">
        <v>360576</v>
      </c>
      <c r="D258" s="1014">
        <v>130296</v>
      </c>
      <c r="E258" s="1014">
        <v>838251</v>
      </c>
      <c r="F258" s="1014">
        <v>0</v>
      </c>
      <c r="G258" s="1014">
        <v>1329123</v>
      </c>
      <c r="I258" s="867">
        <v>584814.12</v>
      </c>
      <c r="J258" s="866">
        <v>584814.12</v>
      </c>
      <c r="K258" s="863" t="s">
        <v>381</v>
      </c>
    </row>
    <row r="259" spans="1:11" x14ac:dyDescent="0.25">
      <c r="A259" s="933" t="s">
        <v>880</v>
      </c>
      <c r="B259" s="933" t="s">
        <v>881</v>
      </c>
      <c r="C259" s="1014">
        <v>83955</v>
      </c>
      <c r="D259" s="1014">
        <v>35427</v>
      </c>
      <c r="E259" s="1014">
        <v>273236</v>
      </c>
      <c r="F259" s="1014">
        <v>0</v>
      </c>
      <c r="G259" s="1014">
        <v>392618</v>
      </c>
      <c r="I259" s="867">
        <v>172751.92</v>
      </c>
      <c r="J259" s="866">
        <v>172751.92</v>
      </c>
      <c r="K259" s="863" t="s">
        <v>381</v>
      </c>
    </row>
    <row r="260" spans="1:11" x14ac:dyDescent="0.25">
      <c r="A260" s="933" t="s">
        <v>882</v>
      </c>
      <c r="B260" s="933" t="s">
        <v>883</v>
      </c>
      <c r="C260" s="1014">
        <v>50508</v>
      </c>
      <c r="D260" s="1014">
        <v>10728</v>
      </c>
      <c r="E260" s="1014">
        <v>76572</v>
      </c>
      <c r="F260" s="1014">
        <v>0</v>
      </c>
      <c r="G260" s="1014">
        <v>137808</v>
      </c>
      <c r="I260" s="867">
        <v>60635.519999999997</v>
      </c>
      <c r="J260" s="866">
        <v>60635.519999999997</v>
      </c>
      <c r="K260" s="863" t="s">
        <v>381</v>
      </c>
    </row>
    <row r="261" spans="1:11" x14ac:dyDescent="0.25">
      <c r="A261" s="933" t="s">
        <v>884</v>
      </c>
      <c r="B261" s="933" t="s">
        <v>885</v>
      </c>
      <c r="C261" s="1014">
        <v>378084</v>
      </c>
      <c r="D261" s="1014">
        <v>80188</v>
      </c>
      <c r="E261" s="1014">
        <v>988051</v>
      </c>
      <c r="F261" s="1014">
        <v>6292</v>
      </c>
      <c r="G261" s="1014">
        <v>1452615</v>
      </c>
      <c r="I261" s="867">
        <v>639150.6</v>
      </c>
      <c r="J261" s="866">
        <v>639150.6</v>
      </c>
      <c r="K261" s="863" t="s">
        <v>381</v>
      </c>
    </row>
    <row r="262" spans="1:11" x14ac:dyDescent="0.25">
      <c r="A262" s="933" t="s">
        <v>886</v>
      </c>
      <c r="B262" s="933" t="s">
        <v>887</v>
      </c>
      <c r="C262" s="1014">
        <v>558785</v>
      </c>
      <c r="D262" s="1014">
        <v>0</v>
      </c>
      <c r="E262" s="1014">
        <v>0</v>
      </c>
      <c r="F262" s="1014">
        <v>0</v>
      </c>
      <c r="G262" s="1014">
        <v>558785</v>
      </c>
      <c r="I262" s="867">
        <v>245865.4</v>
      </c>
      <c r="J262" s="866">
        <v>245865.4</v>
      </c>
      <c r="K262" s="863" t="s">
        <v>381</v>
      </c>
    </row>
    <row r="263" spans="1:11" x14ac:dyDescent="0.25">
      <c r="A263" s="933" t="s">
        <v>888</v>
      </c>
      <c r="B263" s="933" t="s">
        <v>889</v>
      </c>
      <c r="C263" s="1014">
        <v>435307</v>
      </c>
      <c r="D263" s="1014">
        <v>65207</v>
      </c>
      <c r="E263" s="1014">
        <v>209706</v>
      </c>
      <c r="F263" s="1014">
        <v>0</v>
      </c>
      <c r="G263" s="1014">
        <v>710220</v>
      </c>
      <c r="I263" s="867">
        <v>312496.8</v>
      </c>
      <c r="J263" s="866">
        <v>312496.8</v>
      </c>
      <c r="K263" s="863" t="s">
        <v>381</v>
      </c>
    </row>
    <row r="264" spans="1:11" x14ac:dyDescent="0.25">
      <c r="A264" s="933" t="s">
        <v>890</v>
      </c>
      <c r="B264" s="933" t="s">
        <v>891</v>
      </c>
      <c r="C264" s="1014">
        <v>219253</v>
      </c>
      <c r="D264" s="1014">
        <v>34390</v>
      </c>
      <c r="E264" s="1014">
        <v>85334</v>
      </c>
      <c r="F264" s="1014">
        <v>7439</v>
      </c>
      <c r="G264" s="1014">
        <v>346416</v>
      </c>
      <c r="I264" s="867">
        <v>152423.04000000001</v>
      </c>
      <c r="J264" s="866">
        <v>152423.04000000001</v>
      </c>
      <c r="K264" s="863" t="s">
        <v>381</v>
      </c>
    </row>
    <row r="265" spans="1:11" x14ac:dyDescent="0.25">
      <c r="A265" s="933" t="s">
        <v>892</v>
      </c>
      <c r="B265" s="933" t="s">
        <v>893</v>
      </c>
      <c r="C265" s="1014">
        <v>7982</v>
      </c>
      <c r="D265" s="1014">
        <v>3094</v>
      </c>
      <c r="E265" s="1014">
        <v>44225</v>
      </c>
      <c r="F265" s="1014">
        <v>0</v>
      </c>
      <c r="G265" s="1014">
        <v>55301</v>
      </c>
      <c r="I265" s="867">
        <v>24332.44</v>
      </c>
      <c r="J265" s="866">
        <v>24332.44</v>
      </c>
      <c r="K265" s="863" t="s">
        <v>381</v>
      </c>
    </row>
    <row r="266" spans="1:11" x14ac:dyDescent="0.25">
      <c r="A266" s="933" t="s">
        <v>894</v>
      </c>
      <c r="B266" s="933" t="s">
        <v>895</v>
      </c>
      <c r="C266" s="1014">
        <v>917298</v>
      </c>
      <c r="D266" s="1014">
        <v>189256</v>
      </c>
      <c r="E266" s="1014">
        <v>306325</v>
      </c>
      <c r="F266" s="1014">
        <v>0</v>
      </c>
      <c r="G266" s="1014">
        <v>1412879</v>
      </c>
      <c r="I266" s="867">
        <v>621666.76</v>
      </c>
      <c r="J266" s="866">
        <v>621666.76</v>
      </c>
      <c r="K266" s="863" t="s">
        <v>381</v>
      </c>
    </row>
    <row r="267" spans="1:11" x14ac:dyDescent="0.25">
      <c r="A267" s="933" t="s">
        <v>896</v>
      </c>
      <c r="B267" s="933" t="s">
        <v>897</v>
      </c>
      <c r="C267" s="1014">
        <v>1582759</v>
      </c>
      <c r="D267" s="1014">
        <v>0</v>
      </c>
      <c r="E267" s="1014">
        <v>116030</v>
      </c>
      <c r="F267" s="1014">
        <v>0</v>
      </c>
      <c r="G267" s="1014">
        <v>1698789</v>
      </c>
      <c r="I267" s="867">
        <v>747467.16</v>
      </c>
      <c r="J267" s="866">
        <v>747467.16</v>
      </c>
      <c r="K267" s="863" t="s">
        <v>381</v>
      </c>
    </row>
    <row r="268" spans="1:11" x14ac:dyDescent="0.25">
      <c r="A268" s="933" t="s">
        <v>898</v>
      </c>
      <c r="B268" s="933" t="s">
        <v>899</v>
      </c>
      <c r="C268" s="1014">
        <v>167731</v>
      </c>
      <c r="D268" s="1014">
        <v>11102</v>
      </c>
      <c r="E268" s="1014">
        <v>60540</v>
      </c>
      <c r="F268" s="1014">
        <v>0</v>
      </c>
      <c r="G268" s="1014">
        <v>239373</v>
      </c>
      <c r="I268" s="867">
        <v>105324.12</v>
      </c>
      <c r="J268" s="866">
        <v>105324.12</v>
      </c>
      <c r="K268" s="863" t="s">
        <v>381</v>
      </c>
    </row>
    <row r="269" spans="1:11" x14ac:dyDescent="0.25">
      <c r="A269" s="933" t="s">
        <v>900</v>
      </c>
      <c r="B269" s="933" t="s">
        <v>901</v>
      </c>
      <c r="C269" s="1014">
        <v>15340</v>
      </c>
      <c r="D269" s="1014">
        <v>1054</v>
      </c>
      <c r="E269" s="1014">
        <v>935</v>
      </c>
      <c r="F269" s="1014">
        <v>0</v>
      </c>
      <c r="G269" s="1014">
        <v>17329</v>
      </c>
      <c r="I269" s="867">
        <v>7624.76</v>
      </c>
      <c r="J269" s="866">
        <v>7624.76</v>
      </c>
      <c r="K269" s="863" t="s">
        <v>3012</v>
      </c>
    </row>
    <row r="270" spans="1:11" x14ac:dyDescent="0.25">
      <c r="A270" s="933" t="s">
        <v>902</v>
      </c>
      <c r="B270" s="933" t="s">
        <v>903</v>
      </c>
      <c r="C270" s="1014">
        <v>9444</v>
      </c>
      <c r="D270" s="1014">
        <v>1983</v>
      </c>
      <c r="E270" s="1014">
        <v>1255</v>
      </c>
      <c r="F270" s="1014">
        <v>0</v>
      </c>
      <c r="G270" s="1014">
        <v>12682</v>
      </c>
      <c r="I270" s="867">
        <v>5580.08</v>
      </c>
      <c r="J270" s="866">
        <v>5580.08</v>
      </c>
      <c r="K270" s="863" t="s">
        <v>3012</v>
      </c>
    </row>
    <row r="271" spans="1:11" x14ac:dyDescent="0.25">
      <c r="A271" s="933" t="s">
        <v>904</v>
      </c>
      <c r="B271" s="933" t="s">
        <v>905</v>
      </c>
      <c r="C271" s="1014">
        <v>369</v>
      </c>
      <c r="D271" s="1014">
        <v>0</v>
      </c>
      <c r="E271" s="1014">
        <v>51186</v>
      </c>
      <c r="F271" s="1014">
        <v>0</v>
      </c>
      <c r="G271" s="1014">
        <v>51555</v>
      </c>
      <c r="I271" s="867">
        <v>22684.2</v>
      </c>
      <c r="J271" s="866">
        <v>22684.2</v>
      </c>
      <c r="K271" s="863" t="s">
        <v>3012</v>
      </c>
    </row>
    <row r="272" spans="1:11" x14ac:dyDescent="0.25">
      <c r="A272" s="933" t="s">
        <v>906</v>
      </c>
      <c r="B272" s="933" t="s">
        <v>907</v>
      </c>
      <c r="C272" s="1014">
        <v>5971</v>
      </c>
      <c r="D272" s="1014">
        <v>0</v>
      </c>
      <c r="E272" s="1014">
        <v>0</v>
      </c>
      <c r="F272" s="1014">
        <v>0</v>
      </c>
      <c r="G272" s="1014">
        <v>5971</v>
      </c>
      <c r="I272" s="867">
        <v>2627.2400000000002</v>
      </c>
      <c r="J272" s="866">
        <v>2627.2400000000002</v>
      </c>
      <c r="K272" s="863" t="s">
        <v>3012</v>
      </c>
    </row>
    <row r="273" spans="1:11" x14ac:dyDescent="0.25">
      <c r="A273" s="933" t="s">
        <v>908</v>
      </c>
      <c r="B273" s="933" t="s">
        <v>909</v>
      </c>
      <c r="C273" s="1014">
        <v>3840</v>
      </c>
      <c r="D273" s="1014">
        <v>2201</v>
      </c>
      <c r="E273" s="1014">
        <v>8698</v>
      </c>
      <c r="F273" s="1014">
        <v>0</v>
      </c>
      <c r="G273" s="1014">
        <v>14739</v>
      </c>
      <c r="I273" s="867">
        <v>6485.16</v>
      </c>
      <c r="J273" s="866">
        <v>6485.16</v>
      </c>
      <c r="K273" s="863" t="s">
        <v>3012</v>
      </c>
    </row>
    <row r="274" spans="1:11" x14ac:dyDescent="0.25">
      <c r="A274" s="933" t="s">
        <v>2935</v>
      </c>
      <c r="B274" s="933" t="s">
        <v>910</v>
      </c>
      <c r="C274" s="1014">
        <v>17435</v>
      </c>
      <c r="D274" s="1014">
        <v>2707</v>
      </c>
      <c r="E274" s="1014">
        <v>7528</v>
      </c>
      <c r="F274" s="1014">
        <v>0</v>
      </c>
      <c r="G274" s="1014">
        <v>27670</v>
      </c>
      <c r="I274" s="867">
        <v>12174.8</v>
      </c>
      <c r="J274" s="866">
        <v>12174.8</v>
      </c>
      <c r="K274" s="863" t="s">
        <v>3012</v>
      </c>
    </row>
    <row r="275" spans="1:11" x14ac:dyDescent="0.25">
      <c r="A275" s="933" t="s">
        <v>911</v>
      </c>
      <c r="B275" s="933" t="s">
        <v>912</v>
      </c>
      <c r="C275" s="1014">
        <v>6140</v>
      </c>
      <c r="D275" s="1014">
        <v>2055</v>
      </c>
      <c r="E275" s="1014">
        <v>5738</v>
      </c>
      <c r="F275" s="1014">
        <v>0</v>
      </c>
      <c r="G275" s="1014">
        <v>13933</v>
      </c>
      <c r="I275" s="867">
        <v>6130.52</v>
      </c>
      <c r="J275" s="866">
        <v>6130.52</v>
      </c>
      <c r="K275" s="863" t="s">
        <v>3012</v>
      </c>
    </row>
    <row r="276" spans="1:11" x14ac:dyDescent="0.25">
      <c r="A276" s="933" t="s">
        <v>913</v>
      </c>
      <c r="B276" s="933" t="s">
        <v>914</v>
      </c>
      <c r="C276" s="1014">
        <v>5049</v>
      </c>
      <c r="D276" s="1014">
        <v>835</v>
      </c>
      <c r="E276" s="1014">
        <v>3538</v>
      </c>
      <c r="F276" s="1014">
        <v>0</v>
      </c>
      <c r="G276" s="1014">
        <v>9422</v>
      </c>
      <c r="I276" s="867">
        <v>4145.68</v>
      </c>
      <c r="J276" s="866">
        <v>4145.68</v>
      </c>
      <c r="K276" s="863" t="s">
        <v>3012</v>
      </c>
    </row>
    <row r="277" spans="1:11" x14ac:dyDescent="0.25">
      <c r="A277" s="933" t="s">
        <v>915</v>
      </c>
      <c r="B277" s="933" t="s">
        <v>916</v>
      </c>
      <c r="C277" s="1014">
        <v>3203</v>
      </c>
      <c r="D277" s="1014">
        <v>204</v>
      </c>
      <c r="E277" s="1014">
        <v>3905</v>
      </c>
      <c r="F277" s="1014">
        <v>0</v>
      </c>
      <c r="G277" s="1014">
        <v>7312</v>
      </c>
      <c r="I277" s="867">
        <v>3217.28</v>
      </c>
      <c r="J277" s="866">
        <v>3217.28</v>
      </c>
      <c r="K277" s="863" t="s">
        <v>3012</v>
      </c>
    </row>
    <row r="278" spans="1:11" x14ac:dyDescent="0.25">
      <c r="A278" s="933" t="s">
        <v>917</v>
      </c>
      <c r="B278" s="933" t="s">
        <v>918</v>
      </c>
      <c r="C278" s="1014">
        <v>3118</v>
      </c>
      <c r="D278" s="1014">
        <v>898</v>
      </c>
      <c r="E278" s="1014">
        <v>950</v>
      </c>
      <c r="F278" s="1014">
        <v>0</v>
      </c>
      <c r="G278" s="1014">
        <v>4966</v>
      </c>
      <c r="I278" s="867">
        <v>2185.04</v>
      </c>
      <c r="J278" s="866">
        <v>2185.04</v>
      </c>
      <c r="K278" s="863" t="s">
        <v>3012</v>
      </c>
    </row>
    <row r="279" spans="1:11" x14ac:dyDescent="0.25">
      <c r="A279" s="933" t="s">
        <v>919</v>
      </c>
      <c r="B279" s="933" t="s">
        <v>920</v>
      </c>
      <c r="C279" s="1014">
        <v>12367</v>
      </c>
      <c r="D279" s="1014">
        <v>2859</v>
      </c>
      <c r="E279" s="1014">
        <v>1259</v>
      </c>
      <c r="F279" s="1014">
        <v>0</v>
      </c>
      <c r="G279" s="1014">
        <v>16485</v>
      </c>
      <c r="I279" s="867">
        <v>7253.4</v>
      </c>
      <c r="J279" s="866">
        <v>7253.4</v>
      </c>
      <c r="K279" s="863" t="s">
        <v>3012</v>
      </c>
    </row>
    <row r="280" spans="1:11" x14ac:dyDescent="0.25">
      <c r="A280" s="933" t="s">
        <v>921</v>
      </c>
      <c r="B280" s="933" t="s">
        <v>922</v>
      </c>
      <c r="C280" s="1014">
        <v>79076</v>
      </c>
      <c r="D280" s="1014">
        <v>0</v>
      </c>
      <c r="E280" s="1014">
        <v>38511</v>
      </c>
      <c r="F280" s="1014">
        <v>0</v>
      </c>
      <c r="G280" s="1014">
        <v>117587</v>
      </c>
      <c r="I280" s="867">
        <v>51738.28</v>
      </c>
      <c r="J280" s="866">
        <v>51738.28</v>
      </c>
      <c r="K280" s="863" t="s">
        <v>381</v>
      </c>
    </row>
    <row r="281" spans="1:11" x14ac:dyDescent="0.25">
      <c r="A281" s="933" t="s">
        <v>923</v>
      </c>
      <c r="B281" s="933" t="s">
        <v>924</v>
      </c>
      <c r="C281" s="1014">
        <v>155943</v>
      </c>
      <c r="D281" s="1014">
        <v>18736</v>
      </c>
      <c r="E281" s="1014">
        <v>11585</v>
      </c>
      <c r="F281" s="1014">
        <v>0</v>
      </c>
      <c r="G281" s="1014">
        <v>186264</v>
      </c>
      <c r="I281" s="867">
        <v>81956.160000000003</v>
      </c>
      <c r="J281" s="866">
        <v>81956.160000000003</v>
      </c>
      <c r="K281" s="863" t="s">
        <v>381</v>
      </c>
    </row>
    <row r="282" spans="1:11" x14ac:dyDescent="0.25">
      <c r="A282" s="933" t="s">
        <v>925</v>
      </c>
      <c r="B282" s="933" t="s">
        <v>926</v>
      </c>
      <c r="C282" s="1014">
        <v>82672</v>
      </c>
      <c r="D282" s="1014">
        <v>0</v>
      </c>
      <c r="E282" s="1014">
        <v>17466</v>
      </c>
      <c r="F282" s="1014">
        <v>0</v>
      </c>
      <c r="G282" s="1014">
        <v>100138</v>
      </c>
      <c r="I282" s="867">
        <v>44060.72</v>
      </c>
      <c r="J282" s="866">
        <v>44060.72</v>
      </c>
      <c r="K282" s="863" t="s">
        <v>381</v>
      </c>
    </row>
    <row r="283" spans="1:11" x14ac:dyDescent="0.25">
      <c r="A283" s="933" t="s">
        <v>927</v>
      </c>
      <c r="B283" s="933" t="s">
        <v>928</v>
      </c>
      <c r="C283" s="1014">
        <v>23426</v>
      </c>
      <c r="D283" s="1014">
        <v>0</v>
      </c>
      <c r="E283" s="1014">
        <v>0</v>
      </c>
      <c r="F283" s="1014">
        <v>0</v>
      </c>
      <c r="G283" s="1014">
        <v>23426</v>
      </c>
      <c r="I283" s="867">
        <v>10307.44</v>
      </c>
      <c r="J283" s="866">
        <v>10307.44</v>
      </c>
      <c r="K283" s="863" t="s">
        <v>381</v>
      </c>
    </row>
    <row r="284" spans="1:11" x14ac:dyDescent="0.25">
      <c r="A284" s="933" t="s">
        <v>929</v>
      </c>
      <c r="B284" s="933" t="s">
        <v>930</v>
      </c>
      <c r="C284" s="1014">
        <v>32546</v>
      </c>
      <c r="D284" s="1014">
        <v>4522</v>
      </c>
      <c r="E284" s="1014">
        <v>3037</v>
      </c>
      <c r="F284" s="1014">
        <v>0</v>
      </c>
      <c r="G284" s="1014">
        <v>40105</v>
      </c>
      <c r="I284" s="867">
        <v>17646.2</v>
      </c>
      <c r="J284" s="866">
        <v>17646.2</v>
      </c>
      <c r="K284" s="863" t="s">
        <v>381</v>
      </c>
    </row>
    <row r="285" spans="1:11" x14ac:dyDescent="0.25">
      <c r="A285" s="933" t="s">
        <v>931</v>
      </c>
      <c r="B285" s="933" t="s">
        <v>932</v>
      </c>
      <c r="C285" s="1014">
        <v>33262</v>
      </c>
      <c r="D285" s="1014">
        <v>0</v>
      </c>
      <c r="E285" s="1014">
        <v>9835</v>
      </c>
      <c r="F285" s="1014">
        <v>0</v>
      </c>
      <c r="G285" s="1014">
        <v>43097</v>
      </c>
      <c r="I285" s="867">
        <v>18962.68</v>
      </c>
      <c r="J285" s="866">
        <v>18962.68</v>
      </c>
      <c r="K285" s="863" t="s">
        <v>381</v>
      </c>
    </row>
    <row r="286" spans="1:11" x14ac:dyDescent="0.25">
      <c r="A286" s="933" t="s">
        <v>933</v>
      </c>
      <c r="B286" s="933" t="s">
        <v>934</v>
      </c>
      <c r="C286" s="1014">
        <v>88706</v>
      </c>
      <c r="D286" s="1014">
        <v>0</v>
      </c>
      <c r="E286" s="1014">
        <v>0</v>
      </c>
      <c r="F286" s="1014">
        <v>0</v>
      </c>
      <c r="G286" s="1014">
        <v>88706</v>
      </c>
      <c r="I286" s="867">
        <v>39030.639999999999</v>
      </c>
      <c r="J286" s="866">
        <v>39030.639999999999</v>
      </c>
      <c r="K286" s="863" t="s">
        <v>381</v>
      </c>
    </row>
    <row r="287" spans="1:11" x14ac:dyDescent="0.25">
      <c r="A287" s="933" t="s">
        <v>935</v>
      </c>
      <c r="B287" s="933" t="s">
        <v>936</v>
      </c>
      <c r="C287" s="1014">
        <v>10224</v>
      </c>
      <c r="D287" s="1014">
        <v>0</v>
      </c>
      <c r="E287" s="1014">
        <v>2937</v>
      </c>
      <c r="F287" s="1014">
        <v>0</v>
      </c>
      <c r="G287" s="1014">
        <v>13161</v>
      </c>
      <c r="I287" s="867">
        <v>5790.84</v>
      </c>
      <c r="J287" s="866">
        <v>5790.84</v>
      </c>
      <c r="K287" s="863" t="s">
        <v>381</v>
      </c>
    </row>
    <row r="288" spans="1:11" x14ac:dyDescent="0.25">
      <c r="A288" s="933" t="s">
        <v>937</v>
      </c>
      <c r="B288" s="933" t="s">
        <v>938</v>
      </c>
      <c r="C288" s="1014">
        <v>23013</v>
      </c>
      <c r="D288" s="1014">
        <v>2949</v>
      </c>
      <c r="E288" s="1014">
        <v>38905</v>
      </c>
      <c r="F288" s="1014">
        <v>0</v>
      </c>
      <c r="G288" s="1014">
        <v>64867</v>
      </c>
      <c r="I288" s="867">
        <v>28541.48</v>
      </c>
      <c r="J288" s="866">
        <v>28541.48</v>
      </c>
      <c r="K288" s="863" t="s">
        <v>381</v>
      </c>
    </row>
    <row r="289" spans="1:11" x14ac:dyDescent="0.25">
      <c r="A289" s="933" t="s">
        <v>939</v>
      </c>
      <c r="B289" s="933" t="s">
        <v>940</v>
      </c>
      <c r="C289" s="1014">
        <v>35141</v>
      </c>
      <c r="D289" s="1014">
        <v>6325</v>
      </c>
      <c r="E289" s="1014">
        <v>8407</v>
      </c>
      <c r="F289" s="1014">
        <v>0</v>
      </c>
      <c r="G289" s="1014">
        <v>49873</v>
      </c>
      <c r="I289" s="867">
        <v>21944.12</v>
      </c>
      <c r="J289" s="866">
        <v>21944.12</v>
      </c>
      <c r="K289" s="863" t="s">
        <v>381</v>
      </c>
    </row>
    <row r="290" spans="1:11" x14ac:dyDescent="0.25">
      <c r="A290" s="933" t="s">
        <v>941</v>
      </c>
      <c r="B290" s="933" t="s">
        <v>942</v>
      </c>
      <c r="C290" s="1014">
        <v>63201</v>
      </c>
      <c r="D290" s="1014">
        <v>0</v>
      </c>
      <c r="E290" s="1014">
        <v>2165</v>
      </c>
      <c r="F290" s="1014">
        <v>0</v>
      </c>
      <c r="G290" s="1014">
        <v>65366</v>
      </c>
      <c r="I290" s="867">
        <v>28761.040000000001</v>
      </c>
      <c r="J290" s="866">
        <v>28761.040000000001</v>
      </c>
      <c r="K290" s="863" t="s">
        <v>381</v>
      </c>
    </row>
    <row r="291" spans="1:11" x14ac:dyDescent="0.25">
      <c r="A291" s="933" t="s">
        <v>943</v>
      </c>
      <c r="B291" s="933" t="s">
        <v>944</v>
      </c>
      <c r="C291" s="1014">
        <v>99549</v>
      </c>
      <c r="D291" s="1014">
        <v>0</v>
      </c>
      <c r="E291" s="1014">
        <v>11892</v>
      </c>
      <c r="F291" s="1014">
        <v>0</v>
      </c>
      <c r="G291" s="1014">
        <v>111441</v>
      </c>
      <c r="I291" s="867">
        <v>49034.04</v>
      </c>
      <c r="J291" s="866">
        <v>49034.04</v>
      </c>
      <c r="K291" s="863" t="s">
        <v>381</v>
      </c>
    </row>
    <row r="292" spans="1:11" x14ac:dyDescent="0.25">
      <c r="A292" s="933" t="s">
        <v>945</v>
      </c>
      <c r="B292" s="933" t="s">
        <v>946</v>
      </c>
      <c r="C292" s="1014">
        <v>98206</v>
      </c>
      <c r="D292" s="1014">
        <v>4322</v>
      </c>
      <c r="E292" s="1014">
        <v>29411</v>
      </c>
      <c r="F292" s="1014">
        <v>6503</v>
      </c>
      <c r="G292" s="1014">
        <v>138442</v>
      </c>
      <c r="I292" s="867">
        <v>60914.48</v>
      </c>
      <c r="J292" s="866">
        <v>60914.48</v>
      </c>
      <c r="K292" s="863" t="s">
        <v>381</v>
      </c>
    </row>
    <row r="293" spans="1:11" x14ac:dyDescent="0.25">
      <c r="A293" s="933" t="s">
        <v>947</v>
      </c>
      <c r="B293" s="933" t="s">
        <v>948</v>
      </c>
      <c r="C293" s="1014">
        <v>7625</v>
      </c>
      <c r="D293" s="1014">
        <v>0</v>
      </c>
      <c r="E293" s="1014">
        <v>0</v>
      </c>
      <c r="F293" s="1014">
        <v>0</v>
      </c>
      <c r="G293" s="1014">
        <v>7625</v>
      </c>
      <c r="I293" s="867">
        <v>3355</v>
      </c>
      <c r="J293" s="866">
        <v>3355</v>
      </c>
      <c r="K293" s="863" t="s">
        <v>381</v>
      </c>
    </row>
    <row r="294" spans="1:11" x14ac:dyDescent="0.25">
      <c r="A294" s="933" t="s">
        <v>949</v>
      </c>
      <c r="B294" s="933" t="s">
        <v>950</v>
      </c>
      <c r="C294" s="1014">
        <v>47159</v>
      </c>
      <c r="D294" s="1014">
        <v>9226</v>
      </c>
      <c r="E294" s="1014">
        <v>12770</v>
      </c>
      <c r="F294" s="1014">
        <v>0</v>
      </c>
      <c r="G294" s="1014">
        <v>69155</v>
      </c>
      <c r="I294" s="867">
        <v>30428.2</v>
      </c>
      <c r="J294" s="866">
        <v>30428.2</v>
      </c>
      <c r="K294" s="863" t="s">
        <v>381</v>
      </c>
    </row>
    <row r="295" spans="1:11" x14ac:dyDescent="0.25">
      <c r="A295" s="933" t="s">
        <v>951</v>
      </c>
      <c r="B295" s="933" t="s">
        <v>952</v>
      </c>
      <c r="C295" s="1014">
        <v>13394</v>
      </c>
      <c r="D295" s="1014">
        <v>0</v>
      </c>
      <c r="E295" s="1014">
        <v>0</v>
      </c>
      <c r="F295" s="1014">
        <v>0</v>
      </c>
      <c r="G295" s="1014">
        <v>13394</v>
      </c>
      <c r="I295" s="867">
        <v>5893.36</v>
      </c>
      <c r="J295" s="866">
        <v>5893.36</v>
      </c>
      <c r="K295" s="863" t="s">
        <v>381</v>
      </c>
    </row>
    <row r="296" spans="1:11" x14ac:dyDescent="0.25">
      <c r="A296" s="933" t="s">
        <v>953</v>
      </c>
      <c r="B296" s="933" t="s">
        <v>954</v>
      </c>
      <c r="C296" s="1014">
        <v>18388</v>
      </c>
      <c r="D296" s="1014">
        <v>1981</v>
      </c>
      <c r="E296" s="1014">
        <v>17791</v>
      </c>
      <c r="F296" s="1014">
        <v>9390</v>
      </c>
      <c r="G296" s="1014">
        <v>47550</v>
      </c>
      <c r="I296" s="867">
        <v>20922</v>
      </c>
      <c r="J296" s="866">
        <v>20922</v>
      </c>
      <c r="K296" s="863" t="s">
        <v>381</v>
      </c>
    </row>
    <row r="297" spans="1:11" x14ac:dyDescent="0.25">
      <c r="A297" s="933" t="s">
        <v>955</v>
      </c>
      <c r="B297" s="933" t="s">
        <v>956</v>
      </c>
      <c r="C297" s="1014">
        <v>27826</v>
      </c>
      <c r="D297" s="1014">
        <v>0</v>
      </c>
      <c r="E297" s="1014">
        <v>0</v>
      </c>
      <c r="F297" s="1014">
        <v>0</v>
      </c>
      <c r="G297" s="1014">
        <v>27826</v>
      </c>
      <c r="I297" s="867">
        <v>12243.44</v>
      </c>
      <c r="J297" s="866">
        <v>12243.44</v>
      </c>
      <c r="K297" s="863" t="s">
        <v>381</v>
      </c>
    </row>
    <row r="298" spans="1:11" x14ac:dyDescent="0.25">
      <c r="A298" s="933" t="s">
        <v>957</v>
      </c>
      <c r="B298" s="933" t="s">
        <v>958</v>
      </c>
      <c r="C298" s="1014">
        <v>17393</v>
      </c>
      <c r="D298" s="1014">
        <v>2100</v>
      </c>
      <c r="E298" s="1014">
        <v>7782</v>
      </c>
      <c r="F298" s="1014">
        <v>0</v>
      </c>
      <c r="G298" s="1014">
        <v>27275</v>
      </c>
      <c r="I298" s="867">
        <v>12001</v>
      </c>
      <c r="J298" s="866">
        <v>12001</v>
      </c>
      <c r="K298" s="863" t="s">
        <v>381</v>
      </c>
    </row>
    <row r="299" spans="1:11" x14ac:dyDescent="0.25">
      <c r="A299" s="933" t="s">
        <v>959</v>
      </c>
      <c r="B299" s="933" t="s">
        <v>960</v>
      </c>
      <c r="C299" s="1014">
        <v>8172</v>
      </c>
      <c r="D299" s="1014">
        <v>0</v>
      </c>
      <c r="E299" s="1014">
        <v>1651</v>
      </c>
      <c r="F299" s="1014">
        <v>0</v>
      </c>
      <c r="G299" s="1014">
        <v>9823</v>
      </c>
      <c r="I299" s="867">
        <v>4322.12</v>
      </c>
      <c r="J299" s="866">
        <v>4322.12</v>
      </c>
      <c r="K299" s="863" t="s">
        <v>381</v>
      </c>
    </row>
    <row r="300" spans="1:11" x14ac:dyDescent="0.25">
      <c r="A300" s="933" t="s">
        <v>961</v>
      </c>
      <c r="B300" s="933" t="s">
        <v>962</v>
      </c>
      <c r="C300" s="1014">
        <v>120402</v>
      </c>
      <c r="D300" s="1014">
        <v>31411</v>
      </c>
      <c r="E300" s="1014">
        <v>151737</v>
      </c>
      <c r="F300" s="1014">
        <v>0</v>
      </c>
      <c r="G300" s="1014">
        <v>303550</v>
      </c>
      <c r="I300" s="867">
        <v>133562</v>
      </c>
      <c r="J300" s="866">
        <v>133562</v>
      </c>
      <c r="K300" s="863" t="s">
        <v>381</v>
      </c>
    </row>
    <row r="301" spans="1:11" x14ac:dyDescent="0.25">
      <c r="A301" s="933" t="s">
        <v>963</v>
      </c>
      <c r="B301" s="933" t="s">
        <v>964</v>
      </c>
      <c r="C301" s="1014">
        <v>5949</v>
      </c>
      <c r="D301" s="1014">
        <v>2743</v>
      </c>
      <c r="E301" s="1014">
        <v>4071</v>
      </c>
      <c r="F301" s="1014">
        <v>0</v>
      </c>
      <c r="G301" s="1014">
        <v>12763</v>
      </c>
      <c r="I301" s="867">
        <v>5615.72</v>
      </c>
      <c r="J301" s="866">
        <v>5615.72</v>
      </c>
      <c r="K301" s="863" t="s">
        <v>381</v>
      </c>
    </row>
    <row r="302" spans="1:11" x14ac:dyDescent="0.25">
      <c r="A302" s="933" t="s">
        <v>965</v>
      </c>
      <c r="B302" s="933" t="s">
        <v>966</v>
      </c>
      <c r="C302" s="1014">
        <v>13024</v>
      </c>
      <c r="D302" s="1014">
        <v>3975</v>
      </c>
      <c r="E302" s="1014">
        <v>10900</v>
      </c>
      <c r="F302" s="1014">
        <v>1472</v>
      </c>
      <c r="G302" s="1014">
        <v>29371</v>
      </c>
      <c r="I302" s="867">
        <v>12923.24</v>
      </c>
      <c r="J302" s="866">
        <v>12923.24</v>
      </c>
      <c r="K302" s="863" t="s">
        <v>381</v>
      </c>
    </row>
    <row r="303" spans="1:11" x14ac:dyDescent="0.25">
      <c r="A303" s="933" t="s">
        <v>967</v>
      </c>
      <c r="B303" s="933" t="s">
        <v>968</v>
      </c>
      <c r="C303" s="1014">
        <v>40395</v>
      </c>
      <c r="D303" s="1014">
        <v>7007</v>
      </c>
      <c r="E303" s="1014">
        <v>13075</v>
      </c>
      <c r="F303" s="1014">
        <v>0</v>
      </c>
      <c r="G303" s="1014">
        <v>60477</v>
      </c>
      <c r="I303" s="867">
        <v>26609.88</v>
      </c>
      <c r="J303" s="866">
        <v>26609.88</v>
      </c>
      <c r="K303" s="863" t="s">
        <v>381</v>
      </c>
    </row>
    <row r="304" spans="1:11" x14ac:dyDescent="0.25">
      <c r="A304" s="933" t="s">
        <v>969</v>
      </c>
      <c r="B304" s="933" t="s">
        <v>970</v>
      </c>
      <c r="C304" s="1014">
        <v>360587</v>
      </c>
      <c r="D304" s="1014">
        <v>37757</v>
      </c>
      <c r="E304" s="1014">
        <v>112248</v>
      </c>
      <c r="F304" s="1014">
        <v>0</v>
      </c>
      <c r="G304" s="1014">
        <v>510592</v>
      </c>
      <c r="I304" s="867">
        <v>224660.48000000001</v>
      </c>
      <c r="J304" s="866">
        <v>224660.48000000001</v>
      </c>
      <c r="K304" s="863" t="s">
        <v>381</v>
      </c>
    </row>
    <row r="305" spans="1:11" x14ac:dyDescent="0.25">
      <c r="A305" s="933" t="s">
        <v>971</v>
      </c>
      <c r="B305" s="933" t="s">
        <v>972</v>
      </c>
      <c r="C305" s="1014">
        <v>176327</v>
      </c>
      <c r="D305" s="1014">
        <v>56006</v>
      </c>
      <c r="E305" s="1014">
        <v>138495</v>
      </c>
      <c r="F305" s="1014">
        <v>0</v>
      </c>
      <c r="G305" s="1014">
        <v>370828</v>
      </c>
      <c r="I305" s="867">
        <v>163164.32</v>
      </c>
      <c r="J305" s="866">
        <v>163164.32</v>
      </c>
      <c r="K305" s="863" t="s">
        <v>381</v>
      </c>
    </row>
    <row r="306" spans="1:11" x14ac:dyDescent="0.25">
      <c r="A306" s="933" t="s">
        <v>973</v>
      </c>
      <c r="B306" s="933" t="s">
        <v>974</v>
      </c>
      <c r="C306" s="1014">
        <v>490805</v>
      </c>
      <c r="D306" s="1014">
        <v>84370</v>
      </c>
      <c r="E306" s="1014">
        <v>211518</v>
      </c>
      <c r="F306" s="1014">
        <v>0</v>
      </c>
      <c r="G306" s="1014">
        <v>786693</v>
      </c>
      <c r="I306" s="867">
        <v>346144.92</v>
      </c>
      <c r="J306" s="866">
        <v>346144.92</v>
      </c>
      <c r="K306" s="863" t="s">
        <v>381</v>
      </c>
    </row>
    <row r="307" spans="1:11" x14ac:dyDescent="0.25">
      <c r="A307" s="933" t="s">
        <v>975</v>
      </c>
      <c r="B307" s="933" t="s">
        <v>550</v>
      </c>
      <c r="C307" s="1014">
        <v>701</v>
      </c>
      <c r="D307" s="1014">
        <v>829</v>
      </c>
      <c r="E307" s="1014">
        <v>10163</v>
      </c>
      <c r="F307" s="1014">
        <v>0</v>
      </c>
      <c r="G307" s="1014">
        <v>11693</v>
      </c>
      <c r="I307" s="867">
        <v>5144.92</v>
      </c>
      <c r="J307" s="866">
        <v>5144.92</v>
      </c>
      <c r="K307" s="863" t="s">
        <v>3012</v>
      </c>
    </row>
    <row r="308" spans="1:11" x14ac:dyDescent="0.25">
      <c r="A308" s="933" t="s">
        <v>976</v>
      </c>
      <c r="B308" s="933" t="s">
        <v>977</v>
      </c>
      <c r="C308" s="1014">
        <v>213701</v>
      </c>
      <c r="D308" s="1014">
        <v>40171</v>
      </c>
      <c r="E308" s="1014">
        <v>281182</v>
      </c>
      <c r="F308" s="1014">
        <v>0</v>
      </c>
      <c r="G308" s="1014">
        <v>535054</v>
      </c>
      <c r="I308" s="867">
        <v>235423.76</v>
      </c>
      <c r="J308" s="866">
        <v>235423.76</v>
      </c>
      <c r="K308" s="863" t="s">
        <v>381</v>
      </c>
    </row>
    <row r="309" spans="1:11" x14ac:dyDescent="0.25">
      <c r="A309" s="933" t="s">
        <v>978</v>
      </c>
      <c r="B309" s="933" t="s">
        <v>979</v>
      </c>
      <c r="C309" s="1014">
        <v>17460</v>
      </c>
      <c r="D309" s="1014">
        <v>5850</v>
      </c>
      <c r="E309" s="1014">
        <v>20562</v>
      </c>
      <c r="F309" s="1014">
        <v>1270</v>
      </c>
      <c r="G309" s="1014">
        <v>45142</v>
      </c>
      <c r="I309" s="867">
        <v>19862.48</v>
      </c>
      <c r="J309" s="866">
        <v>19862.48</v>
      </c>
      <c r="K309" s="863" t="s">
        <v>381</v>
      </c>
    </row>
    <row r="310" spans="1:11" x14ac:dyDescent="0.25">
      <c r="A310" s="933" t="s">
        <v>980</v>
      </c>
      <c r="B310" s="933" t="s">
        <v>981</v>
      </c>
      <c r="C310" s="1014">
        <v>100257</v>
      </c>
      <c r="D310" s="1014">
        <v>17325</v>
      </c>
      <c r="E310" s="1014">
        <v>153763</v>
      </c>
      <c r="F310" s="1014">
        <v>0</v>
      </c>
      <c r="G310" s="1014">
        <v>271345</v>
      </c>
      <c r="I310" s="867">
        <v>119391.8</v>
      </c>
      <c r="J310" s="866">
        <v>119391.8</v>
      </c>
      <c r="K310" s="863" t="s">
        <v>381</v>
      </c>
    </row>
    <row r="311" spans="1:11" x14ac:dyDescent="0.25">
      <c r="A311" s="933" t="s">
        <v>982</v>
      </c>
      <c r="B311" s="933" t="s">
        <v>983</v>
      </c>
      <c r="C311" s="1014">
        <v>72056</v>
      </c>
      <c r="D311" s="1014">
        <v>17666</v>
      </c>
      <c r="E311" s="1014">
        <v>78134</v>
      </c>
      <c r="F311" s="1014">
        <v>0</v>
      </c>
      <c r="G311" s="1014">
        <v>167856</v>
      </c>
      <c r="I311" s="867">
        <v>73856.639999999999</v>
      </c>
      <c r="J311" s="866">
        <v>73856.639999999999</v>
      </c>
      <c r="K311" s="863" t="s">
        <v>381</v>
      </c>
    </row>
    <row r="312" spans="1:11" x14ac:dyDescent="0.25">
      <c r="A312" s="933" t="s">
        <v>984</v>
      </c>
      <c r="B312" s="933" t="s">
        <v>985</v>
      </c>
      <c r="C312" s="1014">
        <v>106264</v>
      </c>
      <c r="D312" s="1014">
        <v>23152</v>
      </c>
      <c r="E312" s="1014">
        <v>167273</v>
      </c>
      <c r="F312" s="1014">
        <v>0</v>
      </c>
      <c r="G312" s="1014">
        <v>296689</v>
      </c>
      <c r="I312" s="867">
        <v>130543.16</v>
      </c>
      <c r="J312" s="866">
        <v>130543.16</v>
      </c>
      <c r="K312" s="863" t="s">
        <v>381</v>
      </c>
    </row>
    <row r="313" spans="1:11" x14ac:dyDescent="0.25">
      <c r="A313" s="933" t="s">
        <v>986</v>
      </c>
      <c r="B313" s="933" t="s">
        <v>987</v>
      </c>
      <c r="C313" s="1014">
        <v>24147</v>
      </c>
      <c r="D313" s="1014">
        <v>5202</v>
      </c>
      <c r="E313" s="1014">
        <v>65201</v>
      </c>
      <c r="F313" s="1014">
        <v>0</v>
      </c>
      <c r="G313" s="1014">
        <v>94550</v>
      </c>
      <c r="I313" s="867">
        <v>41602</v>
      </c>
      <c r="J313" s="866">
        <v>41602</v>
      </c>
      <c r="K313" s="863" t="s">
        <v>381</v>
      </c>
    </row>
    <row r="314" spans="1:11" x14ac:dyDescent="0.25">
      <c r="A314" s="933" t="s">
        <v>988</v>
      </c>
      <c r="B314" s="933" t="s">
        <v>989</v>
      </c>
      <c r="C314" s="1014">
        <v>11914</v>
      </c>
      <c r="D314" s="1014">
        <v>1911</v>
      </c>
      <c r="E314" s="1014">
        <v>13306</v>
      </c>
      <c r="F314" s="1014">
        <v>0</v>
      </c>
      <c r="G314" s="1014">
        <v>27131</v>
      </c>
      <c r="I314" s="867">
        <v>11937.64</v>
      </c>
      <c r="J314" s="866">
        <v>11937.64</v>
      </c>
      <c r="K314" s="863" t="s">
        <v>381</v>
      </c>
    </row>
    <row r="315" spans="1:11" x14ac:dyDescent="0.25">
      <c r="A315" s="933" t="s">
        <v>990</v>
      </c>
      <c r="B315" s="933" t="s">
        <v>991</v>
      </c>
      <c r="C315" s="1014">
        <v>67930</v>
      </c>
      <c r="D315" s="1014">
        <v>13492</v>
      </c>
      <c r="E315" s="1014">
        <v>151767</v>
      </c>
      <c r="F315" s="1014">
        <v>0</v>
      </c>
      <c r="G315" s="1014">
        <v>233189</v>
      </c>
      <c r="I315" s="867">
        <v>102603.16</v>
      </c>
      <c r="J315" s="866">
        <v>102603.16</v>
      </c>
      <c r="K315" s="863" t="s">
        <v>381</v>
      </c>
    </row>
    <row r="316" spans="1:11" x14ac:dyDescent="0.25">
      <c r="A316" s="933" t="s">
        <v>992</v>
      </c>
      <c r="B316" s="933" t="s">
        <v>993</v>
      </c>
      <c r="C316" s="1014">
        <v>261120</v>
      </c>
      <c r="D316" s="1014">
        <v>61401</v>
      </c>
      <c r="E316" s="1014">
        <v>454572</v>
      </c>
      <c r="F316" s="1014">
        <v>0</v>
      </c>
      <c r="G316" s="1014">
        <v>777093</v>
      </c>
      <c r="I316" s="867">
        <v>341920.92</v>
      </c>
      <c r="J316" s="866">
        <v>341920.92</v>
      </c>
      <c r="K316" s="863" t="s">
        <v>381</v>
      </c>
    </row>
    <row r="317" spans="1:11" x14ac:dyDescent="0.25">
      <c r="A317" s="933" t="s">
        <v>994</v>
      </c>
      <c r="B317" s="933" t="s">
        <v>995</v>
      </c>
      <c r="C317" s="1014">
        <v>22491</v>
      </c>
      <c r="D317" s="1014">
        <v>2834</v>
      </c>
      <c r="E317" s="1014">
        <v>22932</v>
      </c>
      <c r="F317" s="1014">
        <v>0</v>
      </c>
      <c r="G317" s="1014">
        <v>48257</v>
      </c>
      <c r="I317" s="867">
        <v>21233.08</v>
      </c>
      <c r="J317" s="866">
        <v>21233.08</v>
      </c>
      <c r="K317" s="863" t="s">
        <v>381</v>
      </c>
    </row>
    <row r="318" spans="1:11" x14ac:dyDescent="0.25">
      <c r="A318" s="933" t="s">
        <v>996</v>
      </c>
      <c r="B318" s="933" t="s">
        <v>997</v>
      </c>
      <c r="C318" s="1014">
        <v>104074</v>
      </c>
      <c r="D318" s="1014">
        <v>24272</v>
      </c>
      <c r="E318" s="1014">
        <v>103876</v>
      </c>
      <c r="F318" s="1014">
        <v>0</v>
      </c>
      <c r="G318" s="1014">
        <v>232222</v>
      </c>
      <c r="I318" s="867">
        <v>102177.68000000001</v>
      </c>
      <c r="J318" s="866">
        <v>102177.68000000001</v>
      </c>
      <c r="K318" s="863" t="s">
        <v>381</v>
      </c>
    </row>
    <row r="319" spans="1:11" x14ac:dyDescent="0.25">
      <c r="A319" s="933" t="s">
        <v>998</v>
      </c>
      <c r="B319" s="933" t="s">
        <v>999</v>
      </c>
      <c r="C319" s="1014">
        <v>5087</v>
      </c>
      <c r="D319" s="1014">
        <v>3644</v>
      </c>
      <c r="E319" s="1014">
        <v>14976</v>
      </c>
      <c r="F319" s="1014">
        <v>0</v>
      </c>
      <c r="G319" s="1014">
        <v>23707</v>
      </c>
      <c r="I319" s="867">
        <v>10431.08</v>
      </c>
      <c r="J319" s="866">
        <v>10431.08</v>
      </c>
      <c r="K319" s="863" t="s">
        <v>381</v>
      </c>
    </row>
    <row r="320" spans="1:11" x14ac:dyDescent="0.25">
      <c r="A320" s="933" t="s">
        <v>1000</v>
      </c>
      <c r="B320" s="933" t="s">
        <v>1001</v>
      </c>
      <c r="C320" s="1014">
        <v>42025</v>
      </c>
      <c r="D320" s="1014">
        <v>9816</v>
      </c>
      <c r="E320" s="1014">
        <v>44871</v>
      </c>
      <c r="F320" s="1014">
        <v>0</v>
      </c>
      <c r="G320" s="1014">
        <v>96712</v>
      </c>
      <c r="I320" s="867">
        <v>42553.279999999999</v>
      </c>
      <c r="J320" s="866">
        <v>42553.279999999999</v>
      </c>
      <c r="K320" s="863" t="s">
        <v>381</v>
      </c>
    </row>
    <row r="321" spans="1:11" x14ac:dyDescent="0.25">
      <c r="A321" s="933" t="s">
        <v>1002</v>
      </c>
      <c r="B321" s="933" t="s">
        <v>1003</v>
      </c>
      <c r="C321" s="1014">
        <v>6176</v>
      </c>
      <c r="D321" s="1014">
        <v>1505</v>
      </c>
      <c r="E321" s="1014">
        <v>5181</v>
      </c>
      <c r="F321" s="1014">
        <v>567</v>
      </c>
      <c r="G321" s="1014">
        <v>13429</v>
      </c>
      <c r="I321" s="867">
        <v>5908.76</v>
      </c>
      <c r="J321" s="866">
        <v>5908.76</v>
      </c>
      <c r="K321" s="863" t="s">
        <v>381</v>
      </c>
    </row>
    <row r="322" spans="1:11" x14ac:dyDescent="0.25">
      <c r="A322" s="933" t="s">
        <v>1004</v>
      </c>
      <c r="B322" s="933" t="s">
        <v>1005</v>
      </c>
      <c r="C322" s="1014">
        <v>23195</v>
      </c>
      <c r="D322" s="1014">
        <v>4014</v>
      </c>
      <c r="E322" s="1014">
        <v>21546</v>
      </c>
      <c r="F322" s="1014">
        <v>2023</v>
      </c>
      <c r="G322" s="1014">
        <v>50778</v>
      </c>
      <c r="I322" s="867">
        <v>22342.32</v>
      </c>
      <c r="J322" s="866">
        <v>22342.32</v>
      </c>
      <c r="K322" s="863" t="s">
        <v>381</v>
      </c>
    </row>
    <row r="323" spans="1:11" x14ac:dyDescent="0.25">
      <c r="A323" s="933" t="s">
        <v>1006</v>
      </c>
      <c r="B323" s="933" t="s">
        <v>1007</v>
      </c>
      <c r="C323" s="1014">
        <v>49616</v>
      </c>
      <c r="D323" s="1014">
        <v>26922</v>
      </c>
      <c r="E323" s="1014">
        <v>84127</v>
      </c>
      <c r="F323" s="1014">
        <v>0</v>
      </c>
      <c r="G323" s="1014">
        <v>160665</v>
      </c>
      <c r="I323" s="867">
        <v>70692.600000000006</v>
      </c>
      <c r="J323" s="866">
        <v>70692.600000000006</v>
      </c>
      <c r="K323" s="863" t="s">
        <v>381</v>
      </c>
    </row>
    <row r="324" spans="1:11" x14ac:dyDescent="0.25">
      <c r="A324" s="933" t="s">
        <v>1008</v>
      </c>
      <c r="B324" s="933" t="s">
        <v>1009</v>
      </c>
      <c r="C324" s="1014">
        <v>14256</v>
      </c>
      <c r="D324" s="1014">
        <v>2093</v>
      </c>
      <c r="E324" s="1014">
        <v>11149</v>
      </c>
      <c r="F324" s="1014">
        <v>0</v>
      </c>
      <c r="G324" s="1014">
        <v>27498</v>
      </c>
      <c r="I324" s="867">
        <v>12099.12</v>
      </c>
      <c r="J324" s="866">
        <v>12099.12</v>
      </c>
      <c r="K324" s="863" t="s">
        <v>381</v>
      </c>
    </row>
    <row r="325" spans="1:11" x14ac:dyDescent="0.25">
      <c r="A325" s="933" t="s">
        <v>1010</v>
      </c>
      <c r="B325" s="933" t="s">
        <v>1011</v>
      </c>
      <c r="C325" s="1014">
        <v>115904</v>
      </c>
      <c r="D325" s="1014">
        <v>17765</v>
      </c>
      <c r="E325" s="1014">
        <v>110970</v>
      </c>
      <c r="F325" s="1014">
        <v>0</v>
      </c>
      <c r="G325" s="1014">
        <v>244639</v>
      </c>
      <c r="I325" s="867">
        <v>107641.16</v>
      </c>
      <c r="J325" s="866">
        <v>107641.16</v>
      </c>
      <c r="K325" s="863" t="s">
        <v>381</v>
      </c>
    </row>
    <row r="326" spans="1:11" x14ac:dyDescent="0.25">
      <c r="A326" s="933" t="s">
        <v>1012</v>
      </c>
      <c r="B326" s="933" t="s">
        <v>1013</v>
      </c>
      <c r="C326" s="1014">
        <v>21593</v>
      </c>
      <c r="D326" s="1014">
        <v>8714</v>
      </c>
      <c r="E326" s="1014">
        <v>16852</v>
      </c>
      <c r="F326" s="1014">
        <v>0</v>
      </c>
      <c r="G326" s="1014">
        <v>47159</v>
      </c>
      <c r="I326" s="867">
        <v>20749.96</v>
      </c>
      <c r="J326" s="866">
        <v>20749.96</v>
      </c>
      <c r="K326" s="863" t="s">
        <v>381</v>
      </c>
    </row>
    <row r="327" spans="1:11" x14ac:dyDescent="0.25">
      <c r="A327" s="933" t="s">
        <v>1014</v>
      </c>
      <c r="B327" s="933" t="s">
        <v>1015</v>
      </c>
      <c r="C327" s="1014">
        <v>28615</v>
      </c>
      <c r="D327" s="1014">
        <v>8200</v>
      </c>
      <c r="E327" s="1014">
        <v>27495</v>
      </c>
      <c r="F327" s="1014">
        <v>0</v>
      </c>
      <c r="G327" s="1014">
        <v>64310</v>
      </c>
      <c r="I327" s="867">
        <v>28296.400000000001</v>
      </c>
      <c r="J327" s="866">
        <v>28296.400000000001</v>
      </c>
      <c r="K327" s="863" t="s">
        <v>381</v>
      </c>
    </row>
    <row r="328" spans="1:11" x14ac:dyDescent="0.25">
      <c r="A328" s="933" t="s">
        <v>1016</v>
      </c>
      <c r="B328" s="933" t="s">
        <v>1017</v>
      </c>
      <c r="C328" s="1014">
        <v>5118</v>
      </c>
      <c r="D328" s="1014">
        <v>993</v>
      </c>
      <c r="E328" s="1014">
        <v>3456</v>
      </c>
      <c r="F328" s="1014">
        <v>464</v>
      </c>
      <c r="G328" s="1014">
        <v>10031</v>
      </c>
      <c r="I328" s="867">
        <v>4413.6400000000003</v>
      </c>
      <c r="J328" s="866">
        <v>4413.6400000000003</v>
      </c>
      <c r="K328" s="863" t="s">
        <v>381</v>
      </c>
    </row>
    <row r="329" spans="1:11" x14ac:dyDescent="0.25">
      <c r="A329" s="933" t="s">
        <v>1018</v>
      </c>
      <c r="B329" s="933" t="s">
        <v>1019</v>
      </c>
      <c r="C329" s="1014">
        <v>240841</v>
      </c>
      <c r="D329" s="1014">
        <v>64917</v>
      </c>
      <c r="E329" s="1014">
        <v>145674</v>
      </c>
      <c r="F329" s="1014">
        <v>16933</v>
      </c>
      <c r="G329" s="1014">
        <v>468365</v>
      </c>
      <c r="I329" s="867">
        <v>206080.6</v>
      </c>
      <c r="J329" s="866">
        <v>206080.6</v>
      </c>
      <c r="K329" s="863" t="s">
        <v>381</v>
      </c>
    </row>
    <row r="330" spans="1:11" x14ac:dyDescent="0.25">
      <c r="A330" s="933" t="s">
        <v>1020</v>
      </c>
      <c r="B330" s="933" t="s">
        <v>1021</v>
      </c>
      <c r="C330" s="1014">
        <v>37160</v>
      </c>
      <c r="D330" s="1014">
        <v>0</v>
      </c>
      <c r="E330" s="1014">
        <v>19814</v>
      </c>
      <c r="F330" s="1014">
        <v>2328</v>
      </c>
      <c r="G330" s="1014">
        <v>59302</v>
      </c>
      <c r="I330" s="867">
        <v>26092.880000000001</v>
      </c>
      <c r="J330" s="866">
        <v>26092.880000000001</v>
      </c>
      <c r="K330" s="863" t="s">
        <v>381</v>
      </c>
    </row>
    <row r="331" spans="1:11" x14ac:dyDescent="0.25">
      <c r="A331" s="933" t="s">
        <v>1022</v>
      </c>
      <c r="B331" s="933" t="s">
        <v>1023</v>
      </c>
      <c r="C331" s="1014">
        <v>14668</v>
      </c>
      <c r="D331" s="1014">
        <v>6383</v>
      </c>
      <c r="E331" s="1014">
        <v>26137</v>
      </c>
      <c r="F331" s="1014">
        <v>1715</v>
      </c>
      <c r="G331" s="1014">
        <v>48903</v>
      </c>
      <c r="I331" s="867">
        <v>21517.32</v>
      </c>
      <c r="J331" s="866">
        <v>21517.32</v>
      </c>
      <c r="K331" s="863" t="s">
        <v>381</v>
      </c>
    </row>
    <row r="332" spans="1:11" x14ac:dyDescent="0.25">
      <c r="A332" s="933" t="s">
        <v>1024</v>
      </c>
      <c r="B332" s="933" t="s">
        <v>1025</v>
      </c>
      <c r="C332" s="1014">
        <v>34648</v>
      </c>
      <c r="D332" s="1014">
        <v>7080</v>
      </c>
      <c r="E332" s="1014">
        <v>49046</v>
      </c>
      <c r="F332" s="1014">
        <v>0</v>
      </c>
      <c r="G332" s="1014">
        <v>90774</v>
      </c>
      <c r="I332" s="867">
        <v>39940.559999999998</v>
      </c>
      <c r="J332" s="866">
        <v>39940.559999999998</v>
      </c>
      <c r="K332" s="863" t="s">
        <v>381</v>
      </c>
    </row>
    <row r="333" spans="1:11" x14ac:dyDescent="0.25">
      <c r="A333" s="933" t="s">
        <v>1026</v>
      </c>
      <c r="B333" s="933" t="s">
        <v>1027</v>
      </c>
      <c r="C333" s="1014">
        <v>56198</v>
      </c>
      <c r="D333" s="1014">
        <v>11850</v>
      </c>
      <c r="E333" s="1014">
        <v>112411</v>
      </c>
      <c r="F333" s="1014">
        <v>0</v>
      </c>
      <c r="G333" s="1014">
        <v>180459</v>
      </c>
      <c r="I333" s="867">
        <v>79401.960000000006</v>
      </c>
      <c r="J333" s="866">
        <v>79401.960000000006</v>
      </c>
      <c r="K333" s="863" t="s">
        <v>381</v>
      </c>
    </row>
    <row r="334" spans="1:11" x14ac:dyDescent="0.25">
      <c r="A334" s="933" t="s">
        <v>1028</v>
      </c>
      <c r="B334" s="933" t="s">
        <v>1029</v>
      </c>
      <c r="C334" s="1014">
        <v>11970</v>
      </c>
      <c r="D334" s="1014">
        <v>4685</v>
      </c>
      <c r="E334" s="1014">
        <v>20209</v>
      </c>
      <c r="F334" s="1014">
        <v>0</v>
      </c>
      <c r="G334" s="1014">
        <v>36864</v>
      </c>
      <c r="I334" s="867">
        <v>16220.16</v>
      </c>
      <c r="J334" s="866">
        <v>16220.16</v>
      </c>
      <c r="K334" s="863" t="s">
        <v>381</v>
      </c>
    </row>
    <row r="335" spans="1:11" x14ac:dyDescent="0.25">
      <c r="A335" s="933" t="s">
        <v>1030</v>
      </c>
      <c r="B335" s="933" t="s">
        <v>1031</v>
      </c>
      <c r="C335" s="1014">
        <v>9398</v>
      </c>
      <c r="D335" s="1014">
        <v>1522</v>
      </c>
      <c r="E335" s="1014">
        <v>19051</v>
      </c>
      <c r="F335" s="1014">
        <v>0</v>
      </c>
      <c r="G335" s="1014">
        <v>29971</v>
      </c>
      <c r="I335" s="867">
        <v>13187.24</v>
      </c>
      <c r="J335" s="866">
        <v>13187.24</v>
      </c>
      <c r="K335" s="863" t="s">
        <v>381</v>
      </c>
    </row>
    <row r="336" spans="1:11" x14ac:dyDescent="0.25">
      <c r="A336" s="933" t="s">
        <v>1032</v>
      </c>
      <c r="B336" s="933" t="s">
        <v>1033</v>
      </c>
      <c r="C336" s="1014">
        <v>42904</v>
      </c>
      <c r="D336" s="1014">
        <v>5751</v>
      </c>
      <c r="E336" s="1014">
        <v>23838</v>
      </c>
      <c r="F336" s="1014">
        <v>0</v>
      </c>
      <c r="G336" s="1014">
        <v>72493</v>
      </c>
      <c r="I336" s="867">
        <v>31896.920000000002</v>
      </c>
      <c r="J336" s="866">
        <v>31896.920000000002</v>
      </c>
      <c r="K336" s="863" t="s">
        <v>381</v>
      </c>
    </row>
    <row r="337" spans="1:11" x14ac:dyDescent="0.25">
      <c r="A337" s="933" t="s">
        <v>1034</v>
      </c>
      <c r="B337" s="933" t="s">
        <v>648</v>
      </c>
      <c r="C337" s="1014">
        <v>472</v>
      </c>
      <c r="D337" s="1014">
        <v>606</v>
      </c>
      <c r="E337" s="1014">
        <v>8155</v>
      </c>
      <c r="F337" s="1014">
        <v>0</v>
      </c>
      <c r="G337" s="1014">
        <v>9233</v>
      </c>
      <c r="I337" s="867">
        <v>4062.52</v>
      </c>
      <c r="J337" s="866">
        <v>4062.52</v>
      </c>
      <c r="K337" s="863" t="s">
        <v>3012</v>
      </c>
    </row>
    <row r="338" spans="1:11" x14ac:dyDescent="0.25">
      <c r="A338" s="933" t="s">
        <v>1035</v>
      </c>
      <c r="B338" s="933" t="s">
        <v>1036</v>
      </c>
      <c r="C338" s="1014">
        <v>26914</v>
      </c>
      <c r="D338" s="1014">
        <v>4148</v>
      </c>
      <c r="E338" s="1014">
        <v>17644</v>
      </c>
      <c r="F338" s="1014">
        <v>1604</v>
      </c>
      <c r="G338" s="1014">
        <v>50310</v>
      </c>
      <c r="I338" s="867">
        <v>22136.400000000001</v>
      </c>
      <c r="J338" s="866">
        <v>22136.400000000001</v>
      </c>
      <c r="K338" s="863" t="s">
        <v>381</v>
      </c>
    </row>
    <row r="339" spans="1:11" x14ac:dyDescent="0.25">
      <c r="A339" s="933" t="s">
        <v>1037</v>
      </c>
      <c r="B339" s="933" t="s">
        <v>1038</v>
      </c>
      <c r="C339" s="1014">
        <v>25544</v>
      </c>
      <c r="D339" s="1014">
        <v>7755</v>
      </c>
      <c r="E339" s="1014">
        <v>22334</v>
      </c>
      <c r="F339" s="1014">
        <v>0</v>
      </c>
      <c r="G339" s="1014">
        <v>55633</v>
      </c>
      <c r="I339" s="867">
        <v>24478.52</v>
      </c>
      <c r="J339" s="866">
        <v>24478.52</v>
      </c>
      <c r="K339" s="863" t="s">
        <v>381</v>
      </c>
    </row>
    <row r="340" spans="1:11" x14ac:dyDescent="0.25">
      <c r="A340" s="933" t="s">
        <v>1039</v>
      </c>
      <c r="B340" s="933" t="s">
        <v>1040</v>
      </c>
      <c r="C340" s="1014">
        <v>32463</v>
      </c>
      <c r="D340" s="1014">
        <v>11907</v>
      </c>
      <c r="E340" s="1014">
        <v>24346</v>
      </c>
      <c r="F340" s="1014">
        <v>0</v>
      </c>
      <c r="G340" s="1014">
        <v>68716</v>
      </c>
      <c r="I340" s="867">
        <v>30235.040000000001</v>
      </c>
      <c r="J340" s="866">
        <v>30235.040000000001</v>
      </c>
      <c r="K340" s="863" t="s">
        <v>381</v>
      </c>
    </row>
    <row r="341" spans="1:11" x14ac:dyDescent="0.25">
      <c r="A341" s="933" t="s">
        <v>1041</v>
      </c>
      <c r="B341" s="933" t="s">
        <v>1042</v>
      </c>
      <c r="C341" s="1014">
        <v>44510</v>
      </c>
      <c r="D341" s="1014">
        <v>15427</v>
      </c>
      <c r="E341" s="1014">
        <v>55452</v>
      </c>
      <c r="F341" s="1014">
        <v>4532</v>
      </c>
      <c r="G341" s="1014">
        <v>119921</v>
      </c>
      <c r="I341" s="867">
        <v>52765.24</v>
      </c>
      <c r="J341" s="866">
        <v>52765.24</v>
      </c>
      <c r="K341" s="863" t="s">
        <v>381</v>
      </c>
    </row>
    <row r="342" spans="1:11" x14ac:dyDescent="0.25">
      <c r="A342" s="933" t="s">
        <v>1043</v>
      </c>
      <c r="B342" s="933" t="s">
        <v>1044</v>
      </c>
      <c r="C342" s="1014">
        <v>81305</v>
      </c>
      <c r="D342" s="1014">
        <v>19397</v>
      </c>
      <c r="E342" s="1014">
        <v>35512</v>
      </c>
      <c r="F342" s="1014">
        <v>0</v>
      </c>
      <c r="G342" s="1014">
        <v>136214</v>
      </c>
      <c r="I342" s="867">
        <v>59934.16</v>
      </c>
      <c r="J342" s="866">
        <v>59934.16</v>
      </c>
      <c r="K342" s="863" t="s">
        <v>381</v>
      </c>
    </row>
    <row r="343" spans="1:11" x14ac:dyDescent="0.25">
      <c r="A343" s="933" t="s">
        <v>1045</v>
      </c>
      <c r="B343" s="933" t="s">
        <v>1046</v>
      </c>
      <c r="C343" s="1014">
        <v>25413</v>
      </c>
      <c r="D343" s="1014">
        <v>5053</v>
      </c>
      <c r="E343" s="1014">
        <v>5319</v>
      </c>
      <c r="F343" s="1014">
        <v>0</v>
      </c>
      <c r="G343" s="1014">
        <v>35785</v>
      </c>
      <c r="I343" s="867">
        <v>15745.4</v>
      </c>
      <c r="J343" s="866">
        <v>15745.4</v>
      </c>
      <c r="K343" s="863" t="s">
        <v>381</v>
      </c>
    </row>
    <row r="344" spans="1:11" x14ac:dyDescent="0.25">
      <c r="A344" s="933" t="s">
        <v>1047</v>
      </c>
      <c r="B344" s="933" t="s">
        <v>550</v>
      </c>
      <c r="C344" s="1014">
        <v>512</v>
      </c>
      <c r="D344" s="1014">
        <v>9</v>
      </c>
      <c r="E344" s="1014">
        <v>9448</v>
      </c>
      <c r="F344" s="1014">
        <v>0</v>
      </c>
      <c r="G344" s="1014">
        <v>9969</v>
      </c>
      <c r="I344" s="867">
        <v>4386.3599999999997</v>
      </c>
      <c r="J344" s="866">
        <v>4386.3599999999997</v>
      </c>
      <c r="K344" s="863" t="s">
        <v>3012</v>
      </c>
    </row>
    <row r="345" spans="1:11" x14ac:dyDescent="0.25">
      <c r="A345" s="933" t="s">
        <v>1048</v>
      </c>
      <c r="B345" s="933" t="s">
        <v>1049</v>
      </c>
      <c r="C345" s="1014">
        <v>16741</v>
      </c>
      <c r="D345" s="1014">
        <v>3400</v>
      </c>
      <c r="E345" s="1014">
        <v>21640</v>
      </c>
      <c r="F345" s="1014">
        <v>2462</v>
      </c>
      <c r="G345" s="1014">
        <v>44243</v>
      </c>
      <c r="I345" s="867">
        <v>19466.920000000002</v>
      </c>
      <c r="J345" s="866">
        <v>19466.920000000002</v>
      </c>
      <c r="K345" s="863" t="s">
        <v>381</v>
      </c>
    </row>
    <row r="346" spans="1:11" x14ac:dyDescent="0.25">
      <c r="A346" s="933" t="s">
        <v>1050</v>
      </c>
      <c r="B346" s="933" t="s">
        <v>1051</v>
      </c>
      <c r="C346" s="1014">
        <v>35128</v>
      </c>
      <c r="D346" s="1014">
        <v>12784</v>
      </c>
      <c r="E346" s="1014">
        <v>41825</v>
      </c>
      <c r="F346" s="1014">
        <v>0</v>
      </c>
      <c r="G346" s="1014">
        <v>89737</v>
      </c>
      <c r="I346" s="867">
        <v>39484.28</v>
      </c>
      <c r="J346" s="866">
        <v>39484.28</v>
      </c>
      <c r="K346" s="863" t="s">
        <v>381</v>
      </c>
    </row>
    <row r="347" spans="1:11" x14ac:dyDescent="0.25">
      <c r="A347" s="933" t="s">
        <v>1052</v>
      </c>
      <c r="B347" s="933" t="s">
        <v>1053</v>
      </c>
      <c r="C347" s="1014">
        <v>8785</v>
      </c>
      <c r="D347" s="1014">
        <v>3159</v>
      </c>
      <c r="E347" s="1014">
        <v>18092</v>
      </c>
      <c r="F347" s="1014">
        <v>0</v>
      </c>
      <c r="G347" s="1014">
        <v>30036</v>
      </c>
      <c r="I347" s="867">
        <v>13215.84</v>
      </c>
      <c r="J347" s="866">
        <v>13215.84</v>
      </c>
      <c r="K347" s="863" t="s">
        <v>381</v>
      </c>
    </row>
    <row r="348" spans="1:11" x14ac:dyDescent="0.25">
      <c r="A348" s="933" t="s">
        <v>1054</v>
      </c>
      <c r="B348" s="933" t="s">
        <v>1055</v>
      </c>
      <c r="C348" s="1014">
        <v>27265</v>
      </c>
      <c r="D348" s="1014">
        <v>6294</v>
      </c>
      <c r="E348" s="1014">
        <v>30700</v>
      </c>
      <c r="F348" s="1014">
        <v>0</v>
      </c>
      <c r="G348" s="1014">
        <v>64259</v>
      </c>
      <c r="I348" s="867">
        <v>28273.96</v>
      </c>
      <c r="J348" s="866">
        <v>28273.96</v>
      </c>
      <c r="K348" s="863" t="s">
        <v>381</v>
      </c>
    </row>
    <row r="349" spans="1:11" x14ac:dyDescent="0.25">
      <c r="A349" s="933" t="s">
        <v>1056</v>
      </c>
      <c r="B349" s="933" t="s">
        <v>1057</v>
      </c>
      <c r="C349" s="1014">
        <v>188665</v>
      </c>
      <c r="D349" s="1014">
        <v>47793</v>
      </c>
      <c r="E349" s="1014">
        <v>278781</v>
      </c>
      <c r="F349" s="1014">
        <v>0</v>
      </c>
      <c r="G349" s="1014">
        <v>515239</v>
      </c>
      <c r="I349" s="867">
        <v>226705.16</v>
      </c>
      <c r="J349" s="866">
        <v>226705.16</v>
      </c>
      <c r="K349" s="863" t="s">
        <v>381</v>
      </c>
    </row>
    <row r="350" spans="1:11" x14ac:dyDescent="0.25">
      <c r="A350" s="933" t="s">
        <v>1058</v>
      </c>
      <c r="B350" s="933" t="s">
        <v>1059</v>
      </c>
      <c r="C350" s="1014">
        <v>56249</v>
      </c>
      <c r="D350" s="1014">
        <v>12812</v>
      </c>
      <c r="E350" s="1014">
        <v>58191</v>
      </c>
      <c r="F350" s="1014">
        <v>5934</v>
      </c>
      <c r="G350" s="1014">
        <v>133186</v>
      </c>
      <c r="I350" s="867">
        <v>58601.840000000004</v>
      </c>
      <c r="J350" s="866">
        <v>58601.840000000004</v>
      </c>
      <c r="K350" s="863" t="s">
        <v>381</v>
      </c>
    </row>
    <row r="351" spans="1:11" x14ac:dyDescent="0.25">
      <c r="A351" s="933" t="s">
        <v>1060</v>
      </c>
      <c r="B351" s="933" t="s">
        <v>1061</v>
      </c>
      <c r="C351" s="1014">
        <v>6426</v>
      </c>
      <c r="D351" s="1014">
        <v>874</v>
      </c>
      <c r="E351" s="1014">
        <v>9971</v>
      </c>
      <c r="F351" s="1014">
        <v>0</v>
      </c>
      <c r="G351" s="1014">
        <v>17271</v>
      </c>
      <c r="I351" s="867">
        <v>7599.24</v>
      </c>
      <c r="J351" s="866">
        <v>7599.24</v>
      </c>
      <c r="K351" s="863" t="s">
        <v>381</v>
      </c>
    </row>
    <row r="352" spans="1:11" x14ac:dyDescent="0.25">
      <c r="A352" s="933" t="s">
        <v>1062</v>
      </c>
      <c r="B352" s="933" t="s">
        <v>1063</v>
      </c>
      <c r="C352" s="1014">
        <v>3801</v>
      </c>
      <c r="D352" s="1014">
        <v>1256</v>
      </c>
      <c r="E352" s="1014">
        <v>4769</v>
      </c>
      <c r="F352" s="1014">
        <v>0</v>
      </c>
      <c r="G352" s="1014">
        <v>9826</v>
      </c>
      <c r="I352" s="867">
        <v>4323.4399999999996</v>
      </c>
      <c r="J352" s="866">
        <v>4323.4399999999996</v>
      </c>
      <c r="K352" s="863" t="s">
        <v>381</v>
      </c>
    </row>
    <row r="353" spans="1:11" x14ac:dyDescent="0.25">
      <c r="A353" s="933" t="s">
        <v>1064</v>
      </c>
      <c r="B353" s="933" t="s">
        <v>1065</v>
      </c>
      <c r="C353" s="1014">
        <v>5556</v>
      </c>
      <c r="D353" s="1014">
        <v>1858</v>
      </c>
      <c r="E353" s="1014">
        <v>15052</v>
      </c>
      <c r="F353" s="1014">
        <v>0</v>
      </c>
      <c r="G353" s="1014">
        <v>22466</v>
      </c>
      <c r="I353" s="867">
        <v>9885.0400000000009</v>
      </c>
      <c r="J353" s="866">
        <v>9885.0400000000009</v>
      </c>
      <c r="K353" s="863" t="s">
        <v>381</v>
      </c>
    </row>
    <row r="354" spans="1:11" x14ac:dyDescent="0.25">
      <c r="A354" s="933" t="s">
        <v>1066</v>
      </c>
      <c r="B354" s="933" t="s">
        <v>1067</v>
      </c>
      <c r="C354" s="1014">
        <v>22054</v>
      </c>
      <c r="D354" s="1014">
        <v>8950</v>
      </c>
      <c r="E354" s="1014">
        <v>41768</v>
      </c>
      <c r="F354" s="1014">
        <v>0</v>
      </c>
      <c r="G354" s="1014">
        <v>72772</v>
      </c>
      <c r="I354" s="867">
        <v>32019.68</v>
      </c>
      <c r="J354" s="866">
        <v>32019.68</v>
      </c>
      <c r="K354" s="863" t="s">
        <v>381</v>
      </c>
    </row>
    <row r="355" spans="1:11" x14ac:dyDescent="0.25">
      <c r="A355" s="933" t="s">
        <v>1068</v>
      </c>
      <c r="B355" s="933" t="s">
        <v>1069</v>
      </c>
      <c r="C355" s="1014">
        <v>35075</v>
      </c>
      <c r="D355" s="1014">
        <v>4846</v>
      </c>
      <c r="E355" s="1014">
        <v>32273</v>
      </c>
      <c r="F355" s="1014">
        <v>2357</v>
      </c>
      <c r="G355" s="1014">
        <v>74551</v>
      </c>
      <c r="I355" s="867">
        <v>32802.44</v>
      </c>
      <c r="J355" s="866">
        <v>32802.44</v>
      </c>
      <c r="K355" s="863" t="s">
        <v>381</v>
      </c>
    </row>
    <row r="356" spans="1:11" x14ac:dyDescent="0.25">
      <c r="A356" s="933" t="s">
        <v>1070</v>
      </c>
      <c r="B356" s="933" t="s">
        <v>1071</v>
      </c>
      <c r="C356" s="1014">
        <v>477</v>
      </c>
      <c r="D356" s="1014">
        <v>556</v>
      </c>
      <c r="E356" s="1014">
        <v>4995</v>
      </c>
      <c r="F356" s="1014">
        <v>0</v>
      </c>
      <c r="G356" s="1014">
        <v>6028</v>
      </c>
      <c r="I356" s="867">
        <v>2652.32</v>
      </c>
      <c r="J356" s="866">
        <v>2652.32</v>
      </c>
      <c r="K356" s="863" t="s">
        <v>3012</v>
      </c>
    </row>
    <row r="357" spans="1:11" x14ac:dyDescent="0.25">
      <c r="A357" s="933" t="s">
        <v>1072</v>
      </c>
      <c r="B357" s="933" t="s">
        <v>1073</v>
      </c>
      <c r="C357" s="1014">
        <v>10715</v>
      </c>
      <c r="D357" s="1014">
        <v>1235</v>
      </c>
      <c r="E357" s="1014">
        <v>6164</v>
      </c>
      <c r="F357" s="1014">
        <v>0</v>
      </c>
      <c r="G357" s="1014">
        <v>18114</v>
      </c>
      <c r="I357" s="867">
        <v>7970.16</v>
      </c>
      <c r="J357" s="866">
        <v>7970.16</v>
      </c>
      <c r="K357" s="863" t="s">
        <v>381</v>
      </c>
    </row>
    <row r="358" spans="1:11" x14ac:dyDescent="0.25">
      <c r="A358" s="933" t="s">
        <v>1074</v>
      </c>
      <c r="B358" s="933" t="s">
        <v>1075</v>
      </c>
      <c r="C358" s="1014">
        <v>2458</v>
      </c>
      <c r="D358" s="1014">
        <v>1864</v>
      </c>
      <c r="E358" s="1014">
        <v>2131</v>
      </c>
      <c r="F358" s="1014">
        <v>0</v>
      </c>
      <c r="G358" s="1014">
        <v>6453</v>
      </c>
      <c r="I358" s="867">
        <v>2839.32</v>
      </c>
      <c r="J358" s="866">
        <v>2839.32</v>
      </c>
      <c r="K358" s="863" t="s">
        <v>381</v>
      </c>
    </row>
    <row r="359" spans="1:11" x14ac:dyDescent="0.25">
      <c r="A359" s="933" t="s">
        <v>1076</v>
      </c>
      <c r="B359" s="933" t="s">
        <v>1077</v>
      </c>
      <c r="C359" s="1014">
        <v>61920</v>
      </c>
      <c r="D359" s="1014">
        <v>15902</v>
      </c>
      <c r="E359" s="1014">
        <v>68584</v>
      </c>
      <c r="F359" s="1014">
        <v>0</v>
      </c>
      <c r="G359" s="1014">
        <v>146406</v>
      </c>
      <c r="I359" s="867">
        <v>64418.64</v>
      </c>
      <c r="J359" s="866">
        <v>64418.64</v>
      </c>
      <c r="K359" s="863" t="s">
        <v>381</v>
      </c>
    </row>
    <row r="360" spans="1:11" x14ac:dyDescent="0.25">
      <c r="A360" s="933" t="s">
        <v>1078</v>
      </c>
      <c r="B360" s="933" t="s">
        <v>1079</v>
      </c>
      <c r="C360" s="1014">
        <v>1143</v>
      </c>
      <c r="D360" s="1014">
        <v>388</v>
      </c>
      <c r="E360" s="1014">
        <v>10892</v>
      </c>
      <c r="F360" s="1014">
        <v>0</v>
      </c>
      <c r="G360" s="1014">
        <v>12423</v>
      </c>
      <c r="I360" s="867">
        <v>5466.12</v>
      </c>
      <c r="J360" s="866">
        <v>5466.12</v>
      </c>
      <c r="K360" s="863" t="s">
        <v>3012</v>
      </c>
    </row>
    <row r="361" spans="1:11" x14ac:dyDescent="0.25">
      <c r="A361" s="933" t="s">
        <v>1080</v>
      </c>
      <c r="B361" s="933" t="s">
        <v>1081</v>
      </c>
      <c r="C361" s="1014">
        <v>255716</v>
      </c>
      <c r="D361" s="1014">
        <v>33857</v>
      </c>
      <c r="E361" s="1014">
        <v>59642</v>
      </c>
      <c r="F361" s="1014">
        <v>0</v>
      </c>
      <c r="G361" s="1014">
        <v>349215</v>
      </c>
      <c r="I361" s="867">
        <v>153654.6</v>
      </c>
      <c r="J361" s="866">
        <v>153654.6</v>
      </c>
      <c r="K361" s="863" t="s">
        <v>381</v>
      </c>
    </row>
    <row r="362" spans="1:11" x14ac:dyDescent="0.25">
      <c r="A362" s="933" t="s">
        <v>1082</v>
      </c>
      <c r="B362" s="933" t="s">
        <v>1083</v>
      </c>
      <c r="C362" s="1014">
        <v>7733</v>
      </c>
      <c r="D362" s="1014">
        <v>2898</v>
      </c>
      <c r="E362" s="1014">
        <v>11220</v>
      </c>
      <c r="F362" s="1014">
        <v>0</v>
      </c>
      <c r="G362" s="1014">
        <v>21851</v>
      </c>
      <c r="I362" s="867">
        <v>9614.44</v>
      </c>
      <c r="J362" s="866">
        <v>9614.44</v>
      </c>
      <c r="K362" s="863" t="s">
        <v>381</v>
      </c>
    </row>
    <row r="363" spans="1:11" x14ac:dyDescent="0.25">
      <c r="A363" s="933" t="s">
        <v>1084</v>
      </c>
      <c r="B363" s="933" t="s">
        <v>1085</v>
      </c>
      <c r="C363" s="1014">
        <v>9811</v>
      </c>
      <c r="D363" s="1014">
        <v>4164</v>
      </c>
      <c r="E363" s="1014">
        <v>6770</v>
      </c>
      <c r="F363" s="1014">
        <v>0</v>
      </c>
      <c r="G363" s="1014">
        <v>20745</v>
      </c>
      <c r="I363" s="867">
        <v>9127.7999999999993</v>
      </c>
      <c r="J363" s="866">
        <v>9127.7999999999993</v>
      </c>
      <c r="K363" s="863" t="s">
        <v>381</v>
      </c>
    </row>
    <row r="364" spans="1:11" x14ac:dyDescent="0.25">
      <c r="A364" s="933" t="s">
        <v>1086</v>
      </c>
      <c r="B364" s="933" t="s">
        <v>1087</v>
      </c>
      <c r="C364" s="1014">
        <v>9125</v>
      </c>
      <c r="D364" s="1014">
        <v>2446</v>
      </c>
      <c r="E364" s="1014">
        <v>15251</v>
      </c>
      <c r="F364" s="1014">
        <v>0</v>
      </c>
      <c r="G364" s="1014">
        <v>26822</v>
      </c>
      <c r="I364" s="867">
        <v>11801.68</v>
      </c>
      <c r="J364" s="866">
        <v>11801.68</v>
      </c>
      <c r="K364" s="863" t="s">
        <v>381</v>
      </c>
    </row>
    <row r="365" spans="1:11" x14ac:dyDescent="0.25">
      <c r="A365" s="933" t="s">
        <v>1088</v>
      </c>
      <c r="B365" s="933" t="s">
        <v>1089</v>
      </c>
      <c r="C365" s="1014">
        <v>41284</v>
      </c>
      <c r="D365" s="1014">
        <v>13521</v>
      </c>
      <c r="E365" s="1014">
        <v>51678</v>
      </c>
      <c r="F365" s="1014">
        <v>0</v>
      </c>
      <c r="G365" s="1014">
        <v>106483</v>
      </c>
      <c r="I365" s="867">
        <v>46852.52</v>
      </c>
      <c r="J365" s="866">
        <v>46852.52</v>
      </c>
      <c r="K365" s="863" t="s">
        <v>381</v>
      </c>
    </row>
    <row r="366" spans="1:11" x14ac:dyDescent="0.25">
      <c r="A366" s="933" t="s">
        <v>1090</v>
      </c>
      <c r="B366" s="933" t="s">
        <v>1091</v>
      </c>
      <c r="C366" s="1014">
        <v>1493</v>
      </c>
      <c r="D366" s="1014">
        <v>703</v>
      </c>
      <c r="E366" s="1014">
        <v>1773</v>
      </c>
      <c r="F366" s="1014">
        <v>0</v>
      </c>
      <c r="G366" s="1014">
        <v>3969</v>
      </c>
      <c r="I366" s="867">
        <v>1746.36</v>
      </c>
      <c r="J366" s="866">
        <v>1746.36</v>
      </c>
      <c r="K366" s="863" t="s">
        <v>381</v>
      </c>
    </row>
    <row r="367" spans="1:11" x14ac:dyDescent="0.25">
      <c r="A367" s="933" t="s">
        <v>1092</v>
      </c>
      <c r="B367" s="933" t="s">
        <v>1093</v>
      </c>
      <c r="C367" s="1014">
        <v>4462</v>
      </c>
      <c r="D367" s="1014">
        <v>559</v>
      </c>
      <c r="E367" s="1014">
        <v>3734</v>
      </c>
      <c r="F367" s="1014">
        <v>0</v>
      </c>
      <c r="G367" s="1014">
        <v>8755</v>
      </c>
      <c r="I367" s="867">
        <v>3852.2</v>
      </c>
      <c r="J367" s="866">
        <v>3852.2</v>
      </c>
      <c r="K367" s="863" t="s">
        <v>381</v>
      </c>
    </row>
    <row r="368" spans="1:11" x14ac:dyDescent="0.25">
      <c r="A368" s="933" t="s">
        <v>1094</v>
      </c>
      <c r="B368" s="933" t="s">
        <v>1095</v>
      </c>
      <c r="C368" s="1014">
        <v>13867</v>
      </c>
      <c r="D368" s="1014">
        <v>0</v>
      </c>
      <c r="E368" s="1014">
        <v>3602</v>
      </c>
      <c r="F368" s="1014">
        <v>0</v>
      </c>
      <c r="G368" s="1014">
        <v>17469</v>
      </c>
      <c r="I368" s="867">
        <v>7686.36</v>
      </c>
      <c r="J368" s="866">
        <v>7686.36</v>
      </c>
      <c r="K368" s="863" t="s">
        <v>381</v>
      </c>
    </row>
    <row r="369" spans="1:11" x14ac:dyDescent="0.25">
      <c r="A369" s="933" t="s">
        <v>1096</v>
      </c>
      <c r="B369" s="933" t="s">
        <v>1097</v>
      </c>
      <c r="C369" s="1014">
        <v>86934</v>
      </c>
      <c r="D369" s="1014">
        <v>18246</v>
      </c>
      <c r="E369" s="1014">
        <v>56264</v>
      </c>
      <c r="F369" s="1014">
        <v>0</v>
      </c>
      <c r="G369" s="1014">
        <v>161444</v>
      </c>
      <c r="I369" s="867">
        <v>71035.360000000001</v>
      </c>
      <c r="J369" s="866">
        <v>71035.360000000001</v>
      </c>
      <c r="K369" s="863" t="s">
        <v>381</v>
      </c>
    </row>
    <row r="370" spans="1:11" x14ac:dyDescent="0.25">
      <c r="A370" s="933" t="s">
        <v>1098</v>
      </c>
      <c r="B370" s="933" t="s">
        <v>1099</v>
      </c>
      <c r="C370" s="1014">
        <v>15015</v>
      </c>
      <c r="D370" s="1014">
        <v>3958</v>
      </c>
      <c r="E370" s="1014">
        <v>25729</v>
      </c>
      <c r="F370" s="1014">
        <v>1670</v>
      </c>
      <c r="G370" s="1014">
        <v>46372</v>
      </c>
      <c r="I370" s="867">
        <v>20403.68</v>
      </c>
      <c r="J370" s="866">
        <v>20403.68</v>
      </c>
      <c r="K370" s="863" t="s">
        <v>381</v>
      </c>
    </row>
    <row r="371" spans="1:11" x14ac:dyDescent="0.25">
      <c r="A371" s="933" t="s">
        <v>1100</v>
      </c>
      <c r="B371" s="933" t="s">
        <v>1101</v>
      </c>
      <c r="C371" s="1014">
        <v>28122</v>
      </c>
      <c r="D371" s="1014">
        <v>5734</v>
      </c>
      <c r="E371" s="1014">
        <v>25500</v>
      </c>
      <c r="F371" s="1014">
        <v>0</v>
      </c>
      <c r="G371" s="1014">
        <v>59356</v>
      </c>
      <c r="I371" s="867">
        <v>26116.639999999999</v>
      </c>
      <c r="J371" s="866">
        <v>26116.639999999999</v>
      </c>
      <c r="K371" s="863" t="s">
        <v>381</v>
      </c>
    </row>
    <row r="372" spans="1:11" x14ac:dyDescent="0.25">
      <c r="A372" s="933" t="s">
        <v>1102</v>
      </c>
      <c r="B372" s="933" t="s">
        <v>1103</v>
      </c>
      <c r="C372" s="1014">
        <v>0</v>
      </c>
      <c r="D372" s="1014">
        <v>160</v>
      </c>
      <c r="E372" s="1014">
        <v>6183</v>
      </c>
      <c r="F372" s="1014">
        <v>0</v>
      </c>
      <c r="G372" s="1014">
        <v>6343</v>
      </c>
      <c r="I372" s="867">
        <v>2790.92</v>
      </c>
      <c r="J372" s="866">
        <v>2790.92</v>
      </c>
      <c r="K372" s="863" t="s">
        <v>3012</v>
      </c>
    </row>
    <row r="373" spans="1:11" x14ac:dyDescent="0.25">
      <c r="A373" s="933" t="s">
        <v>1104</v>
      </c>
      <c r="B373" s="933" t="s">
        <v>1105</v>
      </c>
      <c r="C373" s="1014">
        <v>8131</v>
      </c>
      <c r="D373" s="1014">
        <v>2325</v>
      </c>
      <c r="E373" s="1014">
        <v>14744</v>
      </c>
      <c r="F373" s="1014">
        <v>0</v>
      </c>
      <c r="G373" s="1014">
        <v>25200</v>
      </c>
      <c r="I373" s="867">
        <v>11088</v>
      </c>
      <c r="J373" s="866">
        <v>11088</v>
      </c>
      <c r="K373" s="863" t="s">
        <v>381</v>
      </c>
    </row>
    <row r="374" spans="1:11" x14ac:dyDescent="0.25">
      <c r="A374" s="933" t="s">
        <v>1106</v>
      </c>
      <c r="B374" s="933" t="s">
        <v>1107</v>
      </c>
      <c r="C374" s="1014">
        <v>26968</v>
      </c>
      <c r="D374" s="1014">
        <v>19723</v>
      </c>
      <c r="E374" s="1014">
        <v>67144</v>
      </c>
      <c r="F374" s="1014">
        <v>0</v>
      </c>
      <c r="G374" s="1014">
        <v>113835</v>
      </c>
      <c r="I374" s="867">
        <v>50087.4</v>
      </c>
      <c r="J374" s="866">
        <v>50087.4</v>
      </c>
      <c r="K374" s="863" t="s">
        <v>381</v>
      </c>
    </row>
    <row r="375" spans="1:11" x14ac:dyDescent="0.25">
      <c r="A375" s="933" t="s">
        <v>1108</v>
      </c>
      <c r="B375" s="933" t="s">
        <v>1109</v>
      </c>
      <c r="C375" s="1014">
        <v>187295</v>
      </c>
      <c r="D375" s="1014">
        <v>34899</v>
      </c>
      <c r="E375" s="1014">
        <v>149555</v>
      </c>
      <c r="F375" s="1014">
        <v>0</v>
      </c>
      <c r="G375" s="1014">
        <v>371749</v>
      </c>
      <c r="I375" s="867">
        <v>163569.56</v>
      </c>
      <c r="J375" s="866">
        <v>163569.56</v>
      </c>
      <c r="K375" s="863" t="s">
        <v>381</v>
      </c>
    </row>
    <row r="376" spans="1:11" x14ac:dyDescent="0.25">
      <c r="A376" s="933" t="s">
        <v>1110</v>
      </c>
      <c r="B376" s="933" t="s">
        <v>1111</v>
      </c>
      <c r="C376" s="1014">
        <v>1127</v>
      </c>
      <c r="D376" s="1014">
        <v>686</v>
      </c>
      <c r="E376" s="1014">
        <v>16561</v>
      </c>
      <c r="F376" s="1014">
        <v>0</v>
      </c>
      <c r="G376" s="1014">
        <v>18374</v>
      </c>
      <c r="I376" s="867">
        <v>8084.56</v>
      </c>
      <c r="J376" s="866">
        <v>8084.56</v>
      </c>
      <c r="K376" s="863" t="s">
        <v>3012</v>
      </c>
    </row>
    <row r="377" spans="1:11" x14ac:dyDescent="0.25">
      <c r="A377" s="933" t="s">
        <v>1112</v>
      </c>
      <c r="B377" s="933" t="s">
        <v>1113</v>
      </c>
      <c r="C377" s="1014">
        <v>2734</v>
      </c>
      <c r="D377" s="1014">
        <v>1035</v>
      </c>
      <c r="E377" s="1014">
        <v>6772</v>
      </c>
      <c r="F377" s="1014">
        <v>1788</v>
      </c>
      <c r="G377" s="1014">
        <v>12329</v>
      </c>
      <c r="I377" s="867">
        <v>5424.76</v>
      </c>
      <c r="J377" s="866">
        <v>5424.76</v>
      </c>
      <c r="K377" s="863" t="s">
        <v>3012</v>
      </c>
    </row>
    <row r="378" spans="1:11" x14ac:dyDescent="0.25">
      <c r="A378" s="933" t="s">
        <v>1114</v>
      </c>
      <c r="B378" s="933" t="s">
        <v>1115</v>
      </c>
      <c r="C378" s="1014">
        <v>9914</v>
      </c>
      <c r="D378" s="1014">
        <v>2714</v>
      </c>
      <c r="E378" s="1014">
        <v>6801</v>
      </c>
      <c r="F378" s="1014">
        <v>216</v>
      </c>
      <c r="G378" s="1014">
        <v>19645</v>
      </c>
      <c r="I378" s="867">
        <v>8643.7999999999993</v>
      </c>
      <c r="J378" s="866">
        <v>8643.7999999999993</v>
      </c>
      <c r="K378" s="863" t="s">
        <v>381</v>
      </c>
    </row>
    <row r="379" spans="1:11" x14ac:dyDescent="0.25">
      <c r="A379" s="933" t="s">
        <v>1116</v>
      </c>
      <c r="B379" s="933" t="s">
        <v>1117</v>
      </c>
      <c r="C379" s="1014">
        <v>8273</v>
      </c>
      <c r="D379" s="1014">
        <v>3627</v>
      </c>
      <c r="E379" s="1014">
        <v>22307</v>
      </c>
      <c r="F379" s="1014">
        <v>397</v>
      </c>
      <c r="G379" s="1014">
        <v>34604</v>
      </c>
      <c r="I379" s="867">
        <v>15225.76</v>
      </c>
      <c r="J379" s="866">
        <v>15225.76</v>
      </c>
      <c r="K379" s="863" t="s">
        <v>381</v>
      </c>
    </row>
    <row r="380" spans="1:11" x14ac:dyDescent="0.25">
      <c r="A380" s="933" t="s">
        <v>1118</v>
      </c>
      <c r="B380" s="933" t="s">
        <v>1119</v>
      </c>
      <c r="C380" s="1014">
        <v>111746</v>
      </c>
      <c r="D380" s="1014">
        <v>25694</v>
      </c>
      <c r="E380" s="1014">
        <v>107634</v>
      </c>
      <c r="F380" s="1014">
        <v>0</v>
      </c>
      <c r="G380" s="1014">
        <v>245074</v>
      </c>
      <c r="I380" s="867">
        <v>107832.56</v>
      </c>
      <c r="J380" s="866">
        <v>107832.56</v>
      </c>
      <c r="K380" s="863" t="s">
        <v>381</v>
      </c>
    </row>
    <row r="381" spans="1:11" x14ac:dyDescent="0.25">
      <c r="A381" s="933" t="s">
        <v>1120</v>
      </c>
      <c r="B381" s="933" t="s">
        <v>1121</v>
      </c>
      <c r="C381" s="1014">
        <v>7005</v>
      </c>
      <c r="D381" s="1014">
        <v>1390</v>
      </c>
      <c r="E381" s="1014">
        <v>8976</v>
      </c>
      <c r="F381" s="1014">
        <v>0</v>
      </c>
      <c r="G381" s="1014">
        <v>17371</v>
      </c>
      <c r="I381" s="867">
        <v>7643.24</v>
      </c>
      <c r="J381" s="866">
        <v>7643.24</v>
      </c>
      <c r="K381" s="863" t="s">
        <v>381</v>
      </c>
    </row>
    <row r="382" spans="1:11" x14ac:dyDescent="0.25">
      <c r="A382" s="933" t="s">
        <v>1122</v>
      </c>
      <c r="B382" s="933" t="s">
        <v>1123</v>
      </c>
      <c r="C382" s="1014">
        <v>4677</v>
      </c>
      <c r="D382" s="1014">
        <v>2727</v>
      </c>
      <c r="E382" s="1014">
        <v>31462</v>
      </c>
      <c r="F382" s="1014">
        <v>0</v>
      </c>
      <c r="G382" s="1014">
        <v>38866</v>
      </c>
      <c r="I382" s="867">
        <v>17101.04</v>
      </c>
      <c r="J382" s="866">
        <v>17101.04</v>
      </c>
      <c r="K382" s="863" t="s">
        <v>381</v>
      </c>
    </row>
    <row r="383" spans="1:11" x14ac:dyDescent="0.25">
      <c r="A383" s="933" t="s">
        <v>1124</v>
      </c>
      <c r="B383" s="933" t="s">
        <v>1125</v>
      </c>
      <c r="C383" s="1014">
        <v>55246</v>
      </c>
      <c r="D383" s="1014">
        <v>14018</v>
      </c>
      <c r="E383" s="1014">
        <v>78682</v>
      </c>
      <c r="F383" s="1014">
        <v>0</v>
      </c>
      <c r="G383" s="1014">
        <v>147946</v>
      </c>
      <c r="I383" s="867">
        <v>65096.24</v>
      </c>
      <c r="J383" s="866">
        <v>65096.24</v>
      </c>
      <c r="K383" s="863" t="s">
        <v>381</v>
      </c>
    </row>
    <row r="384" spans="1:11" x14ac:dyDescent="0.25">
      <c r="A384" s="933" t="s">
        <v>1126</v>
      </c>
      <c r="B384" s="933" t="s">
        <v>1127</v>
      </c>
      <c r="C384" s="1014">
        <v>20726</v>
      </c>
      <c r="D384" s="1014">
        <v>9958</v>
      </c>
      <c r="E384" s="1014">
        <v>30765</v>
      </c>
      <c r="F384" s="1014">
        <v>5771</v>
      </c>
      <c r="G384" s="1014">
        <v>67220</v>
      </c>
      <c r="I384" s="867">
        <v>29576.799999999999</v>
      </c>
      <c r="J384" s="866">
        <v>29576.799999999999</v>
      </c>
      <c r="K384" s="863" t="s">
        <v>381</v>
      </c>
    </row>
    <row r="385" spans="1:11" x14ac:dyDescent="0.25">
      <c r="A385" s="933" t="s">
        <v>1128</v>
      </c>
      <c r="B385" s="933" t="s">
        <v>1129</v>
      </c>
      <c r="C385" s="1014">
        <v>96</v>
      </c>
      <c r="D385" s="1014">
        <v>1282</v>
      </c>
      <c r="E385" s="1014">
        <v>5649</v>
      </c>
      <c r="F385" s="1014">
        <v>0</v>
      </c>
      <c r="G385" s="1014">
        <v>7027</v>
      </c>
      <c r="I385" s="867">
        <v>3091.88</v>
      </c>
      <c r="J385" s="866">
        <v>3091.88</v>
      </c>
      <c r="K385" s="863" t="s">
        <v>3012</v>
      </c>
    </row>
    <row r="386" spans="1:11" x14ac:dyDescent="0.25">
      <c r="A386" s="933" t="s">
        <v>1130</v>
      </c>
      <c r="B386" s="933" t="s">
        <v>1131</v>
      </c>
      <c r="C386" s="1014">
        <v>73960</v>
      </c>
      <c r="D386" s="1014">
        <v>0</v>
      </c>
      <c r="E386" s="1014">
        <v>37190</v>
      </c>
      <c r="F386" s="1014">
        <v>0</v>
      </c>
      <c r="G386" s="1014">
        <v>111150</v>
      </c>
      <c r="I386" s="867">
        <v>48906</v>
      </c>
      <c r="J386" s="866">
        <v>48906</v>
      </c>
      <c r="K386" s="863" t="s">
        <v>381</v>
      </c>
    </row>
    <row r="387" spans="1:11" x14ac:dyDescent="0.25">
      <c r="A387" s="933" t="s">
        <v>1132</v>
      </c>
      <c r="B387" s="933" t="s">
        <v>1133</v>
      </c>
      <c r="C387" s="1014">
        <v>93175</v>
      </c>
      <c r="D387" s="1014">
        <v>0</v>
      </c>
      <c r="E387" s="1014">
        <v>0</v>
      </c>
      <c r="F387" s="1014">
        <v>0</v>
      </c>
      <c r="G387" s="1014">
        <v>93175</v>
      </c>
      <c r="I387" s="867">
        <v>40997</v>
      </c>
      <c r="J387" s="866">
        <v>40997</v>
      </c>
      <c r="K387" s="863" t="s">
        <v>381</v>
      </c>
    </row>
    <row r="388" spans="1:11" x14ac:dyDescent="0.25">
      <c r="A388" s="933" t="s">
        <v>1134</v>
      </c>
      <c r="B388" s="933" t="s">
        <v>1135</v>
      </c>
      <c r="C388" s="1014">
        <v>51116</v>
      </c>
      <c r="D388" s="1014">
        <v>16810</v>
      </c>
      <c r="E388" s="1014">
        <v>68865</v>
      </c>
      <c r="F388" s="1014">
        <v>5067</v>
      </c>
      <c r="G388" s="1014">
        <v>141858</v>
      </c>
      <c r="I388" s="867">
        <v>62417.52</v>
      </c>
      <c r="J388" s="866">
        <v>62417.52</v>
      </c>
      <c r="K388" s="863" t="s">
        <v>381</v>
      </c>
    </row>
    <row r="389" spans="1:11" x14ac:dyDescent="0.25">
      <c r="A389" s="933" t="s">
        <v>1136</v>
      </c>
      <c r="B389" s="933" t="s">
        <v>1137</v>
      </c>
      <c r="C389" s="1014">
        <v>3487</v>
      </c>
      <c r="D389" s="1014">
        <v>1724</v>
      </c>
      <c r="E389" s="1014">
        <v>3982</v>
      </c>
      <c r="F389" s="1014">
        <v>726</v>
      </c>
      <c r="G389" s="1014">
        <v>9919</v>
      </c>
      <c r="I389" s="867">
        <v>4364.3599999999997</v>
      </c>
      <c r="J389" s="866">
        <v>4364.3599999999997</v>
      </c>
      <c r="K389" s="863" t="s">
        <v>381</v>
      </c>
    </row>
    <row r="390" spans="1:11" x14ac:dyDescent="0.25">
      <c r="A390" s="933" t="s">
        <v>1138</v>
      </c>
      <c r="B390" s="933" t="s">
        <v>1139</v>
      </c>
      <c r="C390" s="1014">
        <v>2016</v>
      </c>
      <c r="D390" s="1014">
        <v>248</v>
      </c>
      <c r="E390" s="1014">
        <v>1222</v>
      </c>
      <c r="F390" s="1014">
        <v>0</v>
      </c>
      <c r="G390" s="1014">
        <v>3486</v>
      </c>
      <c r="I390" s="867">
        <v>1533.84</v>
      </c>
      <c r="J390" s="866">
        <v>1533.84</v>
      </c>
      <c r="K390" s="863" t="s">
        <v>381</v>
      </c>
    </row>
    <row r="391" spans="1:11" x14ac:dyDescent="0.25">
      <c r="A391" s="933" t="s">
        <v>1140</v>
      </c>
      <c r="B391" s="933" t="s">
        <v>1141</v>
      </c>
      <c r="C391" s="1014">
        <v>16570</v>
      </c>
      <c r="D391" s="1014">
        <v>6817</v>
      </c>
      <c r="E391" s="1014">
        <v>25272</v>
      </c>
      <c r="F391" s="1014">
        <v>3092</v>
      </c>
      <c r="G391" s="1014">
        <v>51751</v>
      </c>
      <c r="I391" s="867">
        <v>22770.44</v>
      </c>
      <c r="J391" s="866">
        <v>22770.44</v>
      </c>
      <c r="K391" s="863" t="s">
        <v>381</v>
      </c>
    </row>
    <row r="392" spans="1:11" x14ac:dyDescent="0.25">
      <c r="A392" s="933" t="s">
        <v>1142</v>
      </c>
      <c r="B392" s="933" t="s">
        <v>1143</v>
      </c>
      <c r="C392" s="1014">
        <v>4244</v>
      </c>
      <c r="D392" s="1014">
        <v>1186</v>
      </c>
      <c r="E392" s="1014">
        <v>10294</v>
      </c>
      <c r="F392" s="1014">
        <v>0</v>
      </c>
      <c r="G392" s="1014">
        <v>15724</v>
      </c>
      <c r="I392" s="867">
        <v>6918.56</v>
      </c>
      <c r="J392" s="866">
        <v>6918.56</v>
      </c>
      <c r="K392" s="863" t="s">
        <v>381</v>
      </c>
    </row>
    <row r="393" spans="1:11" x14ac:dyDescent="0.25">
      <c r="A393" s="933" t="s">
        <v>1144</v>
      </c>
      <c r="B393" s="933" t="s">
        <v>1145</v>
      </c>
      <c r="C393" s="1014">
        <v>4427</v>
      </c>
      <c r="D393" s="1014">
        <v>247</v>
      </c>
      <c r="E393" s="1014">
        <v>3357</v>
      </c>
      <c r="F393" s="1014">
        <v>0</v>
      </c>
      <c r="G393" s="1014">
        <v>8031</v>
      </c>
      <c r="I393" s="867">
        <v>3533.64</v>
      </c>
      <c r="J393" s="866">
        <v>3533.64</v>
      </c>
      <c r="K393" s="863" t="s">
        <v>381</v>
      </c>
    </row>
    <row r="394" spans="1:11" x14ac:dyDescent="0.25">
      <c r="A394" s="933" t="s">
        <v>1146</v>
      </c>
      <c r="B394" s="933" t="s">
        <v>1147</v>
      </c>
      <c r="C394" s="1014">
        <v>2006</v>
      </c>
      <c r="D394" s="1014">
        <v>595</v>
      </c>
      <c r="E394" s="1014">
        <v>12776</v>
      </c>
      <c r="F394" s="1014">
        <v>0</v>
      </c>
      <c r="G394" s="1014">
        <v>15377</v>
      </c>
      <c r="I394" s="867">
        <v>6765.88</v>
      </c>
      <c r="J394" s="866">
        <v>6765.88</v>
      </c>
      <c r="K394" s="863" t="s">
        <v>3012</v>
      </c>
    </row>
    <row r="395" spans="1:11" x14ac:dyDescent="0.25">
      <c r="A395" s="933" t="s">
        <v>1148</v>
      </c>
      <c r="B395" s="933" t="s">
        <v>1149</v>
      </c>
      <c r="C395" s="1014">
        <v>1161</v>
      </c>
      <c r="D395" s="1014">
        <v>202</v>
      </c>
      <c r="E395" s="1014">
        <v>1439</v>
      </c>
      <c r="F395" s="1014">
        <v>0</v>
      </c>
      <c r="G395" s="1014">
        <v>2802</v>
      </c>
      <c r="I395" s="867">
        <v>1232.8800000000001</v>
      </c>
      <c r="J395" s="866">
        <v>1500</v>
      </c>
      <c r="K395" s="863" t="s">
        <v>381</v>
      </c>
    </row>
    <row r="396" spans="1:11" x14ac:dyDescent="0.25">
      <c r="A396" s="933" t="s">
        <v>1150</v>
      </c>
      <c r="B396" s="933" t="s">
        <v>1151</v>
      </c>
      <c r="C396" s="1014">
        <v>31368</v>
      </c>
      <c r="D396" s="1014">
        <v>9838</v>
      </c>
      <c r="E396" s="1014">
        <v>46244</v>
      </c>
      <c r="F396" s="1014">
        <v>2730</v>
      </c>
      <c r="G396" s="1014">
        <v>90180</v>
      </c>
      <c r="I396" s="867">
        <v>39679.199999999997</v>
      </c>
      <c r="J396" s="866">
        <v>39679.199999999997</v>
      </c>
      <c r="K396" s="863" t="s">
        <v>381</v>
      </c>
    </row>
    <row r="397" spans="1:11" x14ac:dyDescent="0.25">
      <c r="A397" s="933" t="s">
        <v>1152</v>
      </c>
      <c r="B397" s="933" t="s">
        <v>1153</v>
      </c>
      <c r="C397" s="1014">
        <v>1101</v>
      </c>
      <c r="D397" s="1014">
        <v>517</v>
      </c>
      <c r="E397" s="1014">
        <v>3089</v>
      </c>
      <c r="F397" s="1014">
        <v>0</v>
      </c>
      <c r="G397" s="1014">
        <v>4707</v>
      </c>
      <c r="I397" s="867">
        <v>2071.08</v>
      </c>
      <c r="J397" s="866">
        <v>2071.08</v>
      </c>
      <c r="K397" s="863" t="s">
        <v>381</v>
      </c>
    </row>
    <row r="398" spans="1:11" x14ac:dyDescent="0.25">
      <c r="A398" s="933" t="s">
        <v>1154</v>
      </c>
      <c r="B398" s="933" t="s">
        <v>1155</v>
      </c>
      <c r="C398" s="1014">
        <v>6393</v>
      </c>
      <c r="D398" s="1014">
        <v>1995</v>
      </c>
      <c r="E398" s="1014">
        <v>6083</v>
      </c>
      <c r="F398" s="1014">
        <v>458</v>
      </c>
      <c r="G398" s="1014">
        <v>14929</v>
      </c>
      <c r="I398" s="867">
        <v>6568.76</v>
      </c>
      <c r="J398" s="866">
        <v>6568.76</v>
      </c>
      <c r="K398" s="863" t="s">
        <v>381</v>
      </c>
    </row>
    <row r="399" spans="1:11" x14ac:dyDescent="0.25">
      <c r="A399" s="933" t="s">
        <v>1156</v>
      </c>
      <c r="B399" s="933" t="s">
        <v>1157</v>
      </c>
      <c r="C399" s="1014">
        <v>17327</v>
      </c>
      <c r="D399" s="1014">
        <v>4095</v>
      </c>
      <c r="E399" s="1014">
        <v>26788</v>
      </c>
      <c r="F399" s="1014">
        <v>0</v>
      </c>
      <c r="G399" s="1014">
        <v>48210</v>
      </c>
      <c r="I399" s="867">
        <v>21212.400000000001</v>
      </c>
      <c r="J399" s="866">
        <v>21212.400000000001</v>
      </c>
      <c r="K399" s="863" t="s">
        <v>381</v>
      </c>
    </row>
    <row r="400" spans="1:11" x14ac:dyDescent="0.25">
      <c r="A400" s="933" t="s">
        <v>1158</v>
      </c>
      <c r="B400" s="933" t="s">
        <v>1159</v>
      </c>
      <c r="C400" s="1014">
        <v>3026</v>
      </c>
      <c r="D400" s="1014">
        <v>1817</v>
      </c>
      <c r="E400" s="1014">
        <v>20040</v>
      </c>
      <c r="F400" s="1014">
        <v>0</v>
      </c>
      <c r="G400" s="1014">
        <v>24883</v>
      </c>
      <c r="I400" s="867">
        <v>10948.52</v>
      </c>
      <c r="J400" s="866">
        <v>10948.52</v>
      </c>
      <c r="K400" s="863" t="s">
        <v>3012</v>
      </c>
    </row>
    <row r="401" spans="1:11" x14ac:dyDescent="0.25">
      <c r="A401" s="933" t="s">
        <v>1160</v>
      </c>
      <c r="B401" s="933" t="s">
        <v>1161</v>
      </c>
      <c r="C401" s="1014">
        <v>9160</v>
      </c>
      <c r="D401" s="1014">
        <v>3378</v>
      </c>
      <c r="E401" s="1014">
        <v>8883</v>
      </c>
      <c r="F401" s="1014">
        <v>0</v>
      </c>
      <c r="G401" s="1014">
        <v>21421</v>
      </c>
      <c r="I401" s="867">
        <v>9425.24</v>
      </c>
      <c r="J401" s="866">
        <v>9425.24</v>
      </c>
      <c r="K401" s="863" t="s">
        <v>381</v>
      </c>
    </row>
    <row r="402" spans="1:11" x14ac:dyDescent="0.25">
      <c r="A402" s="933" t="s">
        <v>1162</v>
      </c>
      <c r="B402" s="933" t="s">
        <v>1163</v>
      </c>
      <c r="C402" s="1014">
        <v>37687</v>
      </c>
      <c r="D402" s="1014">
        <v>11568</v>
      </c>
      <c r="E402" s="1014">
        <v>29282</v>
      </c>
      <c r="F402" s="1014">
        <v>2188</v>
      </c>
      <c r="G402" s="1014">
        <v>80725</v>
      </c>
      <c r="I402" s="867">
        <v>35519</v>
      </c>
      <c r="J402" s="866">
        <v>35519</v>
      </c>
      <c r="K402" s="863" t="s">
        <v>381</v>
      </c>
    </row>
    <row r="403" spans="1:11" x14ac:dyDescent="0.25">
      <c r="A403" s="933" t="s">
        <v>1164</v>
      </c>
      <c r="B403" s="933" t="s">
        <v>1165</v>
      </c>
      <c r="C403" s="1014">
        <v>82981</v>
      </c>
      <c r="D403" s="1014">
        <v>0</v>
      </c>
      <c r="E403" s="1014">
        <v>9850</v>
      </c>
      <c r="F403" s="1014">
        <v>0</v>
      </c>
      <c r="G403" s="1014">
        <v>92831</v>
      </c>
      <c r="I403" s="867">
        <v>40845.64</v>
      </c>
      <c r="J403" s="866">
        <v>40845.64</v>
      </c>
      <c r="K403" s="863" t="s">
        <v>381</v>
      </c>
    </row>
    <row r="404" spans="1:11" x14ac:dyDescent="0.25">
      <c r="A404" s="933" t="s">
        <v>1166</v>
      </c>
      <c r="B404" s="933" t="s">
        <v>1167</v>
      </c>
      <c r="C404" s="1014">
        <v>60513</v>
      </c>
      <c r="D404" s="1014">
        <v>9259</v>
      </c>
      <c r="E404" s="1014">
        <v>26539</v>
      </c>
      <c r="F404" s="1014">
        <v>0</v>
      </c>
      <c r="G404" s="1014">
        <v>96311</v>
      </c>
      <c r="I404" s="867">
        <v>42376.840000000004</v>
      </c>
      <c r="J404" s="866">
        <v>42376.840000000004</v>
      </c>
      <c r="K404" s="863" t="s">
        <v>381</v>
      </c>
    </row>
    <row r="405" spans="1:11" x14ac:dyDescent="0.25">
      <c r="A405" s="933" t="s">
        <v>1168</v>
      </c>
      <c r="B405" s="933" t="s">
        <v>1169</v>
      </c>
      <c r="C405" s="1014">
        <v>11254</v>
      </c>
      <c r="D405" s="1014">
        <v>2616</v>
      </c>
      <c r="E405" s="1014">
        <v>9964</v>
      </c>
      <c r="F405" s="1014">
        <v>0</v>
      </c>
      <c r="G405" s="1014">
        <v>23834</v>
      </c>
      <c r="I405" s="867">
        <v>10486.960000000001</v>
      </c>
      <c r="J405" s="866">
        <v>10486.960000000001</v>
      </c>
      <c r="K405" s="863" t="s">
        <v>381</v>
      </c>
    </row>
    <row r="406" spans="1:11" x14ac:dyDescent="0.25">
      <c r="A406" s="933" t="s">
        <v>1170</v>
      </c>
      <c r="B406" s="933" t="s">
        <v>1171</v>
      </c>
      <c r="C406" s="1014">
        <v>61505</v>
      </c>
      <c r="D406" s="1014">
        <v>2796</v>
      </c>
      <c r="E406" s="1014">
        <v>15631</v>
      </c>
      <c r="F406" s="1014">
        <v>0</v>
      </c>
      <c r="G406" s="1014">
        <v>79932</v>
      </c>
      <c r="I406" s="867">
        <v>35170.080000000002</v>
      </c>
      <c r="J406" s="866">
        <v>35170.080000000002</v>
      </c>
      <c r="K406" s="863" t="s">
        <v>381</v>
      </c>
    </row>
    <row r="407" spans="1:11" x14ac:dyDescent="0.25">
      <c r="A407" s="933" t="s">
        <v>1172</v>
      </c>
      <c r="B407" s="933" t="s">
        <v>1173</v>
      </c>
      <c r="C407" s="1014">
        <v>21092</v>
      </c>
      <c r="D407" s="1014">
        <v>0</v>
      </c>
      <c r="E407" s="1014">
        <v>9388</v>
      </c>
      <c r="F407" s="1014">
        <v>0</v>
      </c>
      <c r="G407" s="1014">
        <v>30480</v>
      </c>
      <c r="I407" s="867">
        <v>13411.2</v>
      </c>
      <c r="J407" s="866">
        <v>13411.2</v>
      </c>
      <c r="K407" s="863" t="s">
        <v>381</v>
      </c>
    </row>
    <row r="408" spans="1:11" x14ac:dyDescent="0.25">
      <c r="A408" s="933" t="s">
        <v>1174</v>
      </c>
      <c r="B408" s="933" t="s">
        <v>1175</v>
      </c>
      <c r="C408" s="1014">
        <v>129079</v>
      </c>
      <c r="D408" s="1014">
        <v>0</v>
      </c>
      <c r="E408" s="1014">
        <v>11012</v>
      </c>
      <c r="F408" s="1014">
        <v>0</v>
      </c>
      <c r="G408" s="1014">
        <v>140091</v>
      </c>
      <c r="I408" s="867">
        <v>61640.04</v>
      </c>
      <c r="J408" s="866">
        <v>61640.04</v>
      </c>
      <c r="K408" s="863" t="s">
        <v>381</v>
      </c>
    </row>
    <row r="409" spans="1:11" x14ac:dyDescent="0.25">
      <c r="A409" s="933" t="s">
        <v>1176</v>
      </c>
      <c r="B409" s="933" t="s">
        <v>1177</v>
      </c>
      <c r="C409" s="1014">
        <v>80001</v>
      </c>
      <c r="D409" s="1014">
        <v>14681</v>
      </c>
      <c r="E409" s="1014">
        <v>26638</v>
      </c>
      <c r="F409" s="1014">
        <v>0</v>
      </c>
      <c r="G409" s="1014">
        <v>121320</v>
      </c>
      <c r="I409" s="867">
        <v>53380.800000000003</v>
      </c>
      <c r="J409" s="866">
        <v>53380.800000000003</v>
      </c>
      <c r="K409" s="863" t="s">
        <v>381</v>
      </c>
    </row>
    <row r="410" spans="1:11" x14ac:dyDescent="0.25">
      <c r="A410" s="933" t="s">
        <v>1178</v>
      </c>
      <c r="B410" s="933" t="s">
        <v>1179</v>
      </c>
      <c r="C410" s="1014">
        <v>30046</v>
      </c>
      <c r="D410" s="1014">
        <v>7482</v>
      </c>
      <c r="E410" s="1014">
        <v>22082</v>
      </c>
      <c r="F410" s="1014">
        <v>0</v>
      </c>
      <c r="G410" s="1014">
        <v>59610</v>
      </c>
      <c r="I410" s="867">
        <v>26228.400000000001</v>
      </c>
      <c r="J410" s="866">
        <v>26228.400000000001</v>
      </c>
      <c r="K410" s="863" t="s">
        <v>381</v>
      </c>
    </row>
    <row r="411" spans="1:11" x14ac:dyDescent="0.25">
      <c r="A411" s="933" t="s">
        <v>1180</v>
      </c>
      <c r="B411" s="933" t="s">
        <v>1181</v>
      </c>
      <c r="C411" s="1014">
        <v>7419</v>
      </c>
      <c r="D411" s="1014">
        <v>623</v>
      </c>
      <c r="E411" s="1014">
        <v>3450</v>
      </c>
      <c r="F411" s="1014">
        <v>0</v>
      </c>
      <c r="G411" s="1014">
        <v>11492</v>
      </c>
      <c r="I411" s="867">
        <v>5056.4800000000005</v>
      </c>
      <c r="J411" s="866">
        <v>5056.4800000000005</v>
      </c>
      <c r="K411" s="863" t="s">
        <v>381</v>
      </c>
    </row>
    <row r="412" spans="1:11" x14ac:dyDescent="0.25">
      <c r="A412" s="933" t="s">
        <v>1182</v>
      </c>
      <c r="B412" s="933" t="s">
        <v>1183</v>
      </c>
      <c r="C412" s="1014">
        <v>55447</v>
      </c>
      <c r="D412" s="1014">
        <v>18419</v>
      </c>
      <c r="E412" s="1014">
        <v>64131</v>
      </c>
      <c r="F412" s="1014">
        <v>0</v>
      </c>
      <c r="G412" s="1014">
        <v>137997</v>
      </c>
      <c r="I412" s="867">
        <v>60718.68</v>
      </c>
      <c r="J412" s="866">
        <v>60718.68</v>
      </c>
      <c r="K412" s="863" t="s">
        <v>381</v>
      </c>
    </row>
    <row r="413" spans="1:11" x14ac:dyDescent="0.25">
      <c r="A413" s="933" t="s">
        <v>1184</v>
      </c>
      <c r="B413" s="933" t="s">
        <v>1185</v>
      </c>
      <c r="C413" s="1014">
        <v>246709</v>
      </c>
      <c r="D413" s="1014">
        <v>43706</v>
      </c>
      <c r="E413" s="1014">
        <v>128866</v>
      </c>
      <c r="F413" s="1014">
        <v>0</v>
      </c>
      <c r="G413" s="1014">
        <v>419281</v>
      </c>
      <c r="I413" s="867">
        <v>184483.64</v>
      </c>
      <c r="J413" s="866">
        <v>184483.64</v>
      </c>
      <c r="K413" s="863" t="s">
        <v>381</v>
      </c>
    </row>
    <row r="414" spans="1:11" x14ac:dyDescent="0.25">
      <c r="A414" s="933" t="s">
        <v>1186</v>
      </c>
      <c r="B414" s="933" t="s">
        <v>1187</v>
      </c>
      <c r="C414" s="1014">
        <v>8331</v>
      </c>
      <c r="D414" s="1014">
        <v>3566</v>
      </c>
      <c r="E414" s="1014">
        <v>9930</v>
      </c>
      <c r="F414" s="1014">
        <v>0</v>
      </c>
      <c r="G414" s="1014">
        <v>21827</v>
      </c>
      <c r="I414" s="867">
        <v>9603.8799999999992</v>
      </c>
      <c r="J414" s="866">
        <v>9603.8799999999992</v>
      </c>
      <c r="K414" s="863" t="s">
        <v>381</v>
      </c>
    </row>
    <row r="415" spans="1:11" x14ac:dyDescent="0.25">
      <c r="A415" s="933" t="s">
        <v>1188</v>
      </c>
      <c r="B415" s="933" t="s">
        <v>1189</v>
      </c>
      <c r="C415" s="1014">
        <v>6274</v>
      </c>
      <c r="D415" s="1014">
        <v>2592</v>
      </c>
      <c r="E415" s="1014">
        <v>11163</v>
      </c>
      <c r="F415" s="1014">
        <v>0</v>
      </c>
      <c r="G415" s="1014">
        <v>20029</v>
      </c>
      <c r="I415" s="867">
        <v>8812.76</v>
      </c>
      <c r="J415" s="866">
        <v>8812.76</v>
      </c>
      <c r="K415" s="863" t="s">
        <v>381</v>
      </c>
    </row>
    <row r="416" spans="1:11" x14ac:dyDescent="0.25">
      <c r="A416" s="933" t="s">
        <v>1190</v>
      </c>
      <c r="B416" s="933" t="s">
        <v>1191</v>
      </c>
      <c r="C416" s="1014">
        <v>3723</v>
      </c>
      <c r="D416" s="1014">
        <v>3722</v>
      </c>
      <c r="E416" s="1014">
        <v>16756</v>
      </c>
      <c r="F416" s="1014">
        <v>0</v>
      </c>
      <c r="G416" s="1014">
        <v>24201</v>
      </c>
      <c r="I416" s="867">
        <v>10648.44</v>
      </c>
      <c r="J416" s="866">
        <v>10648.44</v>
      </c>
      <c r="K416" s="863" t="s">
        <v>381</v>
      </c>
    </row>
    <row r="417" spans="1:11" x14ac:dyDescent="0.25">
      <c r="A417" s="933" t="s">
        <v>1192</v>
      </c>
      <c r="B417" s="933" t="s">
        <v>1193</v>
      </c>
      <c r="C417" s="1014">
        <v>4503</v>
      </c>
      <c r="D417" s="1014">
        <v>3628</v>
      </c>
      <c r="E417" s="1014">
        <v>11378</v>
      </c>
      <c r="F417" s="1014">
        <v>0</v>
      </c>
      <c r="G417" s="1014">
        <v>19509</v>
      </c>
      <c r="I417" s="867">
        <v>8583.9600000000009</v>
      </c>
      <c r="J417" s="866">
        <v>8583.9600000000009</v>
      </c>
      <c r="K417" s="863" t="s">
        <v>381</v>
      </c>
    </row>
    <row r="418" spans="1:11" x14ac:dyDescent="0.25">
      <c r="A418" s="933" t="s">
        <v>1194</v>
      </c>
      <c r="B418" s="933" t="s">
        <v>1195</v>
      </c>
      <c r="C418" s="1014">
        <v>10025</v>
      </c>
      <c r="D418" s="1014">
        <v>2486</v>
      </c>
      <c r="E418" s="1014">
        <v>11809</v>
      </c>
      <c r="F418" s="1014">
        <v>0</v>
      </c>
      <c r="G418" s="1014">
        <v>24320</v>
      </c>
      <c r="I418" s="867">
        <v>10700.8</v>
      </c>
      <c r="J418" s="866">
        <v>10700.8</v>
      </c>
      <c r="K418" s="863" t="s">
        <v>381</v>
      </c>
    </row>
    <row r="419" spans="1:11" x14ac:dyDescent="0.25">
      <c r="A419" s="933" t="s">
        <v>1196</v>
      </c>
      <c r="B419" s="933" t="s">
        <v>1197</v>
      </c>
      <c r="C419" s="1014">
        <v>42895</v>
      </c>
      <c r="D419" s="1014">
        <v>12887</v>
      </c>
      <c r="E419" s="1014">
        <v>75142</v>
      </c>
      <c r="F419" s="1014">
        <v>0</v>
      </c>
      <c r="G419" s="1014">
        <v>130924</v>
      </c>
      <c r="I419" s="867">
        <v>57606.559999999998</v>
      </c>
      <c r="J419" s="866">
        <v>57606.559999999998</v>
      </c>
      <c r="K419" s="863" t="s">
        <v>381</v>
      </c>
    </row>
    <row r="420" spans="1:11" x14ac:dyDescent="0.25">
      <c r="A420" s="933" t="s">
        <v>1198</v>
      </c>
      <c r="B420" s="933" t="s">
        <v>1199</v>
      </c>
      <c r="C420" s="1014">
        <v>4573</v>
      </c>
      <c r="D420" s="1014">
        <v>3260</v>
      </c>
      <c r="E420" s="1014">
        <v>13970</v>
      </c>
      <c r="F420" s="1014">
        <v>0</v>
      </c>
      <c r="G420" s="1014">
        <v>21803</v>
      </c>
      <c r="I420" s="867">
        <v>9593.32</v>
      </c>
      <c r="J420" s="866">
        <v>9593.32</v>
      </c>
      <c r="K420" s="863" t="s">
        <v>381</v>
      </c>
    </row>
    <row r="421" spans="1:11" x14ac:dyDescent="0.25">
      <c r="A421" s="933" t="s">
        <v>1200</v>
      </c>
      <c r="B421" s="933" t="s">
        <v>1201</v>
      </c>
      <c r="C421" s="1014">
        <v>396</v>
      </c>
      <c r="D421" s="1014">
        <v>82</v>
      </c>
      <c r="E421" s="1014">
        <v>17967</v>
      </c>
      <c r="F421" s="1014">
        <v>0</v>
      </c>
      <c r="G421" s="1014">
        <v>18445</v>
      </c>
      <c r="I421" s="867">
        <v>8115.8</v>
      </c>
      <c r="J421" s="866">
        <v>8115.8</v>
      </c>
      <c r="K421" s="863" t="s">
        <v>3012</v>
      </c>
    </row>
    <row r="422" spans="1:11" x14ac:dyDescent="0.25">
      <c r="A422" s="933" t="s">
        <v>1202</v>
      </c>
      <c r="B422" s="933" t="s">
        <v>1203</v>
      </c>
      <c r="C422" s="1014">
        <v>8467</v>
      </c>
      <c r="D422" s="1014">
        <v>1366</v>
      </c>
      <c r="E422" s="1014">
        <v>4425</v>
      </c>
      <c r="F422" s="1014">
        <v>1298</v>
      </c>
      <c r="G422" s="1014">
        <v>15556</v>
      </c>
      <c r="I422" s="867">
        <v>6844.64</v>
      </c>
      <c r="J422" s="866">
        <v>6844.64</v>
      </c>
      <c r="K422" s="863" t="s">
        <v>381</v>
      </c>
    </row>
    <row r="423" spans="1:11" x14ac:dyDescent="0.25">
      <c r="A423" s="933" t="s">
        <v>1204</v>
      </c>
      <c r="B423" s="933" t="s">
        <v>1205</v>
      </c>
      <c r="C423" s="1014">
        <v>40555</v>
      </c>
      <c r="D423" s="1014">
        <v>9145</v>
      </c>
      <c r="E423" s="1014">
        <v>26958</v>
      </c>
      <c r="F423" s="1014">
        <v>2213</v>
      </c>
      <c r="G423" s="1014">
        <v>78871</v>
      </c>
      <c r="I423" s="867">
        <v>34703.24</v>
      </c>
      <c r="J423" s="866">
        <v>34703.24</v>
      </c>
      <c r="K423" s="863" t="s">
        <v>381</v>
      </c>
    </row>
    <row r="424" spans="1:11" x14ac:dyDescent="0.25">
      <c r="A424" s="933" t="s">
        <v>1206</v>
      </c>
      <c r="B424" s="933" t="s">
        <v>1207</v>
      </c>
      <c r="C424" s="1014">
        <v>15640</v>
      </c>
      <c r="D424" s="1014">
        <v>3989</v>
      </c>
      <c r="E424" s="1014">
        <v>5813</v>
      </c>
      <c r="F424" s="1014">
        <v>0</v>
      </c>
      <c r="G424" s="1014">
        <v>25442</v>
      </c>
      <c r="I424" s="867">
        <v>11194.48</v>
      </c>
      <c r="J424" s="866">
        <v>11194.48</v>
      </c>
      <c r="K424" s="863" t="s">
        <v>381</v>
      </c>
    </row>
    <row r="425" spans="1:11" x14ac:dyDescent="0.25">
      <c r="A425" s="933" t="s">
        <v>1208</v>
      </c>
      <c r="B425" s="933" t="s">
        <v>1209</v>
      </c>
      <c r="C425" s="1014">
        <v>27138</v>
      </c>
      <c r="D425" s="1014">
        <v>3281</v>
      </c>
      <c r="E425" s="1014">
        <v>11146</v>
      </c>
      <c r="F425" s="1014">
        <v>653</v>
      </c>
      <c r="G425" s="1014">
        <v>42218</v>
      </c>
      <c r="I425" s="867">
        <v>18575.920000000002</v>
      </c>
      <c r="J425" s="866">
        <v>18575.920000000002</v>
      </c>
      <c r="K425" s="863" t="s">
        <v>381</v>
      </c>
    </row>
    <row r="426" spans="1:11" x14ac:dyDescent="0.25">
      <c r="A426" s="933" t="s">
        <v>1210</v>
      </c>
      <c r="B426" s="933" t="s">
        <v>1211</v>
      </c>
      <c r="C426" s="1014">
        <v>9026</v>
      </c>
      <c r="D426" s="1014">
        <v>421</v>
      </c>
      <c r="E426" s="1014">
        <v>6397</v>
      </c>
      <c r="F426" s="1014">
        <v>0</v>
      </c>
      <c r="G426" s="1014">
        <v>15844</v>
      </c>
      <c r="I426" s="867">
        <v>6971.36</v>
      </c>
      <c r="J426" s="866">
        <v>6971.36</v>
      </c>
      <c r="K426" s="863" t="s">
        <v>381</v>
      </c>
    </row>
    <row r="427" spans="1:11" x14ac:dyDescent="0.25">
      <c r="A427" s="933" t="s">
        <v>1212</v>
      </c>
      <c r="B427" s="933" t="s">
        <v>1213</v>
      </c>
      <c r="C427" s="1014">
        <v>16607</v>
      </c>
      <c r="D427" s="1014">
        <v>6983</v>
      </c>
      <c r="E427" s="1014">
        <v>34643</v>
      </c>
      <c r="F427" s="1014">
        <v>0</v>
      </c>
      <c r="G427" s="1014">
        <v>58233</v>
      </c>
      <c r="I427" s="867">
        <v>25622.52</v>
      </c>
      <c r="J427" s="866">
        <v>25622.52</v>
      </c>
      <c r="K427" s="863" t="s">
        <v>381</v>
      </c>
    </row>
    <row r="428" spans="1:11" x14ac:dyDescent="0.25">
      <c r="A428" s="933" t="s">
        <v>1214</v>
      </c>
      <c r="B428" s="933" t="s">
        <v>1215</v>
      </c>
      <c r="C428" s="1014">
        <v>10383</v>
      </c>
      <c r="D428" s="1014">
        <v>5678</v>
      </c>
      <c r="E428" s="1014">
        <v>82285</v>
      </c>
      <c r="F428" s="1014">
        <v>0</v>
      </c>
      <c r="G428" s="1014">
        <v>98346</v>
      </c>
      <c r="I428" s="867">
        <v>43272.24</v>
      </c>
      <c r="J428" s="866">
        <v>43272.24</v>
      </c>
      <c r="K428" s="863" t="s">
        <v>381</v>
      </c>
    </row>
    <row r="429" spans="1:11" x14ac:dyDescent="0.25">
      <c r="A429" s="933" t="s">
        <v>1216</v>
      </c>
      <c r="B429" s="933" t="s">
        <v>1217</v>
      </c>
      <c r="C429" s="1014">
        <v>645</v>
      </c>
      <c r="D429" s="1014">
        <v>716</v>
      </c>
      <c r="E429" s="1014">
        <v>24063</v>
      </c>
      <c r="F429" s="1014">
        <v>0</v>
      </c>
      <c r="G429" s="1014">
        <v>25424</v>
      </c>
      <c r="I429" s="867">
        <v>11186.56</v>
      </c>
      <c r="J429" s="866">
        <v>11186.56</v>
      </c>
      <c r="K429" s="863" t="s">
        <v>3012</v>
      </c>
    </row>
    <row r="430" spans="1:11" x14ac:dyDescent="0.25">
      <c r="A430" s="933" t="s">
        <v>1218</v>
      </c>
      <c r="B430" s="933" t="s">
        <v>1219</v>
      </c>
      <c r="C430" s="1014">
        <v>972</v>
      </c>
      <c r="D430" s="1014">
        <v>92</v>
      </c>
      <c r="E430" s="1014">
        <v>13023</v>
      </c>
      <c r="F430" s="1014">
        <v>0</v>
      </c>
      <c r="G430" s="1014">
        <v>14087</v>
      </c>
      <c r="I430" s="867">
        <v>6198.28</v>
      </c>
      <c r="J430" s="866">
        <v>6198.28</v>
      </c>
      <c r="K430" s="863" t="s">
        <v>3012</v>
      </c>
    </row>
    <row r="431" spans="1:11" x14ac:dyDescent="0.25">
      <c r="A431" s="933" t="s">
        <v>1220</v>
      </c>
      <c r="B431" s="933" t="s">
        <v>652</v>
      </c>
      <c r="C431" s="1014">
        <v>0</v>
      </c>
      <c r="D431" s="1014">
        <v>0</v>
      </c>
      <c r="E431" s="1014">
        <v>15438</v>
      </c>
      <c r="F431" s="1014">
        <v>0</v>
      </c>
      <c r="G431" s="1014">
        <v>15438</v>
      </c>
      <c r="I431" s="867">
        <v>6792.72</v>
      </c>
      <c r="J431" s="866">
        <v>6792.72</v>
      </c>
      <c r="K431" s="863" t="s">
        <v>3012</v>
      </c>
    </row>
    <row r="432" spans="1:11" x14ac:dyDescent="0.25">
      <c r="A432" s="933" t="s">
        <v>1221</v>
      </c>
      <c r="B432" s="933" t="s">
        <v>1222</v>
      </c>
      <c r="C432" s="1014">
        <v>458</v>
      </c>
      <c r="D432" s="1014">
        <v>1170</v>
      </c>
      <c r="E432" s="1014">
        <v>21660</v>
      </c>
      <c r="F432" s="1014">
        <v>0</v>
      </c>
      <c r="G432" s="1014">
        <v>23288</v>
      </c>
      <c r="I432" s="867">
        <v>10246.719999999999</v>
      </c>
      <c r="J432" s="866">
        <v>10246.719999999999</v>
      </c>
      <c r="K432" s="863" t="s">
        <v>3012</v>
      </c>
    </row>
    <row r="433" spans="1:11" x14ac:dyDescent="0.25">
      <c r="A433" s="933" t="s">
        <v>1223</v>
      </c>
      <c r="B433" s="933" t="s">
        <v>502</v>
      </c>
      <c r="C433" s="1014">
        <v>724</v>
      </c>
      <c r="D433" s="1014">
        <v>189</v>
      </c>
      <c r="E433" s="1014">
        <v>6597</v>
      </c>
      <c r="F433" s="1014">
        <v>0</v>
      </c>
      <c r="G433" s="1014">
        <v>7510</v>
      </c>
      <c r="I433" s="867">
        <v>3304.4</v>
      </c>
      <c r="J433" s="866">
        <v>3304.4</v>
      </c>
      <c r="K433" s="863" t="s">
        <v>3012</v>
      </c>
    </row>
    <row r="434" spans="1:11" x14ac:dyDescent="0.25">
      <c r="A434" s="933" t="s">
        <v>1224</v>
      </c>
      <c r="B434" s="933" t="s">
        <v>1225</v>
      </c>
      <c r="C434" s="1014">
        <v>3108</v>
      </c>
      <c r="D434" s="1014">
        <v>705</v>
      </c>
      <c r="E434" s="1014">
        <v>1577</v>
      </c>
      <c r="F434" s="1014">
        <v>0</v>
      </c>
      <c r="G434" s="1014">
        <v>5390</v>
      </c>
      <c r="I434" s="867">
        <v>2371.6</v>
      </c>
      <c r="J434" s="866">
        <v>2371.6</v>
      </c>
      <c r="K434" s="863" t="s">
        <v>381</v>
      </c>
    </row>
    <row r="435" spans="1:11" x14ac:dyDescent="0.25">
      <c r="A435" s="933" t="s">
        <v>1226</v>
      </c>
      <c r="B435" s="933" t="s">
        <v>1227</v>
      </c>
      <c r="C435" s="1014">
        <v>17674</v>
      </c>
      <c r="D435" s="1014">
        <v>4542</v>
      </c>
      <c r="E435" s="1014">
        <v>14346</v>
      </c>
      <c r="F435" s="1014">
        <v>0</v>
      </c>
      <c r="G435" s="1014">
        <v>36562</v>
      </c>
      <c r="I435" s="867">
        <v>16087.28</v>
      </c>
      <c r="J435" s="866">
        <v>16087.28</v>
      </c>
      <c r="K435" s="863" t="s">
        <v>381</v>
      </c>
    </row>
    <row r="436" spans="1:11" x14ac:dyDescent="0.25">
      <c r="A436" s="933" t="s">
        <v>1228</v>
      </c>
      <c r="B436" s="933" t="s">
        <v>1229</v>
      </c>
      <c r="C436" s="1014">
        <v>44875</v>
      </c>
      <c r="D436" s="1014">
        <v>11578</v>
      </c>
      <c r="E436" s="1014">
        <v>14926</v>
      </c>
      <c r="F436" s="1014">
        <v>0</v>
      </c>
      <c r="G436" s="1014">
        <v>71379</v>
      </c>
      <c r="I436" s="867">
        <v>31406.76</v>
      </c>
      <c r="J436" s="866">
        <v>31406.76</v>
      </c>
      <c r="K436" s="863" t="s">
        <v>381</v>
      </c>
    </row>
    <row r="437" spans="1:11" x14ac:dyDescent="0.25">
      <c r="A437" s="933" t="s">
        <v>1230</v>
      </c>
      <c r="B437" s="933" t="s">
        <v>1231</v>
      </c>
      <c r="C437" s="1014">
        <v>14344</v>
      </c>
      <c r="D437" s="1014">
        <v>2846</v>
      </c>
      <c r="E437" s="1014">
        <v>8941</v>
      </c>
      <c r="F437" s="1014">
        <v>0</v>
      </c>
      <c r="G437" s="1014">
        <v>26131</v>
      </c>
      <c r="I437" s="867">
        <v>11497.64</v>
      </c>
      <c r="J437" s="866">
        <v>11497.64</v>
      </c>
      <c r="K437" s="863" t="s">
        <v>381</v>
      </c>
    </row>
    <row r="438" spans="1:11" x14ac:dyDescent="0.25">
      <c r="A438" s="933" t="s">
        <v>1232</v>
      </c>
      <c r="B438" s="933" t="s">
        <v>1233</v>
      </c>
      <c r="C438" s="1014">
        <v>8976</v>
      </c>
      <c r="D438" s="1014">
        <v>0</v>
      </c>
      <c r="E438" s="1014">
        <v>618</v>
      </c>
      <c r="F438" s="1014">
        <v>353</v>
      </c>
      <c r="G438" s="1014">
        <v>9947</v>
      </c>
      <c r="I438" s="867">
        <v>4376.68</v>
      </c>
      <c r="J438" s="866">
        <v>4376.68</v>
      </c>
      <c r="K438" s="863" t="s">
        <v>381</v>
      </c>
    </row>
    <row r="439" spans="1:11" x14ac:dyDescent="0.25">
      <c r="A439" s="933" t="s">
        <v>1234</v>
      </c>
      <c r="B439" s="933" t="s">
        <v>1235</v>
      </c>
      <c r="C439" s="1014">
        <v>15025</v>
      </c>
      <c r="D439" s="1014">
        <v>0</v>
      </c>
      <c r="E439" s="1014">
        <v>5843</v>
      </c>
      <c r="F439" s="1014">
        <v>0</v>
      </c>
      <c r="G439" s="1014">
        <v>20868</v>
      </c>
      <c r="I439" s="867">
        <v>9181.92</v>
      </c>
      <c r="J439" s="866">
        <v>9181.92</v>
      </c>
      <c r="K439" s="863" t="s">
        <v>381</v>
      </c>
    </row>
    <row r="440" spans="1:11" x14ac:dyDescent="0.25">
      <c r="A440" s="933" t="s">
        <v>1236</v>
      </c>
      <c r="B440" s="933" t="s">
        <v>1237</v>
      </c>
      <c r="C440" s="1014">
        <v>59761</v>
      </c>
      <c r="D440" s="1014">
        <v>0</v>
      </c>
      <c r="E440" s="1014">
        <v>0</v>
      </c>
      <c r="F440" s="1014">
        <v>0</v>
      </c>
      <c r="G440" s="1014">
        <v>59761</v>
      </c>
      <c r="I440" s="867">
        <v>26294.84</v>
      </c>
      <c r="J440" s="866">
        <v>26294.84</v>
      </c>
      <c r="K440" s="863" t="s">
        <v>381</v>
      </c>
    </row>
    <row r="441" spans="1:11" x14ac:dyDescent="0.25">
      <c r="A441" s="933" t="s">
        <v>1238</v>
      </c>
      <c r="B441" s="933" t="s">
        <v>1239</v>
      </c>
      <c r="C441" s="1014">
        <v>9226</v>
      </c>
      <c r="D441" s="1014">
        <v>0</v>
      </c>
      <c r="E441" s="1014">
        <v>4465</v>
      </c>
      <c r="F441" s="1014">
        <v>0</v>
      </c>
      <c r="G441" s="1014">
        <v>13691</v>
      </c>
      <c r="I441" s="867">
        <v>6024.04</v>
      </c>
      <c r="J441" s="866">
        <v>6024.04</v>
      </c>
      <c r="K441" s="863" t="s">
        <v>381</v>
      </c>
    </row>
    <row r="442" spans="1:11" x14ac:dyDescent="0.25">
      <c r="A442" s="933" t="s">
        <v>1240</v>
      </c>
      <c r="B442" s="933" t="s">
        <v>1241</v>
      </c>
      <c r="C442" s="1014">
        <v>5815</v>
      </c>
      <c r="D442" s="1014">
        <v>1579</v>
      </c>
      <c r="E442" s="1014">
        <v>3293</v>
      </c>
      <c r="F442" s="1014">
        <v>0</v>
      </c>
      <c r="G442" s="1014">
        <v>10687</v>
      </c>
      <c r="I442" s="867">
        <v>4702.28</v>
      </c>
      <c r="J442" s="866">
        <v>4702.28</v>
      </c>
      <c r="K442" s="863" t="s">
        <v>381</v>
      </c>
    </row>
    <row r="443" spans="1:11" x14ac:dyDescent="0.25">
      <c r="A443" s="933" t="s">
        <v>1242</v>
      </c>
      <c r="B443" s="933" t="s">
        <v>1243</v>
      </c>
      <c r="C443" s="1014">
        <v>48518</v>
      </c>
      <c r="D443" s="1014">
        <v>0</v>
      </c>
      <c r="E443" s="1014">
        <v>16121</v>
      </c>
      <c r="F443" s="1014">
        <v>0</v>
      </c>
      <c r="G443" s="1014">
        <v>64639</v>
      </c>
      <c r="I443" s="867">
        <v>28441.16</v>
      </c>
      <c r="J443" s="866">
        <v>28441.16</v>
      </c>
      <c r="K443" s="863" t="s">
        <v>381</v>
      </c>
    </row>
    <row r="444" spans="1:11" x14ac:dyDescent="0.25">
      <c r="A444" s="933" t="s">
        <v>1244</v>
      </c>
      <c r="B444" s="933" t="s">
        <v>1245</v>
      </c>
      <c r="C444" s="1014">
        <v>6334</v>
      </c>
      <c r="D444" s="1014">
        <v>894</v>
      </c>
      <c r="E444" s="1014">
        <v>2155</v>
      </c>
      <c r="F444" s="1014">
        <v>0</v>
      </c>
      <c r="G444" s="1014">
        <v>9383</v>
      </c>
      <c r="I444" s="867">
        <v>4128.5200000000004</v>
      </c>
      <c r="J444" s="866">
        <v>4128.5200000000004</v>
      </c>
      <c r="K444" s="863" t="s">
        <v>381</v>
      </c>
    </row>
    <row r="445" spans="1:11" x14ac:dyDescent="0.25">
      <c r="A445" s="933" t="s">
        <v>1246</v>
      </c>
      <c r="B445" s="933" t="s">
        <v>1247</v>
      </c>
      <c r="C445" s="1014">
        <v>101622</v>
      </c>
      <c r="D445" s="1014">
        <v>0</v>
      </c>
      <c r="E445" s="1014">
        <v>0</v>
      </c>
      <c r="F445" s="1014">
        <v>0</v>
      </c>
      <c r="G445" s="1014">
        <v>101622</v>
      </c>
      <c r="I445" s="867">
        <v>44713.68</v>
      </c>
      <c r="J445" s="866">
        <v>44713.68</v>
      </c>
      <c r="K445" s="863" t="s">
        <v>381</v>
      </c>
    </row>
    <row r="446" spans="1:11" x14ac:dyDescent="0.25">
      <c r="A446" s="933" t="s">
        <v>1248</v>
      </c>
      <c r="B446" s="933" t="s">
        <v>1249</v>
      </c>
      <c r="C446" s="1014">
        <v>96009</v>
      </c>
      <c r="D446" s="1014">
        <v>24245</v>
      </c>
      <c r="E446" s="1014">
        <v>82878</v>
      </c>
      <c r="F446" s="1014">
        <v>0</v>
      </c>
      <c r="G446" s="1014">
        <v>203132</v>
      </c>
      <c r="I446" s="867">
        <v>89378.08</v>
      </c>
      <c r="J446" s="866">
        <v>89378.08</v>
      </c>
      <c r="K446" s="863" t="s">
        <v>381</v>
      </c>
    </row>
    <row r="447" spans="1:11" x14ac:dyDescent="0.25">
      <c r="A447" s="933" t="s">
        <v>1250</v>
      </c>
      <c r="B447" s="933" t="s">
        <v>1251</v>
      </c>
      <c r="C447" s="1014">
        <v>3683</v>
      </c>
      <c r="D447" s="1014">
        <v>340</v>
      </c>
      <c r="E447" s="1014">
        <v>7707</v>
      </c>
      <c r="F447" s="1014">
        <v>0</v>
      </c>
      <c r="G447" s="1014">
        <v>11730</v>
      </c>
      <c r="I447" s="867">
        <v>5161.2</v>
      </c>
      <c r="J447" s="866">
        <v>5161.2</v>
      </c>
      <c r="K447" s="863" t="s">
        <v>381</v>
      </c>
    </row>
    <row r="448" spans="1:11" x14ac:dyDescent="0.25">
      <c r="A448" s="933" t="s">
        <v>1252</v>
      </c>
      <c r="B448" s="933" t="s">
        <v>1253</v>
      </c>
      <c r="C448" s="1014">
        <v>1141</v>
      </c>
      <c r="D448" s="1014">
        <v>646</v>
      </c>
      <c r="E448" s="1014">
        <v>6951</v>
      </c>
      <c r="F448" s="1014">
        <v>0</v>
      </c>
      <c r="G448" s="1014">
        <v>8738</v>
      </c>
      <c r="I448" s="867">
        <v>3844.72</v>
      </c>
      <c r="J448" s="866">
        <v>3844.72</v>
      </c>
      <c r="K448" s="863" t="s">
        <v>3012</v>
      </c>
    </row>
    <row r="449" spans="1:11" x14ac:dyDescent="0.25">
      <c r="A449" s="933" t="s">
        <v>1254</v>
      </c>
      <c r="B449" s="933" t="s">
        <v>1255</v>
      </c>
      <c r="C449" s="1014">
        <v>13200</v>
      </c>
      <c r="D449" s="1014">
        <v>3218</v>
      </c>
      <c r="E449" s="1014">
        <v>16260</v>
      </c>
      <c r="F449" s="1014">
        <v>0</v>
      </c>
      <c r="G449" s="1014">
        <v>32678</v>
      </c>
      <c r="I449" s="867">
        <v>14378.32</v>
      </c>
      <c r="J449" s="866">
        <v>14378.32</v>
      </c>
      <c r="K449" s="863" t="s">
        <v>381</v>
      </c>
    </row>
    <row r="450" spans="1:11" x14ac:dyDescent="0.25">
      <c r="A450" s="933" t="s">
        <v>1256</v>
      </c>
      <c r="B450" s="933" t="s">
        <v>1257</v>
      </c>
      <c r="C450" s="1014">
        <v>12860</v>
      </c>
      <c r="D450" s="1014">
        <v>4022</v>
      </c>
      <c r="E450" s="1014">
        <v>14290</v>
      </c>
      <c r="F450" s="1014">
        <v>0</v>
      </c>
      <c r="G450" s="1014">
        <v>31172</v>
      </c>
      <c r="I450" s="867">
        <v>13715.68</v>
      </c>
      <c r="J450" s="866">
        <v>13715.68</v>
      </c>
      <c r="K450" s="863" t="s">
        <v>381</v>
      </c>
    </row>
    <row r="451" spans="1:11" x14ac:dyDescent="0.25">
      <c r="A451" s="933" t="s">
        <v>1258</v>
      </c>
      <c r="B451" s="933" t="s">
        <v>1259</v>
      </c>
      <c r="C451" s="1014">
        <v>18644</v>
      </c>
      <c r="D451" s="1014">
        <v>3239</v>
      </c>
      <c r="E451" s="1014">
        <v>25802</v>
      </c>
      <c r="F451" s="1014">
        <v>0</v>
      </c>
      <c r="G451" s="1014">
        <v>47685</v>
      </c>
      <c r="I451" s="867">
        <v>20981.4</v>
      </c>
      <c r="J451" s="866">
        <v>20981.4</v>
      </c>
      <c r="K451" s="863" t="s">
        <v>381</v>
      </c>
    </row>
    <row r="452" spans="1:11" x14ac:dyDescent="0.25">
      <c r="A452" s="933" t="s">
        <v>1260</v>
      </c>
      <c r="B452" s="933" t="s">
        <v>1261</v>
      </c>
      <c r="C452" s="1014">
        <v>12171</v>
      </c>
      <c r="D452" s="1014">
        <v>2622</v>
      </c>
      <c r="E452" s="1014">
        <v>16655</v>
      </c>
      <c r="F452" s="1014">
        <v>0</v>
      </c>
      <c r="G452" s="1014">
        <v>31448</v>
      </c>
      <c r="I452" s="867">
        <v>13837.12</v>
      </c>
      <c r="J452" s="866">
        <v>13837.12</v>
      </c>
      <c r="K452" s="863" t="s">
        <v>381</v>
      </c>
    </row>
    <row r="453" spans="1:11" x14ac:dyDescent="0.25">
      <c r="A453" s="933" t="s">
        <v>1262</v>
      </c>
      <c r="B453" s="933" t="s">
        <v>1263</v>
      </c>
      <c r="C453" s="1014">
        <v>6160</v>
      </c>
      <c r="D453" s="1014">
        <v>0</v>
      </c>
      <c r="E453" s="1014">
        <v>6602</v>
      </c>
      <c r="F453" s="1014">
        <v>0</v>
      </c>
      <c r="G453" s="1014">
        <v>12762</v>
      </c>
      <c r="I453" s="867">
        <v>5615.28</v>
      </c>
      <c r="J453" s="866">
        <v>5615.28</v>
      </c>
      <c r="K453" s="863" t="s">
        <v>381</v>
      </c>
    </row>
    <row r="454" spans="1:11" x14ac:dyDescent="0.25">
      <c r="A454" s="933" t="s">
        <v>1264</v>
      </c>
      <c r="B454" s="933" t="s">
        <v>1265</v>
      </c>
      <c r="C454" s="1014">
        <v>314516</v>
      </c>
      <c r="D454" s="1014">
        <v>40087</v>
      </c>
      <c r="E454" s="1014">
        <v>128089</v>
      </c>
      <c r="F454" s="1014">
        <v>0</v>
      </c>
      <c r="G454" s="1014">
        <v>482692</v>
      </c>
      <c r="I454" s="867">
        <v>212384.48</v>
      </c>
      <c r="J454" s="866">
        <v>212384.48</v>
      </c>
      <c r="K454" s="863" t="s">
        <v>381</v>
      </c>
    </row>
    <row r="455" spans="1:11" x14ac:dyDescent="0.25">
      <c r="A455" s="933" t="s">
        <v>1266</v>
      </c>
      <c r="B455" s="933" t="s">
        <v>502</v>
      </c>
      <c r="C455" s="1014">
        <v>7602</v>
      </c>
      <c r="D455" s="1014">
        <v>1388</v>
      </c>
      <c r="E455" s="1014">
        <v>14452</v>
      </c>
      <c r="F455" s="1014">
        <v>0</v>
      </c>
      <c r="G455" s="1014">
        <v>23442</v>
      </c>
      <c r="I455" s="867">
        <v>10314.48</v>
      </c>
      <c r="J455" s="866">
        <v>10314.48</v>
      </c>
      <c r="K455" s="863" t="s">
        <v>3012</v>
      </c>
    </row>
    <row r="456" spans="1:11" x14ac:dyDescent="0.25">
      <c r="A456" s="933" t="s">
        <v>1267</v>
      </c>
      <c r="B456" s="933" t="s">
        <v>1268</v>
      </c>
      <c r="C456" s="1014">
        <v>62526</v>
      </c>
      <c r="D456" s="1014">
        <v>22148</v>
      </c>
      <c r="E456" s="1014">
        <v>56444</v>
      </c>
      <c r="F456" s="1014">
        <v>0</v>
      </c>
      <c r="G456" s="1014">
        <v>141118</v>
      </c>
      <c r="I456" s="867">
        <v>62091.92</v>
      </c>
      <c r="J456" s="866">
        <v>62091.92</v>
      </c>
      <c r="K456" s="863" t="s">
        <v>381</v>
      </c>
    </row>
    <row r="457" spans="1:11" x14ac:dyDescent="0.25">
      <c r="A457" s="933" t="s">
        <v>1269</v>
      </c>
      <c r="B457" s="933" t="s">
        <v>1270</v>
      </c>
      <c r="C457" s="1014">
        <v>16464</v>
      </c>
      <c r="D457" s="1014">
        <v>2818</v>
      </c>
      <c r="E457" s="1014">
        <v>6236</v>
      </c>
      <c r="F457" s="1014">
        <v>0</v>
      </c>
      <c r="G457" s="1014">
        <v>25518</v>
      </c>
      <c r="I457" s="867">
        <v>11227.92</v>
      </c>
      <c r="J457" s="866">
        <v>11227.92</v>
      </c>
      <c r="K457" s="863" t="s">
        <v>381</v>
      </c>
    </row>
    <row r="458" spans="1:11" x14ac:dyDescent="0.25">
      <c r="A458" s="933" t="s">
        <v>1271</v>
      </c>
      <c r="B458" s="933" t="s">
        <v>1272</v>
      </c>
      <c r="C458" s="1014">
        <v>161449</v>
      </c>
      <c r="D458" s="1014">
        <v>34917</v>
      </c>
      <c r="E458" s="1014">
        <v>137450</v>
      </c>
      <c r="F458" s="1014">
        <v>5029</v>
      </c>
      <c r="G458" s="1014">
        <v>338845</v>
      </c>
      <c r="I458" s="867">
        <v>149091.79999999999</v>
      </c>
      <c r="J458" s="866">
        <v>149091.79999999999</v>
      </c>
      <c r="K458" s="863" t="s">
        <v>381</v>
      </c>
    </row>
    <row r="459" spans="1:11" x14ac:dyDescent="0.25">
      <c r="A459" s="933" t="s">
        <v>1273</v>
      </c>
      <c r="B459" s="933" t="s">
        <v>1274</v>
      </c>
      <c r="C459" s="1014">
        <v>6208</v>
      </c>
      <c r="D459" s="1014">
        <v>2044</v>
      </c>
      <c r="E459" s="1014">
        <v>4344</v>
      </c>
      <c r="F459" s="1014">
        <v>0</v>
      </c>
      <c r="G459" s="1014">
        <v>12596</v>
      </c>
      <c r="I459" s="867">
        <v>5542.24</v>
      </c>
      <c r="J459" s="866">
        <v>5542.24</v>
      </c>
      <c r="K459" s="863" t="s">
        <v>381</v>
      </c>
    </row>
    <row r="460" spans="1:11" x14ac:dyDescent="0.25">
      <c r="A460" s="1017" t="s">
        <v>1673</v>
      </c>
      <c r="B460" s="1017" t="s">
        <v>2936</v>
      </c>
      <c r="C460" s="1018">
        <v>40138</v>
      </c>
      <c r="D460" s="1018">
        <v>486</v>
      </c>
      <c r="E460" s="1018">
        <v>794</v>
      </c>
      <c r="F460" s="1018">
        <v>0</v>
      </c>
      <c r="G460" s="1018">
        <v>41418</v>
      </c>
      <c r="H460" s="881"/>
      <c r="I460" s="882">
        <v>18223.920000000002</v>
      </c>
      <c r="J460" s="866">
        <v>18223.920000000002</v>
      </c>
      <c r="K460" s="863" t="s">
        <v>3012</v>
      </c>
    </row>
    <row r="461" spans="1:11" x14ac:dyDescent="0.25">
      <c r="A461" s="933" t="s">
        <v>1275</v>
      </c>
      <c r="B461" s="933" t="s">
        <v>1276</v>
      </c>
      <c r="C461" s="1014">
        <v>52211</v>
      </c>
      <c r="D461" s="1014">
        <v>10483</v>
      </c>
      <c r="E461" s="1014">
        <v>51983</v>
      </c>
      <c r="F461" s="1014">
        <v>0</v>
      </c>
      <c r="G461" s="1014">
        <v>114677</v>
      </c>
      <c r="I461" s="867">
        <v>50457.88</v>
      </c>
      <c r="J461" s="866">
        <v>50457.88</v>
      </c>
      <c r="K461" s="863" t="s">
        <v>381</v>
      </c>
    </row>
    <row r="462" spans="1:11" x14ac:dyDescent="0.25">
      <c r="A462" s="933" t="s">
        <v>1277</v>
      </c>
      <c r="B462" s="933" t="s">
        <v>1278</v>
      </c>
      <c r="C462" s="1014">
        <v>13997</v>
      </c>
      <c r="D462" s="1014">
        <v>5384</v>
      </c>
      <c r="E462" s="1014">
        <v>17113</v>
      </c>
      <c r="F462" s="1014">
        <v>1391</v>
      </c>
      <c r="G462" s="1014">
        <v>37885</v>
      </c>
      <c r="I462" s="867">
        <v>16669.400000000001</v>
      </c>
      <c r="J462" s="866">
        <v>16669.400000000001</v>
      </c>
      <c r="K462" s="863" t="s">
        <v>381</v>
      </c>
    </row>
    <row r="463" spans="1:11" x14ac:dyDescent="0.25">
      <c r="A463" s="933" t="s">
        <v>1279</v>
      </c>
      <c r="B463" s="933" t="s">
        <v>1280</v>
      </c>
      <c r="C463" s="1014">
        <v>1513</v>
      </c>
      <c r="D463" s="1014">
        <v>180</v>
      </c>
      <c r="E463" s="1014">
        <v>2898</v>
      </c>
      <c r="F463" s="1014">
        <v>0</v>
      </c>
      <c r="G463" s="1014">
        <v>4591</v>
      </c>
      <c r="I463" s="867">
        <v>2020.04</v>
      </c>
      <c r="J463" s="866">
        <v>2020.04</v>
      </c>
      <c r="K463" s="863" t="s">
        <v>381</v>
      </c>
    </row>
    <row r="464" spans="1:11" x14ac:dyDescent="0.25">
      <c r="A464" s="933" t="s">
        <v>1281</v>
      </c>
      <c r="B464" s="933" t="s">
        <v>1282</v>
      </c>
      <c r="C464" s="1014">
        <v>28984</v>
      </c>
      <c r="D464" s="1014">
        <v>5669</v>
      </c>
      <c r="E464" s="1014">
        <v>15549</v>
      </c>
      <c r="F464" s="1014">
        <v>0</v>
      </c>
      <c r="G464" s="1014">
        <v>50202</v>
      </c>
      <c r="I464" s="867">
        <v>22088.880000000001</v>
      </c>
      <c r="J464" s="866">
        <v>22088.880000000001</v>
      </c>
      <c r="K464" s="863" t="s">
        <v>381</v>
      </c>
    </row>
    <row r="465" spans="1:11" x14ac:dyDescent="0.25">
      <c r="A465" s="933" t="s">
        <v>1283</v>
      </c>
      <c r="B465" s="933" t="s">
        <v>1284</v>
      </c>
      <c r="C465" s="1014">
        <v>600</v>
      </c>
      <c r="D465" s="1014">
        <v>322</v>
      </c>
      <c r="E465" s="1014">
        <v>10904</v>
      </c>
      <c r="F465" s="1014">
        <v>0</v>
      </c>
      <c r="G465" s="1014">
        <v>11826</v>
      </c>
      <c r="I465" s="867">
        <v>5203.4399999999996</v>
      </c>
      <c r="J465" s="866">
        <v>5203.4399999999996</v>
      </c>
      <c r="K465" s="863" t="s">
        <v>3012</v>
      </c>
    </row>
    <row r="466" spans="1:11" x14ac:dyDescent="0.25">
      <c r="A466" s="933" t="s">
        <v>1285</v>
      </c>
      <c r="B466" s="933" t="s">
        <v>1286</v>
      </c>
      <c r="C466" s="1014">
        <v>10826</v>
      </c>
      <c r="D466" s="1014">
        <v>5924</v>
      </c>
      <c r="E466" s="1014">
        <v>34064</v>
      </c>
      <c r="F466" s="1014">
        <v>0</v>
      </c>
      <c r="G466" s="1014">
        <v>50814</v>
      </c>
      <c r="I466" s="867">
        <v>22358.16</v>
      </c>
      <c r="J466" s="866">
        <v>22358.16</v>
      </c>
      <c r="K466" s="863" t="s">
        <v>381</v>
      </c>
    </row>
    <row r="467" spans="1:11" x14ac:dyDescent="0.25">
      <c r="A467" s="933" t="s">
        <v>1287</v>
      </c>
      <c r="B467" s="933" t="s">
        <v>1288</v>
      </c>
      <c r="C467" s="1014">
        <v>10571</v>
      </c>
      <c r="D467" s="1014">
        <v>3296</v>
      </c>
      <c r="E467" s="1014">
        <v>47423</v>
      </c>
      <c r="F467" s="1014">
        <v>0</v>
      </c>
      <c r="G467" s="1014">
        <v>61290</v>
      </c>
      <c r="I467" s="867">
        <v>26967.599999999999</v>
      </c>
      <c r="J467" s="866">
        <v>26967.599999999999</v>
      </c>
      <c r="K467" s="863" t="s">
        <v>381</v>
      </c>
    </row>
    <row r="468" spans="1:11" x14ac:dyDescent="0.25">
      <c r="A468" s="933" t="s">
        <v>1289</v>
      </c>
      <c r="B468" s="933" t="s">
        <v>1290</v>
      </c>
      <c r="C468" s="1014">
        <v>79321</v>
      </c>
      <c r="D468" s="1014">
        <v>20829</v>
      </c>
      <c r="E468" s="1014">
        <v>228250</v>
      </c>
      <c r="F468" s="1014">
        <v>0</v>
      </c>
      <c r="G468" s="1014">
        <v>328400</v>
      </c>
      <c r="I468" s="867">
        <v>144496</v>
      </c>
      <c r="J468" s="866">
        <v>144496</v>
      </c>
      <c r="K468" s="863" t="s">
        <v>381</v>
      </c>
    </row>
    <row r="469" spans="1:11" x14ac:dyDescent="0.25">
      <c r="A469" s="933" t="s">
        <v>1291</v>
      </c>
      <c r="B469" s="933" t="s">
        <v>1292</v>
      </c>
      <c r="C469" s="1014">
        <v>307428</v>
      </c>
      <c r="D469" s="1014">
        <v>96996</v>
      </c>
      <c r="E469" s="1014">
        <v>828320</v>
      </c>
      <c r="F469" s="1014">
        <v>0</v>
      </c>
      <c r="G469" s="1014">
        <v>1232744</v>
      </c>
      <c r="I469" s="867">
        <v>542407.36</v>
      </c>
      <c r="J469" s="866">
        <v>542407.36</v>
      </c>
      <c r="K469" s="863" t="s">
        <v>381</v>
      </c>
    </row>
    <row r="470" spans="1:11" x14ac:dyDescent="0.25">
      <c r="A470" s="933" t="s">
        <v>1293</v>
      </c>
      <c r="B470" s="933" t="s">
        <v>1294</v>
      </c>
      <c r="C470" s="1014">
        <v>171</v>
      </c>
      <c r="D470" s="1014">
        <v>1005</v>
      </c>
      <c r="E470" s="1014">
        <v>44953</v>
      </c>
      <c r="F470" s="1014">
        <v>0</v>
      </c>
      <c r="G470" s="1014">
        <v>46129</v>
      </c>
      <c r="I470" s="867">
        <v>20296.759999999998</v>
      </c>
      <c r="J470" s="866">
        <v>20296.759999999998</v>
      </c>
      <c r="K470" s="863" t="s">
        <v>3012</v>
      </c>
    </row>
    <row r="471" spans="1:11" x14ac:dyDescent="0.25">
      <c r="A471" s="933" t="s">
        <v>1295</v>
      </c>
      <c r="B471" s="933" t="s">
        <v>1296</v>
      </c>
      <c r="C471" s="1014">
        <v>101848</v>
      </c>
      <c r="D471" s="1014">
        <v>23111</v>
      </c>
      <c r="E471" s="1014">
        <v>86175</v>
      </c>
      <c r="F471" s="1014">
        <v>0</v>
      </c>
      <c r="G471" s="1014">
        <v>211134</v>
      </c>
      <c r="I471" s="867">
        <v>92898.96</v>
      </c>
      <c r="J471" s="866">
        <v>92898.96</v>
      </c>
      <c r="K471" s="863" t="s">
        <v>381</v>
      </c>
    </row>
    <row r="472" spans="1:11" x14ac:dyDescent="0.25">
      <c r="A472" s="933" t="s">
        <v>1297</v>
      </c>
      <c r="B472" s="933" t="s">
        <v>1298</v>
      </c>
      <c r="C472" s="1014">
        <v>31797</v>
      </c>
      <c r="D472" s="1014">
        <v>0</v>
      </c>
      <c r="E472" s="1014">
        <v>7488</v>
      </c>
      <c r="F472" s="1014">
        <v>0</v>
      </c>
      <c r="G472" s="1014">
        <v>39285</v>
      </c>
      <c r="I472" s="867">
        <v>17285.400000000001</v>
      </c>
      <c r="J472" s="866">
        <v>17285.400000000001</v>
      </c>
      <c r="K472" s="863" t="s">
        <v>381</v>
      </c>
    </row>
    <row r="473" spans="1:11" x14ac:dyDescent="0.25">
      <c r="A473" s="933" t="s">
        <v>1299</v>
      </c>
      <c r="B473" s="933" t="s">
        <v>1300</v>
      </c>
      <c r="C473" s="1014">
        <v>10477</v>
      </c>
      <c r="D473" s="1014">
        <v>2066</v>
      </c>
      <c r="E473" s="1014">
        <v>8807</v>
      </c>
      <c r="F473" s="1014">
        <v>0</v>
      </c>
      <c r="G473" s="1014">
        <v>21350</v>
      </c>
      <c r="I473" s="867">
        <v>9394</v>
      </c>
      <c r="J473" s="866">
        <v>9394</v>
      </c>
      <c r="K473" s="863" t="s">
        <v>381</v>
      </c>
    </row>
    <row r="474" spans="1:11" x14ac:dyDescent="0.25">
      <c r="A474" s="933" t="s">
        <v>1301</v>
      </c>
      <c r="B474" s="933" t="s">
        <v>1302</v>
      </c>
      <c r="C474" s="1014">
        <v>46512</v>
      </c>
      <c r="D474" s="1014">
        <v>0</v>
      </c>
      <c r="E474" s="1014">
        <v>0</v>
      </c>
      <c r="F474" s="1014">
        <v>0</v>
      </c>
      <c r="G474" s="1014">
        <v>46512</v>
      </c>
      <c r="I474" s="867">
        <v>20465.28</v>
      </c>
      <c r="J474" s="866">
        <v>20465.28</v>
      </c>
      <c r="K474" s="863" t="s">
        <v>381</v>
      </c>
    </row>
    <row r="475" spans="1:11" x14ac:dyDescent="0.25">
      <c r="A475" s="933" t="s">
        <v>1303</v>
      </c>
      <c r="B475" s="933" t="s">
        <v>1304</v>
      </c>
      <c r="C475" s="1014">
        <v>17253</v>
      </c>
      <c r="D475" s="1014">
        <v>3177</v>
      </c>
      <c r="E475" s="1014">
        <v>20334</v>
      </c>
      <c r="F475" s="1014">
        <v>0</v>
      </c>
      <c r="G475" s="1014">
        <v>40764</v>
      </c>
      <c r="I475" s="867">
        <v>17936.16</v>
      </c>
      <c r="J475" s="866">
        <v>17936.16</v>
      </c>
      <c r="K475" s="863" t="s">
        <v>381</v>
      </c>
    </row>
    <row r="476" spans="1:11" x14ac:dyDescent="0.25">
      <c r="A476" s="933" t="s">
        <v>1305</v>
      </c>
      <c r="B476" s="933" t="s">
        <v>1306</v>
      </c>
      <c r="C476" s="1014">
        <v>23822</v>
      </c>
      <c r="D476" s="1014">
        <v>7232</v>
      </c>
      <c r="E476" s="1014">
        <v>18937</v>
      </c>
      <c r="F476" s="1014">
        <v>0</v>
      </c>
      <c r="G476" s="1014">
        <v>49991</v>
      </c>
      <c r="I476" s="867">
        <v>21996.04</v>
      </c>
      <c r="J476" s="866">
        <v>21996.04</v>
      </c>
      <c r="K476" s="863" t="s">
        <v>381</v>
      </c>
    </row>
    <row r="477" spans="1:11" x14ac:dyDescent="0.25">
      <c r="A477" s="933" t="s">
        <v>1717</v>
      </c>
      <c r="B477" s="933" t="s">
        <v>1718</v>
      </c>
      <c r="C477" s="1014">
        <v>2429</v>
      </c>
      <c r="D477" s="1014">
        <v>301</v>
      </c>
      <c r="E477" s="1014">
        <v>1487</v>
      </c>
      <c r="F477" s="1014">
        <v>0</v>
      </c>
      <c r="G477" s="1014">
        <v>4217</v>
      </c>
      <c r="I477" s="867">
        <v>1855.48</v>
      </c>
      <c r="J477" s="866">
        <v>1855.48</v>
      </c>
      <c r="K477" s="863" t="s">
        <v>381</v>
      </c>
    </row>
    <row r="478" spans="1:11" x14ac:dyDescent="0.25">
      <c r="A478" s="933" t="s">
        <v>1307</v>
      </c>
      <c r="B478" s="933" t="s">
        <v>1308</v>
      </c>
      <c r="C478" s="1014">
        <v>34647</v>
      </c>
      <c r="D478" s="1014">
        <v>1781</v>
      </c>
      <c r="E478" s="1014">
        <v>11308</v>
      </c>
      <c r="F478" s="1014">
        <v>1748</v>
      </c>
      <c r="G478" s="1014">
        <v>49484</v>
      </c>
      <c r="I478" s="867">
        <v>21772.959999999999</v>
      </c>
      <c r="J478" s="866">
        <v>21772.959999999999</v>
      </c>
      <c r="K478" s="863" t="s">
        <v>381</v>
      </c>
    </row>
    <row r="479" spans="1:11" x14ac:dyDescent="0.25">
      <c r="A479" s="933" t="s">
        <v>1309</v>
      </c>
      <c r="B479" s="933" t="s">
        <v>1310</v>
      </c>
      <c r="C479" s="1014">
        <v>25615</v>
      </c>
      <c r="D479" s="1014">
        <v>5855</v>
      </c>
      <c r="E479" s="1014">
        <v>17618</v>
      </c>
      <c r="F479" s="1014">
        <v>1792</v>
      </c>
      <c r="G479" s="1014">
        <v>50880</v>
      </c>
      <c r="I479" s="867">
        <v>22387.200000000001</v>
      </c>
      <c r="J479" s="866">
        <v>22387.200000000001</v>
      </c>
      <c r="K479" s="863" t="s">
        <v>381</v>
      </c>
    </row>
    <row r="480" spans="1:11" x14ac:dyDescent="0.25">
      <c r="A480" s="933" t="s">
        <v>1311</v>
      </c>
      <c r="B480" s="933" t="s">
        <v>1312</v>
      </c>
      <c r="C480" s="1014">
        <v>169033</v>
      </c>
      <c r="D480" s="1014">
        <v>90216</v>
      </c>
      <c r="E480" s="1014">
        <v>249740</v>
      </c>
      <c r="F480" s="1014">
        <v>0</v>
      </c>
      <c r="G480" s="1014">
        <v>508989</v>
      </c>
      <c r="I480" s="867">
        <v>223955.16</v>
      </c>
      <c r="J480" s="866">
        <v>223955.16</v>
      </c>
      <c r="K480" s="863" t="s">
        <v>381</v>
      </c>
    </row>
    <row r="481" spans="1:11" x14ac:dyDescent="0.25">
      <c r="A481" s="933" t="s">
        <v>1313</v>
      </c>
      <c r="B481" s="933" t="s">
        <v>1314</v>
      </c>
      <c r="C481" s="1014">
        <v>26495</v>
      </c>
      <c r="D481" s="1014">
        <v>11479</v>
      </c>
      <c r="E481" s="1014">
        <v>34055</v>
      </c>
      <c r="F481" s="1014">
        <v>2713</v>
      </c>
      <c r="G481" s="1014">
        <v>74742</v>
      </c>
      <c r="I481" s="867">
        <v>32886.480000000003</v>
      </c>
      <c r="J481" s="866">
        <v>32886.480000000003</v>
      </c>
      <c r="K481" s="863" t="s">
        <v>381</v>
      </c>
    </row>
    <row r="482" spans="1:11" x14ac:dyDescent="0.25">
      <c r="A482" s="933" t="s">
        <v>1315</v>
      </c>
      <c r="B482" s="933" t="s">
        <v>1316</v>
      </c>
      <c r="C482" s="1014">
        <v>35716</v>
      </c>
      <c r="D482" s="1014">
        <v>3574</v>
      </c>
      <c r="E482" s="1014">
        <v>20736</v>
      </c>
      <c r="F482" s="1014">
        <v>0</v>
      </c>
      <c r="G482" s="1014">
        <v>60026</v>
      </c>
      <c r="I482" s="867">
        <v>26411.439999999999</v>
      </c>
      <c r="J482" s="866">
        <v>26411.439999999999</v>
      </c>
      <c r="K482" s="863" t="s">
        <v>381</v>
      </c>
    </row>
    <row r="483" spans="1:11" x14ac:dyDescent="0.25">
      <c r="A483" s="933" t="s">
        <v>1317</v>
      </c>
      <c r="B483" s="933" t="s">
        <v>1318</v>
      </c>
      <c r="C483" s="1014">
        <v>23661</v>
      </c>
      <c r="D483" s="1014">
        <v>12312</v>
      </c>
      <c r="E483" s="1014">
        <v>34614</v>
      </c>
      <c r="F483" s="1014">
        <v>0</v>
      </c>
      <c r="G483" s="1014">
        <v>70587</v>
      </c>
      <c r="I483" s="867">
        <v>31058.28</v>
      </c>
      <c r="J483" s="866">
        <v>31058.28</v>
      </c>
      <c r="K483" s="863" t="s">
        <v>381</v>
      </c>
    </row>
    <row r="484" spans="1:11" x14ac:dyDescent="0.25">
      <c r="A484" s="933" t="s">
        <v>1319</v>
      </c>
      <c r="B484" s="933" t="s">
        <v>1320</v>
      </c>
      <c r="C484" s="1014">
        <v>26301</v>
      </c>
      <c r="D484" s="1014">
        <v>8389</v>
      </c>
      <c r="E484" s="1014">
        <v>44488</v>
      </c>
      <c r="F484" s="1014">
        <v>0</v>
      </c>
      <c r="G484" s="1014">
        <v>79178</v>
      </c>
      <c r="I484" s="867">
        <v>34838.32</v>
      </c>
      <c r="J484" s="866">
        <v>34838.32</v>
      </c>
      <c r="K484" s="863" t="s">
        <v>381</v>
      </c>
    </row>
    <row r="485" spans="1:11" x14ac:dyDescent="0.25">
      <c r="A485" s="933" t="s">
        <v>1321</v>
      </c>
      <c r="B485" s="933" t="s">
        <v>1322</v>
      </c>
      <c r="C485" s="1014">
        <v>6914</v>
      </c>
      <c r="D485" s="1014">
        <v>3050</v>
      </c>
      <c r="E485" s="1014">
        <v>10777</v>
      </c>
      <c r="F485" s="1014">
        <v>0</v>
      </c>
      <c r="G485" s="1014">
        <v>20741</v>
      </c>
      <c r="I485" s="867">
        <v>9126.0400000000009</v>
      </c>
      <c r="J485" s="866">
        <v>9126.0400000000009</v>
      </c>
      <c r="K485" s="863" t="s">
        <v>381</v>
      </c>
    </row>
    <row r="486" spans="1:11" x14ac:dyDescent="0.25">
      <c r="A486" s="933" t="s">
        <v>1323</v>
      </c>
      <c r="B486" s="933" t="s">
        <v>1324</v>
      </c>
      <c r="C486" s="1014">
        <v>4312</v>
      </c>
      <c r="D486" s="1014">
        <v>345</v>
      </c>
      <c r="E486" s="1014">
        <v>3200</v>
      </c>
      <c r="F486" s="1014">
        <v>0</v>
      </c>
      <c r="G486" s="1014">
        <v>7857</v>
      </c>
      <c r="I486" s="867">
        <v>3457.08</v>
      </c>
      <c r="J486" s="866">
        <v>3457.08</v>
      </c>
      <c r="K486" s="863" t="s">
        <v>381</v>
      </c>
    </row>
    <row r="487" spans="1:11" x14ac:dyDescent="0.25">
      <c r="A487" s="933" t="s">
        <v>1325</v>
      </c>
      <c r="B487" s="933" t="s">
        <v>1326</v>
      </c>
      <c r="C487" s="1014">
        <v>7885</v>
      </c>
      <c r="D487" s="1014">
        <v>2486</v>
      </c>
      <c r="E487" s="1014">
        <v>9135</v>
      </c>
      <c r="F487" s="1014">
        <v>0</v>
      </c>
      <c r="G487" s="1014">
        <v>19506</v>
      </c>
      <c r="I487" s="867">
        <v>8582.64</v>
      </c>
      <c r="J487" s="866">
        <v>8582.64</v>
      </c>
      <c r="K487" s="863" t="s">
        <v>381</v>
      </c>
    </row>
    <row r="488" spans="1:11" x14ac:dyDescent="0.25">
      <c r="A488" s="933" t="s">
        <v>1327</v>
      </c>
      <c r="B488" s="933" t="s">
        <v>1328</v>
      </c>
      <c r="C488" s="1014">
        <v>36639</v>
      </c>
      <c r="D488" s="1014">
        <v>9364</v>
      </c>
      <c r="E488" s="1014">
        <v>24725</v>
      </c>
      <c r="F488" s="1014">
        <v>0</v>
      </c>
      <c r="G488" s="1014">
        <v>70728</v>
      </c>
      <c r="I488" s="867">
        <v>31120.32</v>
      </c>
      <c r="J488" s="866">
        <v>31120.32</v>
      </c>
      <c r="K488" s="863" t="s">
        <v>381</v>
      </c>
    </row>
    <row r="489" spans="1:11" x14ac:dyDescent="0.25">
      <c r="A489" s="933" t="s">
        <v>1329</v>
      </c>
      <c r="B489" s="933" t="s">
        <v>1330</v>
      </c>
      <c r="C489" s="1014">
        <v>102255</v>
      </c>
      <c r="D489" s="1014">
        <v>19033</v>
      </c>
      <c r="E489" s="1014">
        <v>62600</v>
      </c>
      <c r="F489" s="1014">
        <v>5623</v>
      </c>
      <c r="G489" s="1014">
        <v>189511</v>
      </c>
      <c r="I489" s="867">
        <v>83384.84</v>
      </c>
      <c r="J489" s="866">
        <v>83384.84</v>
      </c>
      <c r="K489" s="863" t="s">
        <v>381</v>
      </c>
    </row>
    <row r="490" spans="1:11" x14ac:dyDescent="0.25">
      <c r="A490" s="933" t="s">
        <v>1331</v>
      </c>
      <c r="B490" s="933" t="s">
        <v>1332</v>
      </c>
      <c r="C490" s="1014">
        <v>886</v>
      </c>
      <c r="D490" s="1014">
        <v>1705</v>
      </c>
      <c r="E490" s="1014">
        <v>14812</v>
      </c>
      <c r="F490" s="1014">
        <v>0</v>
      </c>
      <c r="G490" s="1014">
        <v>17403</v>
      </c>
      <c r="I490" s="867">
        <v>7657.32</v>
      </c>
      <c r="J490" s="866">
        <v>7657.32</v>
      </c>
      <c r="K490" s="863" t="s">
        <v>3012</v>
      </c>
    </row>
    <row r="491" spans="1:11" x14ac:dyDescent="0.25">
      <c r="A491" s="933" t="s">
        <v>1333</v>
      </c>
      <c r="B491" s="933" t="s">
        <v>1334</v>
      </c>
      <c r="C491" s="1014">
        <v>20713</v>
      </c>
      <c r="D491" s="1014">
        <v>6679</v>
      </c>
      <c r="E491" s="1014">
        <v>70183</v>
      </c>
      <c r="F491" s="1014">
        <v>0</v>
      </c>
      <c r="G491" s="1014">
        <v>97575</v>
      </c>
      <c r="I491" s="867">
        <v>42933</v>
      </c>
      <c r="J491" s="866">
        <v>42933</v>
      </c>
      <c r="K491" s="863" t="s">
        <v>381</v>
      </c>
    </row>
    <row r="492" spans="1:11" x14ac:dyDescent="0.25">
      <c r="A492" s="933" t="s">
        <v>1335</v>
      </c>
      <c r="B492" s="933" t="s">
        <v>1336</v>
      </c>
      <c r="C492" s="1014">
        <v>11338</v>
      </c>
      <c r="D492" s="1014">
        <v>2726</v>
      </c>
      <c r="E492" s="1014">
        <v>10454</v>
      </c>
      <c r="F492" s="1014">
        <v>0</v>
      </c>
      <c r="G492" s="1014">
        <v>24518</v>
      </c>
      <c r="I492" s="867">
        <v>10787.92</v>
      </c>
      <c r="J492" s="866">
        <v>10787.92</v>
      </c>
      <c r="K492" s="863" t="s">
        <v>381</v>
      </c>
    </row>
    <row r="493" spans="1:11" x14ac:dyDescent="0.25">
      <c r="A493" s="933" t="s">
        <v>1337</v>
      </c>
      <c r="B493" s="933" t="s">
        <v>1338</v>
      </c>
      <c r="C493" s="1014">
        <v>8986</v>
      </c>
      <c r="D493" s="1014">
        <v>2723</v>
      </c>
      <c r="E493" s="1014">
        <v>11422</v>
      </c>
      <c r="F493" s="1014">
        <v>0</v>
      </c>
      <c r="G493" s="1014">
        <v>23131</v>
      </c>
      <c r="I493" s="867">
        <v>10177.64</v>
      </c>
      <c r="J493" s="866">
        <v>10177.64</v>
      </c>
      <c r="K493" s="863" t="s">
        <v>381</v>
      </c>
    </row>
    <row r="494" spans="1:11" x14ac:dyDescent="0.25">
      <c r="A494" s="933" t="s">
        <v>1339</v>
      </c>
      <c r="B494" s="933" t="s">
        <v>1340</v>
      </c>
      <c r="C494" s="1014">
        <v>57405</v>
      </c>
      <c r="D494" s="1014">
        <v>10018</v>
      </c>
      <c r="E494" s="1014">
        <v>54938</v>
      </c>
      <c r="F494" s="1014">
        <v>0</v>
      </c>
      <c r="G494" s="1014">
        <v>122361</v>
      </c>
      <c r="I494" s="867">
        <v>53838.840000000004</v>
      </c>
      <c r="J494" s="866">
        <v>53838.840000000004</v>
      </c>
      <c r="K494" s="863" t="s">
        <v>381</v>
      </c>
    </row>
    <row r="495" spans="1:11" x14ac:dyDescent="0.25">
      <c r="A495" s="933" t="s">
        <v>1341</v>
      </c>
      <c r="B495" s="933" t="s">
        <v>1342</v>
      </c>
      <c r="C495" s="1014">
        <v>1993</v>
      </c>
      <c r="D495" s="1014">
        <v>0</v>
      </c>
      <c r="E495" s="1014">
        <v>1867</v>
      </c>
      <c r="F495" s="1014">
        <v>154</v>
      </c>
      <c r="G495" s="1014">
        <v>4014</v>
      </c>
      <c r="I495" s="867">
        <v>1766.16</v>
      </c>
      <c r="J495" s="866">
        <v>1766.16</v>
      </c>
      <c r="K495" s="863" t="s">
        <v>381</v>
      </c>
    </row>
    <row r="496" spans="1:11" x14ac:dyDescent="0.25">
      <c r="A496" s="933" t="s">
        <v>1343</v>
      </c>
      <c r="B496" s="933" t="s">
        <v>1344</v>
      </c>
      <c r="C496" s="1014">
        <v>23394</v>
      </c>
      <c r="D496" s="1014">
        <v>6329</v>
      </c>
      <c r="E496" s="1014">
        <v>12123</v>
      </c>
      <c r="F496" s="1014">
        <v>0</v>
      </c>
      <c r="G496" s="1014">
        <v>41846</v>
      </c>
      <c r="I496" s="867">
        <v>18412.240000000002</v>
      </c>
      <c r="J496" s="866">
        <v>18412.240000000002</v>
      </c>
      <c r="K496" s="863" t="s">
        <v>381</v>
      </c>
    </row>
    <row r="497" spans="1:11" x14ac:dyDescent="0.25">
      <c r="A497" s="933" t="s">
        <v>1345</v>
      </c>
      <c r="B497" s="933" t="s">
        <v>1346</v>
      </c>
      <c r="C497" s="1014">
        <v>11731</v>
      </c>
      <c r="D497" s="1014">
        <v>3715</v>
      </c>
      <c r="E497" s="1014">
        <v>5948</v>
      </c>
      <c r="F497" s="1014">
        <v>1057</v>
      </c>
      <c r="G497" s="1014">
        <v>22451</v>
      </c>
      <c r="I497" s="867">
        <v>9878.44</v>
      </c>
      <c r="J497" s="866">
        <v>9878.44</v>
      </c>
      <c r="K497" s="863" t="s">
        <v>381</v>
      </c>
    </row>
    <row r="498" spans="1:11" x14ac:dyDescent="0.25">
      <c r="A498" s="933" t="s">
        <v>1347</v>
      </c>
      <c r="B498" s="933" t="s">
        <v>1348</v>
      </c>
      <c r="C498" s="1014">
        <v>11101</v>
      </c>
      <c r="D498" s="1014">
        <v>1802</v>
      </c>
      <c r="E498" s="1014">
        <v>4894</v>
      </c>
      <c r="F498" s="1014">
        <v>0</v>
      </c>
      <c r="G498" s="1014">
        <v>17797</v>
      </c>
      <c r="I498" s="867">
        <v>7830.68</v>
      </c>
      <c r="J498" s="866">
        <v>7830.68</v>
      </c>
      <c r="K498" s="863" t="s">
        <v>381</v>
      </c>
    </row>
    <row r="499" spans="1:11" x14ac:dyDescent="0.25">
      <c r="A499" s="933" t="s">
        <v>1349</v>
      </c>
      <c r="B499" s="933" t="s">
        <v>1350</v>
      </c>
      <c r="C499" s="1014">
        <v>23735</v>
      </c>
      <c r="D499" s="1014">
        <v>5190</v>
      </c>
      <c r="E499" s="1014">
        <v>6926</v>
      </c>
      <c r="F499" s="1014">
        <v>0</v>
      </c>
      <c r="G499" s="1014">
        <v>35851</v>
      </c>
      <c r="I499" s="867">
        <v>15774.44</v>
      </c>
      <c r="J499" s="866">
        <v>15774.44</v>
      </c>
      <c r="K499" s="863" t="s">
        <v>381</v>
      </c>
    </row>
    <row r="500" spans="1:11" x14ac:dyDescent="0.25">
      <c r="A500" s="933" t="s">
        <v>1351</v>
      </c>
      <c r="B500" s="933" t="s">
        <v>1352</v>
      </c>
      <c r="C500" s="1014">
        <v>152402</v>
      </c>
      <c r="D500" s="1014">
        <v>465</v>
      </c>
      <c r="E500" s="1014">
        <v>6118</v>
      </c>
      <c r="F500" s="1014">
        <v>0</v>
      </c>
      <c r="G500" s="1014">
        <v>158985</v>
      </c>
      <c r="I500" s="867">
        <v>69953.399999999994</v>
      </c>
      <c r="J500" s="866">
        <v>69953.399999999994</v>
      </c>
      <c r="K500" s="863" t="s">
        <v>381</v>
      </c>
    </row>
    <row r="501" spans="1:11" x14ac:dyDescent="0.25">
      <c r="A501" s="933" t="s">
        <v>1353</v>
      </c>
      <c r="B501" s="933" t="s">
        <v>1354</v>
      </c>
      <c r="C501" s="1014">
        <v>8020</v>
      </c>
      <c r="D501" s="1014">
        <v>976</v>
      </c>
      <c r="E501" s="1014">
        <v>2594</v>
      </c>
      <c r="F501" s="1014">
        <v>0</v>
      </c>
      <c r="G501" s="1014">
        <v>11590</v>
      </c>
      <c r="I501" s="867">
        <v>5099.6000000000004</v>
      </c>
      <c r="J501" s="866">
        <v>5099.6000000000004</v>
      </c>
      <c r="K501" s="863" t="s">
        <v>381</v>
      </c>
    </row>
    <row r="502" spans="1:11" x14ac:dyDescent="0.25">
      <c r="A502" s="933" t="s">
        <v>1355</v>
      </c>
      <c r="B502" s="933" t="s">
        <v>1356</v>
      </c>
      <c r="C502" s="1014">
        <v>11590</v>
      </c>
      <c r="D502" s="1014">
        <v>0</v>
      </c>
      <c r="E502" s="1014">
        <v>3273</v>
      </c>
      <c r="F502" s="1014">
        <v>0</v>
      </c>
      <c r="G502" s="1014">
        <v>14863</v>
      </c>
      <c r="I502" s="867">
        <v>6539.72</v>
      </c>
      <c r="J502" s="866">
        <v>6539.72</v>
      </c>
      <c r="K502" s="863" t="s">
        <v>381</v>
      </c>
    </row>
    <row r="503" spans="1:11" x14ac:dyDescent="0.25">
      <c r="A503" s="933" t="s">
        <v>1357</v>
      </c>
      <c r="B503" s="933" t="s">
        <v>1358</v>
      </c>
      <c r="C503" s="1014">
        <v>284925</v>
      </c>
      <c r="D503" s="1014">
        <v>66382</v>
      </c>
      <c r="E503" s="1014">
        <v>771540</v>
      </c>
      <c r="F503" s="1014">
        <v>0</v>
      </c>
      <c r="G503" s="1014">
        <v>1122847</v>
      </c>
      <c r="I503" s="867">
        <v>494052.68</v>
      </c>
      <c r="J503" s="866">
        <v>494052.68</v>
      </c>
      <c r="K503" s="863" t="s">
        <v>381</v>
      </c>
    </row>
    <row r="504" spans="1:11" x14ac:dyDescent="0.25">
      <c r="A504" s="933" t="s">
        <v>1359</v>
      </c>
      <c r="B504" s="933" t="s">
        <v>1360</v>
      </c>
      <c r="C504" s="1014">
        <v>219323</v>
      </c>
      <c r="D504" s="1014">
        <v>60816</v>
      </c>
      <c r="E504" s="1014">
        <v>849287</v>
      </c>
      <c r="F504" s="1014">
        <v>0</v>
      </c>
      <c r="G504" s="1014">
        <v>1129426</v>
      </c>
      <c r="I504" s="867">
        <v>496947.44</v>
      </c>
      <c r="J504" s="866">
        <v>496947.44</v>
      </c>
      <c r="K504" s="863" t="s">
        <v>381</v>
      </c>
    </row>
    <row r="505" spans="1:11" x14ac:dyDescent="0.25">
      <c r="A505" s="933" t="s">
        <v>1361</v>
      </c>
      <c r="B505" s="933" t="s">
        <v>1362</v>
      </c>
      <c r="C505" s="1014">
        <v>240841</v>
      </c>
      <c r="D505" s="1014">
        <v>45145</v>
      </c>
      <c r="E505" s="1014">
        <v>811437</v>
      </c>
      <c r="F505" s="1014">
        <v>0</v>
      </c>
      <c r="G505" s="1014">
        <v>1097423</v>
      </c>
      <c r="I505" s="867">
        <v>482866.12</v>
      </c>
      <c r="J505" s="866">
        <v>482866.12</v>
      </c>
      <c r="K505" s="863" t="s">
        <v>381</v>
      </c>
    </row>
    <row r="506" spans="1:11" x14ac:dyDescent="0.25">
      <c r="A506" s="933" t="s">
        <v>1363</v>
      </c>
      <c r="B506" s="933" t="s">
        <v>1364</v>
      </c>
      <c r="C506" s="1014">
        <v>174523</v>
      </c>
      <c r="D506" s="1014">
        <v>36376</v>
      </c>
      <c r="E506" s="1014">
        <v>204667</v>
      </c>
      <c r="F506" s="1014">
        <v>0</v>
      </c>
      <c r="G506" s="1014">
        <v>415566</v>
      </c>
      <c r="I506" s="867">
        <v>182849.04</v>
      </c>
      <c r="J506" s="866">
        <v>182849.04</v>
      </c>
      <c r="K506" s="863" t="s">
        <v>381</v>
      </c>
    </row>
    <row r="507" spans="1:11" x14ac:dyDescent="0.25">
      <c r="A507" s="933" t="s">
        <v>1365</v>
      </c>
      <c r="B507" s="933" t="s">
        <v>1366</v>
      </c>
      <c r="C507" s="1014">
        <v>56264</v>
      </c>
      <c r="D507" s="1014">
        <v>12453</v>
      </c>
      <c r="E507" s="1014">
        <v>122255</v>
      </c>
      <c r="F507" s="1014">
        <v>0</v>
      </c>
      <c r="G507" s="1014">
        <v>190972</v>
      </c>
      <c r="I507" s="867">
        <v>84027.680000000008</v>
      </c>
      <c r="J507" s="866">
        <v>84027.680000000008</v>
      </c>
      <c r="K507" s="863" t="s">
        <v>381</v>
      </c>
    </row>
    <row r="508" spans="1:11" x14ac:dyDescent="0.25">
      <c r="A508" s="933" t="s">
        <v>1367</v>
      </c>
      <c r="B508" s="933" t="s">
        <v>764</v>
      </c>
      <c r="C508" s="1014">
        <v>1301</v>
      </c>
      <c r="D508" s="1014">
        <v>0</v>
      </c>
      <c r="E508" s="1014">
        <v>42304</v>
      </c>
      <c r="F508" s="1014">
        <v>0</v>
      </c>
      <c r="G508" s="1014">
        <v>43605</v>
      </c>
      <c r="I508" s="867">
        <v>19186.2</v>
      </c>
      <c r="J508" s="866">
        <v>19186.2</v>
      </c>
      <c r="K508" s="863" t="s">
        <v>3012</v>
      </c>
    </row>
    <row r="509" spans="1:11" x14ac:dyDescent="0.25">
      <c r="A509" s="933" t="s">
        <v>1368</v>
      </c>
      <c r="B509" s="933" t="s">
        <v>1369</v>
      </c>
      <c r="C509" s="1014">
        <v>13292</v>
      </c>
      <c r="D509" s="1014">
        <v>2706</v>
      </c>
      <c r="E509" s="1014">
        <v>12991</v>
      </c>
      <c r="F509" s="1014">
        <v>1399</v>
      </c>
      <c r="G509" s="1014">
        <v>30388</v>
      </c>
      <c r="I509" s="867">
        <v>13370.72</v>
      </c>
      <c r="J509" s="866">
        <v>13370.72</v>
      </c>
      <c r="K509" s="863" t="s">
        <v>381</v>
      </c>
    </row>
    <row r="510" spans="1:11" x14ac:dyDescent="0.25">
      <c r="A510" s="933" t="s">
        <v>1370</v>
      </c>
      <c r="B510" s="933" t="s">
        <v>1371</v>
      </c>
      <c r="C510" s="1014">
        <v>3200</v>
      </c>
      <c r="D510" s="1014">
        <v>522</v>
      </c>
      <c r="E510" s="1014">
        <v>1339</v>
      </c>
      <c r="F510" s="1014">
        <v>273</v>
      </c>
      <c r="G510" s="1014">
        <v>5334</v>
      </c>
      <c r="I510" s="867">
        <v>2346.96</v>
      </c>
      <c r="J510" s="866">
        <v>2346.96</v>
      </c>
      <c r="K510" s="863" t="s">
        <v>381</v>
      </c>
    </row>
    <row r="511" spans="1:11" x14ac:dyDescent="0.25">
      <c r="A511" s="933" t="s">
        <v>1372</v>
      </c>
      <c r="B511" s="933" t="s">
        <v>1373</v>
      </c>
      <c r="C511" s="1014">
        <v>28703</v>
      </c>
      <c r="D511" s="1014">
        <v>5880</v>
      </c>
      <c r="E511" s="1014">
        <v>12342</v>
      </c>
      <c r="F511" s="1014">
        <v>1186</v>
      </c>
      <c r="G511" s="1014">
        <v>48111</v>
      </c>
      <c r="I511" s="867">
        <v>21168.84</v>
      </c>
      <c r="J511" s="866">
        <v>21168.84</v>
      </c>
      <c r="K511" s="863" t="s">
        <v>381</v>
      </c>
    </row>
    <row r="512" spans="1:11" x14ac:dyDescent="0.25">
      <c r="A512" s="933" t="s">
        <v>1374</v>
      </c>
      <c r="B512" s="933" t="s">
        <v>1375</v>
      </c>
      <c r="C512" s="1014">
        <v>26283</v>
      </c>
      <c r="D512" s="1014">
        <v>3940</v>
      </c>
      <c r="E512" s="1014">
        <v>18145</v>
      </c>
      <c r="F512" s="1014">
        <v>0</v>
      </c>
      <c r="G512" s="1014">
        <v>48368</v>
      </c>
      <c r="I512" s="867">
        <v>21281.920000000002</v>
      </c>
      <c r="J512" s="866">
        <v>21281.920000000002</v>
      </c>
      <c r="K512" s="863" t="s">
        <v>381</v>
      </c>
    </row>
    <row r="513" spans="1:11" x14ac:dyDescent="0.25">
      <c r="A513" s="933" t="s">
        <v>1376</v>
      </c>
      <c r="B513" s="933" t="s">
        <v>1377</v>
      </c>
      <c r="C513" s="1014">
        <v>44096</v>
      </c>
      <c r="D513" s="1014">
        <v>0</v>
      </c>
      <c r="E513" s="1014">
        <v>18489</v>
      </c>
      <c r="F513" s="1014">
        <v>0</v>
      </c>
      <c r="G513" s="1014">
        <v>62585</v>
      </c>
      <c r="I513" s="867">
        <v>27537.4</v>
      </c>
      <c r="J513" s="866">
        <v>27537.4</v>
      </c>
      <c r="K513" s="863" t="s">
        <v>381</v>
      </c>
    </row>
    <row r="514" spans="1:11" x14ac:dyDescent="0.25">
      <c r="A514" s="933" t="s">
        <v>1378</v>
      </c>
      <c r="B514" s="933" t="s">
        <v>1379</v>
      </c>
      <c r="C514" s="1014">
        <v>156060</v>
      </c>
      <c r="D514" s="1014">
        <v>42844</v>
      </c>
      <c r="E514" s="1014">
        <v>148687</v>
      </c>
      <c r="F514" s="1014">
        <v>0</v>
      </c>
      <c r="G514" s="1014">
        <v>347591</v>
      </c>
      <c r="I514" s="867">
        <v>152940.04</v>
      </c>
      <c r="J514" s="866">
        <v>152940.04</v>
      </c>
      <c r="K514" s="863" t="s">
        <v>381</v>
      </c>
    </row>
    <row r="515" spans="1:11" x14ac:dyDescent="0.25">
      <c r="A515" s="933" t="s">
        <v>1380</v>
      </c>
      <c r="B515" s="933" t="s">
        <v>1381</v>
      </c>
      <c r="C515" s="1014">
        <v>126576</v>
      </c>
      <c r="D515" s="1014">
        <v>21460</v>
      </c>
      <c r="E515" s="1014">
        <v>107768</v>
      </c>
      <c r="F515" s="1014">
        <v>4642</v>
      </c>
      <c r="G515" s="1014">
        <v>260446</v>
      </c>
      <c r="I515" s="867">
        <v>114596.24</v>
      </c>
      <c r="J515" s="866">
        <v>114596.24</v>
      </c>
      <c r="K515" s="863" t="s">
        <v>381</v>
      </c>
    </row>
    <row r="516" spans="1:11" x14ac:dyDescent="0.25">
      <c r="A516" s="933" t="s">
        <v>1382</v>
      </c>
      <c r="B516" s="933" t="s">
        <v>1383</v>
      </c>
      <c r="C516" s="1014">
        <v>103548</v>
      </c>
      <c r="D516" s="1014">
        <v>20132</v>
      </c>
      <c r="E516" s="1014">
        <v>70794</v>
      </c>
      <c r="F516" s="1014">
        <v>0</v>
      </c>
      <c r="G516" s="1014">
        <v>194474</v>
      </c>
      <c r="I516" s="867">
        <v>85568.56</v>
      </c>
      <c r="J516" s="866">
        <v>85568.56</v>
      </c>
      <c r="K516" s="863" t="s">
        <v>381</v>
      </c>
    </row>
    <row r="517" spans="1:11" x14ac:dyDescent="0.25">
      <c r="A517" s="933" t="s">
        <v>1384</v>
      </c>
      <c r="B517" s="933" t="s">
        <v>1385</v>
      </c>
      <c r="C517" s="1014">
        <v>52960</v>
      </c>
      <c r="D517" s="1014">
        <v>12718</v>
      </c>
      <c r="E517" s="1014">
        <v>37686</v>
      </c>
      <c r="F517" s="1014">
        <v>0</v>
      </c>
      <c r="G517" s="1014">
        <v>103364</v>
      </c>
      <c r="I517" s="867">
        <v>45480.160000000003</v>
      </c>
      <c r="J517" s="866">
        <v>45480.160000000003</v>
      </c>
      <c r="K517" s="863" t="s">
        <v>381</v>
      </c>
    </row>
    <row r="518" spans="1:11" x14ac:dyDescent="0.25">
      <c r="A518" s="933" t="s">
        <v>1386</v>
      </c>
      <c r="B518" s="933" t="s">
        <v>1387</v>
      </c>
      <c r="C518" s="1014">
        <v>81954</v>
      </c>
      <c r="D518" s="1014">
        <v>19658</v>
      </c>
      <c r="E518" s="1014">
        <v>106186</v>
      </c>
      <c r="F518" s="1014">
        <v>0</v>
      </c>
      <c r="G518" s="1014">
        <v>207798</v>
      </c>
      <c r="I518" s="867">
        <v>91431.12</v>
      </c>
      <c r="J518" s="866">
        <v>91431.12</v>
      </c>
      <c r="K518" s="863" t="s">
        <v>381</v>
      </c>
    </row>
    <row r="519" spans="1:11" x14ac:dyDescent="0.25">
      <c r="A519" s="933" t="s">
        <v>1388</v>
      </c>
      <c r="B519" s="933" t="s">
        <v>1389</v>
      </c>
      <c r="C519" s="1014">
        <v>1169035</v>
      </c>
      <c r="D519" s="1014">
        <v>71438</v>
      </c>
      <c r="E519" s="1014">
        <v>272816</v>
      </c>
      <c r="F519" s="1014">
        <v>0</v>
      </c>
      <c r="G519" s="1014">
        <v>1513289</v>
      </c>
      <c r="I519" s="867">
        <v>665847.16</v>
      </c>
      <c r="J519" s="866">
        <v>665847.16</v>
      </c>
      <c r="K519" s="863" t="s">
        <v>381</v>
      </c>
    </row>
    <row r="520" spans="1:11" x14ac:dyDescent="0.25">
      <c r="A520" s="933" t="s">
        <v>1390</v>
      </c>
      <c r="B520" s="933" t="s">
        <v>1391</v>
      </c>
      <c r="C520" s="1014">
        <v>1025818</v>
      </c>
      <c r="D520" s="1014">
        <v>0</v>
      </c>
      <c r="E520" s="1014">
        <v>0</v>
      </c>
      <c r="F520" s="1014">
        <v>10909</v>
      </c>
      <c r="G520" s="1014">
        <v>1036727</v>
      </c>
      <c r="I520" s="867">
        <v>456159.88</v>
      </c>
      <c r="J520" s="866">
        <v>456159.88</v>
      </c>
      <c r="K520" s="863" t="s">
        <v>381</v>
      </c>
    </row>
    <row r="521" spans="1:11" x14ac:dyDescent="0.25">
      <c r="A521" s="933" t="s">
        <v>1392</v>
      </c>
      <c r="B521" s="933" t="s">
        <v>1393</v>
      </c>
      <c r="C521" s="1014">
        <v>242339</v>
      </c>
      <c r="D521" s="1014">
        <v>77948</v>
      </c>
      <c r="E521" s="1014">
        <v>239956</v>
      </c>
      <c r="F521" s="1014">
        <v>0</v>
      </c>
      <c r="G521" s="1014">
        <v>560243</v>
      </c>
      <c r="I521" s="867">
        <v>246506.92</v>
      </c>
      <c r="J521" s="866">
        <v>246506.92</v>
      </c>
      <c r="K521" s="863" t="s">
        <v>381</v>
      </c>
    </row>
    <row r="522" spans="1:11" x14ac:dyDescent="0.25">
      <c r="A522" s="933" t="s">
        <v>1394</v>
      </c>
      <c r="B522" s="933" t="s">
        <v>1395</v>
      </c>
      <c r="C522" s="1014">
        <v>228064</v>
      </c>
      <c r="D522" s="1014">
        <v>48590</v>
      </c>
      <c r="E522" s="1014">
        <v>1009858</v>
      </c>
      <c r="F522" s="1014">
        <v>0</v>
      </c>
      <c r="G522" s="1014">
        <v>1286512</v>
      </c>
      <c r="I522" s="867">
        <v>566065.28</v>
      </c>
      <c r="J522" s="866">
        <v>566065.28</v>
      </c>
      <c r="K522" s="863" t="s">
        <v>381</v>
      </c>
    </row>
    <row r="523" spans="1:11" x14ac:dyDescent="0.25">
      <c r="A523" s="933" t="s">
        <v>1396</v>
      </c>
      <c r="B523" s="933" t="s">
        <v>1397</v>
      </c>
      <c r="C523" s="1014">
        <v>43897</v>
      </c>
      <c r="D523" s="1014">
        <v>6817</v>
      </c>
      <c r="E523" s="1014">
        <v>244891</v>
      </c>
      <c r="F523" s="1014">
        <v>0</v>
      </c>
      <c r="G523" s="1014">
        <v>295605</v>
      </c>
      <c r="I523" s="867">
        <v>130066.2</v>
      </c>
      <c r="J523" s="866">
        <v>130066.2</v>
      </c>
      <c r="K523" s="863" t="s">
        <v>381</v>
      </c>
    </row>
    <row r="524" spans="1:11" x14ac:dyDescent="0.25">
      <c r="A524" s="933" t="s">
        <v>1398</v>
      </c>
      <c r="B524" s="933" t="s">
        <v>1399</v>
      </c>
      <c r="C524" s="1014">
        <v>64594</v>
      </c>
      <c r="D524" s="1014">
        <v>15628</v>
      </c>
      <c r="E524" s="1014">
        <v>323619</v>
      </c>
      <c r="F524" s="1014">
        <v>0</v>
      </c>
      <c r="G524" s="1014">
        <v>403841</v>
      </c>
      <c r="I524" s="867">
        <v>177690.04</v>
      </c>
      <c r="J524" s="866">
        <v>177690.04</v>
      </c>
      <c r="K524" s="863" t="s">
        <v>381</v>
      </c>
    </row>
    <row r="525" spans="1:11" x14ac:dyDescent="0.25">
      <c r="A525" s="933" t="s">
        <v>1400</v>
      </c>
      <c r="B525" s="933" t="s">
        <v>1401</v>
      </c>
      <c r="C525" s="1014">
        <v>253417</v>
      </c>
      <c r="D525" s="1014">
        <v>64414</v>
      </c>
      <c r="E525" s="1014">
        <v>437325</v>
      </c>
      <c r="F525" s="1014">
        <v>0</v>
      </c>
      <c r="G525" s="1014">
        <v>755156</v>
      </c>
      <c r="I525" s="867">
        <v>332268.64</v>
      </c>
      <c r="J525" s="866">
        <v>332268.64</v>
      </c>
      <c r="K525" s="863" t="s">
        <v>381</v>
      </c>
    </row>
    <row r="526" spans="1:11" x14ac:dyDescent="0.25">
      <c r="A526" s="933" t="s">
        <v>1402</v>
      </c>
      <c r="B526" s="933" t="s">
        <v>1403</v>
      </c>
      <c r="C526" s="1014">
        <v>264079</v>
      </c>
      <c r="D526" s="1014">
        <v>59055</v>
      </c>
      <c r="E526" s="1014">
        <v>709377</v>
      </c>
      <c r="F526" s="1014">
        <v>0</v>
      </c>
      <c r="G526" s="1014">
        <v>1032511</v>
      </c>
      <c r="I526" s="867">
        <v>454304.84</v>
      </c>
      <c r="J526" s="866">
        <v>454304.84</v>
      </c>
      <c r="K526" s="863" t="s">
        <v>381</v>
      </c>
    </row>
    <row r="527" spans="1:11" x14ac:dyDescent="0.25">
      <c r="A527" s="933" t="s">
        <v>1404</v>
      </c>
      <c r="B527" s="933" t="s">
        <v>1405</v>
      </c>
      <c r="C527" s="1014">
        <v>79720</v>
      </c>
      <c r="D527" s="1014">
        <v>15315</v>
      </c>
      <c r="E527" s="1014">
        <v>103447</v>
      </c>
      <c r="F527" s="1014">
        <v>0</v>
      </c>
      <c r="G527" s="1014">
        <v>198482</v>
      </c>
      <c r="I527" s="867">
        <v>87332.08</v>
      </c>
      <c r="J527" s="866">
        <v>87332.08</v>
      </c>
      <c r="K527" s="863" t="s">
        <v>381</v>
      </c>
    </row>
    <row r="528" spans="1:11" x14ac:dyDescent="0.25">
      <c r="A528" s="933" t="s">
        <v>1406</v>
      </c>
      <c r="B528" s="933" t="s">
        <v>1407</v>
      </c>
      <c r="C528" s="1014">
        <v>91331</v>
      </c>
      <c r="D528" s="1014">
        <v>18218</v>
      </c>
      <c r="E528" s="1014">
        <v>60217</v>
      </c>
      <c r="F528" s="1014">
        <v>7380</v>
      </c>
      <c r="G528" s="1014">
        <v>177146</v>
      </c>
      <c r="I528" s="867">
        <v>77944.240000000005</v>
      </c>
      <c r="J528" s="866">
        <v>77944.240000000005</v>
      </c>
      <c r="K528" s="863" t="s">
        <v>381</v>
      </c>
    </row>
    <row r="529" spans="1:11" x14ac:dyDescent="0.25">
      <c r="A529" s="933" t="s">
        <v>1408</v>
      </c>
      <c r="B529" s="933" t="s">
        <v>1409</v>
      </c>
      <c r="C529" s="1014">
        <v>12730</v>
      </c>
      <c r="D529" s="1014">
        <v>2938</v>
      </c>
      <c r="E529" s="1014">
        <v>42344</v>
      </c>
      <c r="F529" s="1014">
        <v>0</v>
      </c>
      <c r="G529" s="1014">
        <v>58012</v>
      </c>
      <c r="I529" s="867">
        <v>25525.279999999999</v>
      </c>
      <c r="J529" s="866">
        <v>25525.279999999999</v>
      </c>
      <c r="K529" s="863" t="s">
        <v>381</v>
      </c>
    </row>
    <row r="530" spans="1:11" x14ac:dyDescent="0.25">
      <c r="A530" s="933" t="s">
        <v>1410</v>
      </c>
      <c r="B530" s="933" t="s">
        <v>1411</v>
      </c>
      <c r="C530" s="1014">
        <v>16771</v>
      </c>
      <c r="D530" s="1014">
        <v>1835</v>
      </c>
      <c r="E530" s="1014">
        <v>137166</v>
      </c>
      <c r="F530" s="1014">
        <v>0</v>
      </c>
      <c r="G530" s="1014">
        <v>155772</v>
      </c>
      <c r="I530" s="867">
        <v>68539.680000000008</v>
      </c>
      <c r="J530" s="866">
        <v>68539.680000000008</v>
      </c>
      <c r="K530" s="863" t="s">
        <v>381</v>
      </c>
    </row>
    <row r="531" spans="1:11" x14ac:dyDescent="0.25">
      <c r="A531" s="933" t="s">
        <v>1412</v>
      </c>
      <c r="B531" s="933" t="s">
        <v>1413</v>
      </c>
      <c r="C531" s="1014">
        <v>152551</v>
      </c>
      <c r="D531" s="1014">
        <v>0</v>
      </c>
      <c r="E531" s="1014">
        <v>22673</v>
      </c>
      <c r="F531" s="1014">
        <v>4707</v>
      </c>
      <c r="G531" s="1014">
        <v>179931</v>
      </c>
      <c r="I531" s="867">
        <v>79169.64</v>
      </c>
      <c r="J531" s="866">
        <v>79169.64</v>
      </c>
      <c r="K531" s="863" t="s">
        <v>381</v>
      </c>
    </row>
    <row r="532" spans="1:11" x14ac:dyDescent="0.25">
      <c r="A532" s="933" t="s">
        <v>1414</v>
      </c>
      <c r="B532" s="933" t="s">
        <v>1415</v>
      </c>
      <c r="C532" s="1014">
        <v>277761</v>
      </c>
      <c r="D532" s="1014">
        <v>0</v>
      </c>
      <c r="E532" s="1014">
        <v>0</v>
      </c>
      <c r="F532" s="1014">
        <v>0</v>
      </c>
      <c r="G532" s="1014">
        <v>277761</v>
      </c>
      <c r="I532" s="867">
        <v>122214.84</v>
      </c>
      <c r="J532" s="866">
        <v>122214.84</v>
      </c>
      <c r="K532" s="863" t="s">
        <v>381</v>
      </c>
    </row>
    <row r="533" spans="1:11" x14ac:dyDescent="0.25">
      <c r="A533" s="933" t="s">
        <v>1416</v>
      </c>
      <c r="B533" s="933" t="s">
        <v>1417</v>
      </c>
      <c r="C533" s="1014">
        <v>29256</v>
      </c>
      <c r="D533" s="1014">
        <v>6717</v>
      </c>
      <c r="E533" s="1014">
        <v>208700</v>
      </c>
      <c r="F533" s="1014">
        <v>0</v>
      </c>
      <c r="G533" s="1014">
        <v>244673</v>
      </c>
      <c r="I533" s="867">
        <v>107656.12</v>
      </c>
      <c r="J533" s="866">
        <v>107656.12</v>
      </c>
      <c r="K533" s="863" t="s">
        <v>381</v>
      </c>
    </row>
    <row r="534" spans="1:11" x14ac:dyDescent="0.25">
      <c r="A534" s="933" t="s">
        <v>1418</v>
      </c>
      <c r="B534" s="933" t="s">
        <v>1419</v>
      </c>
      <c r="C534" s="1014">
        <v>43326</v>
      </c>
      <c r="D534" s="1014">
        <v>8912</v>
      </c>
      <c r="E534" s="1014">
        <v>84303</v>
      </c>
      <c r="F534" s="1014">
        <v>0</v>
      </c>
      <c r="G534" s="1014">
        <v>136541</v>
      </c>
      <c r="I534" s="867">
        <v>60078.04</v>
      </c>
      <c r="J534" s="866">
        <v>60078.04</v>
      </c>
      <c r="K534" s="863" t="s">
        <v>381</v>
      </c>
    </row>
    <row r="535" spans="1:11" x14ac:dyDescent="0.25">
      <c r="A535" s="933" t="s">
        <v>1420</v>
      </c>
      <c r="B535" s="933" t="s">
        <v>1421</v>
      </c>
      <c r="C535" s="1014">
        <v>327317</v>
      </c>
      <c r="D535" s="1014">
        <v>0</v>
      </c>
      <c r="E535" s="1014">
        <v>0</v>
      </c>
      <c r="F535" s="1014">
        <v>0</v>
      </c>
      <c r="G535" s="1014">
        <v>327317</v>
      </c>
      <c r="I535" s="867">
        <v>144019.48000000001</v>
      </c>
      <c r="J535" s="866">
        <v>144019.48000000001</v>
      </c>
      <c r="K535" s="863" t="s">
        <v>381</v>
      </c>
    </row>
    <row r="536" spans="1:11" x14ac:dyDescent="0.25">
      <c r="A536" s="933" t="s">
        <v>1422</v>
      </c>
      <c r="B536" s="933" t="s">
        <v>1423</v>
      </c>
      <c r="C536" s="1014">
        <v>544256</v>
      </c>
      <c r="D536" s="1014">
        <v>0</v>
      </c>
      <c r="E536" s="1014">
        <v>204997</v>
      </c>
      <c r="F536" s="1014">
        <v>0</v>
      </c>
      <c r="G536" s="1014">
        <v>749253</v>
      </c>
      <c r="I536" s="867">
        <v>329671.32</v>
      </c>
      <c r="J536" s="866">
        <v>329671.32</v>
      </c>
      <c r="K536" s="863" t="s">
        <v>381</v>
      </c>
    </row>
    <row r="537" spans="1:11" x14ac:dyDescent="0.25">
      <c r="A537" s="933" t="s">
        <v>1424</v>
      </c>
      <c r="B537" s="933" t="s">
        <v>1425</v>
      </c>
      <c r="C537" s="1014">
        <v>588501</v>
      </c>
      <c r="D537" s="1014">
        <v>0</v>
      </c>
      <c r="E537" s="1014">
        <v>0</v>
      </c>
      <c r="F537" s="1014">
        <v>9699</v>
      </c>
      <c r="G537" s="1014">
        <v>598200</v>
      </c>
      <c r="I537" s="867">
        <v>263208</v>
      </c>
      <c r="J537" s="866">
        <v>263208</v>
      </c>
      <c r="K537" s="863" t="s">
        <v>381</v>
      </c>
    </row>
    <row r="538" spans="1:11" x14ac:dyDescent="0.25">
      <c r="A538" s="933" t="s">
        <v>1426</v>
      </c>
      <c r="B538" s="933" t="s">
        <v>1427</v>
      </c>
      <c r="C538" s="1014">
        <v>266551</v>
      </c>
      <c r="D538" s="1014">
        <v>0</v>
      </c>
      <c r="E538" s="1014">
        <v>32621</v>
      </c>
      <c r="F538" s="1014">
        <v>5407</v>
      </c>
      <c r="G538" s="1014">
        <v>304579</v>
      </c>
      <c r="I538" s="867">
        <v>134014.76</v>
      </c>
      <c r="J538" s="866">
        <v>134014.76</v>
      </c>
      <c r="K538" s="863" t="s">
        <v>381</v>
      </c>
    </row>
    <row r="539" spans="1:11" x14ac:dyDescent="0.25">
      <c r="A539" s="933" t="s">
        <v>1428</v>
      </c>
      <c r="B539" s="933" t="s">
        <v>1429</v>
      </c>
      <c r="C539" s="1014">
        <v>21627</v>
      </c>
      <c r="D539" s="1014">
        <v>4539</v>
      </c>
      <c r="E539" s="1014">
        <v>31809</v>
      </c>
      <c r="F539" s="1014">
        <v>0</v>
      </c>
      <c r="G539" s="1014">
        <v>57975</v>
      </c>
      <c r="I539" s="867">
        <v>25509</v>
      </c>
      <c r="J539" s="866">
        <v>25509</v>
      </c>
      <c r="K539" s="863" t="s">
        <v>381</v>
      </c>
    </row>
    <row r="540" spans="1:11" x14ac:dyDescent="0.25">
      <c r="A540" s="933" t="s">
        <v>1430</v>
      </c>
      <c r="B540" s="933" t="s">
        <v>1431</v>
      </c>
      <c r="C540" s="1014">
        <v>37796</v>
      </c>
      <c r="D540" s="1014">
        <v>5132</v>
      </c>
      <c r="E540" s="1014">
        <v>210774</v>
      </c>
      <c r="F540" s="1014">
        <v>0</v>
      </c>
      <c r="G540" s="1014">
        <v>253702</v>
      </c>
      <c r="I540" s="867">
        <v>111628.88</v>
      </c>
      <c r="J540" s="866">
        <v>111628.88</v>
      </c>
      <c r="K540" s="863" t="s">
        <v>381</v>
      </c>
    </row>
    <row r="541" spans="1:11" x14ac:dyDescent="0.25">
      <c r="A541" s="933" t="s">
        <v>1432</v>
      </c>
      <c r="B541" s="933" t="s">
        <v>1433</v>
      </c>
      <c r="C541" s="1014">
        <v>53939</v>
      </c>
      <c r="D541" s="1014">
        <v>799</v>
      </c>
      <c r="E541" s="1014">
        <v>22017</v>
      </c>
      <c r="F541" s="1014">
        <v>0</v>
      </c>
      <c r="G541" s="1014">
        <v>76755</v>
      </c>
      <c r="I541" s="867">
        <v>33772.199999999997</v>
      </c>
      <c r="J541" s="866">
        <v>33772.199999999997</v>
      </c>
      <c r="K541" s="863" t="s">
        <v>381</v>
      </c>
    </row>
    <row r="542" spans="1:11" x14ac:dyDescent="0.25">
      <c r="A542" s="1017" t="s">
        <v>1672</v>
      </c>
      <c r="B542" s="1017" t="s">
        <v>2937</v>
      </c>
      <c r="C542" s="1018">
        <v>7336</v>
      </c>
      <c r="D542" s="1018">
        <v>992</v>
      </c>
      <c r="E542" s="1018">
        <v>4738</v>
      </c>
      <c r="F542" s="1018">
        <v>0</v>
      </c>
      <c r="G542" s="1018">
        <v>13066</v>
      </c>
      <c r="H542" s="881"/>
      <c r="I542" s="882">
        <v>5749.04</v>
      </c>
      <c r="J542" s="866">
        <v>5749.04</v>
      </c>
      <c r="K542" s="863" t="s">
        <v>3012</v>
      </c>
    </row>
    <row r="543" spans="1:11" x14ac:dyDescent="0.25">
      <c r="A543" s="933" t="s">
        <v>1434</v>
      </c>
      <c r="B543" s="933" t="s">
        <v>1435</v>
      </c>
      <c r="C543" s="1014">
        <v>1225</v>
      </c>
      <c r="D543" s="1014">
        <v>1331</v>
      </c>
      <c r="E543" s="1014">
        <v>24892</v>
      </c>
      <c r="F543" s="1014">
        <v>0</v>
      </c>
      <c r="G543" s="1014">
        <v>27448</v>
      </c>
      <c r="I543" s="867">
        <v>12077.12</v>
      </c>
      <c r="J543" s="866">
        <v>12077.12</v>
      </c>
      <c r="K543" s="863" t="s">
        <v>3012</v>
      </c>
    </row>
    <row r="544" spans="1:11" x14ac:dyDescent="0.25">
      <c r="A544" s="933" t="s">
        <v>1436</v>
      </c>
      <c r="B544" s="933" t="s">
        <v>1437</v>
      </c>
      <c r="C544" s="1014">
        <v>7137</v>
      </c>
      <c r="D544" s="1014">
        <v>1096</v>
      </c>
      <c r="E544" s="1014">
        <v>9379</v>
      </c>
      <c r="F544" s="1014">
        <v>0</v>
      </c>
      <c r="G544" s="1014">
        <v>17612</v>
      </c>
      <c r="I544" s="867">
        <v>7749.28</v>
      </c>
      <c r="J544" s="866">
        <v>7749.28</v>
      </c>
      <c r="K544" s="863" t="s">
        <v>3012</v>
      </c>
    </row>
    <row r="545" spans="1:11" x14ac:dyDescent="0.25">
      <c r="A545" s="933" t="s">
        <v>1438</v>
      </c>
      <c r="B545" s="933" t="s">
        <v>1439</v>
      </c>
      <c r="C545" s="1014">
        <v>22</v>
      </c>
      <c r="D545" s="1014">
        <v>705</v>
      </c>
      <c r="E545" s="1014">
        <v>20971</v>
      </c>
      <c r="F545" s="1014">
        <v>0</v>
      </c>
      <c r="G545" s="1014">
        <v>21698</v>
      </c>
      <c r="I545" s="867">
        <v>9547.1200000000008</v>
      </c>
      <c r="J545" s="866">
        <v>9547.1200000000008</v>
      </c>
      <c r="K545" s="863" t="s">
        <v>3012</v>
      </c>
    </row>
    <row r="546" spans="1:11" x14ac:dyDescent="0.25">
      <c r="A546" s="933" t="s">
        <v>1440</v>
      </c>
      <c r="B546" s="933" t="s">
        <v>1441</v>
      </c>
      <c r="C546" s="1014">
        <v>5709</v>
      </c>
      <c r="D546" s="1014">
        <v>4510</v>
      </c>
      <c r="E546" s="1014">
        <v>9744</v>
      </c>
      <c r="F546" s="1014">
        <v>3704</v>
      </c>
      <c r="G546" s="1014">
        <v>23667</v>
      </c>
      <c r="I546" s="867">
        <v>10413.48</v>
      </c>
      <c r="J546" s="866">
        <v>10413.48</v>
      </c>
      <c r="K546" s="863" t="s">
        <v>3012</v>
      </c>
    </row>
    <row r="547" spans="1:11" x14ac:dyDescent="0.25">
      <c r="A547" s="933" t="s">
        <v>1442</v>
      </c>
      <c r="B547" s="933" t="s">
        <v>1443</v>
      </c>
      <c r="C547" s="1014">
        <v>7869</v>
      </c>
      <c r="D547" s="1014">
        <v>4925</v>
      </c>
      <c r="E547" s="1014">
        <v>5091</v>
      </c>
      <c r="F547" s="1014">
        <v>0</v>
      </c>
      <c r="G547" s="1014">
        <v>17885</v>
      </c>
      <c r="I547" s="867">
        <v>7869.4</v>
      </c>
      <c r="J547" s="866">
        <v>7869.4</v>
      </c>
      <c r="K547" s="863" t="s">
        <v>3012</v>
      </c>
    </row>
    <row r="548" spans="1:11" x14ac:dyDescent="0.25">
      <c r="A548" s="933" t="s">
        <v>1444</v>
      </c>
      <c r="B548" s="933" t="s">
        <v>1445</v>
      </c>
      <c r="C548" s="1014">
        <v>10669</v>
      </c>
      <c r="D548" s="1014">
        <v>1350</v>
      </c>
      <c r="E548" s="1014">
        <v>825</v>
      </c>
      <c r="F548" s="1014">
        <v>0</v>
      </c>
      <c r="G548" s="1014">
        <v>12844</v>
      </c>
      <c r="I548" s="867">
        <v>5651.36</v>
      </c>
      <c r="J548" s="866">
        <v>5651.36</v>
      </c>
      <c r="K548" s="863" t="s">
        <v>381</v>
      </c>
    </row>
    <row r="549" spans="1:11" x14ac:dyDescent="0.25">
      <c r="A549" s="933" t="s">
        <v>1446</v>
      </c>
      <c r="B549" s="933" t="s">
        <v>441</v>
      </c>
      <c r="C549" s="1014">
        <v>2699</v>
      </c>
      <c r="D549" s="1014">
        <v>1042</v>
      </c>
      <c r="E549" s="1014">
        <v>3350</v>
      </c>
      <c r="F549" s="1014">
        <v>0</v>
      </c>
      <c r="G549" s="1014">
        <v>7091</v>
      </c>
      <c r="I549" s="867">
        <v>3120.04</v>
      </c>
      <c r="J549" s="866">
        <v>3120.04</v>
      </c>
      <c r="K549" s="863" t="s">
        <v>381</v>
      </c>
    </row>
    <row r="550" spans="1:11" x14ac:dyDescent="0.25">
      <c r="A550" s="933" t="s">
        <v>1447</v>
      </c>
      <c r="B550" s="933" t="s">
        <v>1448</v>
      </c>
      <c r="C550" s="1014">
        <v>2089</v>
      </c>
      <c r="D550" s="1014">
        <v>1489</v>
      </c>
      <c r="E550" s="1014">
        <v>2981</v>
      </c>
      <c r="F550" s="1014">
        <v>0</v>
      </c>
      <c r="G550" s="1014">
        <v>6559</v>
      </c>
      <c r="I550" s="867">
        <v>2885.96</v>
      </c>
      <c r="J550" s="866">
        <v>2885.96</v>
      </c>
      <c r="K550" s="863" t="s">
        <v>381</v>
      </c>
    </row>
    <row r="551" spans="1:11" x14ac:dyDescent="0.25">
      <c r="A551" s="933" t="s">
        <v>1449</v>
      </c>
      <c r="B551" s="933" t="s">
        <v>1450</v>
      </c>
      <c r="C551" s="1014">
        <v>6473</v>
      </c>
      <c r="D551" s="1014">
        <v>0</v>
      </c>
      <c r="E551" s="1014">
        <v>1250</v>
      </c>
      <c r="F551" s="1014">
        <v>0</v>
      </c>
      <c r="G551" s="1014">
        <v>7723</v>
      </c>
      <c r="I551" s="867">
        <v>3398.12</v>
      </c>
      <c r="J551" s="866">
        <v>3398.12</v>
      </c>
      <c r="K551" s="863" t="s">
        <v>381</v>
      </c>
    </row>
    <row r="552" spans="1:11" x14ac:dyDescent="0.25">
      <c r="A552" s="933" t="s">
        <v>1451</v>
      </c>
      <c r="B552" s="933" t="s">
        <v>1452</v>
      </c>
      <c r="C552" s="1014">
        <v>1355</v>
      </c>
      <c r="D552" s="1014">
        <v>718</v>
      </c>
      <c r="E552" s="1014">
        <v>2637</v>
      </c>
      <c r="F552" s="1014">
        <v>0</v>
      </c>
      <c r="G552" s="1014">
        <v>4710</v>
      </c>
      <c r="I552" s="867">
        <v>2072.4</v>
      </c>
      <c r="J552" s="866">
        <v>2072.4</v>
      </c>
      <c r="K552" s="863" t="s">
        <v>381</v>
      </c>
    </row>
    <row r="553" spans="1:11" x14ac:dyDescent="0.25">
      <c r="A553" s="933" t="s">
        <v>1453</v>
      </c>
      <c r="B553" s="933" t="s">
        <v>1454</v>
      </c>
      <c r="C553" s="1014">
        <v>2683</v>
      </c>
      <c r="D553" s="1014">
        <v>230</v>
      </c>
      <c r="E553" s="1014">
        <v>1502</v>
      </c>
      <c r="F553" s="1014">
        <v>0</v>
      </c>
      <c r="G553" s="1014">
        <v>4415</v>
      </c>
      <c r="I553" s="867">
        <v>1942.6</v>
      </c>
      <c r="J553" s="866">
        <v>1942.6</v>
      </c>
      <c r="K553" s="863" t="s">
        <v>381</v>
      </c>
    </row>
    <row r="554" spans="1:11" x14ac:dyDescent="0.25">
      <c r="A554" s="933" t="s">
        <v>1455</v>
      </c>
      <c r="B554" s="933" t="s">
        <v>1456</v>
      </c>
      <c r="C554" s="1014">
        <v>141231</v>
      </c>
      <c r="D554" s="1014">
        <v>18388</v>
      </c>
      <c r="E554" s="1014">
        <v>64775</v>
      </c>
      <c r="F554" s="1014">
        <v>11973</v>
      </c>
      <c r="G554" s="1014">
        <v>236367</v>
      </c>
      <c r="I554" s="867">
        <v>104001.48</v>
      </c>
      <c r="J554" s="866">
        <v>104001.48</v>
      </c>
      <c r="K554" s="863" t="s">
        <v>381</v>
      </c>
    </row>
    <row r="555" spans="1:11" x14ac:dyDescent="0.25">
      <c r="A555" s="933" t="s">
        <v>1457</v>
      </c>
      <c r="B555" s="933" t="s">
        <v>1458</v>
      </c>
      <c r="C555" s="1014">
        <v>28143</v>
      </c>
      <c r="D555" s="1014">
        <v>0</v>
      </c>
      <c r="E555" s="1014">
        <v>3331</v>
      </c>
      <c r="F555" s="1014">
        <v>0</v>
      </c>
      <c r="G555" s="1014">
        <v>31474</v>
      </c>
      <c r="I555" s="867">
        <v>13848.56</v>
      </c>
      <c r="J555" s="866">
        <v>13848.56</v>
      </c>
      <c r="K555" s="863" t="s">
        <v>381</v>
      </c>
    </row>
    <row r="556" spans="1:11" x14ac:dyDescent="0.25">
      <c r="A556" s="933" t="s">
        <v>1459</v>
      </c>
      <c r="B556" s="933" t="s">
        <v>1460</v>
      </c>
      <c r="C556" s="1014">
        <v>10609</v>
      </c>
      <c r="D556" s="1014">
        <v>3609</v>
      </c>
      <c r="E556" s="1014">
        <v>17985</v>
      </c>
      <c r="F556" s="1014">
        <v>1106</v>
      </c>
      <c r="G556" s="1014">
        <v>33309</v>
      </c>
      <c r="I556" s="867">
        <v>14655.960000000001</v>
      </c>
      <c r="J556" s="866">
        <v>14655.960000000001</v>
      </c>
      <c r="K556" s="863" t="s">
        <v>381</v>
      </c>
    </row>
    <row r="557" spans="1:11" x14ac:dyDescent="0.25">
      <c r="A557" s="933" t="s">
        <v>1461</v>
      </c>
      <c r="B557" s="933" t="s">
        <v>530</v>
      </c>
      <c r="C557" s="1014">
        <v>1455</v>
      </c>
      <c r="D557" s="1014">
        <v>617</v>
      </c>
      <c r="E557" s="1014">
        <v>15532</v>
      </c>
      <c r="F557" s="1014">
        <v>0</v>
      </c>
      <c r="G557" s="1014">
        <v>17604</v>
      </c>
      <c r="I557" s="867">
        <v>7745.76</v>
      </c>
      <c r="J557" s="866">
        <v>7745.76</v>
      </c>
      <c r="K557" s="863" t="s">
        <v>3012</v>
      </c>
    </row>
    <row r="558" spans="1:11" x14ac:dyDescent="0.25">
      <c r="A558" s="933" t="s">
        <v>1462</v>
      </c>
      <c r="B558" s="933" t="s">
        <v>1463</v>
      </c>
      <c r="C558" s="1014">
        <v>23450</v>
      </c>
      <c r="D558" s="1014">
        <v>9933</v>
      </c>
      <c r="E558" s="1014">
        <v>24944</v>
      </c>
      <c r="F558" s="1014">
        <v>0</v>
      </c>
      <c r="G558" s="1014">
        <v>58327</v>
      </c>
      <c r="I558" s="867">
        <v>25663.88</v>
      </c>
      <c r="J558" s="866">
        <v>25663.88</v>
      </c>
      <c r="K558" s="863" t="s">
        <v>381</v>
      </c>
    </row>
    <row r="559" spans="1:11" x14ac:dyDescent="0.25">
      <c r="A559" s="933" t="s">
        <v>1464</v>
      </c>
      <c r="B559" s="933" t="s">
        <v>1465</v>
      </c>
      <c r="C559" s="1014">
        <v>22225</v>
      </c>
      <c r="D559" s="1014">
        <v>6017</v>
      </c>
      <c r="E559" s="1014">
        <v>27115</v>
      </c>
      <c r="F559" s="1014">
        <v>0</v>
      </c>
      <c r="G559" s="1014">
        <v>55357</v>
      </c>
      <c r="I559" s="867">
        <v>24357.08</v>
      </c>
      <c r="J559" s="866">
        <v>24357.08</v>
      </c>
      <c r="K559" s="863" t="s">
        <v>381</v>
      </c>
    </row>
    <row r="560" spans="1:11" x14ac:dyDescent="0.25">
      <c r="A560" s="933" t="s">
        <v>1466</v>
      </c>
      <c r="B560" s="933" t="s">
        <v>1467</v>
      </c>
      <c r="C560" s="1014">
        <v>38597</v>
      </c>
      <c r="D560" s="1014">
        <v>5146</v>
      </c>
      <c r="E560" s="1014">
        <v>25646</v>
      </c>
      <c r="F560" s="1014">
        <v>4791</v>
      </c>
      <c r="G560" s="1014">
        <v>74180</v>
      </c>
      <c r="I560" s="867">
        <v>32639.200000000001</v>
      </c>
      <c r="J560" s="866">
        <v>32639.200000000001</v>
      </c>
      <c r="K560" s="863" t="s">
        <v>381</v>
      </c>
    </row>
    <row r="561" spans="1:11" x14ac:dyDescent="0.25">
      <c r="A561" s="933" t="s">
        <v>1468</v>
      </c>
      <c r="B561" s="933" t="s">
        <v>1469</v>
      </c>
      <c r="C561" s="1014">
        <v>42823</v>
      </c>
      <c r="D561" s="1014">
        <v>3255</v>
      </c>
      <c r="E561" s="1014">
        <v>18147</v>
      </c>
      <c r="F561" s="1014">
        <v>1106</v>
      </c>
      <c r="G561" s="1014">
        <v>65331</v>
      </c>
      <c r="I561" s="867">
        <v>28745.64</v>
      </c>
      <c r="J561" s="866">
        <v>28745.64</v>
      </c>
      <c r="K561" s="863" t="s">
        <v>381</v>
      </c>
    </row>
    <row r="562" spans="1:11" x14ac:dyDescent="0.25">
      <c r="A562" s="933" t="s">
        <v>1470</v>
      </c>
      <c r="B562" s="933" t="s">
        <v>1471</v>
      </c>
      <c r="C562" s="1014">
        <v>38473</v>
      </c>
      <c r="D562" s="1014">
        <v>11306</v>
      </c>
      <c r="E562" s="1014">
        <v>45778</v>
      </c>
      <c r="F562" s="1014">
        <v>0</v>
      </c>
      <c r="G562" s="1014">
        <v>95557</v>
      </c>
      <c r="I562" s="867">
        <v>42045.08</v>
      </c>
      <c r="J562" s="866">
        <v>42045.08</v>
      </c>
      <c r="K562" s="863" t="s">
        <v>381</v>
      </c>
    </row>
    <row r="563" spans="1:11" x14ac:dyDescent="0.25">
      <c r="A563" s="933" t="s">
        <v>1472</v>
      </c>
      <c r="B563" s="933" t="s">
        <v>1473</v>
      </c>
      <c r="C563" s="1014">
        <v>23149</v>
      </c>
      <c r="D563" s="1014">
        <v>0</v>
      </c>
      <c r="E563" s="1014">
        <v>3031</v>
      </c>
      <c r="F563" s="1014">
        <v>592</v>
      </c>
      <c r="G563" s="1014">
        <v>26772</v>
      </c>
      <c r="I563" s="867">
        <v>11779.68</v>
      </c>
      <c r="J563" s="866">
        <v>11779.68</v>
      </c>
      <c r="K563" s="863" t="s">
        <v>381</v>
      </c>
    </row>
    <row r="564" spans="1:11" x14ac:dyDescent="0.25">
      <c r="A564" s="933" t="s">
        <v>1474</v>
      </c>
      <c r="B564" s="933" t="s">
        <v>1475</v>
      </c>
      <c r="C564" s="1014">
        <v>221616</v>
      </c>
      <c r="D564" s="1014">
        <v>0</v>
      </c>
      <c r="E564" s="1014">
        <v>89026</v>
      </c>
      <c r="F564" s="1014">
        <v>0</v>
      </c>
      <c r="G564" s="1014">
        <v>310642</v>
      </c>
      <c r="I564" s="867">
        <v>136682.48000000001</v>
      </c>
      <c r="J564" s="866">
        <v>136682.48000000001</v>
      </c>
      <c r="K564" s="863" t="s">
        <v>381</v>
      </c>
    </row>
    <row r="565" spans="1:11" x14ac:dyDescent="0.25">
      <c r="A565" s="933" t="s">
        <v>1476</v>
      </c>
      <c r="B565" s="933" t="s">
        <v>1477</v>
      </c>
      <c r="C565" s="1014">
        <v>4485</v>
      </c>
      <c r="D565" s="1014">
        <v>823</v>
      </c>
      <c r="E565" s="1014">
        <v>18061</v>
      </c>
      <c r="F565" s="1014">
        <v>0</v>
      </c>
      <c r="G565" s="1014">
        <v>23369</v>
      </c>
      <c r="I565" s="867">
        <v>10282.36</v>
      </c>
      <c r="J565" s="866">
        <v>10282.36</v>
      </c>
      <c r="K565" s="863" t="s">
        <v>381</v>
      </c>
    </row>
    <row r="566" spans="1:11" x14ac:dyDescent="0.25">
      <c r="A566" s="933" t="s">
        <v>1478</v>
      </c>
      <c r="B566" s="933" t="s">
        <v>1479</v>
      </c>
      <c r="C566" s="1014">
        <v>10527</v>
      </c>
      <c r="D566" s="1014">
        <v>2993</v>
      </c>
      <c r="E566" s="1014">
        <v>10439</v>
      </c>
      <c r="F566" s="1014">
        <v>0</v>
      </c>
      <c r="G566" s="1014">
        <v>23959</v>
      </c>
      <c r="I566" s="867">
        <v>10541.960000000001</v>
      </c>
      <c r="J566" s="866">
        <v>10541.960000000001</v>
      </c>
      <c r="K566" s="863" t="s">
        <v>381</v>
      </c>
    </row>
    <row r="567" spans="1:11" x14ac:dyDescent="0.25">
      <c r="A567" s="933" t="s">
        <v>1480</v>
      </c>
      <c r="B567" s="933" t="s">
        <v>1481</v>
      </c>
      <c r="C567" s="1014">
        <v>1242</v>
      </c>
      <c r="D567" s="1014">
        <v>913</v>
      </c>
      <c r="E567" s="1014">
        <v>17114</v>
      </c>
      <c r="F567" s="1014">
        <v>0</v>
      </c>
      <c r="G567" s="1014">
        <v>19269</v>
      </c>
      <c r="I567" s="867">
        <v>8478.36</v>
      </c>
      <c r="J567" s="866">
        <v>8478.36</v>
      </c>
      <c r="K567" s="863" t="s">
        <v>3012</v>
      </c>
    </row>
    <row r="568" spans="1:11" x14ac:dyDescent="0.25">
      <c r="A568" s="933" t="s">
        <v>1482</v>
      </c>
      <c r="B568" s="933" t="s">
        <v>1483</v>
      </c>
      <c r="C568" s="1014">
        <v>144</v>
      </c>
      <c r="D568" s="1014">
        <v>405</v>
      </c>
      <c r="E568" s="1014">
        <v>7580</v>
      </c>
      <c r="F568" s="1014">
        <v>0</v>
      </c>
      <c r="G568" s="1014">
        <v>8129</v>
      </c>
      <c r="I568" s="867">
        <v>3576.76</v>
      </c>
      <c r="J568" s="866">
        <v>3576.76</v>
      </c>
      <c r="K568" s="863" t="s">
        <v>3012</v>
      </c>
    </row>
    <row r="569" spans="1:11" x14ac:dyDescent="0.25">
      <c r="A569" s="933" t="s">
        <v>1484</v>
      </c>
      <c r="B569" s="933" t="s">
        <v>1485</v>
      </c>
      <c r="C569" s="1014">
        <v>480</v>
      </c>
      <c r="D569" s="1014">
        <v>651</v>
      </c>
      <c r="E569" s="1014">
        <v>10563</v>
      </c>
      <c r="F569" s="1014">
        <v>0</v>
      </c>
      <c r="G569" s="1014">
        <v>11694</v>
      </c>
      <c r="I569" s="867">
        <v>5145.3599999999997</v>
      </c>
      <c r="J569" s="866">
        <v>5145.3599999999997</v>
      </c>
      <c r="K569" s="863" t="s">
        <v>3012</v>
      </c>
    </row>
    <row r="570" spans="1:11" x14ac:dyDescent="0.25">
      <c r="A570" s="933" t="s">
        <v>1486</v>
      </c>
      <c r="B570" s="933" t="s">
        <v>676</v>
      </c>
      <c r="C570" s="1014">
        <v>899</v>
      </c>
      <c r="D570" s="1014">
        <v>858</v>
      </c>
      <c r="E570" s="1014">
        <v>2278</v>
      </c>
      <c r="F570" s="1014">
        <v>0</v>
      </c>
      <c r="G570" s="1014">
        <v>4035</v>
      </c>
      <c r="I570" s="867">
        <v>1775.4</v>
      </c>
      <c r="J570" s="866">
        <v>1775.4</v>
      </c>
      <c r="K570" s="863" t="s">
        <v>3012</v>
      </c>
    </row>
    <row r="571" spans="1:11" x14ac:dyDescent="0.25">
      <c r="A571" s="933" t="s">
        <v>1487</v>
      </c>
      <c r="B571" s="933" t="s">
        <v>1488</v>
      </c>
      <c r="C571" s="1014">
        <v>26546</v>
      </c>
      <c r="D571" s="1014">
        <v>2512</v>
      </c>
      <c r="E571" s="1014">
        <v>4263</v>
      </c>
      <c r="F571" s="1014">
        <v>0</v>
      </c>
      <c r="G571" s="1014">
        <v>33321</v>
      </c>
      <c r="I571" s="867">
        <v>14661.24</v>
      </c>
      <c r="J571" s="866">
        <v>14661.24</v>
      </c>
      <c r="K571" s="863" t="s">
        <v>381</v>
      </c>
    </row>
    <row r="572" spans="1:11" x14ac:dyDescent="0.25">
      <c r="A572" s="933" t="s">
        <v>1489</v>
      </c>
      <c r="B572" s="933" t="s">
        <v>1490</v>
      </c>
      <c r="C572" s="1014">
        <v>21139</v>
      </c>
      <c r="D572" s="1014">
        <v>0</v>
      </c>
      <c r="E572" s="1014">
        <v>9776</v>
      </c>
      <c r="F572" s="1014">
        <v>449</v>
      </c>
      <c r="G572" s="1014">
        <v>31364</v>
      </c>
      <c r="I572" s="867">
        <v>13800.16</v>
      </c>
      <c r="J572" s="866">
        <v>13800.16</v>
      </c>
      <c r="K572" s="863" t="s">
        <v>381</v>
      </c>
    </row>
    <row r="573" spans="1:11" x14ac:dyDescent="0.25">
      <c r="A573" s="933" t="s">
        <v>1491</v>
      </c>
      <c r="B573" s="933" t="s">
        <v>1492</v>
      </c>
      <c r="C573" s="1014">
        <v>6483</v>
      </c>
      <c r="D573" s="1014">
        <v>2689</v>
      </c>
      <c r="E573" s="1014">
        <v>25603</v>
      </c>
      <c r="F573" s="1014">
        <v>0</v>
      </c>
      <c r="G573" s="1014">
        <v>34775</v>
      </c>
      <c r="I573" s="867">
        <v>15301</v>
      </c>
      <c r="J573" s="866">
        <v>15301</v>
      </c>
      <c r="K573" s="863" t="s">
        <v>381</v>
      </c>
    </row>
    <row r="574" spans="1:11" x14ac:dyDescent="0.25">
      <c r="A574" s="933" t="s">
        <v>1493</v>
      </c>
      <c r="B574" s="933" t="s">
        <v>1494</v>
      </c>
      <c r="C574" s="1014">
        <v>33009</v>
      </c>
      <c r="D574" s="1014">
        <v>7154</v>
      </c>
      <c r="E574" s="1014">
        <v>25044</v>
      </c>
      <c r="F574" s="1014">
        <v>0</v>
      </c>
      <c r="G574" s="1014">
        <v>65207</v>
      </c>
      <c r="I574" s="867">
        <v>28691.08</v>
      </c>
      <c r="J574" s="866">
        <v>28691.08</v>
      </c>
      <c r="K574" s="863" t="s">
        <v>381</v>
      </c>
    </row>
    <row r="575" spans="1:11" x14ac:dyDescent="0.25">
      <c r="A575" s="933" t="s">
        <v>1495</v>
      </c>
      <c r="B575" s="933" t="s">
        <v>1496</v>
      </c>
      <c r="C575" s="1014">
        <v>17241</v>
      </c>
      <c r="D575" s="1014">
        <v>3861</v>
      </c>
      <c r="E575" s="1014">
        <v>10197</v>
      </c>
      <c r="F575" s="1014">
        <v>0</v>
      </c>
      <c r="G575" s="1014">
        <v>31299</v>
      </c>
      <c r="I575" s="867">
        <v>13771.56</v>
      </c>
      <c r="J575" s="866">
        <v>13771.56</v>
      </c>
      <c r="K575" s="863" t="s">
        <v>381</v>
      </c>
    </row>
    <row r="576" spans="1:11" x14ac:dyDescent="0.25">
      <c r="A576" s="933" t="s">
        <v>1497</v>
      </c>
      <c r="B576" s="933" t="s">
        <v>1498</v>
      </c>
      <c r="C576" s="1014">
        <v>11945</v>
      </c>
      <c r="D576" s="1014">
        <v>1974</v>
      </c>
      <c r="E576" s="1014">
        <v>9612</v>
      </c>
      <c r="F576" s="1014">
        <v>0</v>
      </c>
      <c r="G576" s="1014">
        <v>23531</v>
      </c>
      <c r="I576" s="867">
        <v>10353.64</v>
      </c>
      <c r="J576" s="866">
        <v>10353.64</v>
      </c>
      <c r="K576" s="863" t="s">
        <v>381</v>
      </c>
    </row>
    <row r="577" spans="1:11" x14ac:dyDescent="0.25">
      <c r="A577" s="933" t="s">
        <v>1499</v>
      </c>
      <c r="B577" s="933" t="s">
        <v>1500</v>
      </c>
      <c r="C577" s="1014">
        <v>15772</v>
      </c>
      <c r="D577" s="1014">
        <v>2930</v>
      </c>
      <c r="E577" s="1014">
        <v>12087</v>
      </c>
      <c r="F577" s="1014">
        <v>0</v>
      </c>
      <c r="G577" s="1014">
        <v>30789</v>
      </c>
      <c r="I577" s="867">
        <v>13547.16</v>
      </c>
      <c r="J577" s="866">
        <v>13547.16</v>
      </c>
      <c r="K577" s="863" t="s">
        <v>381</v>
      </c>
    </row>
    <row r="578" spans="1:11" x14ac:dyDescent="0.25">
      <c r="A578" s="933" t="s">
        <v>1501</v>
      </c>
      <c r="B578" s="933" t="s">
        <v>1502</v>
      </c>
      <c r="C578" s="1014">
        <v>34340</v>
      </c>
      <c r="D578" s="1014">
        <v>5499</v>
      </c>
      <c r="E578" s="1014">
        <v>19861</v>
      </c>
      <c r="F578" s="1014">
        <v>0</v>
      </c>
      <c r="G578" s="1014">
        <v>59700</v>
      </c>
      <c r="I578" s="867">
        <v>26268</v>
      </c>
      <c r="J578" s="866">
        <v>26268</v>
      </c>
      <c r="K578" s="863" t="s">
        <v>381</v>
      </c>
    </row>
    <row r="579" spans="1:11" x14ac:dyDescent="0.25">
      <c r="A579" s="933" t="s">
        <v>1503</v>
      </c>
      <c r="B579" s="933" t="s">
        <v>1504</v>
      </c>
      <c r="C579" s="1014">
        <v>23137</v>
      </c>
      <c r="D579" s="1014">
        <v>6393</v>
      </c>
      <c r="E579" s="1014">
        <v>15865</v>
      </c>
      <c r="F579" s="1014">
        <v>0</v>
      </c>
      <c r="G579" s="1014">
        <v>45395</v>
      </c>
      <c r="I579" s="867">
        <v>19973.8</v>
      </c>
      <c r="J579" s="866">
        <v>19973.8</v>
      </c>
      <c r="K579" s="863" t="s">
        <v>381</v>
      </c>
    </row>
    <row r="580" spans="1:11" x14ac:dyDescent="0.25">
      <c r="A580" s="933" t="s">
        <v>1505</v>
      </c>
      <c r="B580" s="933" t="s">
        <v>1506</v>
      </c>
      <c r="C580" s="1014">
        <v>102685</v>
      </c>
      <c r="D580" s="1014">
        <v>17347</v>
      </c>
      <c r="E580" s="1014">
        <v>79545</v>
      </c>
      <c r="F580" s="1014">
        <v>0</v>
      </c>
      <c r="G580" s="1014">
        <v>199577</v>
      </c>
      <c r="I580" s="867">
        <v>87813.88</v>
      </c>
      <c r="J580" s="866">
        <v>87813.88</v>
      </c>
      <c r="K580" s="863" t="s">
        <v>381</v>
      </c>
    </row>
    <row r="581" spans="1:11" x14ac:dyDescent="0.25">
      <c r="A581" s="933" t="s">
        <v>1507</v>
      </c>
      <c r="B581" s="933" t="s">
        <v>1508</v>
      </c>
      <c r="C581" s="1014">
        <v>28731</v>
      </c>
      <c r="D581" s="1014">
        <v>6173</v>
      </c>
      <c r="E581" s="1014">
        <v>20504</v>
      </c>
      <c r="F581" s="1014">
        <v>0</v>
      </c>
      <c r="G581" s="1014">
        <v>55408</v>
      </c>
      <c r="I581" s="867">
        <v>24379.52</v>
      </c>
      <c r="J581" s="866">
        <v>24379.52</v>
      </c>
      <c r="K581" s="863" t="s">
        <v>381</v>
      </c>
    </row>
    <row r="582" spans="1:11" x14ac:dyDescent="0.25">
      <c r="A582" s="933" t="s">
        <v>1509</v>
      </c>
      <c r="B582" s="933" t="s">
        <v>1510</v>
      </c>
      <c r="C582" s="1014">
        <v>9813</v>
      </c>
      <c r="D582" s="1014">
        <v>2740</v>
      </c>
      <c r="E582" s="1014">
        <v>4606</v>
      </c>
      <c r="F582" s="1014">
        <v>0</v>
      </c>
      <c r="G582" s="1014">
        <v>17159</v>
      </c>
      <c r="I582" s="867">
        <v>7549.96</v>
      </c>
      <c r="J582" s="866">
        <v>7549.96</v>
      </c>
      <c r="K582" s="863" t="s">
        <v>381</v>
      </c>
    </row>
    <row r="583" spans="1:11" x14ac:dyDescent="0.25">
      <c r="A583" s="933" t="s">
        <v>1511</v>
      </c>
      <c r="B583" s="933" t="s">
        <v>1512</v>
      </c>
      <c r="C583" s="1014">
        <v>17840</v>
      </c>
      <c r="D583" s="1014">
        <v>4228</v>
      </c>
      <c r="E583" s="1014">
        <v>14226</v>
      </c>
      <c r="F583" s="1014">
        <v>0</v>
      </c>
      <c r="G583" s="1014">
        <v>36294</v>
      </c>
      <c r="I583" s="867">
        <v>15969.36</v>
      </c>
      <c r="J583" s="866">
        <v>15969.36</v>
      </c>
      <c r="K583" s="863" t="s">
        <v>381</v>
      </c>
    </row>
    <row r="584" spans="1:11" x14ac:dyDescent="0.25">
      <c r="A584" s="933" t="s">
        <v>1513</v>
      </c>
      <c r="B584" s="933" t="s">
        <v>1514</v>
      </c>
      <c r="C584" s="1014">
        <v>26423</v>
      </c>
      <c r="D584" s="1014">
        <v>4062</v>
      </c>
      <c r="E584" s="1014">
        <v>11312</v>
      </c>
      <c r="F584" s="1014">
        <v>0</v>
      </c>
      <c r="G584" s="1014">
        <v>41797</v>
      </c>
      <c r="I584" s="867">
        <v>18390.68</v>
      </c>
      <c r="J584" s="866">
        <v>18390.68</v>
      </c>
      <c r="K584" s="863" t="s">
        <v>381</v>
      </c>
    </row>
    <row r="585" spans="1:11" x14ac:dyDescent="0.25">
      <c r="A585" s="933" t="s">
        <v>1515</v>
      </c>
      <c r="B585" s="933" t="s">
        <v>1516</v>
      </c>
      <c r="C585" s="1014">
        <v>71300</v>
      </c>
      <c r="D585" s="1014">
        <v>20485</v>
      </c>
      <c r="E585" s="1014">
        <v>54284</v>
      </c>
      <c r="F585" s="1014">
        <v>0</v>
      </c>
      <c r="G585" s="1014">
        <v>146069</v>
      </c>
      <c r="I585" s="867">
        <v>64270.36</v>
      </c>
      <c r="J585" s="866">
        <v>64270.36</v>
      </c>
      <c r="K585" s="863" t="s">
        <v>381</v>
      </c>
    </row>
    <row r="586" spans="1:11" x14ac:dyDescent="0.25">
      <c r="A586" s="933" t="s">
        <v>1517</v>
      </c>
      <c r="B586" s="933" t="s">
        <v>1518</v>
      </c>
      <c r="C586" s="1014">
        <v>23165</v>
      </c>
      <c r="D586" s="1014">
        <v>4320</v>
      </c>
      <c r="E586" s="1014">
        <v>35171</v>
      </c>
      <c r="F586" s="1014">
        <v>0</v>
      </c>
      <c r="G586" s="1014">
        <v>62656</v>
      </c>
      <c r="I586" s="867">
        <v>27568.639999999999</v>
      </c>
      <c r="J586" s="866">
        <v>27568.639999999999</v>
      </c>
      <c r="K586" s="863" t="s">
        <v>381</v>
      </c>
    </row>
    <row r="587" spans="1:11" x14ac:dyDescent="0.25">
      <c r="A587" s="933" t="s">
        <v>1519</v>
      </c>
      <c r="B587" s="933" t="s">
        <v>1520</v>
      </c>
      <c r="C587" s="1014">
        <v>17093</v>
      </c>
      <c r="D587" s="1014">
        <v>3462</v>
      </c>
      <c r="E587" s="1014">
        <v>10384</v>
      </c>
      <c r="F587" s="1014">
        <v>0</v>
      </c>
      <c r="G587" s="1014">
        <v>30939</v>
      </c>
      <c r="I587" s="867">
        <v>13613.16</v>
      </c>
      <c r="J587" s="866">
        <v>13613.16</v>
      </c>
      <c r="K587" s="863" t="s">
        <v>381</v>
      </c>
    </row>
    <row r="588" spans="1:11" x14ac:dyDescent="0.25">
      <c r="A588" s="933" t="s">
        <v>1521</v>
      </c>
      <c r="B588" s="933" t="s">
        <v>1522</v>
      </c>
      <c r="C588" s="1014">
        <v>40835</v>
      </c>
      <c r="D588" s="1014">
        <v>6294</v>
      </c>
      <c r="E588" s="1014">
        <v>19428</v>
      </c>
      <c r="F588" s="1014">
        <v>0</v>
      </c>
      <c r="G588" s="1014">
        <v>66557</v>
      </c>
      <c r="I588" s="867">
        <v>29285.08</v>
      </c>
      <c r="J588" s="866">
        <v>29285.08</v>
      </c>
      <c r="K588" s="863" t="s">
        <v>381</v>
      </c>
    </row>
    <row r="589" spans="1:11" x14ac:dyDescent="0.25">
      <c r="A589" s="933" t="s">
        <v>1523</v>
      </c>
      <c r="B589" s="933" t="s">
        <v>1524</v>
      </c>
      <c r="C589" s="1014">
        <v>3926</v>
      </c>
      <c r="D589" s="1014">
        <v>2076</v>
      </c>
      <c r="E589" s="1014">
        <v>3446</v>
      </c>
      <c r="F589" s="1014">
        <v>309</v>
      </c>
      <c r="G589" s="1014">
        <v>9757</v>
      </c>
      <c r="I589" s="867">
        <v>4293.08</v>
      </c>
      <c r="J589" s="866">
        <v>4293.08</v>
      </c>
      <c r="K589" s="863" t="s">
        <v>381</v>
      </c>
    </row>
    <row r="590" spans="1:11" x14ac:dyDescent="0.25">
      <c r="A590" s="933" t="s">
        <v>1525</v>
      </c>
      <c r="B590" s="933" t="s">
        <v>1526</v>
      </c>
      <c r="C590" s="1014">
        <v>9034</v>
      </c>
      <c r="D590" s="1014">
        <v>1839</v>
      </c>
      <c r="E590" s="1014">
        <v>6447</v>
      </c>
      <c r="F590" s="1014">
        <v>0</v>
      </c>
      <c r="G590" s="1014">
        <v>17320</v>
      </c>
      <c r="I590" s="867">
        <v>7620.8</v>
      </c>
      <c r="J590" s="866">
        <v>7620.8</v>
      </c>
      <c r="K590" s="863" t="s">
        <v>381</v>
      </c>
    </row>
    <row r="591" spans="1:11" x14ac:dyDescent="0.25">
      <c r="A591" s="933" t="s">
        <v>1527</v>
      </c>
      <c r="B591" s="933" t="s">
        <v>1528</v>
      </c>
      <c r="C591" s="1014">
        <v>8301</v>
      </c>
      <c r="D591" s="1014">
        <v>1998</v>
      </c>
      <c r="E591" s="1014">
        <v>4437</v>
      </c>
      <c r="F591" s="1014">
        <v>0</v>
      </c>
      <c r="G591" s="1014">
        <v>14736</v>
      </c>
      <c r="I591" s="867">
        <v>6483.84</v>
      </c>
      <c r="J591" s="866">
        <v>6483.84</v>
      </c>
      <c r="K591" s="863" t="s">
        <v>381</v>
      </c>
    </row>
    <row r="592" spans="1:11" x14ac:dyDescent="0.25">
      <c r="A592" s="933" t="s">
        <v>1529</v>
      </c>
      <c r="B592" s="933" t="s">
        <v>1530</v>
      </c>
      <c r="C592" s="1014">
        <v>68367</v>
      </c>
      <c r="D592" s="1014">
        <v>15429</v>
      </c>
      <c r="E592" s="1014">
        <v>35431</v>
      </c>
      <c r="F592" s="1014">
        <v>0</v>
      </c>
      <c r="G592" s="1014">
        <v>119227</v>
      </c>
      <c r="I592" s="867">
        <v>52459.88</v>
      </c>
      <c r="J592" s="866">
        <v>52459.88</v>
      </c>
      <c r="K592" s="863" t="s">
        <v>381</v>
      </c>
    </row>
    <row r="593" spans="1:11" x14ac:dyDescent="0.25">
      <c r="A593" s="933" t="s">
        <v>1531</v>
      </c>
      <c r="B593" s="933" t="s">
        <v>1532</v>
      </c>
      <c r="C593" s="1014">
        <v>243719</v>
      </c>
      <c r="D593" s="1014">
        <v>49813</v>
      </c>
      <c r="E593" s="1014">
        <v>122016</v>
      </c>
      <c r="F593" s="1014">
        <v>0</v>
      </c>
      <c r="G593" s="1014">
        <v>415548</v>
      </c>
      <c r="I593" s="867">
        <v>182841.12</v>
      </c>
      <c r="J593" s="866">
        <v>182841.12</v>
      </c>
      <c r="K593" s="863" t="s">
        <v>381</v>
      </c>
    </row>
    <row r="594" spans="1:11" x14ac:dyDescent="0.25">
      <c r="A594" s="933" t="s">
        <v>1533</v>
      </c>
      <c r="B594" s="933" t="s">
        <v>1534</v>
      </c>
      <c r="C594" s="1014">
        <v>67675</v>
      </c>
      <c r="D594" s="1014">
        <v>18302</v>
      </c>
      <c r="E594" s="1014">
        <v>44258</v>
      </c>
      <c r="F594" s="1014">
        <v>0</v>
      </c>
      <c r="G594" s="1014">
        <v>130235</v>
      </c>
      <c r="I594" s="867">
        <v>57303.4</v>
      </c>
      <c r="J594" s="866">
        <v>57303.4</v>
      </c>
      <c r="K594" s="863" t="s">
        <v>381</v>
      </c>
    </row>
    <row r="595" spans="1:11" x14ac:dyDescent="0.25">
      <c r="A595" s="933" t="s">
        <v>1535</v>
      </c>
      <c r="B595" s="933" t="s">
        <v>1536</v>
      </c>
      <c r="C595" s="1014">
        <v>15307</v>
      </c>
      <c r="D595" s="1014">
        <v>3885</v>
      </c>
      <c r="E595" s="1014">
        <v>10099</v>
      </c>
      <c r="F595" s="1014">
        <v>0</v>
      </c>
      <c r="G595" s="1014">
        <v>29291</v>
      </c>
      <c r="I595" s="867">
        <v>12888.04</v>
      </c>
      <c r="J595" s="866">
        <v>12888.04</v>
      </c>
      <c r="K595" s="863" t="s">
        <v>381</v>
      </c>
    </row>
    <row r="596" spans="1:11" x14ac:dyDescent="0.25">
      <c r="A596" s="933" t="s">
        <v>1537</v>
      </c>
      <c r="B596" s="933" t="s">
        <v>1538</v>
      </c>
      <c r="C596" s="1014">
        <v>4680</v>
      </c>
      <c r="D596" s="1014">
        <v>514</v>
      </c>
      <c r="E596" s="1014">
        <v>1348</v>
      </c>
      <c r="F596" s="1014">
        <v>0</v>
      </c>
      <c r="G596" s="1014">
        <v>6542</v>
      </c>
      <c r="I596" s="867">
        <v>2878.48</v>
      </c>
      <c r="J596" s="866">
        <v>2878.48</v>
      </c>
      <c r="K596" s="863" t="s">
        <v>381</v>
      </c>
    </row>
    <row r="597" spans="1:11" x14ac:dyDescent="0.25">
      <c r="A597" s="933" t="s">
        <v>1539</v>
      </c>
      <c r="B597" s="933" t="s">
        <v>1540</v>
      </c>
      <c r="C597" s="1014">
        <v>7164</v>
      </c>
      <c r="D597" s="1014">
        <v>0</v>
      </c>
      <c r="E597" s="1014">
        <v>3751</v>
      </c>
      <c r="F597" s="1014">
        <v>0</v>
      </c>
      <c r="G597" s="1014">
        <v>10915</v>
      </c>
      <c r="I597" s="867">
        <v>4802.6000000000004</v>
      </c>
      <c r="J597" s="866">
        <v>4802.6000000000004</v>
      </c>
      <c r="K597" s="863" t="s">
        <v>381</v>
      </c>
    </row>
    <row r="598" spans="1:11" x14ac:dyDescent="0.25">
      <c r="A598" s="933" t="s">
        <v>1541</v>
      </c>
      <c r="B598" s="933" t="s">
        <v>1542</v>
      </c>
      <c r="C598" s="1014">
        <v>45075</v>
      </c>
      <c r="D598" s="1014">
        <v>9430</v>
      </c>
      <c r="E598" s="1014">
        <v>35128</v>
      </c>
      <c r="F598" s="1014">
        <v>0</v>
      </c>
      <c r="G598" s="1014">
        <v>89633</v>
      </c>
      <c r="I598" s="867">
        <v>39438.519999999997</v>
      </c>
      <c r="J598" s="866">
        <v>39438.519999999997</v>
      </c>
      <c r="K598" s="863" t="s">
        <v>381</v>
      </c>
    </row>
    <row r="599" spans="1:11" x14ac:dyDescent="0.25">
      <c r="A599" s="933" t="s">
        <v>1543</v>
      </c>
      <c r="B599" s="933" t="s">
        <v>1544</v>
      </c>
      <c r="C599" s="1014">
        <v>20603</v>
      </c>
      <c r="D599" s="1014">
        <v>3808</v>
      </c>
      <c r="E599" s="1014">
        <v>22449</v>
      </c>
      <c r="F599" s="1014">
        <v>0</v>
      </c>
      <c r="G599" s="1014">
        <v>46860</v>
      </c>
      <c r="I599" s="867">
        <v>20618.400000000001</v>
      </c>
      <c r="J599" s="866">
        <v>20618.400000000001</v>
      </c>
      <c r="K599" s="863" t="s">
        <v>381</v>
      </c>
    </row>
    <row r="600" spans="1:11" x14ac:dyDescent="0.25">
      <c r="A600" s="933" t="s">
        <v>1545</v>
      </c>
      <c r="B600" s="933" t="s">
        <v>1546</v>
      </c>
      <c r="C600" s="1014">
        <v>46957</v>
      </c>
      <c r="D600" s="1014">
        <v>0</v>
      </c>
      <c r="E600" s="1014">
        <v>26319</v>
      </c>
      <c r="F600" s="1014">
        <v>1600</v>
      </c>
      <c r="G600" s="1014">
        <v>74876</v>
      </c>
      <c r="I600" s="867">
        <v>32945.440000000002</v>
      </c>
      <c r="J600" s="866">
        <v>32945.440000000002</v>
      </c>
      <c r="K600" s="863" t="s">
        <v>381</v>
      </c>
    </row>
    <row r="601" spans="1:11" x14ac:dyDescent="0.25">
      <c r="A601" s="933" t="s">
        <v>1547</v>
      </c>
      <c r="B601" s="933" t="s">
        <v>1548</v>
      </c>
      <c r="C601" s="1014">
        <v>51671</v>
      </c>
      <c r="D601" s="1014">
        <v>0</v>
      </c>
      <c r="E601" s="1014">
        <v>26747</v>
      </c>
      <c r="F601" s="1014">
        <v>2579</v>
      </c>
      <c r="G601" s="1014">
        <v>80997</v>
      </c>
      <c r="I601" s="867">
        <v>35638.68</v>
      </c>
      <c r="J601" s="866">
        <v>35638.68</v>
      </c>
      <c r="K601" s="863" t="s">
        <v>381</v>
      </c>
    </row>
    <row r="602" spans="1:11" x14ac:dyDescent="0.25">
      <c r="A602" s="933" t="s">
        <v>1549</v>
      </c>
      <c r="B602" s="933" t="s">
        <v>1550</v>
      </c>
      <c r="C602" s="1014">
        <v>17758</v>
      </c>
      <c r="D602" s="1014">
        <v>6371</v>
      </c>
      <c r="E602" s="1014">
        <v>22679</v>
      </c>
      <c r="F602" s="1014">
        <v>0</v>
      </c>
      <c r="G602" s="1014">
        <v>46808</v>
      </c>
      <c r="I602" s="867">
        <v>20595.52</v>
      </c>
      <c r="J602" s="866">
        <v>20595.52</v>
      </c>
      <c r="K602" s="863" t="s">
        <v>381</v>
      </c>
    </row>
    <row r="603" spans="1:11" x14ac:dyDescent="0.25">
      <c r="A603" s="933" t="s">
        <v>1551</v>
      </c>
      <c r="B603" s="933" t="s">
        <v>1552</v>
      </c>
      <c r="C603" s="1014">
        <v>8130</v>
      </c>
      <c r="D603" s="1014">
        <v>1531</v>
      </c>
      <c r="E603" s="1014">
        <v>4390</v>
      </c>
      <c r="F603" s="1014">
        <v>0</v>
      </c>
      <c r="G603" s="1014">
        <v>14051</v>
      </c>
      <c r="I603" s="867">
        <v>6182.44</v>
      </c>
      <c r="J603" s="866">
        <v>6182.44</v>
      </c>
      <c r="K603" s="863" t="s">
        <v>381</v>
      </c>
    </row>
    <row r="604" spans="1:11" x14ac:dyDescent="0.25">
      <c r="A604" s="933" t="s">
        <v>1553</v>
      </c>
      <c r="B604" s="933" t="s">
        <v>1554</v>
      </c>
      <c r="C604" s="1014">
        <v>104661</v>
      </c>
      <c r="D604" s="1014">
        <v>29310</v>
      </c>
      <c r="E604" s="1014">
        <v>67686</v>
      </c>
      <c r="F604" s="1014">
        <v>6275</v>
      </c>
      <c r="G604" s="1014">
        <v>207932</v>
      </c>
      <c r="I604" s="867">
        <v>91490.08</v>
      </c>
      <c r="J604" s="866">
        <v>91490.08</v>
      </c>
      <c r="K604" s="863" t="s">
        <v>381</v>
      </c>
    </row>
    <row r="605" spans="1:11" x14ac:dyDescent="0.25">
      <c r="A605" s="933" t="s">
        <v>1555</v>
      </c>
      <c r="B605" s="933" t="s">
        <v>1556</v>
      </c>
      <c r="C605" s="1014">
        <v>6770</v>
      </c>
      <c r="D605" s="1014">
        <v>3159</v>
      </c>
      <c r="E605" s="1014">
        <v>6131</v>
      </c>
      <c r="F605" s="1014">
        <v>0</v>
      </c>
      <c r="G605" s="1014">
        <v>16060</v>
      </c>
      <c r="I605" s="867">
        <v>7066.4</v>
      </c>
      <c r="J605" s="866">
        <v>7066.4</v>
      </c>
      <c r="K605" s="863" t="s">
        <v>381</v>
      </c>
    </row>
    <row r="606" spans="1:11" x14ac:dyDescent="0.25">
      <c r="A606" s="933" t="s">
        <v>1557</v>
      </c>
      <c r="B606" s="933" t="s">
        <v>1558</v>
      </c>
      <c r="C606" s="1014">
        <v>13382</v>
      </c>
      <c r="D606" s="1014">
        <v>1754</v>
      </c>
      <c r="E606" s="1014">
        <v>5191</v>
      </c>
      <c r="F606" s="1014">
        <v>0</v>
      </c>
      <c r="G606" s="1014">
        <v>20327</v>
      </c>
      <c r="I606" s="867">
        <v>8943.8799999999992</v>
      </c>
      <c r="J606" s="866">
        <v>8943.8799999999992</v>
      </c>
      <c r="K606" s="863" t="s">
        <v>381</v>
      </c>
    </row>
    <row r="607" spans="1:11" x14ac:dyDescent="0.25">
      <c r="A607" s="933" t="s">
        <v>1559</v>
      </c>
      <c r="B607" s="933" t="s">
        <v>1560</v>
      </c>
      <c r="C607" s="1014">
        <v>12916</v>
      </c>
      <c r="D607" s="1014">
        <v>3377</v>
      </c>
      <c r="E607" s="1014">
        <v>4140</v>
      </c>
      <c r="F607" s="1014">
        <v>0</v>
      </c>
      <c r="G607" s="1014">
        <v>20433</v>
      </c>
      <c r="I607" s="867">
        <v>8990.52</v>
      </c>
      <c r="J607" s="866">
        <v>8990.52</v>
      </c>
      <c r="K607" s="863" t="s">
        <v>381</v>
      </c>
    </row>
    <row r="608" spans="1:11" ht="22.5" x14ac:dyDescent="0.25">
      <c r="A608" s="933" t="s">
        <v>1561</v>
      </c>
      <c r="B608" s="933" t="s">
        <v>1562</v>
      </c>
      <c r="C608" s="1014">
        <v>69687</v>
      </c>
      <c r="D608" s="1014">
        <v>11246</v>
      </c>
      <c r="E608" s="1014">
        <v>65254</v>
      </c>
      <c r="F608" s="1014">
        <v>0</v>
      </c>
      <c r="G608" s="1014">
        <v>146187</v>
      </c>
      <c r="I608" s="867">
        <v>64322.28</v>
      </c>
      <c r="J608" s="866">
        <v>64322.28</v>
      </c>
      <c r="K608" s="863" t="s">
        <v>381</v>
      </c>
    </row>
    <row r="609" spans="1:11" x14ac:dyDescent="0.25">
      <c r="A609" s="933" t="s">
        <v>1563</v>
      </c>
      <c r="B609" s="933" t="s">
        <v>1564</v>
      </c>
      <c r="C609" s="1014">
        <v>102448</v>
      </c>
      <c r="D609" s="1014">
        <v>17171</v>
      </c>
      <c r="E609" s="1014">
        <v>102829</v>
      </c>
      <c r="F609" s="1014">
        <v>24407</v>
      </c>
      <c r="G609" s="1014">
        <v>246855</v>
      </c>
      <c r="I609" s="867">
        <v>108616.2</v>
      </c>
      <c r="J609" s="866">
        <v>108616.2</v>
      </c>
      <c r="K609" s="863" t="s">
        <v>381</v>
      </c>
    </row>
    <row r="610" spans="1:11" x14ac:dyDescent="0.25">
      <c r="A610" s="933" t="s">
        <v>1565</v>
      </c>
      <c r="B610" s="933" t="s">
        <v>1566</v>
      </c>
      <c r="C610" s="1014">
        <v>73558</v>
      </c>
      <c r="D610" s="1014">
        <v>0</v>
      </c>
      <c r="E610" s="1014">
        <v>29643</v>
      </c>
      <c r="F610" s="1014">
        <v>0</v>
      </c>
      <c r="G610" s="1014">
        <v>103201</v>
      </c>
      <c r="I610" s="867">
        <v>45408.44</v>
      </c>
      <c r="J610" s="866">
        <v>45408.44</v>
      </c>
      <c r="K610" s="863" t="s">
        <v>381</v>
      </c>
    </row>
    <row r="611" spans="1:11" x14ac:dyDescent="0.25">
      <c r="A611" s="933" t="s">
        <v>1567</v>
      </c>
      <c r="B611" s="933" t="s">
        <v>1568</v>
      </c>
      <c r="C611" s="1014">
        <v>153559</v>
      </c>
      <c r="D611" s="1014">
        <v>0</v>
      </c>
      <c r="E611" s="1014">
        <v>73765</v>
      </c>
      <c r="F611" s="1014">
        <v>0</v>
      </c>
      <c r="G611" s="1014">
        <v>227324</v>
      </c>
      <c r="I611" s="867">
        <v>100022.56</v>
      </c>
      <c r="J611" s="866">
        <v>100022.56</v>
      </c>
      <c r="K611" s="863" t="s">
        <v>381</v>
      </c>
    </row>
    <row r="612" spans="1:11" x14ac:dyDescent="0.25">
      <c r="A612" s="933" t="s">
        <v>1569</v>
      </c>
      <c r="B612" s="933" t="s">
        <v>1570</v>
      </c>
      <c r="C612" s="1014">
        <v>18326</v>
      </c>
      <c r="D612" s="1014">
        <v>0</v>
      </c>
      <c r="E612" s="1014">
        <v>98</v>
      </c>
      <c r="F612" s="1014">
        <v>0</v>
      </c>
      <c r="G612" s="1014">
        <v>18424</v>
      </c>
      <c r="I612" s="867">
        <v>8106.56</v>
      </c>
      <c r="J612" s="866">
        <v>8106.56</v>
      </c>
      <c r="K612" s="863" t="s">
        <v>381</v>
      </c>
    </row>
    <row r="613" spans="1:11" x14ac:dyDescent="0.25">
      <c r="A613" s="933" t="s">
        <v>1571</v>
      </c>
      <c r="B613" s="933" t="s">
        <v>1572</v>
      </c>
      <c r="C613" s="1014">
        <v>9506</v>
      </c>
      <c r="D613" s="1014">
        <v>3068</v>
      </c>
      <c r="E613" s="1014">
        <v>8972</v>
      </c>
      <c r="F613" s="1014">
        <v>0</v>
      </c>
      <c r="G613" s="1014">
        <v>21546</v>
      </c>
      <c r="I613" s="867">
        <v>9480.24</v>
      </c>
      <c r="J613" s="866">
        <v>9480.24</v>
      </c>
      <c r="K613" s="863" t="s">
        <v>381</v>
      </c>
    </row>
    <row r="614" spans="1:11" x14ac:dyDescent="0.25">
      <c r="A614" s="933" t="s">
        <v>1573</v>
      </c>
      <c r="B614" s="933" t="s">
        <v>1574</v>
      </c>
      <c r="C614" s="1014">
        <v>35093</v>
      </c>
      <c r="D614" s="1014">
        <v>4116</v>
      </c>
      <c r="E614" s="1014">
        <v>21845</v>
      </c>
      <c r="F614" s="1014">
        <v>0</v>
      </c>
      <c r="G614" s="1014">
        <v>61054</v>
      </c>
      <c r="I614" s="867">
        <v>26863.759999999998</v>
      </c>
      <c r="J614" s="866">
        <v>26863.759999999998</v>
      </c>
      <c r="K614" s="863" t="s">
        <v>381</v>
      </c>
    </row>
    <row r="615" spans="1:11" x14ac:dyDescent="0.25">
      <c r="A615" s="933" t="s">
        <v>1575</v>
      </c>
      <c r="B615" s="933" t="s">
        <v>1576</v>
      </c>
      <c r="C615" s="1014">
        <v>50632</v>
      </c>
      <c r="D615" s="1014">
        <v>6442</v>
      </c>
      <c r="E615" s="1014">
        <v>19925</v>
      </c>
      <c r="F615" s="1014">
        <v>0</v>
      </c>
      <c r="G615" s="1014">
        <v>76999</v>
      </c>
      <c r="I615" s="867">
        <v>33879.56</v>
      </c>
      <c r="J615" s="866">
        <v>33879.56</v>
      </c>
      <c r="K615" s="863" t="s">
        <v>381</v>
      </c>
    </row>
    <row r="616" spans="1:11" x14ac:dyDescent="0.25">
      <c r="A616" s="933" t="s">
        <v>1577</v>
      </c>
      <c r="B616" s="933" t="s">
        <v>1578</v>
      </c>
      <c r="C616" s="1014">
        <v>4610</v>
      </c>
      <c r="D616" s="1014">
        <v>1047</v>
      </c>
      <c r="E616" s="1014">
        <v>2194</v>
      </c>
      <c r="F616" s="1014">
        <v>2492</v>
      </c>
      <c r="G616" s="1014">
        <v>10343</v>
      </c>
      <c r="I616" s="867">
        <v>4550.92</v>
      </c>
      <c r="J616" s="866">
        <v>4550.92</v>
      </c>
      <c r="K616" s="863" t="s">
        <v>3012</v>
      </c>
    </row>
    <row r="617" spans="1:11" x14ac:dyDescent="0.25">
      <c r="A617" s="933" t="s">
        <v>1579</v>
      </c>
      <c r="B617" s="933" t="s">
        <v>1580</v>
      </c>
      <c r="C617" s="1014">
        <v>13109</v>
      </c>
      <c r="D617" s="1014">
        <v>3302</v>
      </c>
      <c r="E617" s="1014">
        <v>5296</v>
      </c>
      <c r="F617" s="1014">
        <v>0</v>
      </c>
      <c r="G617" s="1014">
        <v>21707</v>
      </c>
      <c r="I617" s="867">
        <v>9551.08</v>
      </c>
      <c r="J617" s="866">
        <v>9551.08</v>
      </c>
      <c r="K617" s="863" t="s">
        <v>381</v>
      </c>
    </row>
    <row r="618" spans="1:11" x14ac:dyDescent="0.25">
      <c r="A618" s="933" t="s">
        <v>1581</v>
      </c>
      <c r="B618" s="933" t="s">
        <v>1582</v>
      </c>
      <c r="C618" s="1014">
        <v>20982</v>
      </c>
      <c r="D618" s="1014">
        <v>5068</v>
      </c>
      <c r="E618" s="1014">
        <v>19439</v>
      </c>
      <c r="F618" s="1014">
        <v>0</v>
      </c>
      <c r="G618" s="1014">
        <v>45489</v>
      </c>
      <c r="I618" s="867">
        <v>20015.16</v>
      </c>
      <c r="J618" s="866">
        <v>20015.16</v>
      </c>
      <c r="K618" s="863" t="s">
        <v>381</v>
      </c>
    </row>
    <row r="619" spans="1:11" x14ac:dyDescent="0.25">
      <c r="A619" s="933" t="s">
        <v>1583</v>
      </c>
      <c r="B619" s="933" t="s">
        <v>1584</v>
      </c>
      <c r="C619" s="1014">
        <v>85754</v>
      </c>
      <c r="D619" s="1014">
        <v>22473</v>
      </c>
      <c r="E619" s="1014">
        <v>109344</v>
      </c>
      <c r="F619" s="1014">
        <v>0</v>
      </c>
      <c r="G619" s="1014">
        <v>217571</v>
      </c>
      <c r="I619" s="867">
        <v>95731.24</v>
      </c>
      <c r="J619" s="866">
        <v>95731.24</v>
      </c>
      <c r="K619" s="863" t="s">
        <v>381</v>
      </c>
    </row>
    <row r="620" spans="1:11" x14ac:dyDescent="0.25">
      <c r="A620" s="933" t="s">
        <v>1585</v>
      </c>
      <c r="B620" s="933" t="s">
        <v>1586</v>
      </c>
      <c r="C620" s="1014">
        <v>35613</v>
      </c>
      <c r="D620" s="1014">
        <v>11363</v>
      </c>
      <c r="E620" s="1014">
        <v>15087</v>
      </c>
      <c r="F620" s="1014">
        <v>0</v>
      </c>
      <c r="G620" s="1014">
        <v>62063</v>
      </c>
      <c r="I620" s="867">
        <v>27307.72</v>
      </c>
      <c r="J620" s="866">
        <v>27307.72</v>
      </c>
      <c r="K620" s="863" t="s">
        <v>381</v>
      </c>
    </row>
    <row r="621" spans="1:11" x14ac:dyDescent="0.25">
      <c r="A621" s="933" t="s">
        <v>1587</v>
      </c>
      <c r="B621" s="933" t="s">
        <v>1588</v>
      </c>
      <c r="C621" s="1014">
        <v>12197</v>
      </c>
      <c r="D621" s="1014">
        <v>3643</v>
      </c>
      <c r="E621" s="1014">
        <v>19098</v>
      </c>
      <c r="F621" s="1014">
        <v>0</v>
      </c>
      <c r="G621" s="1014">
        <v>34938</v>
      </c>
      <c r="I621" s="867">
        <v>15372.72</v>
      </c>
      <c r="J621" s="866">
        <v>15372.72</v>
      </c>
      <c r="K621" s="863" t="s">
        <v>381</v>
      </c>
    </row>
    <row r="622" spans="1:11" x14ac:dyDescent="0.25">
      <c r="A622" s="933" t="s">
        <v>1589</v>
      </c>
      <c r="B622" s="933" t="s">
        <v>1590</v>
      </c>
      <c r="C622" s="1014">
        <v>13812</v>
      </c>
      <c r="D622" s="1014">
        <v>3190</v>
      </c>
      <c r="E622" s="1014">
        <v>8785</v>
      </c>
      <c r="F622" s="1014">
        <v>0</v>
      </c>
      <c r="G622" s="1014">
        <v>25787</v>
      </c>
      <c r="I622" s="867">
        <v>11346.28</v>
      </c>
      <c r="J622" s="866">
        <v>11346.28</v>
      </c>
      <c r="K622" s="863" t="s">
        <v>381</v>
      </c>
    </row>
    <row r="623" spans="1:11" x14ac:dyDescent="0.25">
      <c r="A623" s="933" t="s">
        <v>1591</v>
      </c>
      <c r="B623" s="933" t="s">
        <v>1592</v>
      </c>
      <c r="C623" s="1014">
        <v>34174</v>
      </c>
      <c r="D623" s="1014">
        <v>3989</v>
      </c>
      <c r="E623" s="1014">
        <v>20626</v>
      </c>
      <c r="F623" s="1014">
        <v>0</v>
      </c>
      <c r="G623" s="1014">
        <v>58789</v>
      </c>
      <c r="I623" s="867">
        <v>25867.16</v>
      </c>
      <c r="J623" s="866">
        <v>25867.16</v>
      </c>
      <c r="K623" s="863" t="s">
        <v>381</v>
      </c>
    </row>
    <row r="624" spans="1:11" x14ac:dyDescent="0.25">
      <c r="A624" s="933" t="s">
        <v>1593</v>
      </c>
      <c r="B624" s="933" t="s">
        <v>1594</v>
      </c>
      <c r="C624" s="1014">
        <v>68364</v>
      </c>
      <c r="D624" s="1014">
        <v>14789</v>
      </c>
      <c r="E624" s="1014">
        <v>39242</v>
      </c>
      <c r="F624" s="1014">
        <v>0</v>
      </c>
      <c r="G624" s="1014">
        <v>122395</v>
      </c>
      <c r="I624" s="867">
        <v>53853.8</v>
      </c>
      <c r="J624" s="866">
        <v>53853.8</v>
      </c>
      <c r="K624" s="863" t="s">
        <v>381</v>
      </c>
    </row>
    <row r="625" spans="1:11" x14ac:dyDescent="0.25">
      <c r="A625" s="933" t="s">
        <v>1595</v>
      </c>
      <c r="B625" s="933" t="s">
        <v>1596</v>
      </c>
      <c r="C625" s="1014">
        <v>27738</v>
      </c>
      <c r="D625" s="1014">
        <v>9432</v>
      </c>
      <c r="E625" s="1014">
        <v>20067</v>
      </c>
      <c r="F625" s="1014">
        <v>0</v>
      </c>
      <c r="G625" s="1014">
        <v>57237</v>
      </c>
      <c r="I625" s="867">
        <v>25184.28</v>
      </c>
      <c r="J625" s="866">
        <v>25184.28</v>
      </c>
      <c r="K625" s="863" t="s">
        <v>381</v>
      </c>
    </row>
    <row r="626" spans="1:11" x14ac:dyDescent="0.25">
      <c r="A626" s="933" t="s">
        <v>1597</v>
      </c>
      <c r="B626" s="933" t="s">
        <v>1598</v>
      </c>
      <c r="C626" s="1014">
        <v>3391</v>
      </c>
      <c r="D626" s="1014">
        <v>2159</v>
      </c>
      <c r="E626" s="1014">
        <v>903</v>
      </c>
      <c r="F626" s="1014">
        <v>0</v>
      </c>
      <c r="G626" s="1014">
        <v>6453</v>
      </c>
      <c r="I626" s="867">
        <v>2839.32</v>
      </c>
      <c r="J626" s="866">
        <v>2839.32</v>
      </c>
      <c r="K626" s="863" t="s">
        <v>381</v>
      </c>
    </row>
    <row r="627" spans="1:11" x14ac:dyDescent="0.25">
      <c r="A627" s="883" t="s">
        <v>2938</v>
      </c>
      <c r="B627" s="883" t="s">
        <v>2939</v>
      </c>
      <c r="C627" s="884"/>
      <c r="D627" s="884">
        <v>0</v>
      </c>
      <c r="E627" s="884">
        <v>0</v>
      </c>
      <c r="F627" s="884">
        <v>0</v>
      </c>
      <c r="G627" s="884"/>
      <c r="I627" s="867">
        <v>0</v>
      </c>
      <c r="J627" s="866"/>
      <c r="K627" s="863" t="s">
        <v>381</v>
      </c>
    </row>
    <row r="628" spans="1:11" x14ac:dyDescent="0.25">
      <c r="A628" s="933" t="s">
        <v>2940</v>
      </c>
      <c r="B628" s="933" t="s">
        <v>1599</v>
      </c>
      <c r="C628" s="1014">
        <v>4451</v>
      </c>
      <c r="D628" s="1014">
        <v>0</v>
      </c>
      <c r="E628" s="1014">
        <v>0</v>
      </c>
      <c r="F628" s="1014">
        <v>0</v>
      </c>
      <c r="G628" s="1014">
        <v>4451</v>
      </c>
      <c r="I628" s="867">
        <v>1958.44</v>
      </c>
      <c r="J628" s="866">
        <v>1958.44</v>
      </c>
      <c r="K628" s="863" t="s">
        <v>3012</v>
      </c>
    </row>
    <row r="629" spans="1:11" x14ac:dyDescent="0.25">
      <c r="A629" s="933" t="s">
        <v>1600</v>
      </c>
      <c r="B629" s="933" t="s">
        <v>1601</v>
      </c>
      <c r="C629" s="1014">
        <v>4728</v>
      </c>
      <c r="D629" s="1014">
        <v>0</v>
      </c>
      <c r="E629" s="1014">
        <v>956</v>
      </c>
      <c r="F629" s="1014">
        <v>0</v>
      </c>
      <c r="G629" s="1014">
        <v>5684</v>
      </c>
      <c r="I629" s="867">
        <v>2500.96</v>
      </c>
      <c r="J629" s="866">
        <v>2500.96</v>
      </c>
      <c r="K629" s="881" t="s">
        <v>381</v>
      </c>
    </row>
    <row r="630" spans="1:11" x14ac:dyDescent="0.25">
      <c r="A630" s="933" t="s">
        <v>1602</v>
      </c>
      <c r="B630" s="933" t="s">
        <v>1603</v>
      </c>
      <c r="C630" s="1014">
        <v>9327</v>
      </c>
      <c r="D630" s="1014">
        <v>750</v>
      </c>
      <c r="E630" s="1014">
        <v>653</v>
      </c>
      <c r="F630" s="1014">
        <v>0</v>
      </c>
      <c r="G630" s="1014">
        <v>10730</v>
      </c>
      <c r="I630" s="867">
        <v>4721.2</v>
      </c>
      <c r="J630" s="866">
        <v>4721.2</v>
      </c>
      <c r="K630" s="863" t="s">
        <v>381</v>
      </c>
    </row>
    <row r="631" spans="1:11" x14ac:dyDescent="0.25">
      <c r="A631" s="933" t="s">
        <v>2941</v>
      </c>
      <c r="B631" s="933" t="s">
        <v>1604</v>
      </c>
      <c r="C631" s="1014">
        <v>3358</v>
      </c>
      <c r="D631" s="1014">
        <v>1089</v>
      </c>
      <c r="E631" s="1014">
        <v>605</v>
      </c>
      <c r="F631" s="1014">
        <v>0</v>
      </c>
      <c r="G631" s="1014">
        <v>5052</v>
      </c>
      <c r="I631" s="867">
        <v>2222.88</v>
      </c>
      <c r="J631" s="866">
        <v>2222.88</v>
      </c>
      <c r="K631" s="863" t="s">
        <v>381</v>
      </c>
    </row>
    <row r="632" spans="1:11" x14ac:dyDescent="0.25">
      <c r="A632" s="933" t="s">
        <v>1605</v>
      </c>
      <c r="B632" s="933" t="s">
        <v>1606</v>
      </c>
      <c r="C632" s="1014">
        <v>6697</v>
      </c>
      <c r="D632" s="1014">
        <v>3662</v>
      </c>
      <c r="E632" s="1014">
        <v>2794</v>
      </c>
      <c r="F632" s="1014">
        <v>0</v>
      </c>
      <c r="G632" s="1014">
        <v>13153</v>
      </c>
      <c r="I632" s="867">
        <v>5787.32</v>
      </c>
      <c r="J632" s="866">
        <v>5787.32</v>
      </c>
      <c r="K632" s="863" t="s">
        <v>3012</v>
      </c>
    </row>
    <row r="633" spans="1:11" x14ac:dyDescent="0.25">
      <c r="A633" s="933" t="s">
        <v>1607</v>
      </c>
      <c r="B633" s="933" t="s">
        <v>1608</v>
      </c>
      <c r="C633" s="1014">
        <v>8584</v>
      </c>
      <c r="D633" s="1014">
        <v>4109</v>
      </c>
      <c r="E633" s="1014">
        <v>16803</v>
      </c>
      <c r="F633" s="1014">
        <v>2187</v>
      </c>
      <c r="G633" s="1014">
        <v>31683</v>
      </c>
      <c r="I633" s="867">
        <v>13940.52</v>
      </c>
      <c r="J633" s="866">
        <v>13940.52</v>
      </c>
      <c r="K633" s="863" t="s">
        <v>3012</v>
      </c>
    </row>
    <row r="634" spans="1:11" x14ac:dyDescent="0.25">
      <c r="A634" s="933" t="s">
        <v>1609</v>
      </c>
      <c r="B634" s="933" t="s">
        <v>1610</v>
      </c>
      <c r="C634" s="1014">
        <v>64321</v>
      </c>
      <c r="D634" s="1014">
        <v>0</v>
      </c>
      <c r="E634" s="1014">
        <v>1703</v>
      </c>
      <c r="F634" s="1014">
        <v>0</v>
      </c>
      <c r="G634" s="1014">
        <v>66024</v>
      </c>
      <c r="I634" s="867">
        <v>29050.560000000001</v>
      </c>
      <c r="J634" s="866">
        <v>29050.560000000001</v>
      </c>
      <c r="K634" s="863" t="s">
        <v>381</v>
      </c>
    </row>
    <row r="635" spans="1:11" x14ac:dyDescent="0.25">
      <c r="A635" s="933" t="s">
        <v>1611</v>
      </c>
      <c r="B635" s="933" t="s">
        <v>1612</v>
      </c>
      <c r="C635" s="1014">
        <v>37613</v>
      </c>
      <c r="D635" s="1014">
        <v>7636</v>
      </c>
      <c r="E635" s="1014">
        <v>26217</v>
      </c>
      <c r="F635" s="1014">
        <v>0</v>
      </c>
      <c r="G635" s="1014">
        <v>71466</v>
      </c>
      <c r="I635" s="867">
        <v>31445.040000000001</v>
      </c>
      <c r="J635" s="866">
        <v>31445.040000000001</v>
      </c>
      <c r="K635" s="863" t="s">
        <v>381</v>
      </c>
    </row>
    <row r="636" spans="1:11" x14ac:dyDescent="0.25">
      <c r="A636" s="933" t="s">
        <v>1613</v>
      </c>
      <c r="B636" s="933" t="s">
        <v>1614</v>
      </c>
      <c r="C636" s="1014">
        <v>327755</v>
      </c>
      <c r="D636" s="1014">
        <v>0</v>
      </c>
      <c r="E636" s="1014">
        <v>0</v>
      </c>
      <c r="F636" s="1014">
        <v>12850</v>
      </c>
      <c r="G636" s="1014">
        <v>340605</v>
      </c>
      <c r="I636" s="867">
        <v>149866.20000000001</v>
      </c>
      <c r="J636" s="866">
        <v>149866.20000000001</v>
      </c>
      <c r="K636" s="863" t="s">
        <v>381</v>
      </c>
    </row>
    <row r="637" spans="1:11" x14ac:dyDescent="0.25">
      <c r="A637" s="933" t="s">
        <v>1615</v>
      </c>
      <c r="B637" s="933" t="s">
        <v>1616</v>
      </c>
      <c r="C637" s="1014">
        <v>27900</v>
      </c>
      <c r="D637" s="1014">
        <v>4072</v>
      </c>
      <c r="E637" s="1014">
        <v>13370</v>
      </c>
      <c r="F637" s="1014">
        <v>0</v>
      </c>
      <c r="G637" s="1014">
        <v>45342</v>
      </c>
      <c r="I637" s="867">
        <v>19950.48</v>
      </c>
      <c r="J637" s="866">
        <v>19950.48</v>
      </c>
      <c r="K637" s="863" t="s">
        <v>381</v>
      </c>
    </row>
    <row r="638" spans="1:11" x14ac:dyDescent="0.25">
      <c r="A638" s="933" t="s">
        <v>1617</v>
      </c>
      <c r="B638" s="933" t="s">
        <v>1618</v>
      </c>
      <c r="C638" s="1014">
        <v>29197</v>
      </c>
      <c r="D638" s="1014">
        <v>3022</v>
      </c>
      <c r="E638" s="1014">
        <v>14102</v>
      </c>
      <c r="F638" s="1014">
        <v>0</v>
      </c>
      <c r="G638" s="1014">
        <v>46321</v>
      </c>
      <c r="I638" s="867">
        <v>20381.240000000002</v>
      </c>
      <c r="J638" s="866">
        <v>20381.240000000002</v>
      </c>
      <c r="K638" s="863" t="s">
        <v>381</v>
      </c>
    </row>
    <row r="639" spans="1:11" x14ac:dyDescent="0.25">
      <c r="A639" s="933" t="s">
        <v>1619</v>
      </c>
      <c r="B639" s="933" t="s">
        <v>1620</v>
      </c>
      <c r="C639" s="1014">
        <v>57304</v>
      </c>
      <c r="D639" s="1014">
        <v>0</v>
      </c>
      <c r="E639" s="1014">
        <v>0</v>
      </c>
      <c r="F639" s="1014">
        <v>0</v>
      </c>
      <c r="G639" s="1014">
        <v>57304</v>
      </c>
      <c r="I639" s="867">
        <v>25213.759999999998</v>
      </c>
      <c r="J639" s="866">
        <v>25213.759999999998</v>
      </c>
      <c r="K639" s="863" t="s">
        <v>381</v>
      </c>
    </row>
    <row r="640" spans="1:11" x14ac:dyDescent="0.25">
      <c r="A640" s="933" t="s">
        <v>1621</v>
      </c>
      <c r="B640" s="933" t="s">
        <v>1622</v>
      </c>
      <c r="C640" s="1014">
        <v>305937</v>
      </c>
      <c r="D640" s="1014">
        <v>0</v>
      </c>
      <c r="E640" s="1014">
        <v>0</v>
      </c>
      <c r="F640" s="1014">
        <v>0</v>
      </c>
      <c r="G640" s="1014">
        <v>305937</v>
      </c>
      <c r="I640" s="867">
        <v>134612.28</v>
      </c>
      <c r="J640" s="866">
        <v>134612.28</v>
      </c>
      <c r="K640" s="863" t="s">
        <v>381</v>
      </c>
    </row>
    <row r="641" spans="1:11" ht="22.5" x14ac:dyDescent="0.25">
      <c r="A641" s="933" t="s">
        <v>1623</v>
      </c>
      <c r="B641" s="933" t="s">
        <v>1624</v>
      </c>
      <c r="C641" s="1014">
        <v>79425</v>
      </c>
      <c r="D641" s="1014">
        <v>13317</v>
      </c>
      <c r="E641" s="1014">
        <v>37760</v>
      </c>
      <c r="F641" s="1014">
        <v>0</v>
      </c>
      <c r="G641" s="1014">
        <v>130502</v>
      </c>
      <c r="I641" s="867">
        <v>57420.88</v>
      </c>
      <c r="J641" s="866">
        <v>57420.88</v>
      </c>
      <c r="K641" s="863" t="s">
        <v>381</v>
      </c>
    </row>
    <row r="642" spans="1:11" x14ac:dyDescent="0.25">
      <c r="A642" s="933" t="s">
        <v>1625</v>
      </c>
      <c r="B642" s="933" t="s">
        <v>1626</v>
      </c>
      <c r="C642" s="1014">
        <v>90661</v>
      </c>
      <c r="D642" s="1014">
        <v>0</v>
      </c>
      <c r="E642" s="1014">
        <v>0</v>
      </c>
      <c r="F642" s="1014">
        <v>0</v>
      </c>
      <c r="G642" s="1014">
        <v>90661</v>
      </c>
      <c r="I642" s="867">
        <v>39890.840000000004</v>
      </c>
      <c r="J642" s="866">
        <v>39890.840000000004</v>
      </c>
      <c r="K642" s="863" t="s">
        <v>381</v>
      </c>
    </row>
    <row r="643" spans="1:11" x14ac:dyDescent="0.25">
      <c r="A643" s="933" t="s">
        <v>1627</v>
      </c>
      <c r="B643" s="933" t="s">
        <v>1628</v>
      </c>
      <c r="C643" s="1014">
        <v>9006</v>
      </c>
      <c r="D643" s="1014">
        <v>790</v>
      </c>
      <c r="E643" s="1014">
        <v>13886</v>
      </c>
      <c r="F643" s="1014">
        <v>0</v>
      </c>
      <c r="G643" s="1014">
        <v>23682</v>
      </c>
      <c r="I643" s="867">
        <v>10420.08</v>
      </c>
      <c r="J643" s="866">
        <v>10420.08</v>
      </c>
      <c r="K643" s="863" t="s">
        <v>381</v>
      </c>
    </row>
    <row r="644" spans="1:11" x14ac:dyDescent="0.25">
      <c r="A644" s="933" t="s">
        <v>1629</v>
      </c>
      <c r="B644" s="933" t="s">
        <v>1630</v>
      </c>
      <c r="C644" s="1014">
        <v>14317</v>
      </c>
      <c r="D644" s="1014">
        <v>1411</v>
      </c>
      <c r="E644" s="1014">
        <v>1284</v>
      </c>
      <c r="F644" s="1014">
        <v>0</v>
      </c>
      <c r="G644" s="1014">
        <v>17012</v>
      </c>
      <c r="I644" s="867">
        <v>7485.28</v>
      </c>
      <c r="J644" s="866">
        <v>7485.28</v>
      </c>
      <c r="K644" s="863" t="s">
        <v>381</v>
      </c>
    </row>
    <row r="645" spans="1:11" x14ac:dyDescent="0.25">
      <c r="A645" s="933" t="s">
        <v>1631</v>
      </c>
      <c r="B645" s="933" t="s">
        <v>1632</v>
      </c>
      <c r="C645" s="1014">
        <v>24988</v>
      </c>
      <c r="D645" s="1014">
        <v>2771</v>
      </c>
      <c r="E645" s="1014">
        <v>12190</v>
      </c>
      <c r="F645" s="1014">
        <v>0</v>
      </c>
      <c r="G645" s="1014">
        <v>39949</v>
      </c>
      <c r="I645" s="867">
        <v>17577.560000000001</v>
      </c>
      <c r="J645" s="866">
        <v>17577.560000000001</v>
      </c>
      <c r="K645" s="863" t="s">
        <v>381</v>
      </c>
    </row>
    <row r="646" spans="1:11" x14ac:dyDescent="0.25">
      <c r="A646" s="933" t="s">
        <v>1633</v>
      </c>
      <c r="B646" s="933" t="s">
        <v>1634</v>
      </c>
      <c r="C646" s="1014">
        <v>39867</v>
      </c>
      <c r="D646" s="1014">
        <v>0</v>
      </c>
      <c r="E646" s="1014">
        <v>0</v>
      </c>
      <c r="F646" s="1014">
        <v>0</v>
      </c>
      <c r="G646" s="1014">
        <v>39867</v>
      </c>
      <c r="I646" s="867">
        <v>17541.48</v>
      </c>
      <c r="J646" s="866">
        <v>17541.48</v>
      </c>
      <c r="K646" s="863" t="s">
        <v>381</v>
      </c>
    </row>
    <row r="647" spans="1:11" x14ac:dyDescent="0.25">
      <c r="A647" s="933" t="s">
        <v>2942</v>
      </c>
      <c r="B647" s="933" t="s">
        <v>2943</v>
      </c>
      <c r="C647" s="1014">
        <v>8751</v>
      </c>
      <c r="D647" s="1014">
        <v>529</v>
      </c>
      <c r="E647" s="1014">
        <v>344</v>
      </c>
      <c r="F647" s="1014">
        <v>0</v>
      </c>
      <c r="G647" s="1014">
        <v>9624</v>
      </c>
      <c r="I647" s="867">
        <v>4234.5600000000004</v>
      </c>
      <c r="J647" s="866">
        <v>4234.5600000000004</v>
      </c>
      <c r="K647" s="863" t="s">
        <v>381</v>
      </c>
    </row>
    <row r="648" spans="1:11" x14ac:dyDescent="0.25">
      <c r="A648" s="933" t="s">
        <v>1635</v>
      </c>
      <c r="B648" s="933" t="s">
        <v>1636</v>
      </c>
      <c r="C648" s="1014">
        <v>668</v>
      </c>
      <c r="D648" s="1014">
        <v>289</v>
      </c>
      <c r="E648" s="1014">
        <v>4361</v>
      </c>
      <c r="F648" s="1014">
        <v>0</v>
      </c>
      <c r="G648" s="1014">
        <v>5318</v>
      </c>
      <c r="I648" s="867">
        <v>2339.92</v>
      </c>
      <c r="J648" s="885">
        <v>2339.92</v>
      </c>
      <c r="K648" s="863" t="s">
        <v>381</v>
      </c>
    </row>
    <row r="649" spans="1:11" x14ac:dyDescent="0.25">
      <c r="A649" s="1214" t="s">
        <v>2945</v>
      </c>
      <c r="B649" s="1214"/>
      <c r="C649" s="1214"/>
      <c r="D649" s="1214"/>
      <c r="E649" s="1214"/>
      <c r="F649" s="1214"/>
      <c r="G649" s="1214"/>
      <c r="H649" s="1214"/>
      <c r="I649" s="1214"/>
      <c r="J649" s="1214"/>
      <c r="K649" s="863" t="s">
        <v>3013</v>
      </c>
    </row>
    <row r="650" spans="1:11" ht="15.6" customHeight="1" x14ac:dyDescent="0.25">
      <c r="A650" s="886" t="s">
        <v>2944</v>
      </c>
      <c r="B650" s="886" t="s">
        <v>2945</v>
      </c>
      <c r="C650" s="887">
        <v>32372</v>
      </c>
      <c r="D650" s="887">
        <v>3902</v>
      </c>
      <c r="E650" s="887">
        <v>10101</v>
      </c>
      <c r="F650" s="887">
        <v>0</v>
      </c>
      <c r="G650" s="1019" t="b">
        <v>1</v>
      </c>
      <c r="H650" s="888"/>
      <c r="I650" s="889"/>
      <c r="J650" s="890"/>
      <c r="K650" s="938" t="s">
        <v>2987</v>
      </c>
    </row>
    <row r="651" spans="1:11" ht="15.6" customHeight="1" x14ac:dyDescent="0.25">
      <c r="A651" s="891" t="s">
        <v>1699</v>
      </c>
      <c r="B651" s="891" t="s">
        <v>2946</v>
      </c>
      <c r="C651" s="887"/>
      <c r="D651" s="887"/>
      <c r="E651" s="887"/>
      <c r="F651" s="887"/>
      <c r="G651" s="892">
        <v>3657</v>
      </c>
      <c r="H651" s="888"/>
      <c r="I651" s="893">
        <v>1609.08</v>
      </c>
      <c r="J651" s="894">
        <v>1609.08</v>
      </c>
      <c r="K651" s="938" t="s">
        <v>2987</v>
      </c>
    </row>
    <row r="652" spans="1:11" ht="15.6" customHeight="1" x14ac:dyDescent="0.25">
      <c r="A652" s="891" t="s">
        <v>1700</v>
      </c>
      <c r="B652" s="891" t="s">
        <v>2947</v>
      </c>
      <c r="C652" s="887"/>
      <c r="D652" s="887"/>
      <c r="E652" s="887"/>
      <c r="F652" s="887"/>
      <c r="G652" s="892">
        <v>1628</v>
      </c>
      <c r="H652" s="888"/>
      <c r="I652" s="893">
        <v>716.32</v>
      </c>
      <c r="J652" s="894">
        <v>1500</v>
      </c>
      <c r="K652" s="938" t="s">
        <v>2987</v>
      </c>
    </row>
    <row r="653" spans="1:11" ht="15.6" customHeight="1" x14ac:dyDescent="0.25">
      <c r="A653" s="891" t="s">
        <v>1701</v>
      </c>
      <c r="B653" s="891" t="s">
        <v>2948</v>
      </c>
      <c r="C653" s="887"/>
      <c r="D653" s="887"/>
      <c r="E653" s="887"/>
      <c r="F653" s="887"/>
      <c r="G653" s="892">
        <v>983</v>
      </c>
      <c r="H653" s="888"/>
      <c r="I653" s="893">
        <v>432.52</v>
      </c>
      <c r="J653" s="894">
        <v>1500</v>
      </c>
      <c r="K653" s="938" t="s">
        <v>2987</v>
      </c>
    </row>
    <row r="654" spans="1:11" ht="15.6" customHeight="1" x14ac:dyDescent="0.25">
      <c r="A654" s="891" t="s">
        <v>1713</v>
      </c>
      <c r="B654" s="891" t="s">
        <v>2949</v>
      </c>
      <c r="C654" s="887"/>
      <c r="D654" s="887"/>
      <c r="E654" s="887"/>
      <c r="F654" s="887"/>
      <c r="G654" s="892">
        <v>2029</v>
      </c>
      <c r="H654" s="888"/>
      <c r="I654" s="893">
        <v>892.76</v>
      </c>
      <c r="J654" s="894">
        <v>1500</v>
      </c>
      <c r="K654" s="938" t="s">
        <v>2987</v>
      </c>
    </row>
    <row r="655" spans="1:11" ht="15.6" customHeight="1" x14ac:dyDescent="0.25">
      <c r="A655" s="891" t="s">
        <v>1714</v>
      </c>
      <c r="B655" s="891" t="s">
        <v>1715</v>
      </c>
      <c r="C655" s="887"/>
      <c r="D655" s="887"/>
      <c r="E655" s="887"/>
      <c r="F655" s="887"/>
      <c r="G655" s="892">
        <v>574</v>
      </c>
      <c r="H655" s="888"/>
      <c r="I655" s="893">
        <v>252.56</v>
      </c>
      <c r="J655" s="894">
        <v>1500</v>
      </c>
      <c r="K655" s="938" t="s">
        <v>2987</v>
      </c>
    </row>
    <row r="656" spans="1:11" x14ac:dyDescent="0.25">
      <c r="A656" s="891" t="s">
        <v>1702</v>
      </c>
      <c r="B656" s="891" t="s">
        <v>2950</v>
      </c>
      <c r="C656" s="887"/>
      <c r="D656" s="887"/>
      <c r="E656" s="887"/>
      <c r="F656" s="887"/>
      <c r="G656" s="892">
        <v>1288</v>
      </c>
      <c r="H656" s="888"/>
      <c r="I656" s="893">
        <v>566.72</v>
      </c>
      <c r="J656" s="894">
        <v>1500</v>
      </c>
      <c r="K656" s="938" t="s">
        <v>2987</v>
      </c>
    </row>
    <row r="657" spans="1:11" x14ac:dyDescent="0.25">
      <c r="A657" s="891" t="s">
        <v>1703</v>
      </c>
      <c r="B657" s="891" t="s">
        <v>2951</v>
      </c>
      <c r="C657" s="887"/>
      <c r="D657" s="887"/>
      <c r="E657" s="887"/>
      <c r="F657" s="887"/>
      <c r="G657" s="892">
        <v>425</v>
      </c>
      <c r="H657" s="888"/>
      <c r="I657" s="893">
        <v>187</v>
      </c>
      <c r="J657" s="894">
        <v>1500</v>
      </c>
      <c r="K657" s="938" t="s">
        <v>2987</v>
      </c>
    </row>
    <row r="658" spans="1:11" x14ac:dyDescent="0.25">
      <c r="A658" s="891" t="s">
        <v>1704</v>
      </c>
      <c r="B658" s="891" t="s">
        <v>2952</v>
      </c>
      <c r="C658" s="887"/>
      <c r="D658" s="887"/>
      <c r="E658" s="887"/>
      <c r="F658" s="887"/>
      <c r="G658" s="892">
        <v>4824</v>
      </c>
      <c r="H658" s="888"/>
      <c r="I658" s="893">
        <v>2122.56</v>
      </c>
      <c r="J658" s="894">
        <v>2122.56</v>
      </c>
      <c r="K658" s="938" t="s">
        <v>2987</v>
      </c>
    </row>
    <row r="659" spans="1:11" x14ac:dyDescent="0.25">
      <c r="A659" s="891" t="s">
        <v>1705</v>
      </c>
      <c r="B659" s="891" t="s">
        <v>2953</v>
      </c>
      <c r="C659" s="887"/>
      <c r="D659" s="887"/>
      <c r="E659" s="887"/>
      <c r="F659" s="887"/>
      <c r="G659" s="892">
        <v>5032</v>
      </c>
      <c r="H659" s="888"/>
      <c r="I659" s="893">
        <v>2214.08</v>
      </c>
      <c r="J659" s="894">
        <v>2214.08</v>
      </c>
      <c r="K659" s="938" t="s">
        <v>2987</v>
      </c>
    </row>
    <row r="660" spans="1:11" x14ac:dyDescent="0.25">
      <c r="A660" s="891" t="s">
        <v>1706</v>
      </c>
      <c r="B660" s="891" t="s">
        <v>2954</v>
      </c>
      <c r="C660" s="887"/>
      <c r="D660" s="887"/>
      <c r="E660" s="887"/>
      <c r="F660" s="887"/>
      <c r="G660" s="892">
        <v>2765</v>
      </c>
      <c r="H660" s="888"/>
      <c r="I660" s="893">
        <v>1216.5999999999999</v>
      </c>
      <c r="J660" s="894">
        <v>1500</v>
      </c>
      <c r="K660" s="938" t="s">
        <v>2987</v>
      </c>
    </row>
    <row r="661" spans="1:11" x14ac:dyDescent="0.25">
      <c r="A661" s="888"/>
      <c r="B661" s="888" t="s">
        <v>2955</v>
      </c>
      <c r="C661" s="887"/>
      <c r="D661" s="887"/>
      <c r="E661" s="887"/>
      <c r="F661" s="887"/>
      <c r="G661" s="892">
        <v>1283</v>
      </c>
      <c r="H661" s="888"/>
      <c r="I661" s="893">
        <v>564.52</v>
      </c>
      <c r="J661" s="894">
        <v>1500</v>
      </c>
      <c r="K661" s="938" t="s">
        <v>2987</v>
      </c>
    </row>
    <row r="662" spans="1:11" x14ac:dyDescent="0.25">
      <c r="A662" s="891" t="s">
        <v>1707</v>
      </c>
      <c r="B662" s="891" t="s">
        <v>2956</v>
      </c>
      <c r="C662" s="887"/>
      <c r="D662" s="887"/>
      <c r="E662" s="887"/>
      <c r="F662" s="887"/>
      <c r="G662" s="892">
        <v>2901</v>
      </c>
      <c r="H662" s="888"/>
      <c r="I662" s="893">
        <v>1276.44</v>
      </c>
      <c r="J662" s="894">
        <v>1500</v>
      </c>
      <c r="K662" s="938" t="s">
        <v>2987</v>
      </c>
    </row>
    <row r="663" spans="1:11" x14ac:dyDescent="0.25">
      <c r="A663" s="891" t="s">
        <v>1708</v>
      </c>
      <c r="B663" s="891" t="s">
        <v>2957</v>
      </c>
      <c r="C663" s="887"/>
      <c r="D663" s="887"/>
      <c r="E663" s="887"/>
      <c r="F663" s="887"/>
      <c r="G663" s="892">
        <v>3044</v>
      </c>
      <c r="H663" s="888"/>
      <c r="I663" s="893">
        <v>1339.36</v>
      </c>
      <c r="J663" s="894">
        <v>1500</v>
      </c>
      <c r="K663" s="938" t="s">
        <v>2987</v>
      </c>
    </row>
    <row r="664" spans="1:11" x14ac:dyDescent="0.25">
      <c r="A664" s="891" t="s">
        <v>1709</v>
      </c>
      <c r="B664" s="891" t="s">
        <v>2958</v>
      </c>
      <c r="C664" s="887"/>
      <c r="D664" s="887"/>
      <c r="E664" s="887"/>
      <c r="F664" s="887"/>
      <c r="G664" s="892">
        <v>3329</v>
      </c>
      <c r="H664" s="888"/>
      <c r="I664" s="893">
        <v>1464.76</v>
      </c>
      <c r="J664" s="894">
        <v>1500</v>
      </c>
      <c r="K664" s="938" t="s">
        <v>2987</v>
      </c>
    </row>
    <row r="665" spans="1:11" x14ac:dyDescent="0.25">
      <c r="A665" s="891" t="s">
        <v>1710</v>
      </c>
      <c r="B665" s="891" t="s">
        <v>2959</v>
      </c>
      <c r="C665" s="887"/>
      <c r="D665" s="887"/>
      <c r="E665" s="887"/>
      <c r="F665" s="887"/>
      <c r="G665" s="892">
        <v>3826</v>
      </c>
      <c r="H665" s="888"/>
      <c r="I665" s="893">
        <v>1683.44</v>
      </c>
      <c r="J665" s="894">
        <v>1683.44</v>
      </c>
      <c r="K665" s="938" t="s">
        <v>2987</v>
      </c>
    </row>
    <row r="666" spans="1:11" x14ac:dyDescent="0.25">
      <c r="A666" s="891" t="s">
        <v>1711</v>
      </c>
      <c r="B666" s="891" t="s">
        <v>2960</v>
      </c>
      <c r="C666" s="887"/>
      <c r="D666" s="887"/>
      <c r="E666" s="887"/>
      <c r="F666" s="887"/>
      <c r="G666" s="892">
        <v>3522</v>
      </c>
      <c r="H666" s="888"/>
      <c r="I666" s="893">
        <v>1549.68</v>
      </c>
      <c r="J666" s="894">
        <v>1549.68</v>
      </c>
      <c r="K666" s="938" t="s">
        <v>2987</v>
      </c>
    </row>
    <row r="667" spans="1:11" x14ac:dyDescent="0.25">
      <c r="A667" s="891" t="s">
        <v>1712</v>
      </c>
      <c r="B667" s="891" t="s">
        <v>2961</v>
      </c>
      <c r="C667" s="887"/>
      <c r="D667" s="887"/>
      <c r="E667" s="887"/>
      <c r="F667" s="887"/>
      <c r="G667" s="892">
        <v>5265</v>
      </c>
      <c r="H667" s="888"/>
      <c r="I667" s="893">
        <v>2316.6</v>
      </c>
      <c r="J667" s="894">
        <v>2316.6</v>
      </c>
      <c r="K667" s="938" t="s">
        <v>2987</v>
      </c>
    </row>
    <row r="668" spans="1:11" x14ac:dyDescent="0.25">
      <c r="A668" s="1215" t="s">
        <v>2963</v>
      </c>
      <c r="B668" s="1215"/>
      <c r="C668" s="1215"/>
      <c r="D668" s="1215"/>
      <c r="E668" s="1215"/>
      <c r="F668" s="1215"/>
      <c r="G668" s="1215"/>
      <c r="H668" s="1215"/>
      <c r="I668" s="1215"/>
      <c r="J668" s="1215"/>
      <c r="K668" s="938" t="s">
        <v>3013</v>
      </c>
    </row>
    <row r="669" spans="1:11" x14ac:dyDescent="0.25">
      <c r="A669" s="1020" t="s">
        <v>2962</v>
      </c>
      <c r="B669" s="1020" t="s">
        <v>2963</v>
      </c>
      <c r="C669" s="1021">
        <v>159348</v>
      </c>
      <c r="D669" s="1021">
        <v>0</v>
      </c>
      <c r="E669" s="1021">
        <v>0</v>
      </c>
      <c r="F669" s="1021">
        <v>0</v>
      </c>
      <c r="G669" s="1022" t="b">
        <v>1</v>
      </c>
      <c r="H669" s="895"/>
      <c r="I669" s="896"/>
      <c r="J669" s="897"/>
      <c r="K669" s="938" t="s">
        <v>2987</v>
      </c>
    </row>
    <row r="670" spans="1:11" x14ac:dyDescent="0.25">
      <c r="A670" s="898" t="s">
        <v>1676</v>
      </c>
      <c r="B670" s="898" t="s">
        <v>1677</v>
      </c>
      <c r="C670" s="899"/>
      <c r="D670" s="899"/>
      <c r="E670" s="899"/>
      <c r="F670" s="899"/>
      <c r="G670" s="900">
        <v>5273</v>
      </c>
      <c r="H670" s="901"/>
      <c r="I670" s="902">
        <v>2320.12</v>
      </c>
      <c r="J670" s="894">
        <v>2320.12</v>
      </c>
      <c r="K670" s="938" t="s">
        <v>2987</v>
      </c>
    </row>
    <row r="671" spans="1:11" x14ac:dyDescent="0.25">
      <c r="A671" s="898" t="s">
        <v>1678</v>
      </c>
      <c r="B671" s="898" t="s">
        <v>1679</v>
      </c>
      <c r="C671" s="899"/>
      <c r="D671" s="899"/>
      <c r="E671" s="899"/>
      <c r="F671" s="899"/>
      <c r="G671" s="900">
        <v>4469</v>
      </c>
      <c r="H671" s="901"/>
      <c r="I671" s="902">
        <v>1966.36</v>
      </c>
      <c r="J671" s="894">
        <v>1966.36</v>
      </c>
      <c r="K671" s="938" t="s">
        <v>2987</v>
      </c>
    </row>
    <row r="672" spans="1:11" x14ac:dyDescent="0.25">
      <c r="A672" s="898" t="s">
        <v>1680</v>
      </c>
      <c r="B672" s="898" t="s">
        <v>1681</v>
      </c>
      <c r="C672" s="899"/>
      <c r="D672" s="899"/>
      <c r="E672" s="899"/>
      <c r="F672" s="899"/>
      <c r="G672" s="900">
        <v>4175</v>
      </c>
      <c r="H672" s="901"/>
      <c r="I672" s="902">
        <v>1837</v>
      </c>
      <c r="J672" s="894">
        <v>1837</v>
      </c>
      <c r="K672" s="938" t="s">
        <v>2987</v>
      </c>
    </row>
    <row r="673" spans="1:11" ht="15.6" customHeight="1" x14ac:dyDescent="0.25">
      <c r="A673" s="898" t="s">
        <v>1682</v>
      </c>
      <c r="B673" s="898" t="s">
        <v>2964</v>
      </c>
      <c r="C673" s="899"/>
      <c r="D673" s="899"/>
      <c r="E673" s="899"/>
      <c r="F673" s="899"/>
      <c r="G673" s="900">
        <v>19173</v>
      </c>
      <c r="H673" s="901"/>
      <c r="I673" s="902">
        <v>8436.1200000000008</v>
      </c>
      <c r="J673" s="894">
        <v>8436.1200000000008</v>
      </c>
      <c r="K673" s="938" t="s">
        <v>2987</v>
      </c>
    </row>
    <row r="674" spans="1:11" ht="15.6" customHeight="1" x14ac:dyDescent="0.25">
      <c r="A674" s="898" t="s">
        <v>1683</v>
      </c>
      <c r="B674" s="898" t="s">
        <v>2965</v>
      </c>
      <c r="C674" s="899"/>
      <c r="D674" s="899"/>
      <c r="E674" s="899"/>
      <c r="F674" s="899"/>
      <c r="G674" s="900">
        <v>9977</v>
      </c>
      <c r="H674" s="901"/>
      <c r="I674" s="902">
        <v>4389.88</v>
      </c>
      <c r="J674" s="894">
        <v>4389.88</v>
      </c>
      <c r="K674" s="938" t="s">
        <v>2987</v>
      </c>
    </row>
    <row r="675" spans="1:11" ht="15.6" customHeight="1" x14ac:dyDescent="0.25">
      <c r="A675" s="898" t="s">
        <v>1684</v>
      </c>
      <c r="B675" s="898" t="s">
        <v>2966</v>
      </c>
      <c r="C675" s="899"/>
      <c r="D675" s="899"/>
      <c r="E675" s="899"/>
      <c r="F675" s="899"/>
      <c r="G675" s="900">
        <v>8543</v>
      </c>
      <c r="H675" s="901"/>
      <c r="I675" s="902">
        <v>3758.92</v>
      </c>
      <c r="J675" s="894">
        <v>3758.92</v>
      </c>
      <c r="K675" s="938" t="s">
        <v>2987</v>
      </c>
    </row>
    <row r="676" spans="1:11" ht="15.6" customHeight="1" x14ac:dyDescent="0.25">
      <c r="A676" s="898" t="s">
        <v>1685</v>
      </c>
      <c r="B676" s="898" t="s">
        <v>1686</v>
      </c>
      <c r="C676" s="899"/>
      <c r="D676" s="899"/>
      <c r="E676" s="899"/>
      <c r="F676" s="899"/>
      <c r="G676" s="900">
        <v>8053</v>
      </c>
      <c r="H676" s="901"/>
      <c r="I676" s="902">
        <v>3543.32</v>
      </c>
      <c r="J676" s="894">
        <v>3543.32</v>
      </c>
      <c r="K676" s="938" t="s">
        <v>2987</v>
      </c>
    </row>
    <row r="677" spans="1:11" ht="15.6" customHeight="1" x14ac:dyDescent="0.25">
      <c r="A677" s="898" t="s">
        <v>2967</v>
      </c>
      <c r="B677" s="898" t="s">
        <v>2968</v>
      </c>
      <c r="C677" s="899"/>
      <c r="D677" s="899"/>
      <c r="E677" s="899"/>
      <c r="F677" s="899"/>
      <c r="G677" s="900"/>
      <c r="H677" s="901"/>
      <c r="I677" s="902">
        <v>0</v>
      </c>
      <c r="J677" s="894">
        <v>0</v>
      </c>
      <c r="K677" s="938" t="s">
        <v>2987</v>
      </c>
    </row>
    <row r="678" spans="1:11" ht="15.6" customHeight="1" x14ac:dyDescent="0.25">
      <c r="A678" s="898" t="s">
        <v>1687</v>
      </c>
      <c r="B678" s="898" t="s">
        <v>2969</v>
      </c>
      <c r="C678" s="899"/>
      <c r="D678" s="899"/>
      <c r="E678" s="899"/>
      <c r="F678" s="899"/>
      <c r="G678" s="900">
        <v>8410</v>
      </c>
      <c r="H678" s="901"/>
      <c r="I678" s="902">
        <v>3700.4</v>
      </c>
      <c r="J678" s="894">
        <v>3700.4</v>
      </c>
      <c r="K678" s="938" t="s">
        <v>2987</v>
      </c>
    </row>
    <row r="679" spans="1:11" x14ac:dyDescent="0.25">
      <c r="A679" s="898" t="s">
        <v>1688</v>
      </c>
      <c r="B679" s="898" t="s">
        <v>1689</v>
      </c>
      <c r="C679" s="899"/>
      <c r="D679" s="899"/>
      <c r="E679" s="899"/>
      <c r="F679" s="899"/>
      <c r="G679" s="900">
        <v>3760</v>
      </c>
      <c r="H679" s="901"/>
      <c r="I679" s="902">
        <v>1654.4</v>
      </c>
      <c r="J679" s="894">
        <v>1654.4</v>
      </c>
      <c r="K679" s="938" t="s">
        <v>2987</v>
      </c>
    </row>
    <row r="680" spans="1:11" x14ac:dyDescent="0.25">
      <c r="A680" s="898" t="s">
        <v>1690</v>
      </c>
      <c r="B680" s="898" t="s">
        <v>2970</v>
      </c>
      <c r="C680" s="899"/>
      <c r="D680" s="899"/>
      <c r="E680" s="899"/>
      <c r="F680" s="899"/>
      <c r="G680" s="900">
        <v>12914</v>
      </c>
      <c r="H680" s="901"/>
      <c r="I680" s="902">
        <v>5682.16</v>
      </c>
      <c r="J680" s="894">
        <v>5682.16</v>
      </c>
      <c r="K680" s="938" t="s">
        <v>2987</v>
      </c>
    </row>
    <row r="681" spans="1:11" x14ac:dyDescent="0.25">
      <c r="A681" s="898" t="s">
        <v>1691</v>
      </c>
      <c r="B681" s="898" t="s">
        <v>2971</v>
      </c>
      <c r="C681" s="899"/>
      <c r="D681" s="899"/>
      <c r="E681" s="899"/>
      <c r="F681" s="899"/>
      <c r="G681" s="900">
        <v>9502</v>
      </c>
      <c r="H681" s="901"/>
      <c r="I681" s="902">
        <v>4180.88</v>
      </c>
      <c r="J681" s="894">
        <v>4180.88</v>
      </c>
      <c r="K681" s="938" t="s">
        <v>2987</v>
      </c>
    </row>
    <row r="682" spans="1:11" x14ac:dyDescent="0.25">
      <c r="A682" s="898" t="s">
        <v>1692</v>
      </c>
      <c r="B682" s="898" t="s">
        <v>2972</v>
      </c>
      <c r="C682" s="899"/>
      <c r="D682" s="899"/>
      <c r="E682" s="899"/>
      <c r="F682" s="899"/>
      <c r="G682" s="900">
        <v>7082</v>
      </c>
      <c r="H682" s="901"/>
      <c r="I682" s="902">
        <v>3116.08</v>
      </c>
      <c r="J682" s="894">
        <v>3116.08</v>
      </c>
      <c r="K682" s="938" t="s">
        <v>2987</v>
      </c>
    </row>
    <row r="683" spans="1:11" x14ac:dyDescent="0.25">
      <c r="A683" s="898" t="s">
        <v>1696</v>
      </c>
      <c r="B683" s="898" t="s">
        <v>2973</v>
      </c>
      <c r="C683" s="899"/>
      <c r="D683" s="899"/>
      <c r="E683" s="899"/>
      <c r="F683" s="899"/>
      <c r="G683" s="900">
        <v>27764</v>
      </c>
      <c r="H683" s="901"/>
      <c r="I683" s="902">
        <v>12216.16</v>
      </c>
      <c r="J683" s="894">
        <v>12216.16</v>
      </c>
      <c r="K683" s="938" t="s">
        <v>2987</v>
      </c>
    </row>
    <row r="684" spans="1:11" x14ac:dyDescent="0.25">
      <c r="A684" s="898" t="s">
        <v>1693</v>
      </c>
      <c r="B684" s="898" t="s">
        <v>1694</v>
      </c>
      <c r="C684" s="899"/>
      <c r="D684" s="899"/>
      <c r="E684" s="899"/>
      <c r="F684" s="899"/>
      <c r="G684" s="900">
        <v>14764</v>
      </c>
      <c r="H684" s="901"/>
      <c r="I684" s="902">
        <v>6496.16</v>
      </c>
      <c r="J684" s="894">
        <v>6496.16</v>
      </c>
      <c r="K684" s="938" t="s">
        <v>2987</v>
      </c>
    </row>
    <row r="685" spans="1:11" x14ac:dyDescent="0.25">
      <c r="A685" s="898" t="s">
        <v>1695</v>
      </c>
      <c r="B685" s="898" t="s">
        <v>2974</v>
      </c>
      <c r="C685" s="899"/>
      <c r="D685" s="899"/>
      <c r="E685" s="899"/>
      <c r="F685" s="899"/>
      <c r="G685" s="900">
        <v>10978</v>
      </c>
      <c r="H685" s="901"/>
      <c r="I685" s="902">
        <v>4830.32</v>
      </c>
      <c r="J685" s="894">
        <v>4830.32</v>
      </c>
      <c r="K685" s="938" t="s">
        <v>2987</v>
      </c>
    </row>
    <row r="686" spans="1:11" x14ac:dyDescent="0.25">
      <c r="A686" s="898" t="s">
        <v>1697</v>
      </c>
      <c r="B686" s="898" t="s">
        <v>1698</v>
      </c>
      <c r="C686" s="899"/>
      <c r="D686" s="899"/>
      <c r="E686" s="899"/>
      <c r="F686" s="899"/>
      <c r="G686" s="900">
        <v>4511</v>
      </c>
      <c r="H686" s="901"/>
      <c r="I686" s="902">
        <v>1984.84</v>
      </c>
      <c r="J686" s="894">
        <v>1984.84</v>
      </c>
      <c r="K686" s="938" t="s">
        <v>2987</v>
      </c>
    </row>
    <row r="687" spans="1:11" x14ac:dyDescent="0.25">
      <c r="A687" s="898" t="s">
        <v>3030</v>
      </c>
      <c r="B687" s="898" t="s">
        <v>3031</v>
      </c>
      <c r="C687" s="899"/>
      <c r="D687" s="899"/>
      <c r="E687" s="899"/>
      <c r="F687" s="899"/>
      <c r="G687" s="900"/>
      <c r="H687" s="901"/>
      <c r="I687" s="902">
        <v>0</v>
      </c>
      <c r="J687" s="894">
        <v>1500</v>
      </c>
      <c r="K687" s="938" t="s">
        <v>2987</v>
      </c>
    </row>
    <row r="688" spans="1:11" x14ac:dyDescent="0.25">
      <c r="A688" s="898" t="s">
        <v>3028</v>
      </c>
      <c r="B688" s="898" t="s">
        <v>3029</v>
      </c>
      <c r="C688" s="899"/>
      <c r="D688" s="899"/>
      <c r="E688" s="899"/>
      <c r="F688" s="899"/>
      <c r="G688" s="900"/>
      <c r="H688" s="901"/>
      <c r="I688" s="902">
        <v>0</v>
      </c>
      <c r="J688" s="894">
        <v>1500</v>
      </c>
      <c r="K688" s="938" t="s">
        <v>2987</v>
      </c>
    </row>
    <row r="689" spans="1:11" x14ac:dyDescent="0.25">
      <c r="A689" s="933" t="s">
        <v>1637</v>
      </c>
      <c r="B689" s="933" t="s">
        <v>1638</v>
      </c>
      <c r="C689" s="1014">
        <v>6010</v>
      </c>
      <c r="D689" s="1014">
        <v>0</v>
      </c>
      <c r="E689" s="1014">
        <v>0</v>
      </c>
      <c r="F689" s="1014">
        <v>0</v>
      </c>
      <c r="G689" s="1014">
        <v>6010</v>
      </c>
      <c r="I689" s="867">
        <v>2644.4</v>
      </c>
      <c r="J689" s="885">
        <v>2644.4</v>
      </c>
      <c r="K689" s="863" t="s">
        <v>381</v>
      </c>
    </row>
    <row r="690" spans="1:11" x14ac:dyDescent="0.25">
      <c r="A690" s="933" t="s">
        <v>1639</v>
      </c>
      <c r="B690" s="933" t="s">
        <v>1640</v>
      </c>
      <c r="C690" s="1014">
        <v>6503</v>
      </c>
      <c r="D690" s="1014">
        <v>0</v>
      </c>
      <c r="E690" s="1014">
        <v>1548</v>
      </c>
      <c r="F690" s="1014">
        <v>0</v>
      </c>
      <c r="G690" s="1014">
        <v>8051</v>
      </c>
      <c r="I690" s="867">
        <v>3542.44</v>
      </c>
      <c r="J690" s="866">
        <v>3542.44</v>
      </c>
      <c r="K690" s="1030" t="s">
        <v>3012</v>
      </c>
    </row>
    <row r="691" spans="1:11" x14ac:dyDescent="0.25">
      <c r="A691" s="933" t="s">
        <v>1641</v>
      </c>
      <c r="B691" s="933" t="s">
        <v>1642</v>
      </c>
      <c r="C691" s="1014">
        <v>3693</v>
      </c>
      <c r="D691" s="1014">
        <v>0</v>
      </c>
      <c r="E691" s="1014">
        <v>0</v>
      </c>
      <c r="F691" s="1014">
        <v>0</v>
      </c>
      <c r="G691" s="1014">
        <v>3693</v>
      </c>
      <c r="I691" s="867">
        <v>1624.92</v>
      </c>
      <c r="J691" s="866">
        <v>1624.92</v>
      </c>
      <c r="K691" s="1030" t="s">
        <v>3012</v>
      </c>
    </row>
    <row r="692" spans="1:11" x14ac:dyDescent="0.25">
      <c r="A692" s="1023" t="s">
        <v>1670</v>
      </c>
      <c r="B692" s="1023" t="s">
        <v>1671</v>
      </c>
      <c r="C692" s="1024">
        <v>15768</v>
      </c>
      <c r="D692" s="1024">
        <v>0</v>
      </c>
      <c r="E692" s="1024">
        <v>0</v>
      </c>
      <c r="F692" s="1024">
        <v>0</v>
      </c>
      <c r="G692" s="1024">
        <v>15768</v>
      </c>
      <c r="H692" s="903"/>
      <c r="I692" s="904">
        <v>6937.92</v>
      </c>
      <c r="J692" s="866">
        <v>6937.92</v>
      </c>
      <c r="K692" s="863" t="s">
        <v>381</v>
      </c>
    </row>
    <row r="693" spans="1:11" x14ac:dyDescent="0.25">
      <c r="A693" s="1023" t="s">
        <v>1643</v>
      </c>
      <c r="B693" s="1023" t="s">
        <v>1644</v>
      </c>
      <c r="C693" s="1024">
        <v>6903</v>
      </c>
      <c r="D693" s="1024">
        <v>0</v>
      </c>
      <c r="E693" s="1024">
        <v>0</v>
      </c>
      <c r="F693" s="1024">
        <v>0</v>
      </c>
      <c r="G693" s="1024">
        <v>6903</v>
      </c>
      <c r="H693" s="903"/>
      <c r="I693" s="904">
        <v>3037.32</v>
      </c>
      <c r="J693" s="866">
        <v>3037.32</v>
      </c>
      <c r="K693" s="863" t="s">
        <v>381</v>
      </c>
    </row>
    <row r="694" spans="1:11" x14ac:dyDescent="0.25">
      <c r="A694" s="933" t="s">
        <v>1645</v>
      </c>
      <c r="B694" s="933" t="s">
        <v>1646</v>
      </c>
      <c r="C694" s="1014">
        <v>6762</v>
      </c>
      <c r="D694" s="1014">
        <v>0</v>
      </c>
      <c r="E694" s="1014">
        <v>0</v>
      </c>
      <c r="F694" s="1014">
        <v>0</v>
      </c>
      <c r="G694" s="1014">
        <v>6762</v>
      </c>
      <c r="I694" s="867">
        <v>2975.28</v>
      </c>
      <c r="J694" s="866">
        <v>2975.28</v>
      </c>
      <c r="K694" s="863" t="s">
        <v>3012</v>
      </c>
    </row>
    <row r="695" spans="1:11" x14ac:dyDescent="0.25">
      <c r="A695" s="933" t="s">
        <v>1647</v>
      </c>
      <c r="B695" s="933" t="s">
        <v>2975</v>
      </c>
      <c r="C695" s="1014">
        <v>5224</v>
      </c>
      <c r="D695" s="1014">
        <v>113</v>
      </c>
      <c r="E695" s="1014">
        <v>801</v>
      </c>
      <c r="F695" s="1014">
        <v>0</v>
      </c>
      <c r="G695" s="1014">
        <v>6138</v>
      </c>
      <c r="I695" s="867">
        <v>2700.72</v>
      </c>
      <c r="J695" s="866">
        <v>2700.72</v>
      </c>
      <c r="K695" s="1030" t="s">
        <v>3012</v>
      </c>
    </row>
    <row r="696" spans="1:11" x14ac:dyDescent="0.25">
      <c r="A696" s="1017" t="s">
        <v>2976</v>
      </c>
      <c r="B696" s="1017" t="s">
        <v>2977</v>
      </c>
      <c r="C696" s="1018">
        <v>5719</v>
      </c>
      <c r="D696" s="1018">
        <v>1656</v>
      </c>
      <c r="E696" s="1018">
        <v>3781</v>
      </c>
      <c r="F696" s="1018">
        <v>0</v>
      </c>
      <c r="G696" s="1018">
        <v>11156</v>
      </c>
      <c r="H696" s="881"/>
      <c r="I696" s="882">
        <v>4908.6400000000003</v>
      </c>
      <c r="J696" s="866">
        <v>4908.6400000000003</v>
      </c>
      <c r="K696" s="1030" t="s">
        <v>3012</v>
      </c>
    </row>
    <row r="697" spans="1:11" ht="60" customHeight="1" x14ac:dyDescent="0.25">
      <c r="A697" s="933" t="s">
        <v>1648</v>
      </c>
      <c r="B697" s="933" t="s">
        <v>1649</v>
      </c>
      <c r="C697" s="1014">
        <v>16949</v>
      </c>
      <c r="D697" s="1014">
        <v>0</v>
      </c>
      <c r="E697" s="1014">
        <v>0</v>
      </c>
      <c r="F697" s="1014">
        <v>0</v>
      </c>
      <c r="G697" s="1014">
        <v>16949</v>
      </c>
      <c r="I697" s="867">
        <v>7457.56</v>
      </c>
      <c r="J697" s="866">
        <v>7457.56</v>
      </c>
      <c r="K697" s="863" t="s">
        <v>381</v>
      </c>
    </row>
    <row r="698" spans="1:11" x14ac:dyDescent="0.25">
      <c r="A698" s="1023" t="s">
        <v>1650</v>
      </c>
      <c r="B698" s="1023" t="s">
        <v>1651</v>
      </c>
      <c r="C698" s="1024">
        <v>16341</v>
      </c>
      <c r="D698" s="1024">
        <v>0</v>
      </c>
      <c r="E698" s="1024">
        <v>0</v>
      </c>
      <c r="F698" s="1024">
        <v>0</v>
      </c>
      <c r="G698" s="1024">
        <v>16341</v>
      </c>
      <c r="H698" s="903"/>
      <c r="I698" s="904">
        <v>7190.04</v>
      </c>
      <c r="J698" s="866">
        <v>7190.04</v>
      </c>
      <c r="K698" s="863" t="s">
        <v>381</v>
      </c>
    </row>
    <row r="699" spans="1:11" x14ac:dyDescent="0.25">
      <c r="A699" s="933" t="s">
        <v>1652</v>
      </c>
      <c r="B699" s="933" t="s">
        <v>1653</v>
      </c>
      <c r="C699" s="1014">
        <v>12848</v>
      </c>
      <c r="D699" s="1014">
        <v>0</v>
      </c>
      <c r="E699" s="1014">
        <v>0</v>
      </c>
      <c r="F699" s="1014">
        <v>0</v>
      </c>
      <c r="G699" s="1014">
        <v>12848</v>
      </c>
      <c r="I699" s="867">
        <v>5653.12</v>
      </c>
      <c r="J699" s="866">
        <v>5653.12</v>
      </c>
      <c r="K699" s="863" t="s">
        <v>3012</v>
      </c>
    </row>
    <row r="700" spans="1:11" x14ac:dyDescent="0.25">
      <c r="A700" s="1023" t="s">
        <v>1654</v>
      </c>
      <c r="B700" s="1023" t="s">
        <v>1655</v>
      </c>
      <c r="C700" s="1024">
        <v>1712</v>
      </c>
      <c r="D700" s="1024">
        <v>0</v>
      </c>
      <c r="E700" s="1024">
        <v>0</v>
      </c>
      <c r="F700" s="1024">
        <v>0</v>
      </c>
      <c r="G700" s="1024">
        <v>1712</v>
      </c>
      <c r="H700" s="903"/>
      <c r="I700" s="904">
        <v>753.28</v>
      </c>
      <c r="J700" s="866">
        <v>1500</v>
      </c>
      <c r="K700" s="863" t="s">
        <v>3012</v>
      </c>
    </row>
    <row r="701" spans="1:11" x14ac:dyDescent="0.25">
      <c r="A701" s="933" t="s">
        <v>1656</v>
      </c>
      <c r="B701" s="933" t="s">
        <v>1657</v>
      </c>
      <c r="C701" s="1014">
        <v>20233</v>
      </c>
      <c r="D701" s="1014">
        <v>0</v>
      </c>
      <c r="E701" s="1014">
        <v>0</v>
      </c>
      <c r="F701" s="1014">
        <v>0</v>
      </c>
      <c r="G701" s="1014">
        <v>20233</v>
      </c>
      <c r="I701" s="867">
        <v>8902.52</v>
      </c>
      <c r="J701" s="866">
        <v>8902.52</v>
      </c>
      <c r="K701" s="1030" t="s">
        <v>3012</v>
      </c>
    </row>
    <row r="702" spans="1:11" x14ac:dyDescent="0.25">
      <c r="A702" s="933" t="s">
        <v>1658</v>
      </c>
      <c r="B702" s="933" t="s">
        <v>1659</v>
      </c>
      <c r="C702" s="1014">
        <v>4375</v>
      </c>
      <c r="D702" s="1014">
        <v>11</v>
      </c>
      <c r="E702" s="1014">
        <v>4016</v>
      </c>
      <c r="F702" s="1014">
        <v>0</v>
      </c>
      <c r="G702" s="1014">
        <v>8402</v>
      </c>
      <c r="I702" s="867">
        <v>3696.88</v>
      </c>
      <c r="J702" s="866">
        <v>3696.88</v>
      </c>
      <c r="K702" s="863" t="s">
        <v>3012</v>
      </c>
    </row>
    <row r="703" spans="1:11" x14ac:dyDescent="0.25">
      <c r="A703" s="1023" t="s">
        <v>1660</v>
      </c>
      <c r="B703" s="1023" t="s">
        <v>1661</v>
      </c>
      <c r="C703" s="1024">
        <v>2302</v>
      </c>
      <c r="D703" s="1024">
        <v>0</v>
      </c>
      <c r="E703" s="1024">
        <v>0</v>
      </c>
      <c r="F703" s="1024">
        <v>0</v>
      </c>
      <c r="G703" s="1024">
        <v>2302</v>
      </c>
      <c r="H703" s="903"/>
      <c r="I703" s="904">
        <v>1012.88</v>
      </c>
      <c r="J703" s="866">
        <v>1500</v>
      </c>
      <c r="K703" s="863" t="s">
        <v>381</v>
      </c>
    </row>
    <row r="704" spans="1:11" x14ac:dyDescent="0.25">
      <c r="A704" s="933" t="s">
        <v>1662</v>
      </c>
      <c r="B704" s="933" t="s">
        <v>1663</v>
      </c>
      <c r="C704" s="1014">
        <v>5769</v>
      </c>
      <c r="D704" s="1014">
        <v>0</v>
      </c>
      <c r="E704" s="1014">
        <v>0</v>
      </c>
      <c r="F704" s="1014">
        <v>0</v>
      </c>
      <c r="G704" s="1014">
        <v>5769</v>
      </c>
      <c r="I704" s="867">
        <v>2538.36</v>
      </c>
      <c r="J704" s="866">
        <v>2538.36</v>
      </c>
      <c r="K704" s="1030" t="s">
        <v>3012</v>
      </c>
    </row>
    <row r="705" spans="1:11" x14ac:dyDescent="0.25">
      <c r="A705" s="933" t="s">
        <v>1664</v>
      </c>
      <c r="B705" s="933" t="s">
        <v>1665</v>
      </c>
      <c r="C705" s="1014">
        <v>3850</v>
      </c>
      <c r="D705" s="1014">
        <v>0</v>
      </c>
      <c r="E705" s="1014">
        <v>104</v>
      </c>
      <c r="F705" s="1014">
        <v>0</v>
      </c>
      <c r="G705" s="1014">
        <v>3954</v>
      </c>
      <c r="I705" s="867">
        <v>1739.76</v>
      </c>
      <c r="J705" s="866">
        <v>1739.76</v>
      </c>
      <c r="K705" s="863" t="s">
        <v>381</v>
      </c>
    </row>
    <row r="706" spans="1:11" x14ac:dyDescent="0.25">
      <c r="A706" s="1023" t="s">
        <v>1666</v>
      </c>
      <c r="B706" s="1023" t="s">
        <v>1667</v>
      </c>
      <c r="C706" s="1024">
        <v>4610</v>
      </c>
      <c r="D706" s="1024">
        <v>0</v>
      </c>
      <c r="E706" s="1024">
        <v>0</v>
      </c>
      <c r="F706" s="1024">
        <v>0</v>
      </c>
      <c r="G706" s="1024">
        <v>4610</v>
      </c>
      <c r="H706" s="903"/>
      <c r="I706" s="904">
        <v>2028.4</v>
      </c>
      <c r="J706" s="866">
        <v>2028.4</v>
      </c>
      <c r="K706" s="863" t="s">
        <v>381</v>
      </c>
    </row>
    <row r="707" spans="1:11" x14ac:dyDescent="0.25">
      <c r="A707" s="1025" t="s">
        <v>1668</v>
      </c>
      <c r="B707" s="1026" t="s">
        <v>1669</v>
      </c>
      <c r="C707" s="899">
        <v>2319</v>
      </c>
      <c r="D707" s="899">
        <v>0</v>
      </c>
      <c r="E707" s="899">
        <v>0</v>
      </c>
      <c r="F707" s="899">
        <v>0</v>
      </c>
      <c r="G707" s="899">
        <v>2319</v>
      </c>
      <c r="H707" s="905"/>
      <c r="I707" s="906">
        <v>1020.36</v>
      </c>
      <c r="J707" s="866">
        <v>1500</v>
      </c>
      <c r="K707" s="863" t="s">
        <v>381</v>
      </c>
    </row>
    <row r="708" spans="1:11" x14ac:dyDescent="0.25">
      <c r="A708" s="1017" t="s">
        <v>1675</v>
      </c>
      <c r="B708" s="1017" t="s">
        <v>2978</v>
      </c>
      <c r="C708" s="1018">
        <v>1215</v>
      </c>
      <c r="D708" s="1018">
        <v>331</v>
      </c>
      <c r="E708" s="1018">
        <v>316</v>
      </c>
      <c r="F708" s="1018">
        <v>0</v>
      </c>
      <c r="G708" s="1018">
        <v>1862</v>
      </c>
      <c r="H708" s="881"/>
      <c r="I708" s="882">
        <v>819.28</v>
      </c>
      <c r="J708" s="866">
        <v>1500</v>
      </c>
      <c r="K708" s="863" t="s">
        <v>3012</v>
      </c>
    </row>
    <row r="709" spans="1:11" x14ac:dyDescent="0.25">
      <c r="A709" s="1027" t="s">
        <v>1674</v>
      </c>
      <c r="B709" s="1027" t="s">
        <v>2979</v>
      </c>
      <c r="C709" s="1028">
        <v>479</v>
      </c>
      <c r="D709" s="1028">
        <v>0</v>
      </c>
      <c r="E709" s="1028">
        <v>1681</v>
      </c>
      <c r="F709" s="1028">
        <v>0</v>
      </c>
      <c r="G709" s="1028">
        <v>2160</v>
      </c>
      <c r="H709" s="907"/>
      <c r="I709" s="908">
        <v>950.4</v>
      </c>
      <c r="J709" s="909">
        <v>1500</v>
      </c>
      <c r="K709" s="863" t="s">
        <v>3012</v>
      </c>
    </row>
    <row r="710" spans="1:11" x14ac:dyDescent="0.25">
      <c r="A710" s="910" t="s">
        <v>2980</v>
      </c>
      <c r="B710" s="911"/>
      <c r="C710" s="912">
        <v>38233476</v>
      </c>
      <c r="D710" s="912">
        <v>6153893</v>
      </c>
      <c r="E710" s="912">
        <v>33585301</v>
      </c>
      <c r="F710" s="912">
        <v>549660</v>
      </c>
      <c r="G710" s="912">
        <v>78522330</v>
      </c>
      <c r="H710" s="913"/>
      <c r="I710" s="914">
        <v>34549825.200000003</v>
      </c>
      <c r="J710" s="915">
        <v>34565485.759999976</v>
      </c>
    </row>
    <row r="712" spans="1:11" x14ac:dyDescent="0.25">
      <c r="K712" s="916"/>
    </row>
    <row r="713" spans="1:11" x14ac:dyDescent="0.25">
      <c r="A713" s="933" t="s">
        <v>2938</v>
      </c>
      <c r="B713" s="933" t="s">
        <v>2939</v>
      </c>
      <c r="C713" s="1014">
        <v>2145271</v>
      </c>
      <c r="D713" s="1014">
        <v>0</v>
      </c>
      <c r="E713" s="1014">
        <v>0</v>
      </c>
      <c r="F713" s="1014">
        <v>0</v>
      </c>
      <c r="G713" s="1014">
        <v>2145271</v>
      </c>
    </row>
    <row r="714" spans="1:11" x14ac:dyDescent="0.25">
      <c r="A714" s="916"/>
      <c r="B714" s="916"/>
      <c r="C714" s="916"/>
      <c r="D714" s="916"/>
      <c r="E714" s="916"/>
      <c r="F714" s="916"/>
      <c r="G714" s="916"/>
      <c r="H714" s="916"/>
      <c r="I714" s="916"/>
      <c r="J714" s="917"/>
    </row>
    <row r="715" spans="1:11" x14ac:dyDescent="0.25">
      <c r="B715" s="863" t="s">
        <v>2981</v>
      </c>
      <c r="C715" s="919">
        <v>40378747</v>
      </c>
      <c r="D715" s="919">
        <v>6153893</v>
      </c>
      <c r="E715" s="919">
        <v>33585301</v>
      </c>
      <c r="F715" s="919">
        <v>549660</v>
      </c>
      <c r="G715" s="1029">
        <v>80667601</v>
      </c>
      <c r="H715" s="919">
        <v>0</v>
      </c>
      <c r="I715" s="863" t="s">
        <v>2982</v>
      </c>
    </row>
    <row r="717" spans="1:11" x14ac:dyDescent="0.25">
      <c r="F717" s="863" t="s">
        <v>2983</v>
      </c>
      <c r="G717" s="918">
        <v>80520017</v>
      </c>
    </row>
    <row r="719" spans="1:11" x14ac:dyDescent="0.25">
      <c r="F719" s="863" t="s">
        <v>2984</v>
      </c>
      <c r="G719" s="919">
        <v>-147584</v>
      </c>
    </row>
    <row r="722" spans="1:10" x14ac:dyDescent="0.25">
      <c r="A722" s="863" t="s">
        <v>3034</v>
      </c>
      <c r="B722" s="863" t="s">
        <v>3035</v>
      </c>
      <c r="E722" s="867"/>
      <c r="G722" s="863">
        <v>55846</v>
      </c>
      <c r="J722" s="871">
        <v>24572.560000000001</v>
      </c>
    </row>
  </sheetData>
  <sheetProtection selectLockedCells="1"/>
  <autoFilter ref="A9:K710" xr:uid="{633459BC-6EF1-43C2-828A-888A2A395511}"/>
  <mergeCells count="2">
    <mergeCell ref="A649:J649"/>
    <mergeCell ref="A668:J668"/>
  </mergeCells>
  <conditionalFormatting sqref="K9:K707">
    <cfRule type="cellIs" dxfId="214" priority="1" operator="equal">
      <formula>"Blind/Deaf"</formula>
    </cfRule>
    <cfRule type="cellIs" dxfId="213" priority="2" operator="equal">
      <formula>"RCCI"</formula>
    </cfRule>
  </conditionalFormatting>
  <pageMargins left="0.7" right="0.7" top="0.75" bottom="0.75" header="0.3" footer="0.3"/>
  <pageSetup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9EE21-2896-41D4-8748-3496C4E32412}">
  <sheetPr>
    <pageSetUpPr fitToPage="1"/>
  </sheetPr>
  <dimension ref="B1:Z16"/>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8" width="11.140625" style="169" customWidth="1"/>
    <col min="19" max="19" width="13" style="169" bestFit="1" customWidth="1"/>
    <col min="20" max="20" width="11.28515625" style="169" bestFit="1" customWidth="1"/>
    <col min="21" max="21" width="14.42578125" style="169" bestFit="1" customWidth="1"/>
    <col min="22" max="22" width="20.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t="s">
        <v>2006</v>
      </c>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100156</v>
      </c>
      <c r="L5" s="1502" t="s">
        <v>1963</v>
      </c>
      <c r="M5" s="1502"/>
      <c r="N5" s="1502"/>
      <c r="O5" s="1709" t="s">
        <v>2286</v>
      </c>
      <c r="P5" s="1709"/>
      <c r="Q5" s="1709"/>
      <c r="R5" s="1709"/>
      <c r="S5" s="550">
        <v>4.5570000000000004</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SUM(K9:K12)</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0.75" customHeight="1" x14ac:dyDescent="0.25">
      <c r="B9" s="187">
        <v>74002</v>
      </c>
      <c r="C9" s="252" t="s">
        <v>2287</v>
      </c>
      <c r="D9" s="189">
        <v>2</v>
      </c>
      <c r="E9" s="190">
        <v>0</v>
      </c>
      <c r="F9" s="190">
        <v>0</v>
      </c>
      <c r="G9" s="191">
        <v>38</v>
      </c>
      <c r="H9" s="190">
        <v>298</v>
      </c>
      <c r="I9" s="191">
        <v>47.83</v>
      </c>
      <c r="J9" s="192">
        <f>$S$5*I9</f>
        <v>217.96131</v>
      </c>
      <c r="K9" s="60"/>
      <c r="L9" s="59"/>
      <c r="M9" s="59"/>
      <c r="N9" s="59"/>
      <c r="O9" s="59"/>
      <c r="P9" s="59"/>
      <c r="Q9" s="59"/>
      <c r="R9" s="59"/>
      <c r="S9" s="58"/>
      <c r="T9" s="193">
        <f>SUM(K9:S9)</f>
        <v>0</v>
      </c>
      <c r="U9" s="57">
        <f>T9*I9</f>
        <v>0</v>
      </c>
      <c r="V9" s="843">
        <f>U9*$S$5</f>
        <v>0</v>
      </c>
      <c r="W9" s="1508" t="str">
        <f>_xlfn.CONCAT("$",'Total Sheet'!B34," per case for public LEAS/ estimated $",'Total Sheet'!B35," for Nonpublic LEAs")</f>
        <v>$2.25 per case for public LEAS/ estimated $5.25 for Nonpublic LEAs</v>
      </c>
      <c r="X9" s="1490" t="s">
        <v>1976</v>
      </c>
      <c r="Y9" s="1491"/>
    </row>
    <row r="10" spans="2:26" ht="30.75" customHeight="1" x14ac:dyDescent="0.25">
      <c r="B10" s="194">
        <v>74003</v>
      </c>
      <c r="C10" s="253" t="s">
        <v>2288</v>
      </c>
      <c r="D10" s="196">
        <v>2</v>
      </c>
      <c r="E10" s="197">
        <v>0</v>
      </c>
      <c r="F10" s="197">
        <v>0</v>
      </c>
      <c r="G10" s="198">
        <v>40.090000000000003</v>
      </c>
      <c r="H10" s="197">
        <v>152</v>
      </c>
      <c r="I10" s="198">
        <v>30.62</v>
      </c>
      <c r="J10" s="199">
        <f>$S$5*I10</f>
        <v>139.53534000000002</v>
      </c>
      <c r="K10" s="56"/>
      <c r="L10" s="55"/>
      <c r="M10" s="55"/>
      <c r="N10" s="55"/>
      <c r="O10" s="55"/>
      <c r="P10" s="55"/>
      <c r="Q10" s="55"/>
      <c r="R10" s="55"/>
      <c r="S10" s="54"/>
      <c r="T10" s="200">
        <f>SUM(K10:S10)</f>
        <v>0</v>
      </c>
      <c r="U10" s="53">
        <f>T10*I10</f>
        <v>0</v>
      </c>
      <c r="V10" s="844">
        <f>U10*$S$5</f>
        <v>0</v>
      </c>
      <c r="W10" s="1509"/>
      <c r="X10" s="1492"/>
      <c r="Y10" s="1493"/>
    </row>
    <row r="11" spans="2:26" ht="30.75" customHeight="1" x14ac:dyDescent="0.25">
      <c r="B11" s="254">
        <v>470495</v>
      </c>
      <c r="C11" s="253" t="s">
        <v>2289</v>
      </c>
      <c r="D11" s="196">
        <v>2</v>
      </c>
      <c r="E11" s="197">
        <v>0</v>
      </c>
      <c r="F11" s="197">
        <v>0</v>
      </c>
      <c r="G11" s="198">
        <v>36</v>
      </c>
      <c r="H11" s="197">
        <v>244</v>
      </c>
      <c r="I11" s="198">
        <v>41.72</v>
      </c>
      <c r="J11" s="199">
        <f>$S$5*I11</f>
        <v>190.11804000000001</v>
      </c>
      <c r="K11" s="56"/>
      <c r="L11" s="55"/>
      <c r="M11" s="55"/>
      <c r="N11" s="55"/>
      <c r="O11" s="55"/>
      <c r="P11" s="55"/>
      <c r="Q11" s="55"/>
      <c r="R11" s="55"/>
      <c r="S11" s="54"/>
      <c r="T11" s="200">
        <f>SUM(K11:S11)</f>
        <v>0</v>
      </c>
      <c r="U11" s="53">
        <f>T11*I11</f>
        <v>0</v>
      </c>
      <c r="V11" s="844">
        <f>U11*$S$5</f>
        <v>0</v>
      </c>
      <c r="W11" s="1509"/>
      <c r="X11" s="1492"/>
      <c r="Y11" s="1493"/>
    </row>
    <row r="12" spans="2:26" ht="30.75" customHeight="1" thickBot="1" x14ac:dyDescent="0.3">
      <c r="B12" s="256">
        <v>471080</v>
      </c>
      <c r="C12" s="255" t="s">
        <v>2290</v>
      </c>
      <c r="D12" s="203">
        <v>2</v>
      </c>
      <c r="E12" s="204">
        <v>0</v>
      </c>
      <c r="F12" s="204">
        <v>0</v>
      </c>
      <c r="G12" s="205">
        <v>40</v>
      </c>
      <c r="H12" s="204">
        <v>318</v>
      </c>
      <c r="I12" s="205">
        <v>45.22</v>
      </c>
      <c r="J12" s="206">
        <f>$S$5*I12</f>
        <v>206.06754000000001</v>
      </c>
      <c r="K12" s="52"/>
      <c r="L12" s="51"/>
      <c r="M12" s="51"/>
      <c r="N12" s="51"/>
      <c r="O12" s="51"/>
      <c r="P12" s="51"/>
      <c r="Q12" s="51"/>
      <c r="R12" s="51"/>
      <c r="S12" s="50"/>
      <c r="T12" s="207">
        <f>SUM(K12:S12)</f>
        <v>0</v>
      </c>
      <c r="U12" s="49">
        <f>T12*I12</f>
        <v>0</v>
      </c>
      <c r="V12" s="845">
        <f>U12*$S$5</f>
        <v>0</v>
      </c>
      <c r="W12" s="1510"/>
      <c r="X12" s="1494"/>
      <c r="Y12" s="1495"/>
    </row>
    <row r="13" spans="2:26" ht="70.900000000000006" customHeight="1" thickBot="1" x14ac:dyDescent="0.3">
      <c r="B13" s="208"/>
      <c r="C13" s="209"/>
      <c r="D13" s="210"/>
      <c r="E13" s="210"/>
      <c r="F13" s="210"/>
      <c r="G13" s="210"/>
      <c r="H13" s="210"/>
      <c r="I13" s="210"/>
      <c r="J13" s="211"/>
      <c r="K13" s="212"/>
      <c r="L13" s="212"/>
      <c r="M13" s="212"/>
      <c r="N13" s="212"/>
      <c r="O13" s="212"/>
      <c r="P13" s="212"/>
      <c r="Q13" s="212"/>
      <c r="R13" s="212"/>
      <c r="S13" s="212"/>
      <c r="T13" s="213"/>
      <c r="U13" s="214"/>
      <c r="V13" s="215"/>
      <c r="W13" s="215"/>
      <c r="X13" s="215"/>
      <c r="Y13" s="216"/>
    </row>
    <row r="14" spans="2:26" ht="15.75" thickTop="1" x14ac:dyDescent="0.25">
      <c r="K14" s="218"/>
      <c r="L14" s="218"/>
      <c r="M14" s="218"/>
      <c r="N14" s="218"/>
      <c r="O14" s="218"/>
      <c r="P14" s="218"/>
      <c r="Q14" s="218"/>
      <c r="R14" s="218"/>
      <c r="S14" s="218"/>
      <c r="T14" s="218"/>
      <c r="U14" s="219"/>
      <c r="V14" s="220"/>
      <c r="W14" s="220"/>
    </row>
    <row r="16" spans="2:26" ht="21" customHeight="1" x14ac:dyDescent="0.25"/>
  </sheetData>
  <sheetProtection algorithmName="SHA-512" hashValue="Kf2qNVYaYisO7XZ2yBDQYXdjIvMQJ32F+t9Z0CHgt7JdW6RYxUjTqqz0+FUEdQPmOo1fnYBZPcRD4HG6rtV8Pg==" saltValue="gjgOBYk6KVVtBKHlzV21Gw==" spinCount="100000" sheet="1" objects="1" formatColumns="0" formatRows="0" selectLockedCells="1"/>
  <mergeCells count="15">
    <mergeCell ref="X9:Y12"/>
    <mergeCell ref="B4:Y4"/>
    <mergeCell ref="B5:J5"/>
    <mergeCell ref="L5:N5"/>
    <mergeCell ref="O5:R5"/>
    <mergeCell ref="T5:Y5"/>
    <mergeCell ref="B8:Y8"/>
    <mergeCell ref="W9:W12"/>
    <mergeCell ref="B1:P1"/>
    <mergeCell ref="Q1:Y3"/>
    <mergeCell ref="B2:P2"/>
    <mergeCell ref="B3:C3"/>
    <mergeCell ref="D3:J3"/>
    <mergeCell ref="K3:M3"/>
    <mergeCell ref="N3:P3"/>
  </mergeCells>
  <conditionalFormatting sqref="B2:B1048576">
    <cfRule type="duplicateValues" dxfId="131" priority="3"/>
  </conditionalFormatting>
  <conditionalFormatting sqref="B1">
    <cfRule type="duplicateValues" dxfId="130" priority="2"/>
  </conditionalFormatting>
  <conditionalFormatting sqref="Z9:Z12">
    <cfRule type="containsText" dxfId="129"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AD6C7-0753-4C17-BD0F-3EC12AB55E81}">
  <sheetPr>
    <pageSetUpPr fitToPage="1"/>
  </sheetPr>
  <dimension ref="A1:Y27"/>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8" width="12" style="169" customWidth="1"/>
    <col min="19" max="19" width="13.7109375" style="169" customWidth="1"/>
    <col min="20" max="21" width="12.85546875" style="169" customWidth="1"/>
    <col min="22" max="22" width="20.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100156</v>
      </c>
      <c r="L6" s="1559" t="s">
        <v>1963</v>
      </c>
      <c r="M6" s="1559"/>
      <c r="N6" s="1559"/>
      <c r="O6" s="1709" t="s">
        <v>2286</v>
      </c>
      <c r="P6" s="1709"/>
      <c r="Q6" s="1709"/>
      <c r="R6" s="1709"/>
      <c r="S6" s="550">
        <v>4.5570000000000004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241">
        <v>74002</v>
      </c>
      <c r="C14" s="252" t="s">
        <v>2287</v>
      </c>
      <c r="D14" s="189">
        <v>2</v>
      </c>
      <c r="E14" s="190">
        <v>0</v>
      </c>
      <c r="F14" s="190">
        <v>0</v>
      </c>
      <c r="G14" s="191">
        <v>38</v>
      </c>
      <c r="H14" s="190">
        <v>298</v>
      </c>
      <c r="I14" s="191">
        <v>47.83</v>
      </c>
      <c r="J14" s="83">
        <f>$S$6*I14</f>
        <v>217.96131</v>
      </c>
      <c r="K14" s="60"/>
      <c r="L14" s="59"/>
      <c r="M14" s="59"/>
      <c r="N14" s="59"/>
      <c r="O14" s="59"/>
      <c r="P14" s="59"/>
      <c r="Q14" s="59"/>
      <c r="R14" s="59"/>
      <c r="S14" s="58"/>
      <c r="T14" s="193">
        <f>SUM(K14:S14)</f>
        <v>0</v>
      </c>
      <c r="U14" s="57">
        <f>T14*I14</f>
        <v>0</v>
      </c>
      <c r="V14" s="1034">
        <f>U14*$S$6</f>
        <v>0</v>
      </c>
      <c r="W14" s="1490" t="s">
        <v>1976</v>
      </c>
      <c r="X14" s="1491"/>
    </row>
    <row r="15" spans="1:25" ht="30.75" customHeight="1" x14ac:dyDescent="0.25">
      <c r="B15" s="243">
        <v>74003</v>
      </c>
      <c r="C15" s="253" t="s">
        <v>2288</v>
      </c>
      <c r="D15" s="196">
        <v>2</v>
      </c>
      <c r="E15" s="197">
        <v>0</v>
      </c>
      <c r="F15" s="197">
        <v>0</v>
      </c>
      <c r="G15" s="198">
        <v>40.090000000000003</v>
      </c>
      <c r="H15" s="197">
        <v>152</v>
      </c>
      <c r="I15" s="198">
        <v>30.62</v>
      </c>
      <c r="J15" s="199">
        <f>$S$6*I15</f>
        <v>139.53534000000002</v>
      </c>
      <c r="K15" s="56"/>
      <c r="L15" s="55"/>
      <c r="M15" s="55"/>
      <c r="N15" s="55"/>
      <c r="O15" s="55"/>
      <c r="P15" s="55"/>
      <c r="Q15" s="55"/>
      <c r="R15" s="55"/>
      <c r="S15" s="54"/>
      <c r="T15" s="200">
        <f>SUM(K15:S15)</f>
        <v>0</v>
      </c>
      <c r="U15" s="53">
        <f>T15*I15</f>
        <v>0</v>
      </c>
      <c r="V15" s="1035">
        <f>U15*$S$6</f>
        <v>0</v>
      </c>
      <c r="W15" s="1492"/>
      <c r="X15" s="1493"/>
    </row>
    <row r="16" spans="1:25" ht="30.75" customHeight="1" x14ac:dyDescent="0.25">
      <c r="B16" s="245">
        <v>470495</v>
      </c>
      <c r="C16" s="253" t="s">
        <v>2289</v>
      </c>
      <c r="D16" s="196">
        <v>2</v>
      </c>
      <c r="E16" s="197">
        <v>0</v>
      </c>
      <c r="F16" s="197">
        <v>0</v>
      </c>
      <c r="G16" s="198">
        <v>36</v>
      </c>
      <c r="H16" s="197">
        <v>244</v>
      </c>
      <c r="I16" s="198">
        <v>41.72</v>
      </c>
      <c r="J16" s="199">
        <f>$S$6*I16</f>
        <v>190.11804000000001</v>
      </c>
      <c r="K16" s="56"/>
      <c r="L16" s="55"/>
      <c r="M16" s="55"/>
      <c r="N16" s="55"/>
      <c r="O16" s="55"/>
      <c r="P16" s="55"/>
      <c r="Q16" s="55"/>
      <c r="R16" s="55"/>
      <c r="S16" s="54"/>
      <c r="T16" s="200">
        <f>SUM(K16:S16)</f>
        <v>0</v>
      </c>
      <c r="U16" s="53">
        <f>T16*I16</f>
        <v>0</v>
      </c>
      <c r="V16" s="1035">
        <f>U16*$S$6</f>
        <v>0</v>
      </c>
      <c r="W16" s="1492"/>
      <c r="X16" s="1493"/>
    </row>
    <row r="17" spans="2:24" ht="30.75" customHeight="1" thickBot="1" x14ac:dyDescent="0.3">
      <c r="B17" s="246">
        <v>471080</v>
      </c>
      <c r="C17" s="255" t="s">
        <v>2290</v>
      </c>
      <c r="D17" s="203">
        <v>2</v>
      </c>
      <c r="E17" s="204">
        <v>0</v>
      </c>
      <c r="F17" s="204">
        <v>0</v>
      </c>
      <c r="G17" s="205">
        <v>40</v>
      </c>
      <c r="H17" s="204">
        <v>318</v>
      </c>
      <c r="I17" s="205">
        <v>45.22</v>
      </c>
      <c r="J17" s="206">
        <f>$S$6*I17</f>
        <v>206.06754000000001</v>
      </c>
      <c r="K17" s="52"/>
      <c r="L17" s="51"/>
      <c r="M17" s="51"/>
      <c r="N17" s="51"/>
      <c r="O17" s="51"/>
      <c r="P17" s="51"/>
      <c r="Q17" s="51"/>
      <c r="R17" s="51"/>
      <c r="S17" s="50"/>
      <c r="T17" s="207">
        <f>SUM(K17:S17)</f>
        <v>0</v>
      </c>
      <c r="U17" s="49">
        <f>T17*I17</f>
        <v>0</v>
      </c>
      <c r="V17" s="1036">
        <f>U17*$S$6</f>
        <v>0</v>
      </c>
      <c r="W17" s="1494"/>
      <c r="X17" s="1495"/>
    </row>
    <row r="18" spans="2:24" ht="23.85" customHeight="1" x14ac:dyDescent="0.25">
      <c r="B18" s="1548" t="s">
        <v>2004</v>
      </c>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23.85" customHeight="1" x14ac:dyDescent="0.25">
      <c r="B19" s="1548"/>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50"/>
    </row>
    <row r="20" spans="2:24" ht="0.75" customHeight="1" x14ac:dyDescent="0.25">
      <c r="B20" s="1548"/>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33.75" customHeight="1" thickBot="1" x14ac:dyDescent="0.3">
      <c r="B21" s="1551"/>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3"/>
    </row>
    <row r="22" spans="2:24" ht="58.5" customHeight="1" thickTop="1" thickBot="1" x14ac:dyDescent="0.3">
      <c r="B22" s="1533"/>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row>
    <row r="23" spans="2:24" ht="23.25" x14ac:dyDescent="0.35">
      <c r="C23" s="1530" t="s">
        <v>2005</v>
      </c>
      <c r="D23" s="1531"/>
      <c r="E23" s="1531"/>
      <c r="F23" s="1531"/>
      <c r="G23" s="1532"/>
    </row>
    <row r="24" spans="2:24" x14ac:dyDescent="0.25">
      <c r="C24" s="1631"/>
      <c r="D24" s="1632"/>
      <c r="E24" s="1632"/>
      <c r="F24" s="1632"/>
      <c r="G24" s="1633"/>
    </row>
    <row r="25" spans="2:24" x14ac:dyDescent="0.25">
      <c r="C25" s="1631"/>
      <c r="D25" s="1632"/>
      <c r="E25" s="1632"/>
      <c r="F25" s="1632"/>
      <c r="G25" s="1633"/>
    </row>
    <row r="26" spans="2:24" x14ac:dyDescent="0.25">
      <c r="C26" s="1631"/>
      <c r="D26" s="1632"/>
      <c r="E26" s="1632"/>
      <c r="F26" s="1632"/>
      <c r="G26" s="1633"/>
    </row>
    <row r="27" spans="2:24" ht="15.75" thickBot="1" x14ac:dyDescent="0.3">
      <c r="C27" s="1634"/>
      <c r="D27" s="1635"/>
      <c r="E27" s="1635"/>
      <c r="F27" s="1635"/>
      <c r="G27" s="1636"/>
    </row>
  </sheetData>
  <sheetProtection algorithmName="SHA-512" hashValue="o5J/Z8ddCqHy8eg2a++Kzv84iqe1iZYR9GMu0mBzZZSpTVsFP1iHGLTCLdxdUaWCoDJIlx/4yS11dVqqcvLc7w==" saltValue="RsAMAYrsYhvinjAi6VSKgw=="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3:G23"/>
    <mergeCell ref="C24:G27"/>
    <mergeCell ref="B22:X22"/>
    <mergeCell ref="B7:B8"/>
    <mergeCell ref="E7:J7"/>
    <mergeCell ref="L7:Q7"/>
    <mergeCell ref="S7:X7"/>
    <mergeCell ref="E8:J8"/>
    <mergeCell ref="L8:Q8"/>
    <mergeCell ref="S8:X8"/>
    <mergeCell ref="B9:X9"/>
    <mergeCell ref="B10:X10"/>
    <mergeCell ref="W14:X17"/>
    <mergeCell ref="B18:X19"/>
    <mergeCell ref="B20:X21"/>
  </mergeCells>
  <conditionalFormatting sqref="B1:B1048576">
    <cfRule type="duplicateValues" dxfId="128" priority="1"/>
  </conditionalFormatting>
  <pageMargins left="0.25" right="0.25" top="0.5" bottom="0.25" header="0" footer="0"/>
  <pageSetup scale="39"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6110E-AAA1-4D72-BCD0-D4EC2EE62F33}">
  <sheetPr>
    <pageSetUpPr fitToPage="1"/>
  </sheetPr>
  <dimension ref="B1:Z16"/>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3.425781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100103</v>
      </c>
      <c r="L5" s="1502" t="s">
        <v>1963</v>
      </c>
      <c r="M5" s="1502"/>
      <c r="N5" s="1502"/>
      <c r="O5" s="1503" t="s">
        <v>2291</v>
      </c>
      <c r="P5" s="1503"/>
      <c r="Q5" s="1503"/>
      <c r="R5" s="1503"/>
      <c r="S5" s="170">
        <v>1.4903</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SUM(K9:K12)</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9.5" thickBot="1" x14ac:dyDescent="0.3">
      <c r="B8" s="1605" t="s">
        <v>2088</v>
      </c>
      <c r="C8" s="1606"/>
      <c r="D8" s="1606"/>
      <c r="E8" s="1606"/>
      <c r="F8" s="1606"/>
      <c r="G8" s="1606"/>
      <c r="H8" s="1606"/>
      <c r="I8" s="1606"/>
      <c r="J8" s="1606"/>
      <c r="K8" s="1606"/>
      <c r="L8" s="1606"/>
      <c r="M8" s="1606"/>
      <c r="N8" s="1606"/>
      <c r="O8" s="1606"/>
      <c r="P8" s="1606"/>
      <c r="Q8" s="1606"/>
      <c r="R8" s="1606"/>
      <c r="S8" s="1606"/>
      <c r="T8" s="1606"/>
      <c r="U8" s="1606"/>
      <c r="V8" s="1606"/>
      <c r="W8" s="1606"/>
      <c r="X8" s="1606"/>
      <c r="Y8" s="1607"/>
    </row>
    <row r="9" spans="2:26" ht="30.75" customHeight="1" x14ac:dyDescent="0.25">
      <c r="B9" s="187">
        <v>470490</v>
      </c>
      <c r="C9" s="252" t="s">
        <v>2292</v>
      </c>
      <c r="D9" s="189">
        <v>2</v>
      </c>
      <c r="E9" s="190">
        <v>0</v>
      </c>
      <c r="F9" s="190">
        <v>0</v>
      </c>
      <c r="G9" s="191">
        <v>37</v>
      </c>
      <c r="H9" s="190">
        <v>293</v>
      </c>
      <c r="I9" s="191">
        <v>52.56</v>
      </c>
      <c r="J9" s="192">
        <v>78.34</v>
      </c>
      <c r="K9" s="60"/>
      <c r="L9" s="59"/>
      <c r="M9" s="59"/>
      <c r="N9" s="59"/>
      <c r="O9" s="59"/>
      <c r="P9" s="59"/>
      <c r="Q9" s="59"/>
      <c r="R9" s="59"/>
      <c r="S9" s="58"/>
      <c r="T9" s="193">
        <f>SUM(K9:S9)</f>
        <v>0</v>
      </c>
      <c r="U9" s="57">
        <f>T9*I9</f>
        <v>0</v>
      </c>
      <c r="V9" s="843">
        <f>U9*$S$5</f>
        <v>0</v>
      </c>
      <c r="W9" s="1508" t="str">
        <f>_xlfn.CONCAT("$",'Total Sheet'!B34," per case for public LEAS/ estimated $",'Total Sheet'!B35," for Nonpublic LEAs")</f>
        <v>$2.25 per case for public LEAS/ estimated $5.25 for Nonpublic LEAs</v>
      </c>
      <c r="X9" s="1490" t="s">
        <v>1976</v>
      </c>
      <c r="Y9" s="1491"/>
    </row>
    <row r="10" spans="2:26" ht="30.75" customHeight="1" x14ac:dyDescent="0.25">
      <c r="B10" s="194">
        <v>471005</v>
      </c>
      <c r="C10" s="253" t="s">
        <v>2293</v>
      </c>
      <c r="D10" s="196">
        <v>1</v>
      </c>
      <c r="E10" s="197">
        <v>1</v>
      </c>
      <c r="F10" s="197">
        <v>0</v>
      </c>
      <c r="G10" s="198">
        <v>30</v>
      </c>
      <c r="H10" s="197">
        <v>192</v>
      </c>
      <c r="I10" s="198">
        <v>11.92</v>
      </c>
      <c r="J10" s="199">
        <v>17.764375999999999</v>
      </c>
      <c r="K10" s="56"/>
      <c r="L10" s="55"/>
      <c r="M10" s="55"/>
      <c r="N10" s="55"/>
      <c r="O10" s="55"/>
      <c r="P10" s="55"/>
      <c r="Q10" s="55"/>
      <c r="R10" s="55"/>
      <c r="S10" s="54"/>
      <c r="T10" s="200">
        <f>SUM(K10:S10)</f>
        <v>0</v>
      </c>
      <c r="U10" s="53">
        <f>T10*I10</f>
        <v>0</v>
      </c>
      <c r="V10" s="844">
        <f>U10*$S$5</f>
        <v>0</v>
      </c>
      <c r="W10" s="1509"/>
      <c r="X10" s="1492"/>
      <c r="Y10" s="1493"/>
    </row>
    <row r="11" spans="2:26" ht="30.75" customHeight="1" x14ac:dyDescent="0.25">
      <c r="B11" s="254">
        <v>471045</v>
      </c>
      <c r="C11" s="253" t="s">
        <v>2294</v>
      </c>
      <c r="D11" s="196">
        <v>2</v>
      </c>
      <c r="E11" s="197">
        <v>0</v>
      </c>
      <c r="F11" s="197">
        <v>0</v>
      </c>
      <c r="G11" s="198">
        <v>40.159999999999997</v>
      </c>
      <c r="H11" s="197">
        <v>253</v>
      </c>
      <c r="I11" s="198">
        <v>45.46</v>
      </c>
      <c r="J11" s="199">
        <v>67.739999999999995</v>
      </c>
      <c r="K11" s="56"/>
      <c r="L11" s="55"/>
      <c r="M11" s="55"/>
      <c r="N11" s="55"/>
      <c r="O11" s="55"/>
      <c r="P11" s="55"/>
      <c r="Q11" s="55"/>
      <c r="R11" s="55"/>
      <c r="S11" s="54"/>
      <c r="T11" s="200">
        <f>SUM(K11:S11)</f>
        <v>0</v>
      </c>
      <c r="U11" s="53">
        <f>T11*I11</f>
        <v>0</v>
      </c>
      <c r="V11" s="844">
        <f>U11*$S$5</f>
        <v>0</v>
      </c>
      <c r="W11" s="1509"/>
      <c r="X11" s="1492"/>
      <c r="Y11" s="1493"/>
    </row>
    <row r="12" spans="2:26" ht="30.75" customHeight="1" thickBot="1" x14ac:dyDescent="0.3">
      <c r="B12" s="256">
        <v>490040</v>
      </c>
      <c r="C12" s="255" t="s">
        <v>2295</v>
      </c>
      <c r="D12" s="203">
        <v>2</v>
      </c>
      <c r="E12" s="204">
        <v>0</v>
      </c>
      <c r="F12" s="204">
        <v>0</v>
      </c>
      <c r="G12" s="205">
        <v>40.159999999999997</v>
      </c>
      <c r="H12" s="204">
        <v>193</v>
      </c>
      <c r="I12" s="205">
        <v>48.4</v>
      </c>
      <c r="J12" s="206">
        <v>72.14</v>
      </c>
      <c r="K12" s="52"/>
      <c r="L12" s="51"/>
      <c r="M12" s="51"/>
      <c r="N12" s="51"/>
      <c r="O12" s="51"/>
      <c r="P12" s="51"/>
      <c r="Q12" s="51"/>
      <c r="R12" s="51"/>
      <c r="S12" s="50"/>
      <c r="T12" s="207">
        <f>SUM(K12:S12)</f>
        <v>0</v>
      </c>
      <c r="U12" s="49">
        <f>T12*I12</f>
        <v>0</v>
      </c>
      <c r="V12" s="845">
        <f>U12*$S$5</f>
        <v>0</v>
      </c>
      <c r="W12" s="1510"/>
      <c r="X12" s="1494"/>
      <c r="Y12" s="1495"/>
    </row>
    <row r="13" spans="2:26" ht="70.900000000000006" customHeight="1" thickBot="1" x14ac:dyDescent="0.3">
      <c r="B13" s="208"/>
      <c r="C13" s="209"/>
      <c r="D13" s="210"/>
      <c r="E13" s="210"/>
      <c r="F13" s="210"/>
      <c r="G13" s="210"/>
      <c r="H13" s="210"/>
      <c r="I13" s="210"/>
      <c r="J13" s="211"/>
      <c r="K13" s="212"/>
      <c r="L13" s="212"/>
      <c r="M13" s="212"/>
      <c r="N13" s="212"/>
      <c r="O13" s="212"/>
      <c r="P13" s="212"/>
      <c r="Q13" s="212"/>
      <c r="R13" s="212"/>
      <c r="S13" s="212"/>
      <c r="T13" s="213"/>
      <c r="U13" s="214"/>
      <c r="V13" s="215"/>
      <c r="W13" s="215"/>
      <c r="X13" s="215"/>
      <c r="Y13" s="216"/>
    </row>
    <row r="14" spans="2:26" ht="15.75" thickTop="1" x14ac:dyDescent="0.25">
      <c r="K14" s="218"/>
      <c r="L14" s="218"/>
      <c r="M14" s="218"/>
      <c r="N14" s="218"/>
      <c r="O14" s="218"/>
      <c r="P14" s="218"/>
      <c r="Q14" s="218"/>
      <c r="R14" s="218"/>
      <c r="S14" s="218"/>
      <c r="T14" s="218"/>
      <c r="U14" s="219"/>
      <c r="V14" s="220"/>
      <c r="W14" s="220"/>
    </row>
    <row r="16" spans="2:26" ht="21" customHeight="1" x14ac:dyDescent="0.25"/>
  </sheetData>
  <sheetProtection algorithmName="SHA-512" hashValue="nocxnUMlTtfVImVZwmUGfUfjehi447zHWh+Hbp5wUgoZdM3o/Y5kdC05VilOQFGEJG3sXueRPMMWUhIEDFbgCQ==" saltValue="luqQgUADVQfdE4tWBXE3yw==" spinCount="100000" sheet="1" objects="1" formatColumns="0" formatRows="0" selectLockedCells="1"/>
  <mergeCells count="15">
    <mergeCell ref="X9:Y12"/>
    <mergeCell ref="B4:Y4"/>
    <mergeCell ref="B5:J5"/>
    <mergeCell ref="L5:N5"/>
    <mergeCell ref="O5:R5"/>
    <mergeCell ref="T5:Y5"/>
    <mergeCell ref="B8:Y8"/>
    <mergeCell ref="W9:W12"/>
    <mergeCell ref="B1:P1"/>
    <mergeCell ref="Q1:Y3"/>
    <mergeCell ref="B2:P2"/>
    <mergeCell ref="B3:C3"/>
    <mergeCell ref="D3:J3"/>
    <mergeCell ref="K3:M3"/>
    <mergeCell ref="N3:P3"/>
  </mergeCells>
  <conditionalFormatting sqref="B2:B7 B9:B1048576">
    <cfRule type="duplicateValues" dxfId="127" priority="4"/>
  </conditionalFormatting>
  <conditionalFormatting sqref="B1">
    <cfRule type="duplicateValues" dxfId="126" priority="3"/>
  </conditionalFormatting>
  <conditionalFormatting sqref="Z9:Z12">
    <cfRule type="containsText" dxfId="125" priority="2" operator="containsText" text="Error">
      <formula>NOT(ISERROR(SEARCH("Error",Z9)))</formula>
    </cfRule>
  </conditionalFormatting>
  <conditionalFormatting sqref="B8">
    <cfRule type="duplicateValues" dxfId="124" priority="1"/>
  </conditionalFormatting>
  <pageMargins left="0.25" right="0.25" top="0.5" bottom="0.25" header="0" footer="0"/>
  <pageSetup scale="39"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CD57-D8C0-4407-9D1F-6A1EDC6CC60A}">
  <sheetPr>
    <pageSetUpPr fitToPage="1"/>
  </sheetPr>
  <dimension ref="A1:Y27"/>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1963</v>
      </c>
      <c r="M6" s="1559"/>
      <c r="N6" s="1559"/>
      <c r="O6" s="1709" t="s">
        <v>2291</v>
      </c>
      <c r="P6" s="1709"/>
      <c r="Q6" s="1709"/>
      <c r="R6" s="1709"/>
      <c r="S6" s="550">
        <v>1.4903</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20.25" thickTop="1"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0.75" customHeight="1" x14ac:dyDescent="0.25">
      <c r="B14" s="241">
        <v>470490</v>
      </c>
      <c r="C14" s="252" t="s">
        <v>2292</v>
      </c>
      <c r="D14" s="189">
        <v>2</v>
      </c>
      <c r="E14" s="190">
        <v>0</v>
      </c>
      <c r="F14" s="190">
        <v>0</v>
      </c>
      <c r="G14" s="191">
        <v>37</v>
      </c>
      <c r="H14" s="190">
        <v>293</v>
      </c>
      <c r="I14" s="191">
        <v>52.56</v>
      </c>
      <c r="J14" s="199">
        <v>78.34</v>
      </c>
      <c r="K14" s="60"/>
      <c r="L14" s="59"/>
      <c r="M14" s="59"/>
      <c r="N14" s="59"/>
      <c r="O14" s="59"/>
      <c r="P14" s="59"/>
      <c r="Q14" s="59"/>
      <c r="R14" s="59"/>
      <c r="S14" s="58"/>
      <c r="T14" s="193">
        <f>SUM(K14:S14)</f>
        <v>0</v>
      </c>
      <c r="U14" s="57">
        <f>T14*I14</f>
        <v>0</v>
      </c>
      <c r="V14" s="1034">
        <f>U14*$S$6</f>
        <v>0</v>
      </c>
      <c r="W14" s="1490" t="s">
        <v>1976</v>
      </c>
      <c r="X14" s="1491"/>
    </row>
    <row r="15" spans="1:25" ht="30.75" customHeight="1" x14ac:dyDescent="0.25">
      <c r="B15" s="243">
        <v>471005</v>
      </c>
      <c r="C15" s="253" t="s">
        <v>2293</v>
      </c>
      <c r="D15" s="196">
        <v>1</v>
      </c>
      <c r="E15" s="197">
        <v>1</v>
      </c>
      <c r="F15" s="197">
        <v>0</v>
      </c>
      <c r="G15" s="198">
        <v>30</v>
      </c>
      <c r="H15" s="197">
        <v>192</v>
      </c>
      <c r="I15" s="198">
        <v>11.92</v>
      </c>
      <c r="J15" s="199">
        <v>17.764375999999999</v>
      </c>
      <c r="K15" s="56"/>
      <c r="L15" s="55"/>
      <c r="M15" s="55"/>
      <c r="N15" s="55"/>
      <c r="O15" s="55"/>
      <c r="P15" s="55"/>
      <c r="Q15" s="55"/>
      <c r="R15" s="55"/>
      <c r="S15" s="54"/>
      <c r="T15" s="200">
        <f>SUM(K15:S15)</f>
        <v>0</v>
      </c>
      <c r="U15" s="53">
        <f>T15*I15</f>
        <v>0</v>
      </c>
      <c r="V15" s="1035">
        <f>U15*$S$6</f>
        <v>0</v>
      </c>
      <c r="W15" s="1492"/>
      <c r="X15" s="1493"/>
    </row>
    <row r="16" spans="1:25" ht="30.75" customHeight="1" x14ac:dyDescent="0.25">
      <c r="B16" s="245">
        <v>471045</v>
      </c>
      <c r="C16" s="253" t="s">
        <v>2294</v>
      </c>
      <c r="D16" s="196">
        <v>2</v>
      </c>
      <c r="E16" s="197">
        <v>0</v>
      </c>
      <c r="F16" s="197">
        <v>0</v>
      </c>
      <c r="G16" s="198">
        <v>40.159999999999997</v>
      </c>
      <c r="H16" s="197">
        <v>253</v>
      </c>
      <c r="I16" s="198">
        <v>45.46</v>
      </c>
      <c r="J16" s="199">
        <v>67.739999999999995</v>
      </c>
      <c r="K16" s="56"/>
      <c r="L16" s="55"/>
      <c r="M16" s="55"/>
      <c r="N16" s="55"/>
      <c r="O16" s="55"/>
      <c r="P16" s="55"/>
      <c r="Q16" s="55"/>
      <c r="R16" s="55"/>
      <c r="S16" s="54"/>
      <c r="T16" s="200">
        <f>SUM(K16:S16)</f>
        <v>0</v>
      </c>
      <c r="U16" s="53">
        <f>T16*I16</f>
        <v>0</v>
      </c>
      <c r="V16" s="1035">
        <f>U16*$S$6</f>
        <v>0</v>
      </c>
      <c r="W16" s="1492"/>
      <c r="X16" s="1493"/>
    </row>
    <row r="17" spans="2:24" ht="30.75" customHeight="1" thickBot="1" x14ac:dyDescent="0.3">
      <c r="B17" s="246">
        <v>490040</v>
      </c>
      <c r="C17" s="255" t="s">
        <v>2295</v>
      </c>
      <c r="D17" s="203">
        <v>2</v>
      </c>
      <c r="E17" s="204">
        <v>0</v>
      </c>
      <c r="F17" s="204">
        <v>0</v>
      </c>
      <c r="G17" s="205">
        <v>40.159999999999997</v>
      </c>
      <c r="H17" s="204">
        <v>193</v>
      </c>
      <c r="I17" s="205">
        <v>48.4</v>
      </c>
      <c r="J17" s="206">
        <v>72.14</v>
      </c>
      <c r="K17" s="52"/>
      <c r="L17" s="51"/>
      <c r="M17" s="51"/>
      <c r="N17" s="51"/>
      <c r="O17" s="51"/>
      <c r="P17" s="51"/>
      <c r="Q17" s="51"/>
      <c r="R17" s="51"/>
      <c r="S17" s="50"/>
      <c r="T17" s="207">
        <f>SUM(K17:S17)</f>
        <v>0</v>
      </c>
      <c r="U17" s="49">
        <f>T17*I17</f>
        <v>0</v>
      </c>
      <c r="V17" s="1036">
        <f>U17*$S$6</f>
        <v>0</v>
      </c>
      <c r="W17" s="1494"/>
      <c r="X17" s="1495"/>
    </row>
    <row r="18" spans="2:24" ht="23.85" customHeight="1" x14ac:dyDescent="0.25">
      <c r="B18" s="1548" t="s">
        <v>2004</v>
      </c>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23.85" customHeight="1" x14ac:dyDescent="0.25">
      <c r="B19" s="1548"/>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50"/>
    </row>
    <row r="20" spans="2:24" ht="0.75" customHeight="1" x14ac:dyDescent="0.25">
      <c r="B20" s="1548"/>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33.75" customHeight="1" thickBot="1" x14ac:dyDescent="0.3">
      <c r="B21" s="1551"/>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3"/>
    </row>
    <row r="22" spans="2:24" ht="58.5" customHeight="1" thickTop="1" thickBot="1" x14ac:dyDescent="0.3">
      <c r="B22" s="1533"/>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row>
    <row r="23" spans="2:24" ht="23.25" x14ac:dyDescent="0.35">
      <c r="C23" s="1530" t="s">
        <v>2005</v>
      </c>
      <c r="D23" s="1531"/>
      <c r="E23" s="1531"/>
      <c r="F23" s="1531"/>
      <c r="G23" s="1532"/>
    </row>
    <row r="24" spans="2:24" x14ac:dyDescent="0.25">
      <c r="C24" s="1631"/>
      <c r="D24" s="1632"/>
      <c r="E24" s="1632"/>
      <c r="F24" s="1632"/>
      <c r="G24" s="1633"/>
    </row>
    <row r="25" spans="2:24" x14ac:dyDescent="0.25">
      <c r="C25" s="1631"/>
      <c r="D25" s="1632"/>
      <c r="E25" s="1632"/>
      <c r="F25" s="1632"/>
      <c r="G25" s="1633"/>
    </row>
    <row r="26" spans="2:24" x14ac:dyDescent="0.25">
      <c r="C26" s="1631"/>
      <c r="D26" s="1632"/>
      <c r="E26" s="1632"/>
      <c r="F26" s="1632"/>
      <c r="G26" s="1633"/>
    </row>
    <row r="27" spans="2:24" ht="15.75" thickBot="1" x14ac:dyDescent="0.3">
      <c r="C27" s="1634"/>
      <c r="D27" s="1635"/>
      <c r="E27" s="1635"/>
      <c r="F27" s="1635"/>
      <c r="G27" s="1636"/>
    </row>
  </sheetData>
  <sheetProtection algorithmName="SHA-512" hashValue="S9v1oszZ2mgMLtN/LyXxSRLNM//8YsZuBLieS3vp+MnY7sZjUSpWqT+9Ndzyugj7MbSCj/qPXxJVZmrcsRLsvA==" saltValue="i7GkkbasvVtaDsbyRiKrqA==" spinCount="100000" sheet="1" objects="1" formatColumns="0" formatRows="0" selectLockedCells="1"/>
  <mergeCells count="29">
    <mergeCell ref="W14:X17"/>
    <mergeCell ref="B18:X19"/>
    <mergeCell ref="B20:X21"/>
    <mergeCell ref="B13:X13"/>
    <mergeCell ref="B22:X22"/>
    <mergeCell ref="T6:X6"/>
    <mergeCell ref="B7:B8"/>
    <mergeCell ref="E7:J7"/>
    <mergeCell ref="L7:Q7"/>
    <mergeCell ref="S7:X7"/>
    <mergeCell ref="E8:J8"/>
    <mergeCell ref="L8:Q8"/>
    <mergeCell ref="S8:X8"/>
    <mergeCell ref="C23:G23"/>
    <mergeCell ref="C24:G27"/>
    <mergeCell ref="B1:P1"/>
    <mergeCell ref="Q1:X3"/>
    <mergeCell ref="B2:P2"/>
    <mergeCell ref="B3:C3"/>
    <mergeCell ref="D3:J3"/>
    <mergeCell ref="K3:M3"/>
    <mergeCell ref="N3:P3"/>
    <mergeCell ref="B9:X9"/>
    <mergeCell ref="B10:X10"/>
    <mergeCell ref="B4:X4"/>
    <mergeCell ref="B5:X5"/>
    <mergeCell ref="B6:J6"/>
    <mergeCell ref="L6:N6"/>
    <mergeCell ref="O6:R6"/>
  </mergeCells>
  <conditionalFormatting sqref="B1:B12 B14:B1048576">
    <cfRule type="duplicateValues" dxfId="123" priority="2"/>
  </conditionalFormatting>
  <conditionalFormatting sqref="B13">
    <cfRule type="duplicateValues" dxfId="122" priority="1"/>
  </conditionalFormatting>
  <pageMargins left="0.25" right="0.25" top="0.5" bottom="0.25" header="0" footer="0"/>
  <pageSetup scale="39"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1D1C-0FB0-453D-8456-DD0DA4DD8D88}">
  <sheetPr>
    <pageSetUpPr fitToPage="1"/>
  </sheetPr>
  <dimension ref="B1:Z18"/>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100113</v>
      </c>
      <c r="L5" s="1502" t="s">
        <v>1963</v>
      </c>
      <c r="M5" s="1502"/>
      <c r="N5" s="1502"/>
      <c r="O5" s="1503" t="s">
        <v>2296</v>
      </c>
      <c r="P5" s="1503"/>
      <c r="Q5" s="1503"/>
      <c r="R5" s="1503"/>
      <c r="S5" s="170">
        <v>0.66639999999999999</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SUM(K9:K14)</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72001</v>
      </c>
      <c r="C9" s="252" t="s">
        <v>2297</v>
      </c>
      <c r="D9" s="189">
        <v>2</v>
      </c>
      <c r="E9" s="190">
        <v>0.5</v>
      </c>
      <c r="F9" s="190">
        <v>0</v>
      </c>
      <c r="G9" s="191">
        <v>42.9</v>
      </c>
      <c r="H9" s="190">
        <v>176</v>
      </c>
      <c r="I9" s="191">
        <v>34.65</v>
      </c>
      <c r="J9" s="192">
        <f t="shared" ref="J9:J14" si="1">$S$5*I9</f>
        <v>23.09076</v>
      </c>
      <c r="K9" s="60"/>
      <c r="L9" s="59"/>
      <c r="M9" s="59"/>
      <c r="N9" s="59"/>
      <c r="O9" s="59"/>
      <c r="P9" s="59"/>
      <c r="Q9" s="59"/>
      <c r="R9" s="59"/>
      <c r="S9" s="58"/>
      <c r="T9" s="193">
        <f t="shared" ref="T9:T14" si="2">SUM(K9:S9)</f>
        <v>0</v>
      </c>
      <c r="U9" s="57">
        <f t="shared" ref="U9:U14" si="3">T9*I9</f>
        <v>0</v>
      </c>
      <c r="V9" s="843">
        <f t="shared" ref="V9:V14" si="4">U9*$S$5</f>
        <v>0</v>
      </c>
      <c r="W9" s="1508" t="s">
        <v>2298</v>
      </c>
      <c r="X9" s="1490" t="s">
        <v>1976</v>
      </c>
      <c r="Y9" s="1491"/>
    </row>
    <row r="10" spans="2:26" ht="31.5" customHeight="1" x14ac:dyDescent="0.25">
      <c r="B10" s="194">
        <v>72003</v>
      </c>
      <c r="C10" s="253" t="s">
        <v>2299</v>
      </c>
      <c r="D10" s="196">
        <v>2</v>
      </c>
      <c r="E10" s="197">
        <v>0.5</v>
      </c>
      <c r="F10" s="197">
        <v>0</v>
      </c>
      <c r="G10" s="198">
        <v>42.9</v>
      </c>
      <c r="H10" s="197">
        <v>176</v>
      </c>
      <c r="I10" s="198">
        <v>34.65</v>
      </c>
      <c r="J10" s="199">
        <f t="shared" si="1"/>
        <v>23.09076</v>
      </c>
      <c r="K10" s="56"/>
      <c r="L10" s="55"/>
      <c r="M10" s="55"/>
      <c r="N10" s="55"/>
      <c r="O10" s="55"/>
      <c r="P10" s="55"/>
      <c r="Q10" s="55"/>
      <c r="R10" s="55"/>
      <c r="S10" s="54"/>
      <c r="T10" s="200">
        <f t="shared" si="2"/>
        <v>0</v>
      </c>
      <c r="U10" s="53">
        <f t="shared" si="3"/>
        <v>0</v>
      </c>
      <c r="V10" s="844">
        <f t="shared" si="4"/>
        <v>0</v>
      </c>
      <c r="W10" s="1509"/>
      <c r="X10" s="1492"/>
      <c r="Y10" s="1493"/>
    </row>
    <row r="11" spans="2:26" ht="31.5" customHeight="1" x14ac:dyDescent="0.25">
      <c r="B11" s="254">
        <v>72005</v>
      </c>
      <c r="C11" s="253" t="s">
        <v>2300</v>
      </c>
      <c r="D11" s="196">
        <v>2</v>
      </c>
      <c r="E11" s="197">
        <v>0.5</v>
      </c>
      <c r="F11" s="197">
        <v>0</v>
      </c>
      <c r="G11" s="198">
        <v>42.9</v>
      </c>
      <c r="H11" s="197">
        <v>176</v>
      </c>
      <c r="I11" s="198">
        <v>34.65</v>
      </c>
      <c r="J11" s="199">
        <f t="shared" si="1"/>
        <v>23.09076</v>
      </c>
      <c r="K11" s="56"/>
      <c r="L11" s="55"/>
      <c r="M11" s="55"/>
      <c r="N11" s="55"/>
      <c r="O11" s="55"/>
      <c r="P11" s="55"/>
      <c r="Q11" s="55"/>
      <c r="R11" s="55"/>
      <c r="S11" s="54"/>
      <c r="T11" s="200">
        <f t="shared" si="2"/>
        <v>0</v>
      </c>
      <c r="U11" s="53">
        <f t="shared" si="3"/>
        <v>0</v>
      </c>
      <c r="V11" s="844">
        <f t="shared" si="4"/>
        <v>0</v>
      </c>
      <c r="W11" s="1509"/>
      <c r="X11" s="1492"/>
      <c r="Y11" s="1493"/>
    </row>
    <row r="12" spans="2:26" ht="31.5" customHeight="1" x14ac:dyDescent="0.25">
      <c r="B12" s="254">
        <v>72013</v>
      </c>
      <c r="C12" s="253" t="s">
        <v>2301</v>
      </c>
      <c r="D12" s="196">
        <v>2</v>
      </c>
      <c r="E12" s="197">
        <v>0.5</v>
      </c>
      <c r="F12" s="197">
        <v>0</v>
      </c>
      <c r="G12" s="198">
        <v>42.9</v>
      </c>
      <c r="H12" s="197">
        <v>176</v>
      </c>
      <c r="I12" s="198">
        <v>34.65</v>
      </c>
      <c r="J12" s="199">
        <f t="shared" si="1"/>
        <v>23.09076</v>
      </c>
      <c r="K12" s="56"/>
      <c r="L12" s="55"/>
      <c r="M12" s="55"/>
      <c r="N12" s="55"/>
      <c r="O12" s="55"/>
      <c r="P12" s="55"/>
      <c r="Q12" s="55"/>
      <c r="R12" s="55"/>
      <c r="S12" s="54"/>
      <c r="T12" s="200">
        <f t="shared" si="2"/>
        <v>0</v>
      </c>
      <c r="U12" s="53">
        <f t="shared" si="3"/>
        <v>0</v>
      </c>
      <c r="V12" s="844">
        <f t="shared" si="4"/>
        <v>0</v>
      </c>
      <c r="W12" s="1509"/>
      <c r="X12" s="1492"/>
      <c r="Y12" s="1493"/>
    </row>
    <row r="13" spans="2:26" ht="31.5" customHeight="1" x14ac:dyDescent="0.25">
      <c r="B13" s="254">
        <v>73001</v>
      </c>
      <c r="C13" s="253" t="s">
        <v>2302</v>
      </c>
      <c r="D13" s="196">
        <v>2</v>
      </c>
      <c r="E13" s="197">
        <v>0</v>
      </c>
      <c r="F13" s="197">
        <v>0</v>
      </c>
      <c r="G13" s="198">
        <v>42.9</v>
      </c>
      <c r="H13" s="197">
        <v>240</v>
      </c>
      <c r="I13" s="198">
        <v>45.98</v>
      </c>
      <c r="J13" s="199">
        <f t="shared" si="1"/>
        <v>30.641071999999998</v>
      </c>
      <c r="K13" s="56"/>
      <c r="L13" s="55"/>
      <c r="M13" s="55"/>
      <c r="N13" s="55"/>
      <c r="O13" s="55"/>
      <c r="P13" s="55"/>
      <c r="Q13" s="55"/>
      <c r="R13" s="55"/>
      <c r="S13" s="54"/>
      <c r="T13" s="200">
        <f t="shared" si="2"/>
        <v>0</v>
      </c>
      <c r="U13" s="53">
        <f t="shared" si="3"/>
        <v>0</v>
      </c>
      <c r="V13" s="844">
        <f t="shared" si="4"/>
        <v>0</v>
      </c>
      <c r="W13" s="1509"/>
      <c r="X13" s="1492"/>
      <c r="Y13" s="1493"/>
    </row>
    <row r="14" spans="2:26" ht="31.5" customHeight="1" thickBot="1" x14ac:dyDescent="0.3">
      <c r="B14" s="201">
        <v>8120010</v>
      </c>
      <c r="C14" s="255" t="s">
        <v>2303</v>
      </c>
      <c r="D14" s="203">
        <v>2</v>
      </c>
      <c r="E14" s="204">
        <v>0</v>
      </c>
      <c r="F14" s="204" t="s">
        <v>2304</v>
      </c>
      <c r="G14" s="205">
        <v>43.28</v>
      </c>
      <c r="H14" s="204">
        <v>240</v>
      </c>
      <c r="I14" s="205">
        <v>45.98</v>
      </c>
      <c r="J14" s="206">
        <f t="shared" si="1"/>
        <v>30.641071999999998</v>
      </c>
      <c r="K14" s="52"/>
      <c r="L14" s="51"/>
      <c r="M14" s="51"/>
      <c r="N14" s="51"/>
      <c r="O14" s="51"/>
      <c r="P14" s="51"/>
      <c r="Q14" s="51"/>
      <c r="R14" s="51"/>
      <c r="S14" s="50"/>
      <c r="T14" s="207">
        <f t="shared" si="2"/>
        <v>0</v>
      </c>
      <c r="U14" s="49">
        <f t="shared" si="3"/>
        <v>0</v>
      </c>
      <c r="V14" s="845">
        <f t="shared" si="4"/>
        <v>0</v>
      </c>
      <c r="W14" s="1510"/>
      <c r="X14" s="1494"/>
      <c r="Y14" s="1495"/>
    </row>
    <row r="15" spans="2:26" ht="70.900000000000006" customHeight="1" thickBot="1" x14ac:dyDescent="0.3">
      <c r="B15" s="208"/>
      <c r="C15" s="209"/>
      <c r="D15" s="210"/>
      <c r="E15" s="210"/>
      <c r="F15" s="210"/>
      <c r="G15" s="210"/>
      <c r="H15" s="210"/>
      <c r="I15" s="210"/>
      <c r="J15" s="211"/>
      <c r="K15" s="212"/>
      <c r="L15" s="212"/>
      <c r="M15" s="212"/>
      <c r="N15" s="212"/>
      <c r="O15" s="212"/>
      <c r="P15" s="212"/>
      <c r="Q15" s="212"/>
      <c r="R15" s="212"/>
      <c r="S15" s="212"/>
      <c r="T15" s="213"/>
      <c r="U15" s="214"/>
      <c r="V15" s="215"/>
      <c r="W15" s="215"/>
      <c r="X15" s="215"/>
      <c r="Y15" s="216"/>
    </row>
    <row r="16" spans="2:26" ht="15.75" thickTop="1" x14ac:dyDescent="0.25">
      <c r="K16" s="218"/>
      <c r="L16" s="218"/>
      <c r="M16" s="218"/>
      <c r="N16" s="218"/>
      <c r="O16" s="218"/>
      <c r="P16" s="218"/>
      <c r="Q16" s="218"/>
      <c r="R16" s="218"/>
      <c r="S16" s="218"/>
      <c r="T16" s="218"/>
      <c r="U16" s="219"/>
      <c r="V16" s="220"/>
      <c r="W16" s="220"/>
    </row>
    <row r="18" ht="21" customHeight="1" x14ac:dyDescent="0.25"/>
  </sheetData>
  <sheetProtection algorithmName="SHA-512" hashValue="77FgRigbhbHwzi08siOzaOWj89Al8hBVIu/nwY6t6rfhQygsZXefGPFFH3BcU14dN1nsoUivIPSPNGdLuDlfjw==" saltValue="jM4UX/ud74Yeq07/Rrt3rQ==" spinCount="100000" sheet="1" objects="1" formatColumns="0" formatRows="0" selectLockedCells="1"/>
  <mergeCells count="15">
    <mergeCell ref="B1:P1"/>
    <mergeCell ref="Q1:Y3"/>
    <mergeCell ref="B2:P2"/>
    <mergeCell ref="B3:C3"/>
    <mergeCell ref="D3:J3"/>
    <mergeCell ref="K3:M3"/>
    <mergeCell ref="N3:P3"/>
    <mergeCell ref="X9:Y14"/>
    <mergeCell ref="B4:Y4"/>
    <mergeCell ref="B5:J5"/>
    <mergeCell ref="L5:N5"/>
    <mergeCell ref="O5:R5"/>
    <mergeCell ref="T5:Y5"/>
    <mergeCell ref="B8:Y8"/>
    <mergeCell ref="W9:W14"/>
  </mergeCells>
  <conditionalFormatting sqref="B2:B1048576">
    <cfRule type="duplicateValues" dxfId="121" priority="3"/>
  </conditionalFormatting>
  <conditionalFormatting sqref="B1">
    <cfRule type="duplicateValues" dxfId="120" priority="2"/>
  </conditionalFormatting>
  <conditionalFormatting sqref="Z9:Z14">
    <cfRule type="containsText" dxfId="119"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CAFE5-8B5E-4ACF-A5A3-F754601430E3}">
  <sheetPr>
    <pageSetUpPr fitToPage="1"/>
  </sheetPr>
  <dimension ref="A1:Y29"/>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551">
        <v>100113</v>
      </c>
      <c r="L6" s="1559" t="s">
        <v>1963</v>
      </c>
      <c r="M6" s="1559"/>
      <c r="N6" s="1559"/>
      <c r="O6" s="1709" t="s">
        <v>2296</v>
      </c>
      <c r="P6" s="1709"/>
      <c r="Q6" s="1709"/>
      <c r="R6" s="1709"/>
      <c r="S6" s="221">
        <v>0.66639999999999999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SUM(K14:K51)</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552"/>
      <c r="C13" s="553"/>
      <c r="D13" s="553"/>
      <c r="E13" s="553"/>
      <c r="F13" s="553"/>
      <c r="G13" s="553"/>
      <c r="H13" s="553"/>
      <c r="I13" s="553"/>
      <c r="J13" s="554"/>
      <c r="K13" s="553"/>
      <c r="L13" s="553"/>
      <c r="M13" s="553"/>
      <c r="N13" s="553"/>
      <c r="O13" s="553"/>
      <c r="P13" s="553"/>
      <c r="Q13" s="553"/>
      <c r="R13" s="553"/>
      <c r="S13" s="553"/>
      <c r="T13" s="553"/>
      <c r="U13" s="553"/>
      <c r="V13" s="553"/>
      <c r="W13" s="553"/>
      <c r="X13" s="555"/>
    </row>
    <row r="14" spans="1:25" ht="30.75" customHeight="1" x14ac:dyDescent="0.25">
      <c r="B14" s="268">
        <v>72001</v>
      </c>
      <c r="C14" s="269" t="s">
        <v>2297</v>
      </c>
      <c r="D14" s="270">
        <v>2</v>
      </c>
      <c r="E14" s="271">
        <v>0.5</v>
      </c>
      <c r="F14" s="271">
        <v>0</v>
      </c>
      <c r="G14" s="271">
        <v>42.9</v>
      </c>
      <c r="H14" s="272">
        <v>176</v>
      </c>
      <c r="I14" s="271">
        <v>34.65</v>
      </c>
      <c r="J14" s="83">
        <f t="shared" ref="J14:J19" si="1">$S$6*I14</f>
        <v>23.09076</v>
      </c>
      <c r="K14" s="60"/>
      <c r="L14" s="59"/>
      <c r="M14" s="59"/>
      <c r="N14" s="59"/>
      <c r="O14" s="59"/>
      <c r="P14" s="59"/>
      <c r="Q14" s="59"/>
      <c r="R14" s="59"/>
      <c r="S14" s="58"/>
      <c r="T14" s="193">
        <f t="shared" ref="T14:T19" si="2">SUM(K14:S14)</f>
        <v>0</v>
      </c>
      <c r="U14" s="57">
        <f t="shared" ref="U14:U19" si="3">T14*I14</f>
        <v>0</v>
      </c>
      <c r="V14" s="1034">
        <f t="shared" ref="V14:V19" si="4">U14*$S$6</f>
        <v>0</v>
      </c>
      <c r="W14" s="1490" t="s">
        <v>1976</v>
      </c>
      <c r="X14" s="1491"/>
    </row>
    <row r="15" spans="1:25" ht="30.75" customHeight="1" x14ac:dyDescent="0.25">
      <c r="B15" s="268">
        <v>72003</v>
      </c>
      <c r="C15" s="269" t="s">
        <v>2299</v>
      </c>
      <c r="D15" s="270">
        <v>2</v>
      </c>
      <c r="E15" s="271">
        <v>0.5</v>
      </c>
      <c r="F15" s="271">
        <v>0</v>
      </c>
      <c r="G15" s="271">
        <v>42.9</v>
      </c>
      <c r="H15" s="272">
        <v>176</v>
      </c>
      <c r="I15" s="271">
        <v>34.65</v>
      </c>
      <c r="J15" s="199">
        <f t="shared" si="1"/>
        <v>23.09076</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268">
        <v>72005</v>
      </c>
      <c r="C16" s="269" t="s">
        <v>2300</v>
      </c>
      <c r="D16" s="270">
        <v>2</v>
      </c>
      <c r="E16" s="271">
        <v>0.5</v>
      </c>
      <c r="F16" s="271">
        <v>0</v>
      </c>
      <c r="G16" s="271">
        <v>42.9</v>
      </c>
      <c r="H16" s="272">
        <v>176</v>
      </c>
      <c r="I16" s="271">
        <v>34.65</v>
      </c>
      <c r="J16" s="199">
        <f t="shared" si="1"/>
        <v>23.09076</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268">
        <v>72013</v>
      </c>
      <c r="C17" s="269" t="s">
        <v>2301</v>
      </c>
      <c r="D17" s="270">
        <v>2</v>
      </c>
      <c r="E17" s="271">
        <v>0.5</v>
      </c>
      <c r="F17" s="271">
        <v>0</v>
      </c>
      <c r="G17" s="271">
        <v>42.9</v>
      </c>
      <c r="H17" s="272">
        <v>176</v>
      </c>
      <c r="I17" s="271">
        <v>34.65</v>
      </c>
      <c r="J17" s="199">
        <f t="shared" si="1"/>
        <v>23.09076</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268">
        <v>73001</v>
      </c>
      <c r="C18" s="269" t="s">
        <v>2302</v>
      </c>
      <c r="D18" s="270">
        <v>2</v>
      </c>
      <c r="E18" s="271">
        <v>0</v>
      </c>
      <c r="F18" s="271">
        <v>0</v>
      </c>
      <c r="G18" s="271">
        <v>42.9</v>
      </c>
      <c r="H18" s="272">
        <v>240</v>
      </c>
      <c r="I18" s="271">
        <v>45.98</v>
      </c>
      <c r="J18" s="199">
        <f t="shared" si="1"/>
        <v>30.641071999999998</v>
      </c>
      <c r="K18" s="56"/>
      <c r="L18" s="55"/>
      <c r="M18" s="55"/>
      <c r="N18" s="55"/>
      <c r="O18" s="55"/>
      <c r="P18" s="55"/>
      <c r="Q18" s="55"/>
      <c r="R18" s="55"/>
      <c r="S18" s="54"/>
      <c r="T18" s="200">
        <f t="shared" si="2"/>
        <v>0</v>
      </c>
      <c r="U18" s="53">
        <f t="shared" si="3"/>
        <v>0</v>
      </c>
      <c r="V18" s="1035">
        <f t="shared" si="4"/>
        <v>0</v>
      </c>
      <c r="W18" s="1492"/>
      <c r="X18" s="1493"/>
    </row>
    <row r="19" spans="2:24" ht="30.75" customHeight="1" thickBot="1" x14ac:dyDescent="0.3">
      <c r="B19" s="285">
        <v>8120010</v>
      </c>
      <c r="C19" s="286" t="s">
        <v>2303</v>
      </c>
      <c r="D19" s="334">
        <v>2</v>
      </c>
      <c r="E19" s="288">
        <v>0</v>
      </c>
      <c r="F19" s="288" t="s">
        <v>2304</v>
      </c>
      <c r="G19" s="288">
        <v>43.28</v>
      </c>
      <c r="H19" s="289">
        <v>240</v>
      </c>
      <c r="I19" s="288">
        <v>45.98</v>
      </c>
      <c r="J19" s="206">
        <f t="shared" si="1"/>
        <v>30.641071999999998</v>
      </c>
      <c r="K19" s="52"/>
      <c r="L19" s="51"/>
      <c r="M19" s="51"/>
      <c r="N19" s="51"/>
      <c r="O19" s="51"/>
      <c r="P19" s="51"/>
      <c r="Q19" s="51"/>
      <c r="R19" s="51"/>
      <c r="S19" s="50"/>
      <c r="T19" s="207">
        <f t="shared" si="2"/>
        <v>0</v>
      </c>
      <c r="U19" s="49">
        <f t="shared" si="3"/>
        <v>0</v>
      </c>
      <c r="V19" s="1036">
        <f t="shared" si="4"/>
        <v>0</v>
      </c>
      <c r="W19" s="1494"/>
      <c r="X19" s="1495"/>
    </row>
    <row r="20" spans="2:24" ht="23.85" customHeight="1" x14ac:dyDescent="0.25">
      <c r="B20" s="1548" t="s">
        <v>2004</v>
      </c>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23.85" customHeight="1" x14ac:dyDescent="0.25">
      <c r="B21" s="1548"/>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50"/>
    </row>
    <row r="22" spans="2:24" ht="0.75" customHeight="1" x14ac:dyDescent="0.25">
      <c r="B22" s="1548"/>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4" ht="33.75" customHeight="1" thickBot="1" x14ac:dyDescent="0.3">
      <c r="B23" s="1551"/>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3"/>
    </row>
    <row r="24" spans="2:24" ht="58.5" customHeight="1" thickTop="1" thickBot="1" x14ac:dyDescent="0.3">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row>
    <row r="25" spans="2:24" ht="23.25" x14ac:dyDescent="0.35">
      <c r="C25" s="1530" t="s">
        <v>2005</v>
      </c>
      <c r="D25" s="1531"/>
      <c r="E25" s="1531"/>
      <c r="F25" s="1531"/>
      <c r="G25" s="1532"/>
    </row>
    <row r="26" spans="2:24" x14ac:dyDescent="0.25">
      <c r="C26" s="1631"/>
      <c r="D26" s="1632"/>
      <c r="E26" s="1632"/>
      <c r="F26" s="1632"/>
      <c r="G26" s="1633"/>
    </row>
    <row r="27" spans="2:24" x14ac:dyDescent="0.25">
      <c r="C27" s="1631"/>
      <c r="D27" s="1632"/>
      <c r="E27" s="1632"/>
      <c r="F27" s="1632"/>
      <c r="G27" s="1633"/>
    </row>
    <row r="28" spans="2:24" x14ac:dyDescent="0.25">
      <c r="C28" s="1631"/>
      <c r="D28" s="1632"/>
      <c r="E28" s="1632"/>
      <c r="F28" s="1632"/>
      <c r="G28" s="1633"/>
    </row>
    <row r="29" spans="2:24" ht="15.75" thickBot="1" x14ac:dyDescent="0.3">
      <c r="C29" s="1634"/>
      <c r="D29" s="1635"/>
      <c r="E29" s="1635"/>
      <c r="F29" s="1635"/>
      <c r="G29" s="1636"/>
    </row>
  </sheetData>
  <sheetProtection algorithmName="SHA-512" hashValue="n+txDvupOtGmPTEPsVqrtl4epScvcvHCvHJ5c+8EoXJu9BuxQOB7v26ZEXHiBPom5UE/jdQDuI0lFeK/gUoWBw==" saltValue="0jZMGq124MWQQ4KOiRjhjg=="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5:G25"/>
    <mergeCell ref="C26:G29"/>
    <mergeCell ref="B24:X24"/>
    <mergeCell ref="B7:B8"/>
    <mergeCell ref="E7:J7"/>
    <mergeCell ref="L7:Q7"/>
    <mergeCell ref="S7:X7"/>
    <mergeCell ref="E8:J8"/>
    <mergeCell ref="L8:Q8"/>
    <mergeCell ref="S8:X8"/>
    <mergeCell ref="B9:X9"/>
    <mergeCell ref="B10:X10"/>
    <mergeCell ref="W14:X19"/>
    <mergeCell ref="B20:X21"/>
    <mergeCell ref="B22:X23"/>
  </mergeCells>
  <conditionalFormatting sqref="B1:B13 B20:B1048576">
    <cfRule type="duplicateValues" dxfId="118" priority="5"/>
  </conditionalFormatting>
  <conditionalFormatting sqref="B14:B19">
    <cfRule type="duplicateValues" dxfId="117" priority="4"/>
  </conditionalFormatting>
  <conditionalFormatting sqref="K6">
    <cfRule type="expression" dxfId="116" priority="1">
      <formula>#REF!</formula>
    </cfRule>
  </conditionalFormatting>
  <conditionalFormatting sqref="K6">
    <cfRule type="cellIs" dxfId="115" priority="2" operator="equal">
      <formula>"Meets the minumum case amount"</formula>
    </cfRule>
    <cfRule type="duplicateValues" dxfId="114" priority="3"/>
  </conditionalFormatting>
  <pageMargins left="0.25" right="0.25" top="0.5" bottom="0.25" header="0" footer="0"/>
  <pageSetup scale="3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8AEDE-91E1-43EE-8734-8D07E130DAD4}">
  <sheetPr>
    <pageSetUpPr fitToPage="1"/>
  </sheetPr>
  <dimension ref="B1:Z28"/>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6.28515625" style="169" customWidth="1"/>
    <col min="4" max="4" width="15.140625" style="169" customWidth="1"/>
    <col min="5" max="5" width="9.85546875" style="169" customWidth="1"/>
    <col min="6" max="6" width="11.85546875" style="169" bestFit="1"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t="s">
        <v>2305</v>
      </c>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100154</v>
      </c>
      <c r="L5" s="1502" t="s">
        <v>1963</v>
      </c>
      <c r="M5" s="1502"/>
      <c r="N5" s="1502"/>
      <c r="O5" s="1503" t="s">
        <v>2306</v>
      </c>
      <c r="P5" s="1503"/>
      <c r="Q5" s="1503"/>
      <c r="R5" s="1503"/>
      <c r="S5" s="170">
        <v>3.7475000000000001</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SUM(K9:K24)</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t="s">
        <v>137</v>
      </c>
      <c r="C9" s="252" t="s">
        <v>2307</v>
      </c>
      <c r="D9" s="189">
        <v>2</v>
      </c>
      <c r="E9" s="190" t="s">
        <v>2308</v>
      </c>
      <c r="F9" s="190" t="s">
        <v>2308</v>
      </c>
      <c r="G9" s="191">
        <v>31.43</v>
      </c>
      <c r="H9" s="190">
        <v>228</v>
      </c>
      <c r="I9" s="191">
        <v>26.8</v>
      </c>
      <c r="J9" s="192">
        <f t="shared" ref="J9:J24" si="1">$S$5*I9</f>
        <v>100.43300000000001</v>
      </c>
      <c r="K9" s="60"/>
      <c r="L9" s="59"/>
      <c r="M9" s="59"/>
      <c r="N9" s="59"/>
      <c r="O9" s="59"/>
      <c r="P9" s="59"/>
      <c r="Q9" s="59"/>
      <c r="R9" s="59"/>
      <c r="S9" s="58"/>
      <c r="T9" s="193">
        <f t="shared" ref="T9:T24" si="2">SUM(K9:S9)</f>
        <v>0</v>
      </c>
      <c r="U9" s="57">
        <f t="shared" ref="U9:U24" si="3">T9*I9</f>
        <v>0</v>
      </c>
      <c r="V9" s="843">
        <f t="shared" ref="V9:V24" si="4">U9*$S$5</f>
        <v>0</v>
      </c>
      <c r="W9" s="1508" t="str">
        <f>_xlfn.CONCAT("$",'Total Sheet'!B34," per case for public LEAS/ estimated $",'Total Sheet'!B35," for Nonpublic LEAs")</f>
        <v>$2.25 per case for public LEAS/ estimated $5.25 for Nonpublic LEAs</v>
      </c>
      <c r="X9" s="1490" t="s">
        <v>1976</v>
      </c>
      <c r="Y9" s="1491"/>
    </row>
    <row r="10" spans="2:26" ht="31.5" customHeight="1" x14ac:dyDescent="0.25">
      <c r="B10" s="194" t="s">
        <v>138</v>
      </c>
      <c r="C10" s="253" t="s">
        <v>2309</v>
      </c>
      <c r="D10" s="196">
        <v>2</v>
      </c>
      <c r="E10" s="197" t="s">
        <v>2308</v>
      </c>
      <c r="F10" s="197" t="s">
        <v>2308</v>
      </c>
      <c r="G10" s="198">
        <v>30.63</v>
      </c>
      <c r="H10" s="197">
        <v>196</v>
      </c>
      <c r="I10" s="198">
        <v>25.36</v>
      </c>
      <c r="J10" s="199">
        <f t="shared" si="1"/>
        <v>95.036599999999993</v>
      </c>
      <c r="K10" s="56"/>
      <c r="L10" s="55"/>
      <c r="M10" s="55"/>
      <c r="N10" s="55"/>
      <c r="O10" s="55"/>
      <c r="P10" s="55"/>
      <c r="Q10" s="55"/>
      <c r="R10" s="55"/>
      <c r="S10" s="54"/>
      <c r="T10" s="200">
        <f t="shared" si="2"/>
        <v>0</v>
      </c>
      <c r="U10" s="53">
        <f t="shared" si="3"/>
        <v>0</v>
      </c>
      <c r="V10" s="844">
        <f t="shared" si="4"/>
        <v>0</v>
      </c>
      <c r="W10" s="1509"/>
      <c r="X10" s="1492"/>
      <c r="Y10" s="1493"/>
    </row>
    <row r="11" spans="2:26" ht="31.5" customHeight="1" x14ac:dyDescent="0.25">
      <c r="B11" s="254" t="s">
        <v>139</v>
      </c>
      <c r="C11" s="253" t="s">
        <v>2310</v>
      </c>
      <c r="D11" s="196">
        <v>2</v>
      </c>
      <c r="E11" s="197" t="s">
        <v>2308</v>
      </c>
      <c r="F11" s="197" t="s">
        <v>2308</v>
      </c>
      <c r="G11" s="198">
        <v>30</v>
      </c>
      <c r="H11" s="197">
        <v>196</v>
      </c>
      <c r="I11" s="198">
        <v>36.92</v>
      </c>
      <c r="J11" s="199">
        <f t="shared" si="1"/>
        <v>138.35770000000002</v>
      </c>
      <c r="K11" s="56"/>
      <c r="L11" s="55"/>
      <c r="M11" s="55"/>
      <c r="N11" s="55"/>
      <c r="O11" s="55"/>
      <c r="P11" s="55"/>
      <c r="Q11" s="55"/>
      <c r="R11" s="55"/>
      <c r="S11" s="54"/>
      <c r="T11" s="200">
        <f t="shared" si="2"/>
        <v>0</v>
      </c>
      <c r="U11" s="53">
        <f t="shared" si="3"/>
        <v>0</v>
      </c>
      <c r="V11" s="844">
        <f t="shared" si="4"/>
        <v>0</v>
      </c>
      <c r="W11" s="1509"/>
      <c r="X11" s="1492"/>
      <c r="Y11" s="1493"/>
    </row>
    <row r="12" spans="2:26" ht="31.5" customHeight="1" x14ac:dyDescent="0.25">
      <c r="B12" s="254" t="s">
        <v>140</v>
      </c>
      <c r="C12" s="253" t="s">
        <v>2311</v>
      </c>
      <c r="D12" s="196">
        <v>2.5</v>
      </c>
      <c r="E12" s="197"/>
      <c r="F12" s="197"/>
      <c r="G12" s="198">
        <v>29.25</v>
      </c>
      <c r="H12" s="197">
        <v>156</v>
      </c>
      <c r="I12" s="198">
        <v>36.549999999999997</v>
      </c>
      <c r="J12" s="199">
        <f t="shared" si="1"/>
        <v>136.971125</v>
      </c>
      <c r="K12" s="56"/>
      <c r="L12" s="55"/>
      <c r="M12" s="55"/>
      <c r="N12" s="55"/>
      <c r="O12" s="55"/>
      <c r="P12" s="55"/>
      <c r="Q12" s="55"/>
      <c r="R12" s="55"/>
      <c r="S12" s="54"/>
      <c r="T12" s="200">
        <f t="shared" si="2"/>
        <v>0</v>
      </c>
      <c r="U12" s="53">
        <f t="shared" si="3"/>
        <v>0</v>
      </c>
      <c r="V12" s="844">
        <f t="shared" si="4"/>
        <v>0</v>
      </c>
      <c r="W12" s="1509"/>
      <c r="X12" s="1492"/>
      <c r="Y12" s="1493"/>
    </row>
    <row r="13" spans="2:26" ht="31.5" customHeight="1" x14ac:dyDescent="0.25">
      <c r="B13" s="254" t="s">
        <v>141</v>
      </c>
      <c r="C13" s="253" t="s">
        <v>2312</v>
      </c>
      <c r="D13" s="196">
        <v>2</v>
      </c>
      <c r="E13" s="197" t="s">
        <v>2308</v>
      </c>
      <c r="F13" s="197" t="s">
        <v>2313</v>
      </c>
      <c r="G13" s="198">
        <v>30</v>
      </c>
      <c r="H13" s="197">
        <v>132</v>
      </c>
      <c r="I13" s="198">
        <v>18.850000000000001</v>
      </c>
      <c r="J13" s="199">
        <f t="shared" si="1"/>
        <v>70.640375000000006</v>
      </c>
      <c r="K13" s="56"/>
      <c r="L13" s="55"/>
      <c r="M13" s="55"/>
      <c r="N13" s="55"/>
      <c r="O13" s="55"/>
      <c r="P13" s="55"/>
      <c r="Q13" s="55"/>
      <c r="R13" s="55"/>
      <c r="S13" s="54"/>
      <c r="T13" s="200">
        <f t="shared" si="2"/>
        <v>0</v>
      </c>
      <c r="U13" s="53">
        <f t="shared" si="3"/>
        <v>0</v>
      </c>
      <c r="V13" s="844">
        <f t="shared" si="4"/>
        <v>0</v>
      </c>
      <c r="W13" s="1509"/>
      <c r="X13" s="1492"/>
      <c r="Y13" s="1493"/>
    </row>
    <row r="14" spans="2:26" ht="31.5" customHeight="1" x14ac:dyDescent="0.25">
      <c r="B14" s="194" t="s">
        <v>142</v>
      </c>
      <c r="C14" s="253" t="s">
        <v>2314</v>
      </c>
      <c r="D14" s="196">
        <v>2</v>
      </c>
      <c r="E14" s="197" t="s">
        <v>2308</v>
      </c>
      <c r="F14" s="197" t="s">
        <v>2315</v>
      </c>
      <c r="G14" s="198">
        <v>30</v>
      </c>
      <c r="H14" s="197">
        <v>82</v>
      </c>
      <c r="I14" s="198">
        <v>8.36</v>
      </c>
      <c r="J14" s="199">
        <f t="shared" si="1"/>
        <v>31.329099999999997</v>
      </c>
      <c r="K14" s="56"/>
      <c r="L14" s="55"/>
      <c r="M14" s="55"/>
      <c r="N14" s="55"/>
      <c r="O14" s="55"/>
      <c r="P14" s="55"/>
      <c r="Q14" s="55"/>
      <c r="R14" s="55"/>
      <c r="S14" s="54"/>
      <c r="T14" s="200">
        <f t="shared" si="2"/>
        <v>0</v>
      </c>
      <c r="U14" s="53">
        <f t="shared" si="3"/>
        <v>0</v>
      </c>
      <c r="V14" s="844">
        <f t="shared" si="4"/>
        <v>0</v>
      </c>
      <c r="W14" s="1509"/>
      <c r="X14" s="1492"/>
      <c r="Y14" s="1493"/>
    </row>
    <row r="15" spans="2:26" ht="31.5" customHeight="1" x14ac:dyDescent="0.25">
      <c r="B15" s="254" t="s">
        <v>143</v>
      </c>
      <c r="C15" s="253" t="s">
        <v>2316</v>
      </c>
      <c r="D15" s="196">
        <v>2</v>
      </c>
      <c r="E15" s="197" t="s">
        <v>2308</v>
      </c>
      <c r="F15" s="197" t="s">
        <v>2308</v>
      </c>
      <c r="G15" s="198">
        <v>30</v>
      </c>
      <c r="H15" s="197">
        <v>184</v>
      </c>
      <c r="I15" s="198">
        <v>22.71</v>
      </c>
      <c r="J15" s="199">
        <f t="shared" si="1"/>
        <v>85.105725000000007</v>
      </c>
      <c r="K15" s="56"/>
      <c r="L15" s="55"/>
      <c r="M15" s="55"/>
      <c r="N15" s="55"/>
      <c r="O15" s="55"/>
      <c r="P15" s="55"/>
      <c r="Q15" s="55"/>
      <c r="R15" s="55"/>
      <c r="S15" s="54"/>
      <c r="T15" s="200">
        <f t="shared" si="2"/>
        <v>0</v>
      </c>
      <c r="U15" s="53">
        <f t="shared" si="3"/>
        <v>0</v>
      </c>
      <c r="V15" s="844">
        <f t="shared" si="4"/>
        <v>0</v>
      </c>
      <c r="W15" s="1509"/>
      <c r="X15" s="1492"/>
      <c r="Y15" s="1493"/>
    </row>
    <row r="16" spans="2:26" ht="31.5" customHeight="1" x14ac:dyDescent="0.25">
      <c r="B16" s="194" t="s">
        <v>144</v>
      </c>
      <c r="C16" s="253" t="s">
        <v>2317</v>
      </c>
      <c r="D16" s="196">
        <v>2</v>
      </c>
      <c r="E16" s="197">
        <v>0.5</v>
      </c>
      <c r="F16" s="197"/>
      <c r="G16" s="198">
        <v>28.89</v>
      </c>
      <c r="H16" s="197">
        <v>138</v>
      </c>
      <c r="I16" s="198">
        <v>20.16</v>
      </c>
      <c r="J16" s="199">
        <f t="shared" si="1"/>
        <v>75.549599999999998</v>
      </c>
      <c r="K16" s="56"/>
      <c r="L16" s="55"/>
      <c r="M16" s="55"/>
      <c r="N16" s="55"/>
      <c r="O16" s="55"/>
      <c r="P16" s="55"/>
      <c r="Q16" s="55"/>
      <c r="R16" s="55"/>
      <c r="S16" s="54"/>
      <c r="T16" s="200">
        <f t="shared" si="2"/>
        <v>0</v>
      </c>
      <c r="U16" s="53">
        <f t="shared" si="3"/>
        <v>0</v>
      </c>
      <c r="V16" s="844">
        <f t="shared" si="4"/>
        <v>0</v>
      </c>
      <c r="W16" s="1509"/>
      <c r="X16" s="1492"/>
      <c r="Y16" s="1493"/>
    </row>
    <row r="17" spans="2:25" ht="31.5" customHeight="1" x14ac:dyDescent="0.25">
      <c r="B17" s="254" t="s">
        <v>145</v>
      </c>
      <c r="C17" s="253" t="s">
        <v>2318</v>
      </c>
      <c r="D17" s="196">
        <v>2</v>
      </c>
      <c r="E17" s="197"/>
      <c r="F17" s="197"/>
      <c r="G17" s="198">
        <v>30</v>
      </c>
      <c r="H17" s="197">
        <v>174</v>
      </c>
      <c r="I17" s="198">
        <v>32.86</v>
      </c>
      <c r="J17" s="199">
        <f t="shared" si="1"/>
        <v>123.14285</v>
      </c>
      <c r="K17" s="56"/>
      <c r="L17" s="55"/>
      <c r="M17" s="55"/>
      <c r="N17" s="55"/>
      <c r="O17" s="55"/>
      <c r="P17" s="55"/>
      <c r="Q17" s="55"/>
      <c r="R17" s="55"/>
      <c r="S17" s="54"/>
      <c r="T17" s="200">
        <f t="shared" si="2"/>
        <v>0</v>
      </c>
      <c r="U17" s="53">
        <f t="shared" si="3"/>
        <v>0</v>
      </c>
      <c r="V17" s="844">
        <f t="shared" si="4"/>
        <v>0</v>
      </c>
      <c r="W17" s="1509"/>
      <c r="X17" s="1492"/>
      <c r="Y17" s="1493"/>
    </row>
    <row r="18" spans="2:25" ht="31.5" customHeight="1" x14ac:dyDescent="0.25">
      <c r="B18" s="194" t="s">
        <v>146</v>
      </c>
      <c r="C18" s="253" t="s">
        <v>2319</v>
      </c>
      <c r="D18" s="196">
        <v>2</v>
      </c>
      <c r="E18" s="197" t="s">
        <v>2308</v>
      </c>
      <c r="F18" s="197" t="s">
        <v>2308</v>
      </c>
      <c r="G18" s="198">
        <v>30</v>
      </c>
      <c r="H18" s="197">
        <v>177</v>
      </c>
      <c r="I18" s="198">
        <v>31.22</v>
      </c>
      <c r="J18" s="199">
        <f t="shared" si="1"/>
        <v>116.99695</v>
      </c>
      <c r="K18" s="56"/>
      <c r="L18" s="55"/>
      <c r="M18" s="55"/>
      <c r="N18" s="55"/>
      <c r="O18" s="55"/>
      <c r="P18" s="55"/>
      <c r="Q18" s="55"/>
      <c r="R18" s="55"/>
      <c r="S18" s="54"/>
      <c r="T18" s="200">
        <f t="shared" si="2"/>
        <v>0</v>
      </c>
      <c r="U18" s="53">
        <f t="shared" si="3"/>
        <v>0</v>
      </c>
      <c r="V18" s="844">
        <f t="shared" si="4"/>
        <v>0</v>
      </c>
      <c r="W18" s="1509"/>
      <c r="X18" s="1492"/>
      <c r="Y18" s="1493"/>
    </row>
    <row r="19" spans="2:25" ht="31.5" customHeight="1" x14ac:dyDescent="0.25">
      <c r="B19" s="194" t="s">
        <v>147</v>
      </c>
      <c r="C19" s="253" t="s">
        <v>2320</v>
      </c>
      <c r="D19" s="196">
        <v>2</v>
      </c>
      <c r="E19" s="197" t="s">
        <v>2308</v>
      </c>
      <c r="F19" s="197" t="s">
        <v>2313</v>
      </c>
      <c r="G19" s="198">
        <v>30</v>
      </c>
      <c r="H19" s="197">
        <v>151</v>
      </c>
      <c r="I19" s="198">
        <v>16.89</v>
      </c>
      <c r="J19" s="199">
        <f t="shared" si="1"/>
        <v>63.295275000000004</v>
      </c>
      <c r="K19" s="56"/>
      <c r="L19" s="55"/>
      <c r="M19" s="55"/>
      <c r="N19" s="55"/>
      <c r="O19" s="55"/>
      <c r="P19" s="55"/>
      <c r="Q19" s="55"/>
      <c r="R19" s="55"/>
      <c r="S19" s="54"/>
      <c r="T19" s="200">
        <f t="shared" si="2"/>
        <v>0</v>
      </c>
      <c r="U19" s="53">
        <f t="shared" si="3"/>
        <v>0</v>
      </c>
      <c r="V19" s="844">
        <f t="shared" si="4"/>
        <v>0</v>
      </c>
      <c r="W19" s="1509"/>
      <c r="X19" s="1492"/>
      <c r="Y19" s="1493"/>
    </row>
    <row r="20" spans="2:25" ht="31.5" customHeight="1" x14ac:dyDescent="0.25">
      <c r="B20" s="194" t="s">
        <v>148</v>
      </c>
      <c r="C20" s="253" t="s">
        <v>2321</v>
      </c>
      <c r="D20" s="196">
        <v>2</v>
      </c>
      <c r="E20" s="197" t="s">
        <v>2308</v>
      </c>
      <c r="F20" s="197" t="s">
        <v>2322</v>
      </c>
      <c r="G20" s="198">
        <v>30</v>
      </c>
      <c r="H20" s="197">
        <v>85</v>
      </c>
      <c r="I20" s="198">
        <v>15.2</v>
      </c>
      <c r="J20" s="199">
        <f t="shared" si="1"/>
        <v>56.961999999999996</v>
      </c>
      <c r="K20" s="56"/>
      <c r="L20" s="55"/>
      <c r="M20" s="55"/>
      <c r="N20" s="55"/>
      <c r="O20" s="55"/>
      <c r="P20" s="55"/>
      <c r="Q20" s="55"/>
      <c r="R20" s="55"/>
      <c r="S20" s="54"/>
      <c r="T20" s="200">
        <f t="shared" si="2"/>
        <v>0</v>
      </c>
      <c r="U20" s="53">
        <f t="shared" si="3"/>
        <v>0</v>
      </c>
      <c r="V20" s="844">
        <f t="shared" si="4"/>
        <v>0</v>
      </c>
      <c r="W20" s="1509"/>
      <c r="X20" s="1492"/>
      <c r="Y20" s="1493"/>
    </row>
    <row r="21" spans="2:25" ht="31.5" customHeight="1" x14ac:dyDescent="0.25">
      <c r="B21" s="194" t="s">
        <v>149</v>
      </c>
      <c r="C21" s="253" t="s">
        <v>2323</v>
      </c>
      <c r="D21" s="196">
        <v>2</v>
      </c>
      <c r="E21" s="197">
        <v>0.5</v>
      </c>
      <c r="F21" s="197"/>
      <c r="G21" s="198">
        <v>30</v>
      </c>
      <c r="H21" s="197">
        <v>100</v>
      </c>
      <c r="I21" s="198">
        <v>9.59</v>
      </c>
      <c r="J21" s="199">
        <f t="shared" si="1"/>
        <v>35.938524999999998</v>
      </c>
      <c r="K21" s="56"/>
      <c r="L21" s="55"/>
      <c r="M21" s="55"/>
      <c r="N21" s="55"/>
      <c r="O21" s="55"/>
      <c r="P21" s="55"/>
      <c r="Q21" s="55"/>
      <c r="R21" s="55"/>
      <c r="S21" s="54"/>
      <c r="T21" s="200">
        <f t="shared" si="2"/>
        <v>0</v>
      </c>
      <c r="U21" s="53">
        <f t="shared" si="3"/>
        <v>0</v>
      </c>
      <c r="V21" s="844">
        <f t="shared" si="4"/>
        <v>0</v>
      </c>
      <c r="W21" s="1509"/>
      <c r="X21" s="1492"/>
      <c r="Y21" s="1493"/>
    </row>
    <row r="22" spans="2:25" ht="31.5" customHeight="1" x14ac:dyDescent="0.25">
      <c r="B22" s="194" t="s">
        <v>150</v>
      </c>
      <c r="C22" s="253" t="s">
        <v>2324</v>
      </c>
      <c r="D22" s="196">
        <v>2</v>
      </c>
      <c r="E22" s="197">
        <v>0.5</v>
      </c>
      <c r="F22" s="197" t="s">
        <v>2322</v>
      </c>
      <c r="G22" s="198">
        <v>30</v>
      </c>
      <c r="H22" s="197">
        <v>64</v>
      </c>
      <c r="I22" s="198">
        <v>11.6</v>
      </c>
      <c r="J22" s="199">
        <f t="shared" si="1"/>
        <v>43.470999999999997</v>
      </c>
      <c r="K22" s="56"/>
      <c r="L22" s="55"/>
      <c r="M22" s="55"/>
      <c r="N22" s="55"/>
      <c r="O22" s="55"/>
      <c r="P22" s="55"/>
      <c r="Q22" s="55"/>
      <c r="R22" s="55"/>
      <c r="S22" s="54"/>
      <c r="T22" s="200">
        <f t="shared" si="2"/>
        <v>0</v>
      </c>
      <c r="U22" s="53">
        <f t="shared" si="3"/>
        <v>0</v>
      </c>
      <c r="V22" s="844">
        <f t="shared" si="4"/>
        <v>0</v>
      </c>
      <c r="W22" s="1509"/>
      <c r="X22" s="1492"/>
      <c r="Y22" s="1493"/>
    </row>
    <row r="23" spans="2:25" ht="31.5" customHeight="1" x14ac:dyDescent="0.25">
      <c r="B23" s="254" t="s">
        <v>151</v>
      </c>
      <c r="C23" s="253" t="s">
        <v>2325</v>
      </c>
      <c r="D23" s="196">
        <v>2</v>
      </c>
      <c r="E23" s="197"/>
      <c r="F23" s="197"/>
      <c r="G23" s="198">
        <v>30</v>
      </c>
      <c r="H23" s="197">
        <v>196</v>
      </c>
      <c r="I23" s="198">
        <v>27.55</v>
      </c>
      <c r="J23" s="199">
        <f t="shared" si="1"/>
        <v>103.24362500000001</v>
      </c>
      <c r="K23" s="56"/>
      <c r="L23" s="55"/>
      <c r="M23" s="55"/>
      <c r="N23" s="55"/>
      <c r="O23" s="55"/>
      <c r="P23" s="55"/>
      <c r="Q23" s="55"/>
      <c r="R23" s="55"/>
      <c r="S23" s="54"/>
      <c r="T23" s="200">
        <f t="shared" si="2"/>
        <v>0</v>
      </c>
      <c r="U23" s="53">
        <f t="shared" si="3"/>
        <v>0</v>
      </c>
      <c r="V23" s="844">
        <f t="shared" si="4"/>
        <v>0</v>
      </c>
      <c r="W23" s="1509"/>
      <c r="X23" s="1492"/>
      <c r="Y23" s="1493"/>
    </row>
    <row r="24" spans="2:25" ht="31.5" customHeight="1" thickBot="1" x14ac:dyDescent="0.3">
      <c r="B24" s="201" t="s">
        <v>152</v>
      </c>
      <c r="C24" s="255" t="s">
        <v>2326</v>
      </c>
      <c r="D24" s="203">
        <v>2</v>
      </c>
      <c r="E24" s="204"/>
      <c r="F24" s="204"/>
      <c r="G24" s="205">
        <v>30</v>
      </c>
      <c r="H24" s="204">
        <v>177</v>
      </c>
      <c r="I24" s="205">
        <v>31.22</v>
      </c>
      <c r="J24" s="206">
        <f t="shared" si="1"/>
        <v>116.99695</v>
      </c>
      <c r="K24" s="52"/>
      <c r="L24" s="51"/>
      <c r="M24" s="51"/>
      <c r="N24" s="51"/>
      <c r="O24" s="51"/>
      <c r="P24" s="51"/>
      <c r="Q24" s="51"/>
      <c r="R24" s="51"/>
      <c r="S24" s="50"/>
      <c r="T24" s="207">
        <f t="shared" si="2"/>
        <v>0</v>
      </c>
      <c r="U24" s="49">
        <f t="shared" si="3"/>
        <v>0</v>
      </c>
      <c r="V24" s="845">
        <f t="shared" si="4"/>
        <v>0</v>
      </c>
      <c r="W24" s="1510"/>
      <c r="X24" s="1494"/>
      <c r="Y24" s="1495"/>
    </row>
    <row r="25" spans="2:25" ht="70.900000000000006" customHeight="1" thickBot="1" x14ac:dyDescent="0.3">
      <c r="B25" s="208"/>
      <c r="C25" s="209"/>
      <c r="D25" s="210"/>
      <c r="E25" s="210"/>
      <c r="F25" s="210"/>
      <c r="G25" s="210"/>
      <c r="H25" s="210"/>
      <c r="I25" s="210"/>
      <c r="J25" s="211"/>
      <c r="K25" s="212"/>
      <c r="L25" s="212"/>
      <c r="M25" s="212"/>
      <c r="N25" s="212"/>
      <c r="O25" s="212"/>
      <c r="P25" s="212"/>
      <c r="Q25" s="212"/>
      <c r="R25" s="212"/>
      <c r="S25" s="212"/>
      <c r="T25" s="213"/>
      <c r="U25" s="214"/>
      <c r="V25" s="215"/>
      <c r="W25" s="215"/>
      <c r="X25" s="215"/>
      <c r="Y25" s="216"/>
    </row>
    <row r="26" spans="2:25" ht="15.75" thickTop="1" x14ac:dyDescent="0.25">
      <c r="K26" s="218"/>
      <c r="L26" s="218"/>
      <c r="M26" s="218"/>
      <c r="N26" s="218"/>
      <c r="O26" s="218"/>
      <c r="P26" s="218"/>
      <c r="Q26" s="218"/>
      <c r="R26" s="218"/>
      <c r="S26" s="218"/>
      <c r="T26" s="218"/>
      <c r="U26" s="219"/>
      <c r="V26" s="220"/>
      <c r="W26" s="220"/>
    </row>
    <row r="28" spans="2:25" ht="21" customHeight="1" x14ac:dyDescent="0.25"/>
  </sheetData>
  <sheetProtection algorithmName="SHA-512" hashValue="IE+BbRLJ5BWPqch9Www6FXZgUILy1JeX+Y+RE2UnIuVR9j1AvTA+7F8yEO8AtLFAGFIzpySkGfX0F/R9CR5sjw==" saltValue="9q2UxlW6JTSzJl5bDk6Rbw==" spinCount="100000" sheet="1" objects="1" formatColumns="0" formatRows="0" selectLockedCells="1"/>
  <mergeCells count="15">
    <mergeCell ref="X9:Y24"/>
    <mergeCell ref="B4:Y4"/>
    <mergeCell ref="B5:J5"/>
    <mergeCell ref="L5:N5"/>
    <mergeCell ref="O5:R5"/>
    <mergeCell ref="T5:Y5"/>
    <mergeCell ref="B8:Y8"/>
    <mergeCell ref="W9:W24"/>
    <mergeCell ref="B1:P1"/>
    <mergeCell ref="Q1:Y3"/>
    <mergeCell ref="B2:P2"/>
    <mergeCell ref="B3:C3"/>
    <mergeCell ref="D3:J3"/>
    <mergeCell ref="K3:M3"/>
    <mergeCell ref="N3:P3"/>
  </mergeCells>
  <conditionalFormatting sqref="B1">
    <cfRule type="duplicateValues" dxfId="113" priority="2"/>
  </conditionalFormatting>
  <conditionalFormatting sqref="B2:B1048576">
    <cfRule type="duplicateValues" dxfId="112" priority="3"/>
  </conditionalFormatting>
  <conditionalFormatting sqref="Z9:Z24">
    <cfRule type="containsText" dxfId="111"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6B59-0EF3-40FB-86F2-B231CF880E43}">
  <sheetPr>
    <pageSetUpPr fitToPage="1"/>
  </sheetPr>
  <dimension ref="A1:Y41"/>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1.8554687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100154</v>
      </c>
      <c r="L6" s="1559" t="s">
        <v>1963</v>
      </c>
      <c r="M6" s="1559"/>
      <c r="N6" s="1559"/>
      <c r="O6" s="1503" t="s">
        <v>2306</v>
      </c>
      <c r="P6" s="1503"/>
      <c r="Q6" s="1503"/>
      <c r="R6" s="1503"/>
      <c r="S6" s="170">
        <v>3.7475000000000001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t="s">
        <v>137</v>
      </c>
      <c r="C14" s="252" t="s">
        <v>2307</v>
      </c>
      <c r="D14" s="189">
        <v>2</v>
      </c>
      <c r="E14" s="190" t="s">
        <v>2308</v>
      </c>
      <c r="F14" s="190" t="s">
        <v>2308</v>
      </c>
      <c r="G14" s="191">
        <v>31.43</v>
      </c>
      <c r="H14" s="190">
        <v>228</v>
      </c>
      <c r="I14" s="191">
        <v>26.8</v>
      </c>
      <c r="J14" s="83">
        <f t="shared" ref="J14:J31" si="1">$S$6*I14</f>
        <v>100.43300000000001</v>
      </c>
      <c r="K14" s="60"/>
      <c r="L14" s="59"/>
      <c r="M14" s="59"/>
      <c r="N14" s="59"/>
      <c r="O14" s="59"/>
      <c r="P14" s="59"/>
      <c r="Q14" s="59"/>
      <c r="R14" s="59"/>
      <c r="S14" s="58"/>
      <c r="T14" s="193">
        <f t="shared" ref="T14:T31" si="2">SUM(K14:S14)</f>
        <v>0</v>
      </c>
      <c r="U14" s="57">
        <f t="shared" ref="U14:U31" si="3">T14*I14</f>
        <v>0</v>
      </c>
      <c r="V14" s="1034">
        <f t="shared" ref="V14:V31" si="4">U14*$S$6</f>
        <v>0</v>
      </c>
      <c r="W14" s="1490" t="s">
        <v>1976</v>
      </c>
      <c r="X14" s="1491"/>
    </row>
    <row r="15" spans="1:25" ht="31.5" customHeight="1" x14ac:dyDescent="0.25">
      <c r="B15" s="243" t="s">
        <v>138</v>
      </c>
      <c r="C15" s="253" t="s">
        <v>2309</v>
      </c>
      <c r="D15" s="196">
        <v>2</v>
      </c>
      <c r="E15" s="197" t="s">
        <v>2308</v>
      </c>
      <c r="F15" s="197" t="s">
        <v>2308</v>
      </c>
      <c r="G15" s="198">
        <v>30.63</v>
      </c>
      <c r="H15" s="197">
        <v>196</v>
      </c>
      <c r="I15" s="198">
        <v>25.36</v>
      </c>
      <c r="J15" s="199">
        <f t="shared" si="1"/>
        <v>95.036599999999993</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t="s">
        <v>139</v>
      </c>
      <c r="C16" s="253" t="s">
        <v>2310</v>
      </c>
      <c r="D16" s="196">
        <v>2</v>
      </c>
      <c r="E16" s="197" t="s">
        <v>2308</v>
      </c>
      <c r="F16" s="197" t="s">
        <v>2308</v>
      </c>
      <c r="G16" s="198">
        <v>30</v>
      </c>
      <c r="H16" s="197">
        <v>196</v>
      </c>
      <c r="I16" s="198">
        <v>36.92</v>
      </c>
      <c r="J16" s="199">
        <f t="shared" si="1"/>
        <v>138.35770000000002</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t="s">
        <v>140</v>
      </c>
      <c r="C17" s="253" t="s">
        <v>2311</v>
      </c>
      <c r="D17" s="196">
        <v>2.5</v>
      </c>
      <c r="E17" s="197"/>
      <c r="F17" s="197"/>
      <c r="G17" s="198">
        <v>29.25</v>
      </c>
      <c r="H17" s="197">
        <v>156</v>
      </c>
      <c r="I17" s="198">
        <v>36.549999999999997</v>
      </c>
      <c r="J17" s="199">
        <f t="shared" si="1"/>
        <v>136.971125</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t="s">
        <v>141</v>
      </c>
      <c r="C18" s="253" t="s">
        <v>2312</v>
      </c>
      <c r="D18" s="196">
        <v>2</v>
      </c>
      <c r="E18" s="197" t="s">
        <v>2308</v>
      </c>
      <c r="F18" s="197" t="s">
        <v>2313</v>
      </c>
      <c r="G18" s="198">
        <v>30</v>
      </c>
      <c r="H18" s="197">
        <v>132</v>
      </c>
      <c r="I18" s="198">
        <v>18.850000000000001</v>
      </c>
      <c r="J18" s="199">
        <f t="shared" si="1"/>
        <v>70.640375000000006</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t="s">
        <v>142</v>
      </c>
      <c r="C19" s="253" t="s">
        <v>2314</v>
      </c>
      <c r="D19" s="196">
        <v>2</v>
      </c>
      <c r="E19" s="197" t="s">
        <v>2308</v>
      </c>
      <c r="F19" s="197" t="s">
        <v>2315</v>
      </c>
      <c r="G19" s="198">
        <v>30</v>
      </c>
      <c r="H19" s="197">
        <v>82</v>
      </c>
      <c r="I19" s="198">
        <v>8.36</v>
      </c>
      <c r="J19" s="199">
        <f t="shared" si="1"/>
        <v>31.329099999999997</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t="s">
        <v>143</v>
      </c>
      <c r="C20" s="253" t="s">
        <v>2316</v>
      </c>
      <c r="D20" s="196">
        <v>2</v>
      </c>
      <c r="E20" s="197" t="s">
        <v>2308</v>
      </c>
      <c r="F20" s="197" t="s">
        <v>2308</v>
      </c>
      <c r="G20" s="198">
        <v>30</v>
      </c>
      <c r="H20" s="197">
        <v>184</v>
      </c>
      <c r="I20" s="198">
        <v>22.71</v>
      </c>
      <c r="J20" s="199">
        <f t="shared" si="1"/>
        <v>85.105725000000007</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245" t="s">
        <v>144</v>
      </c>
      <c r="C21" s="253" t="s">
        <v>2317</v>
      </c>
      <c r="D21" s="196">
        <v>2</v>
      </c>
      <c r="E21" s="197">
        <v>0.5</v>
      </c>
      <c r="F21" s="197"/>
      <c r="G21" s="198">
        <v>28.89</v>
      </c>
      <c r="H21" s="197">
        <v>138</v>
      </c>
      <c r="I21" s="198">
        <v>20.16</v>
      </c>
      <c r="J21" s="199">
        <f t="shared" si="1"/>
        <v>75.549599999999998</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45" t="s">
        <v>145</v>
      </c>
      <c r="C22" s="253" t="s">
        <v>2318</v>
      </c>
      <c r="D22" s="196">
        <v>2</v>
      </c>
      <c r="E22" s="197"/>
      <c r="F22" s="197"/>
      <c r="G22" s="198">
        <v>30</v>
      </c>
      <c r="H22" s="197">
        <v>174</v>
      </c>
      <c r="I22" s="198">
        <v>32.86</v>
      </c>
      <c r="J22" s="199">
        <f t="shared" si="1"/>
        <v>123.14285</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243" t="s">
        <v>146</v>
      </c>
      <c r="C23" s="253" t="s">
        <v>2319</v>
      </c>
      <c r="D23" s="196">
        <v>2</v>
      </c>
      <c r="E23" s="197" t="s">
        <v>2308</v>
      </c>
      <c r="F23" s="197" t="s">
        <v>2308</v>
      </c>
      <c r="G23" s="198">
        <v>30</v>
      </c>
      <c r="H23" s="197">
        <v>177</v>
      </c>
      <c r="I23" s="198">
        <v>31.22</v>
      </c>
      <c r="J23" s="199">
        <f t="shared" si="1"/>
        <v>116.99695</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245" t="s">
        <v>147</v>
      </c>
      <c r="C24" s="253" t="s">
        <v>2320</v>
      </c>
      <c r="D24" s="196">
        <v>2</v>
      </c>
      <c r="E24" s="197" t="s">
        <v>2308</v>
      </c>
      <c r="F24" s="197" t="s">
        <v>2313</v>
      </c>
      <c r="G24" s="198">
        <v>30</v>
      </c>
      <c r="H24" s="197">
        <v>151</v>
      </c>
      <c r="I24" s="198">
        <v>16.89</v>
      </c>
      <c r="J24" s="199">
        <f t="shared" si="1"/>
        <v>63.295275000000004</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245" t="s">
        <v>148</v>
      </c>
      <c r="C25" s="253" t="s">
        <v>2321</v>
      </c>
      <c r="D25" s="196">
        <v>2</v>
      </c>
      <c r="E25" s="197" t="s">
        <v>2308</v>
      </c>
      <c r="F25" s="197" t="s">
        <v>2322</v>
      </c>
      <c r="G25" s="198">
        <v>30</v>
      </c>
      <c r="H25" s="197">
        <v>85</v>
      </c>
      <c r="I25" s="198">
        <v>15.2</v>
      </c>
      <c r="J25" s="199">
        <f t="shared" si="1"/>
        <v>56.961999999999996</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245" t="s">
        <v>149</v>
      </c>
      <c r="C26" s="253" t="s">
        <v>2323</v>
      </c>
      <c r="D26" s="196">
        <v>2</v>
      </c>
      <c r="E26" s="197">
        <v>0.5</v>
      </c>
      <c r="F26" s="197"/>
      <c r="G26" s="198">
        <v>30</v>
      </c>
      <c r="H26" s="197">
        <v>100</v>
      </c>
      <c r="I26" s="198">
        <v>9.59</v>
      </c>
      <c r="J26" s="199">
        <f t="shared" si="1"/>
        <v>35.938524999999998</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245" t="s">
        <v>150</v>
      </c>
      <c r="C27" s="253" t="s">
        <v>2324</v>
      </c>
      <c r="D27" s="196">
        <v>2</v>
      </c>
      <c r="E27" s="197">
        <v>0.5</v>
      </c>
      <c r="F27" s="197" t="s">
        <v>2327</v>
      </c>
      <c r="G27" s="198">
        <v>30</v>
      </c>
      <c r="H27" s="197">
        <v>64</v>
      </c>
      <c r="I27" s="198">
        <v>11.6</v>
      </c>
      <c r="J27" s="199">
        <f t="shared" si="1"/>
        <v>43.470999999999997</v>
      </c>
      <c r="K27" s="56"/>
      <c r="L27" s="55"/>
      <c r="M27" s="55"/>
      <c r="N27" s="55"/>
      <c r="O27" s="55"/>
      <c r="P27" s="55"/>
      <c r="Q27" s="55"/>
      <c r="R27" s="55"/>
      <c r="S27" s="54"/>
      <c r="T27" s="200">
        <f t="shared" si="2"/>
        <v>0</v>
      </c>
      <c r="U27" s="53">
        <f t="shared" si="3"/>
        <v>0</v>
      </c>
      <c r="V27" s="1035">
        <f t="shared" si="4"/>
        <v>0</v>
      </c>
      <c r="W27" s="1492"/>
      <c r="X27" s="1493"/>
    </row>
    <row r="28" spans="2:24" ht="31.5" customHeight="1" x14ac:dyDescent="0.25">
      <c r="B28" s="245" t="s">
        <v>151</v>
      </c>
      <c r="C28" s="253" t="s">
        <v>2325</v>
      </c>
      <c r="D28" s="196">
        <v>2</v>
      </c>
      <c r="E28" s="197"/>
      <c r="F28" s="197"/>
      <c r="G28" s="198">
        <v>30</v>
      </c>
      <c r="H28" s="197">
        <v>196</v>
      </c>
      <c r="I28" s="198">
        <v>27.55</v>
      </c>
      <c r="J28" s="199">
        <f t="shared" si="1"/>
        <v>103.24362500000001</v>
      </c>
      <c r="K28" s="56"/>
      <c r="L28" s="55"/>
      <c r="M28" s="55"/>
      <c r="N28" s="55"/>
      <c r="O28" s="55"/>
      <c r="P28" s="55"/>
      <c r="Q28" s="55"/>
      <c r="R28" s="55"/>
      <c r="S28" s="54"/>
      <c r="T28" s="200">
        <f t="shared" si="2"/>
        <v>0</v>
      </c>
      <c r="U28" s="53">
        <f t="shared" si="3"/>
        <v>0</v>
      </c>
      <c r="V28" s="1035">
        <f t="shared" si="4"/>
        <v>0</v>
      </c>
      <c r="W28" s="1492"/>
      <c r="X28" s="1493"/>
    </row>
    <row r="29" spans="2:24" ht="31.5" customHeight="1" x14ac:dyDescent="0.25">
      <c r="B29" s="245" t="s">
        <v>152</v>
      </c>
      <c r="C29" s="253" t="s">
        <v>2326</v>
      </c>
      <c r="D29" s="196">
        <v>2</v>
      </c>
      <c r="E29" s="197"/>
      <c r="F29" s="197"/>
      <c r="G29" s="198">
        <v>30</v>
      </c>
      <c r="H29" s="197">
        <v>177</v>
      </c>
      <c r="I29" s="198">
        <v>31.22</v>
      </c>
      <c r="J29" s="199">
        <f t="shared" si="1"/>
        <v>116.99695</v>
      </c>
      <c r="K29" s="56"/>
      <c r="L29" s="55"/>
      <c r="M29" s="55"/>
      <c r="N29" s="55"/>
      <c r="O29" s="55"/>
      <c r="P29" s="55"/>
      <c r="Q29" s="55"/>
      <c r="R29" s="55"/>
      <c r="S29" s="54"/>
      <c r="T29" s="200">
        <f t="shared" si="2"/>
        <v>0</v>
      </c>
      <c r="U29" s="53">
        <f t="shared" si="3"/>
        <v>0</v>
      </c>
      <c r="V29" s="1035">
        <f t="shared" si="4"/>
        <v>0</v>
      </c>
      <c r="W29" s="1492"/>
      <c r="X29" s="1493"/>
    </row>
    <row r="30" spans="2:24" ht="31.5" customHeight="1" x14ac:dyDescent="0.25">
      <c r="B30" s="245" t="s">
        <v>271</v>
      </c>
      <c r="C30" s="253" t="s">
        <v>2328</v>
      </c>
      <c r="D30" s="196">
        <v>2</v>
      </c>
      <c r="E30" s="197"/>
      <c r="F30" s="197"/>
      <c r="G30" s="198">
        <v>30</v>
      </c>
      <c r="H30" s="197">
        <v>192</v>
      </c>
      <c r="I30" s="198">
        <v>34.67</v>
      </c>
      <c r="J30" s="199">
        <f t="shared" si="1"/>
        <v>129.925825</v>
      </c>
      <c r="K30" s="56"/>
      <c r="L30" s="55"/>
      <c r="M30" s="55"/>
      <c r="N30" s="55"/>
      <c r="O30" s="55"/>
      <c r="P30" s="55"/>
      <c r="Q30" s="55"/>
      <c r="R30" s="55"/>
      <c r="S30" s="54"/>
      <c r="T30" s="200">
        <f t="shared" si="2"/>
        <v>0</v>
      </c>
      <c r="U30" s="53">
        <f t="shared" si="3"/>
        <v>0</v>
      </c>
      <c r="V30" s="1035">
        <f t="shared" si="4"/>
        <v>0</v>
      </c>
      <c r="W30" s="1492"/>
      <c r="X30" s="1493"/>
    </row>
    <row r="31" spans="2:24" ht="31.5" customHeight="1" thickBot="1" x14ac:dyDescent="0.3">
      <c r="B31" s="246" t="s">
        <v>272</v>
      </c>
      <c r="C31" s="255" t="s">
        <v>2329</v>
      </c>
      <c r="D31" s="203">
        <v>2</v>
      </c>
      <c r="E31" s="204"/>
      <c r="F31" s="204" t="s">
        <v>2313</v>
      </c>
      <c r="G31" s="205">
        <v>30</v>
      </c>
      <c r="H31" s="204">
        <v>96</v>
      </c>
      <c r="I31" s="205">
        <v>12.53</v>
      </c>
      <c r="J31" s="206">
        <f t="shared" si="1"/>
        <v>46.956175000000002</v>
      </c>
      <c r="K31" s="52"/>
      <c r="L31" s="51"/>
      <c r="M31" s="51"/>
      <c r="N31" s="51"/>
      <c r="O31" s="51"/>
      <c r="P31" s="51"/>
      <c r="Q31" s="51"/>
      <c r="R31" s="51"/>
      <c r="S31" s="50"/>
      <c r="T31" s="207">
        <f t="shared" si="2"/>
        <v>0</v>
      </c>
      <c r="U31" s="49">
        <f t="shared" si="3"/>
        <v>0</v>
      </c>
      <c r="V31" s="1036">
        <f t="shared" si="4"/>
        <v>0</v>
      </c>
      <c r="W31" s="1494"/>
      <c r="X31" s="1495"/>
    </row>
    <row r="32" spans="2:24" ht="23.85" customHeight="1" x14ac:dyDescent="0.25">
      <c r="B32" s="1548" t="s">
        <v>2004</v>
      </c>
      <c r="C32" s="1569"/>
      <c r="D32" s="1569"/>
      <c r="E32" s="1569"/>
      <c r="F32" s="1569"/>
      <c r="G32" s="1569"/>
      <c r="H32" s="1569"/>
      <c r="I32" s="1569"/>
      <c r="J32" s="1569"/>
      <c r="K32" s="1569"/>
      <c r="L32" s="1569"/>
      <c r="M32" s="1569"/>
      <c r="N32" s="1569"/>
      <c r="O32" s="1569"/>
      <c r="P32" s="1569"/>
      <c r="Q32" s="1569"/>
      <c r="R32" s="1569"/>
      <c r="S32" s="1569"/>
      <c r="T32" s="1569"/>
      <c r="U32" s="1569"/>
      <c r="V32" s="1569"/>
      <c r="W32" s="1569"/>
      <c r="X32" s="1550"/>
    </row>
    <row r="33" spans="2:24" ht="23.85" customHeight="1" x14ac:dyDescent="0.25">
      <c r="B33" s="1548"/>
      <c r="C33" s="1569"/>
      <c r="D33" s="1569"/>
      <c r="E33" s="1569"/>
      <c r="F33" s="1569"/>
      <c r="G33" s="1569"/>
      <c r="H33" s="1569"/>
      <c r="I33" s="1569"/>
      <c r="J33" s="1569"/>
      <c r="K33" s="1569"/>
      <c r="L33" s="1569"/>
      <c r="M33" s="1569"/>
      <c r="N33" s="1569"/>
      <c r="O33" s="1569"/>
      <c r="P33" s="1569"/>
      <c r="Q33" s="1569"/>
      <c r="R33" s="1569"/>
      <c r="S33" s="1569"/>
      <c r="T33" s="1569"/>
      <c r="U33" s="1569"/>
      <c r="V33" s="1569"/>
      <c r="W33" s="1569"/>
      <c r="X33" s="1550"/>
    </row>
    <row r="34" spans="2:24" ht="0.75" customHeight="1" x14ac:dyDescent="0.25">
      <c r="B34" s="1548"/>
      <c r="C34" s="1569"/>
      <c r="D34" s="1569"/>
      <c r="E34" s="1569"/>
      <c r="F34" s="1569"/>
      <c r="G34" s="1569"/>
      <c r="H34" s="1569"/>
      <c r="I34" s="1569"/>
      <c r="J34" s="1569"/>
      <c r="K34" s="1569"/>
      <c r="L34" s="1569"/>
      <c r="M34" s="1569"/>
      <c r="N34" s="1569"/>
      <c r="O34" s="1569"/>
      <c r="P34" s="1569"/>
      <c r="Q34" s="1569"/>
      <c r="R34" s="1569"/>
      <c r="S34" s="1569"/>
      <c r="T34" s="1569"/>
      <c r="U34" s="1569"/>
      <c r="V34" s="1569"/>
      <c r="W34" s="1569"/>
      <c r="X34" s="1550"/>
    </row>
    <row r="35" spans="2:24" ht="33.75" customHeight="1" thickBot="1" x14ac:dyDescent="0.3">
      <c r="B35" s="1551"/>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3"/>
    </row>
    <row r="36" spans="2:24" ht="58.5" customHeight="1" thickTop="1" thickBot="1" x14ac:dyDescent="0.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row>
    <row r="37" spans="2:24" ht="23.25" x14ac:dyDescent="0.35">
      <c r="C37" s="1530" t="s">
        <v>2005</v>
      </c>
      <c r="D37" s="1531"/>
      <c r="E37" s="1531"/>
      <c r="F37" s="1531"/>
      <c r="G37" s="1532"/>
    </row>
    <row r="38" spans="2:24" x14ac:dyDescent="0.25">
      <c r="C38" s="1631"/>
      <c r="D38" s="1632"/>
      <c r="E38" s="1632"/>
      <c r="F38" s="1632"/>
      <c r="G38" s="1633"/>
    </row>
    <row r="39" spans="2:24" x14ac:dyDescent="0.25">
      <c r="C39" s="1631"/>
      <c r="D39" s="1632"/>
      <c r="E39" s="1632"/>
      <c r="F39" s="1632"/>
      <c r="G39" s="1633"/>
    </row>
    <row r="40" spans="2:24" x14ac:dyDescent="0.25">
      <c r="C40" s="1631"/>
      <c r="D40" s="1632"/>
      <c r="E40" s="1632"/>
      <c r="F40" s="1632"/>
      <c r="G40" s="1633"/>
    </row>
    <row r="41" spans="2:24" ht="15.75" thickBot="1" x14ac:dyDescent="0.3">
      <c r="C41" s="1634"/>
      <c r="D41" s="1635"/>
      <c r="E41" s="1635"/>
      <c r="F41" s="1635"/>
      <c r="G41" s="1636"/>
    </row>
  </sheetData>
  <sheetProtection algorithmName="SHA-512" hashValue="XdCcJeeWWIOLAsGUDbGVPq7iPwHsyEs+Zsz/MOIYC5I6lohtzyXInNkIvnuGro3aIHZpNVrJ1hfooOtERqDZnw==" saltValue="KeOklR5lHxajHYNstJkwEQ=="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37:G37"/>
    <mergeCell ref="C38:G41"/>
    <mergeCell ref="B36:X36"/>
    <mergeCell ref="B7:B8"/>
    <mergeCell ref="E7:J7"/>
    <mergeCell ref="L7:Q7"/>
    <mergeCell ref="S7:X7"/>
    <mergeCell ref="E8:J8"/>
    <mergeCell ref="L8:Q8"/>
    <mergeCell ref="S8:X8"/>
    <mergeCell ref="B9:X9"/>
    <mergeCell ref="B10:X10"/>
    <mergeCell ref="W14:X31"/>
    <mergeCell ref="B32:X33"/>
    <mergeCell ref="B34:X35"/>
  </mergeCells>
  <conditionalFormatting sqref="B1:B1048576">
    <cfRule type="duplicateValues" dxfId="110" priority="1"/>
  </conditionalFormatting>
  <pageMargins left="0.25" right="0.25" top="0.5" bottom="0.25" header="0" footer="0"/>
  <pageSetup scale="39"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4C9D5-3787-4959-AC23-52CA165FAF31}">
  <sheetPr>
    <pageSetUpPr fitToPage="1"/>
  </sheetPr>
  <dimension ref="B1:Z27"/>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110242</v>
      </c>
      <c r="L5" s="1502" t="s">
        <v>1963</v>
      </c>
      <c r="M5" s="1502"/>
      <c r="N5" s="1502"/>
      <c r="O5" s="1503" t="s">
        <v>2330</v>
      </c>
      <c r="P5" s="1503"/>
      <c r="Q5" s="1503"/>
      <c r="R5" s="1503"/>
      <c r="S5" s="170">
        <v>1.9915</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SUM(K9:K23)</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5705</v>
      </c>
      <c r="C9" s="252" t="s">
        <v>2331</v>
      </c>
      <c r="D9" s="189">
        <v>1</v>
      </c>
      <c r="E9" s="190" t="s">
        <v>2308</v>
      </c>
      <c r="F9" s="190" t="s">
        <v>2308</v>
      </c>
      <c r="G9" s="191">
        <v>30</v>
      </c>
      <c r="H9" s="190">
        <v>263</v>
      </c>
      <c r="I9" s="191">
        <v>15</v>
      </c>
      <c r="J9" s="192">
        <f t="shared" ref="J9:J23" si="1">$S$5*I9</f>
        <v>29.872500000000002</v>
      </c>
      <c r="K9" s="60"/>
      <c r="L9" s="59"/>
      <c r="M9" s="59"/>
      <c r="N9" s="59"/>
      <c r="O9" s="59"/>
      <c r="P9" s="59"/>
      <c r="Q9" s="59"/>
      <c r="R9" s="59"/>
      <c r="S9" s="58"/>
      <c r="T9" s="193">
        <f t="shared" ref="T9:T23" si="2">SUM(K9:S9)</f>
        <v>0</v>
      </c>
      <c r="U9" s="57">
        <f t="shared" ref="U9:U23" si="3">T9*I9</f>
        <v>0</v>
      </c>
      <c r="V9" s="843">
        <f t="shared" ref="V9:V23" si="4">U9*$S$5</f>
        <v>0</v>
      </c>
      <c r="W9" s="1508" t="str">
        <f>_xlfn.CONCAT("$",'Total Sheet'!B34," per case for public LEAS/ estimated $",'Total Sheet'!B35," for Nonpublic LEAs")</f>
        <v>$2.25 per case for public LEAS/ estimated $5.25 for Nonpublic LEAs</v>
      </c>
      <c r="X9" s="1490" t="s">
        <v>1976</v>
      </c>
      <c r="Y9" s="1491"/>
    </row>
    <row r="10" spans="2:26" ht="31.5" customHeight="1" x14ac:dyDescent="0.25">
      <c r="B10" s="194">
        <v>5708</v>
      </c>
      <c r="C10" s="253" t="s">
        <v>2332</v>
      </c>
      <c r="D10" s="196">
        <v>1</v>
      </c>
      <c r="E10" s="197" t="s">
        <v>2308</v>
      </c>
      <c r="F10" s="197" t="s">
        <v>2308</v>
      </c>
      <c r="G10" s="198">
        <v>30</v>
      </c>
      <c r="H10" s="197">
        <v>263</v>
      </c>
      <c r="I10" s="198">
        <v>15</v>
      </c>
      <c r="J10" s="199">
        <f t="shared" si="1"/>
        <v>29.872500000000002</v>
      </c>
      <c r="K10" s="56"/>
      <c r="L10" s="55"/>
      <c r="M10" s="55"/>
      <c r="N10" s="55"/>
      <c r="O10" s="55"/>
      <c r="P10" s="55"/>
      <c r="Q10" s="55"/>
      <c r="R10" s="55"/>
      <c r="S10" s="54"/>
      <c r="T10" s="200">
        <f t="shared" si="2"/>
        <v>0</v>
      </c>
      <c r="U10" s="53">
        <f t="shared" si="3"/>
        <v>0</v>
      </c>
      <c r="V10" s="844">
        <f t="shared" si="4"/>
        <v>0</v>
      </c>
      <c r="W10" s="1509"/>
      <c r="X10" s="1492"/>
      <c r="Y10" s="1493"/>
    </row>
    <row r="11" spans="2:26" ht="31.5" customHeight="1" x14ac:dyDescent="0.25">
      <c r="B11" s="254">
        <v>5715</v>
      </c>
      <c r="C11" s="253" t="s">
        <v>2333</v>
      </c>
      <c r="D11" s="196">
        <v>1</v>
      </c>
      <c r="E11" s="197" t="s">
        <v>2308</v>
      </c>
      <c r="F11" s="197" t="s">
        <v>2308</v>
      </c>
      <c r="G11" s="198">
        <v>30</v>
      </c>
      <c r="H11" s="197">
        <v>252</v>
      </c>
      <c r="I11" s="198">
        <v>8.1</v>
      </c>
      <c r="J11" s="199">
        <f t="shared" si="1"/>
        <v>16.131149999999998</v>
      </c>
      <c r="K11" s="56"/>
      <c r="L11" s="55"/>
      <c r="M11" s="55"/>
      <c r="N11" s="55"/>
      <c r="O11" s="55"/>
      <c r="P11" s="55"/>
      <c r="Q11" s="55"/>
      <c r="R11" s="55"/>
      <c r="S11" s="54"/>
      <c r="T11" s="200">
        <f t="shared" si="2"/>
        <v>0</v>
      </c>
      <c r="U11" s="53">
        <f t="shared" si="3"/>
        <v>0</v>
      </c>
      <c r="V11" s="844">
        <f t="shared" si="4"/>
        <v>0</v>
      </c>
      <c r="W11" s="1509"/>
      <c r="X11" s="1492"/>
      <c r="Y11" s="1493"/>
    </row>
    <row r="12" spans="2:26" ht="31.5" customHeight="1" x14ac:dyDescent="0.25">
      <c r="B12" s="254">
        <v>5718</v>
      </c>
      <c r="C12" s="253" t="s">
        <v>2334</v>
      </c>
      <c r="D12" s="196">
        <v>2</v>
      </c>
      <c r="E12" s="197" t="s">
        <v>2308</v>
      </c>
      <c r="F12" s="197" t="s">
        <v>2308</v>
      </c>
      <c r="G12" s="198">
        <v>30</v>
      </c>
      <c r="H12" s="197">
        <v>240</v>
      </c>
      <c r="I12" s="198">
        <v>15</v>
      </c>
      <c r="J12" s="199">
        <f t="shared" si="1"/>
        <v>29.872500000000002</v>
      </c>
      <c r="K12" s="56"/>
      <c r="L12" s="55"/>
      <c r="M12" s="55"/>
      <c r="N12" s="55"/>
      <c r="O12" s="55"/>
      <c r="P12" s="55"/>
      <c r="Q12" s="55"/>
      <c r="R12" s="55"/>
      <c r="S12" s="54"/>
      <c r="T12" s="200">
        <f t="shared" si="2"/>
        <v>0</v>
      </c>
      <c r="U12" s="53">
        <f t="shared" si="3"/>
        <v>0</v>
      </c>
      <c r="V12" s="844">
        <f t="shared" si="4"/>
        <v>0</v>
      </c>
      <c r="W12" s="1509"/>
      <c r="X12" s="1492"/>
      <c r="Y12" s="1493"/>
    </row>
    <row r="13" spans="2:26" ht="31.5" customHeight="1" x14ac:dyDescent="0.25">
      <c r="B13" s="254">
        <v>5731</v>
      </c>
      <c r="C13" s="253" t="s">
        <v>2335</v>
      </c>
      <c r="D13" s="196">
        <v>2</v>
      </c>
      <c r="E13" s="197"/>
      <c r="F13" s="197"/>
      <c r="G13" s="198">
        <v>30</v>
      </c>
      <c r="H13" s="197">
        <v>240</v>
      </c>
      <c r="I13" s="198">
        <v>15</v>
      </c>
      <c r="J13" s="199">
        <f t="shared" si="1"/>
        <v>29.872500000000002</v>
      </c>
      <c r="K13" s="56"/>
      <c r="L13" s="55"/>
      <c r="M13" s="55"/>
      <c r="N13" s="55"/>
      <c r="O13" s="55"/>
      <c r="P13" s="55"/>
      <c r="Q13" s="55"/>
      <c r="R13" s="55"/>
      <c r="S13" s="54"/>
      <c r="T13" s="200">
        <f t="shared" si="2"/>
        <v>0</v>
      </c>
      <c r="U13" s="53">
        <f t="shared" si="3"/>
        <v>0</v>
      </c>
      <c r="V13" s="844">
        <f t="shared" si="4"/>
        <v>0</v>
      </c>
      <c r="W13" s="1509"/>
      <c r="X13" s="1492"/>
      <c r="Y13" s="1493"/>
    </row>
    <row r="14" spans="2:26" ht="31.5" customHeight="1" x14ac:dyDescent="0.25">
      <c r="B14" s="194">
        <v>5722</v>
      </c>
      <c r="C14" s="253" t="s">
        <v>2336</v>
      </c>
      <c r="D14" s="196">
        <v>1</v>
      </c>
      <c r="E14" s="197" t="s">
        <v>2308</v>
      </c>
      <c r="F14" s="197" t="s">
        <v>2308</v>
      </c>
      <c r="G14" s="198">
        <v>30</v>
      </c>
      <c r="H14" s="197">
        <v>262</v>
      </c>
      <c r="I14" s="198">
        <v>8.11</v>
      </c>
      <c r="J14" s="199">
        <f t="shared" si="1"/>
        <v>16.151064999999999</v>
      </c>
      <c r="K14" s="56"/>
      <c r="L14" s="55"/>
      <c r="M14" s="55"/>
      <c r="N14" s="55"/>
      <c r="O14" s="55"/>
      <c r="P14" s="55"/>
      <c r="Q14" s="55"/>
      <c r="R14" s="55"/>
      <c r="S14" s="54"/>
      <c r="T14" s="200">
        <f t="shared" si="2"/>
        <v>0</v>
      </c>
      <c r="U14" s="53">
        <f t="shared" si="3"/>
        <v>0</v>
      </c>
      <c r="V14" s="844">
        <f t="shared" si="4"/>
        <v>0</v>
      </c>
      <c r="W14" s="1509"/>
      <c r="X14" s="1492"/>
      <c r="Y14" s="1493"/>
    </row>
    <row r="15" spans="2:26" ht="31.5" customHeight="1" x14ac:dyDescent="0.25">
      <c r="B15" s="254">
        <v>5757</v>
      </c>
      <c r="C15" s="253" t="s">
        <v>2337</v>
      </c>
      <c r="D15" s="196">
        <v>2</v>
      </c>
      <c r="E15" s="197" t="s">
        <v>2308</v>
      </c>
      <c r="F15" s="197" t="s">
        <v>2308</v>
      </c>
      <c r="G15" s="198">
        <v>30</v>
      </c>
      <c r="H15" s="197">
        <v>80</v>
      </c>
      <c r="I15" s="198">
        <v>7.2</v>
      </c>
      <c r="J15" s="199">
        <f t="shared" si="1"/>
        <v>14.338800000000001</v>
      </c>
      <c r="K15" s="56"/>
      <c r="L15" s="55"/>
      <c r="M15" s="55"/>
      <c r="N15" s="55"/>
      <c r="O15" s="55"/>
      <c r="P15" s="55"/>
      <c r="Q15" s="55"/>
      <c r="R15" s="55"/>
      <c r="S15" s="54"/>
      <c r="T15" s="200">
        <f t="shared" si="2"/>
        <v>0</v>
      </c>
      <c r="U15" s="53">
        <f t="shared" si="3"/>
        <v>0</v>
      </c>
      <c r="V15" s="844">
        <f t="shared" si="4"/>
        <v>0</v>
      </c>
      <c r="W15" s="1509"/>
      <c r="X15" s="1492"/>
      <c r="Y15" s="1493"/>
    </row>
    <row r="16" spans="2:26" ht="31.5" customHeight="1" x14ac:dyDescent="0.25">
      <c r="B16" s="194">
        <v>5756</v>
      </c>
      <c r="C16" s="253" t="s">
        <v>2338</v>
      </c>
      <c r="D16" s="196">
        <v>2</v>
      </c>
      <c r="E16" s="197">
        <v>1</v>
      </c>
      <c r="F16" s="197" t="s">
        <v>2308</v>
      </c>
      <c r="G16" s="198">
        <v>30</v>
      </c>
      <c r="H16" s="197">
        <v>80</v>
      </c>
      <c r="I16" s="198">
        <v>5.12</v>
      </c>
      <c r="J16" s="199">
        <f t="shared" si="1"/>
        <v>10.196480000000001</v>
      </c>
      <c r="K16" s="56"/>
      <c r="L16" s="55"/>
      <c r="M16" s="55"/>
      <c r="N16" s="55"/>
      <c r="O16" s="55"/>
      <c r="P16" s="55"/>
      <c r="Q16" s="55"/>
      <c r="R16" s="55"/>
      <c r="S16" s="54"/>
      <c r="T16" s="200">
        <f t="shared" si="2"/>
        <v>0</v>
      </c>
      <c r="U16" s="53">
        <f t="shared" si="3"/>
        <v>0</v>
      </c>
      <c r="V16" s="844">
        <f t="shared" si="4"/>
        <v>0</v>
      </c>
      <c r="W16" s="1509"/>
      <c r="X16" s="1492"/>
      <c r="Y16" s="1493"/>
    </row>
    <row r="17" spans="2:25" ht="31.5" customHeight="1" x14ac:dyDescent="0.25">
      <c r="B17" s="254">
        <v>5764</v>
      </c>
      <c r="C17" s="253" t="s">
        <v>2339</v>
      </c>
      <c r="D17" s="196">
        <v>2</v>
      </c>
      <c r="E17" s="197">
        <v>1</v>
      </c>
      <c r="F17" s="197" t="s">
        <v>2308</v>
      </c>
      <c r="G17" s="198">
        <v>30</v>
      </c>
      <c r="H17" s="197">
        <v>80</v>
      </c>
      <c r="I17" s="198">
        <v>5.12</v>
      </c>
      <c r="J17" s="199">
        <f t="shared" si="1"/>
        <v>10.196480000000001</v>
      </c>
      <c r="K17" s="56"/>
      <c r="L17" s="55"/>
      <c r="M17" s="55"/>
      <c r="N17" s="55"/>
      <c r="O17" s="55"/>
      <c r="P17" s="55"/>
      <c r="Q17" s="55"/>
      <c r="R17" s="55"/>
      <c r="S17" s="54"/>
      <c r="T17" s="200">
        <f t="shared" si="2"/>
        <v>0</v>
      </c>
      <c r="U17" s="53">
        <f t="shared" si="3"/>
        <v>0</v>
      </c>
      <c r="V17" s="844">
        <f t="shared" si="4"/>
        <v>0</v>
      </c>
      <c r="W17" s="1509"/>
      <c r="X17" s="1492"/>
      <c r="Y17" s="1493"/>
    </row>
    <row r="18" spans="2:25" ht="31.5" customHeight="1" x14ac:dyDescent="0.25">
      <c r="B18" s="194">
        <v>5773</v>
      </c>
      <c r="C18" s="253" t="s">
        <v>2340</v>
      </c>
      <c r="D18" s="196">
        <v>2</v>
      </c>
      <c r="E18" s="197">
        <v>1</v>
      </c>
      <c r="F18" s="197" t="s">
        <v>2308</v>
      </c>
      <c r="G18" s="198">
        <v>30</v>
      </c>
      <c r="H18" s="197">
        <v>80</v>
      </c>
      <c r="I18" s="198">
        <v>7.2</v>
      </c>
      <c r="J18" s="199">
        <f t="shared" si="1"/>
        <v>14.338800000000001</v>
      </c>
      <c r="K18" s="56"/>
      <c r="L18" s="55"/>
      <c r="M18" s="55"/>
      <c r="N18" s="55"/>
      <c r="O18" s="55"/>
      <c r="P18" s="55"/>
      <c r="Q18" s="55"/>
      <c r="R18" s="55"/>
      <c r="S18" s="54"/>
      <c r="T18" s="200">
        <f t="shared" si="2"/>
        <v>0</v>
      </c>
      <c r="U18" s="53">
        <f t="shared" si="3"/>
        <v>0</v>
      </c>
      <c r="V18" s="844">
        <f t="shared" si="4"/>
        <v>0</v>
      </c>
      <c r="W18" s="1509"/>
      <c r="X18" s="1492"/>
      <c r="Y18" s="1493"/>
    </row>
    <row r="19" spans="2:25" ht="31.5" customHeight="1" x14ac:dyDescent="0.25">
      <c r="B19" s="194">
        <v>5114</v>
      </c>
      <c r="C19" s="253" t="s">
        <v>2341</v>
      </c>
      <c r="D19" s="196">
        <v>2</v>
      </c>
      <c r="E19" s="197"/>
      <c r="F19" s="197">
        <v>0.25</v>
      </c>
      <c r="G19" s="198">
        <v>30</v>
      </c>
      <c r="H19" s="197">
        <v>80</v>
      </c>
      <c r="I19" s="198">
        <v>5.12</v>
      </c>
      <c r="J19" s="199">
        <f t="shared" si="1"/>
        <v>10.196480000000001</v>
      </c>
      <c r="K19" s="56"/>
      <c r="L19" s="55"/>
      <c r="M19" s="55"/>
      <c r="N19" s="55"/>
      <c r="O19" s="55"/>
      <c r="P19" s="55"/>
      <c r="Q19" s="55"/>
      <c r="R19" s="55"/>
      <c r="S19" s="54"/>
      <c r="T19" s="200">
        <f t="shared" si="2"/>
        <v>0</v>
      </c>
      <c r="U19" s="53">
        <f t="shared" si="3"/>
        <v>0</v>
      </c>
      <c r="V19" s="844">
        <f t="shared" si="4"/>
        <v>0</v>
      </c>
      <c r="W19" s="1509"/>
      <c r="X19" s="1492"/>
      <c r="Y19" s="1493"/>
    </row>
    <row r="20" spans="2:25" ht="31.5" customHeight="1" x14ac:dyDescent="0.25">
      <c r="B20" s="194">
        <v>5734</v>
      </c>
      <c r="C20" s="253" t="s">
        <v>2342</v>
      </c>
      <c r="D20" s="196">
        <v>1</v>
      </c>
      <c r="E20" s="197"/>
      <c r="F20" s="197"/>
      <c r="G20" s="198">
        <v>30</v>
      </c>
      <c r="H20" s="197">
        <v>263</v>
      </c>
      <c r="I20" s="198">
        <v>15</v>
      </c>
      <c r="J20" s="199">
        <f t="shared" si="1"/>
        <v>29.872500000000002</v>
      </c>
      <c r="K20" s="56"/>
      <c r="L20" s="55"/>
      <c r="M20" s="55"/>
      <c r="N20" s="55"/>
      <c r="O20" s="55"/>
      <c r="P20" s="55"/>
      <c r="Q20" s="55"/>
      <c r="R20" s="55"/>
      <c r="S20" s="54"/>
      <c r="T20" s="200">
        <f t="shared" si="2"/>
        <v>0</v>
      </c>
      <c r="U20" s="53">
        <f t="shared" si="3"/>
        <v>0</v>
      </c>
      <c r="V20" s="844">
        <f t="shared" si="4"/>
        <v>0</v>
      </c>
      <c r="W20" s="1509"/>
      <c r="X20" s="1492"/>
      <c r="Y20" s="1493"/>
    </row>
    <row r="21" spans="2:25" ht="31.5" customHeight="1" x14ac:dyDescent="0.25">
      <c r="B21" s="194">
        <v>5742</v>
      </c>
      <c r="C21" s="253" t="s">
        <v>2343</v>
      </c>
      <c r="D21" s="196">
        <v>1</v>
      </c>
      <c r="E21" s="197"/>
      <c r="F21" s="197"/>
      <c r="G21" s="198">
        <v>30</v>
      </c>
      <c r="H21" s="197">
        <v>240</v>
      </c>
      <c r="I21" s="198">
        <v>15</v>
      </c>
      <c r="J21" s="199">
        <f t="shared" si="1"/>
        <v>29.872500000000002</v>
      </c>
      <c r="K21" s="56"/>
      <c r="L21" s="55"/>
      <c r="M21" s="55"/>
      <c r="N21" s="55"/>
      <c r="O21" s="55"/>
      <c r="P21" s="55"/>
      <c r="Q21" s="55"/>
      <c r="R21" s="55"/>
      <c r="S21" s="54"/>
      <c r="T21" s="200">
        <f t="shared" si="2"/>
        <v>0</v>
      </c>
      <c r="U21" s="53">
        <f t="shared" si="3"/>
        <v>0</v>
      </c>
      <c r="V21" s="844">
        <f t="shared" si="4"/>
        <v>0</v>
      </c>
      <c r="W21" s="1509"/>
      <c r="X21" s="1492"/>
      <c r="Y21" s="1493"/>
    </row>
    <row r="22" spans="2:25" ht="31.5" customHeight="1" x14ac:dyDescent="0.25">
      <c r="B22" s="194">
        <v>5741</v>
      </c>
      <c r="C22" s="253" t="s">
        <v>2344</v>
      </c>
      <c r="D22" s="196">
        <v>1</v>
      </c>
      <c r="E22" s="197"/>
      <c r="F22" s="197"/>
      <c r="G22" s="198">
        <v>30</v>
      </c>
      <c r="H22" s="197">
        <v>262</v>
      </c>
      <c r="I22" s="198">
        <v>8.11</v>
      </c>
      <c r="J22" s="199">
        <f t="shared" si="1"/>
        <v>16.151064999999999</v>
      </c>
      <c r="K22" s="56"/>
      <c r="L22" s="55"/>
      <c r="M22" s="55"/>
      <c r="N22" s="55"/>
      <c r="O22" s="55"/>
      <c r="P22" s="55"/>
      <c r="Q22" s="55"/>
      <c r="R22" s="55"/>
      <c r="S22" s="54"/>
      <c r="T22" s="200">
        <f t="shared" si="2"/>
        <v>0</v>
      </c>
      <c r="U22" s="53">
        <f t="shared" si="3"/>
        <v>0</v>
      </c>
      <c r="V22" s="844">
        <f t="shared" si="4"/>
        <v>0</v>
      </c>
      <c r="W22" s="1509"/>
      <c r="X22" s="1492"/>
      <c r="Y22" s="1493"/>
    </row>
    <row r="23" spans="2:25" ht="31.5" customHeight="1" thickBot="1" x14ac:dyDescent="0.3">
      <c r="B23" s="256">
        <v>5165</v>
      </c>
      <c r="C23" s="255" t="s">
        <v>2345</v>
      </c>
      <c r="D23" s="203">
        <v>2</v>
      </c>
      <c r="E23" s="204" t="s">
        <v>2308</v>
      </c>
      <c r="F23" s="204" t="s">
        <v>2346</v>
      </c>
      <c r="G23" s="205">
        <v>30</v>
      </c>
      <c r="H23" s="204">
        <v>128</v>
      </c>
      <c r="I23" s="205">
        <v>6</v>
      </c>
      <c r="J23" s="206">
        <f t="shared" si="1"/>
        <v>11.949</v>
      </c>
      <c r="K23" s="52"/>
      <c r="L23" s="51"/>
      <c r="M23" s="51"/>
      <c r="N23" s="51"/>
      <c r="O23" s="51"/>
      <c r="P23" s="51"/>
      <c r="Q23" s="51"/>
      <c r="R23" s="51"/>
      <c r="S23" s="50"/>
      <c r="T23" s="207">
        <f t="shared" si="2"/>
        <v>0</v>
      </c>
      <c r="U23" s="49">
        <f t="shared" si="3"/>
        <v>0</v>
      </c>
      <c r="V23" s="845">
        <f t="shared" si="4"/>
        <v>0</v>
      </c>
      <c r="W23" s="1510"/>
      <c r="X23" s="1494"/>
      <c r="Y23" s="1495"/>
    </row>
    <row r="24" spans="2:25" ht="70.900000000000006" customHeight="1" thickBot="1" x14ac:dyDescent="0.3">
      <c r="B24" s="208"/>
      <c r="C24" s="209"/>
      <c r="D24" s="210"/>
      <c r="E24" s="210"/>
      <c r="F24" s="210"/>
      <c r="G24" s="210"/>
      <c r="H24" s="210"/>
      <c r="I24" s="210"/>
      <c r="J24" s="211"/>
      <c r="K24" s="212"/>
      <c r="L24" s="212"/>
      <c r="M24" s="212"/>
      <c r="N24" s="212"/>
      <c r="O24" s="212"/>
      <c r="P24" s="212"/>
      <c r="Q24" s="212"/>
      <c r="R24" s="212"/>
      <c r="S24" s="212"/>
      <c r="T24" s="213"/>
      <c r="U24" s="214"/>
      <c r="V24" s="215"/>
      <c r="W24" s="215"/>
      <c r="X24" s="215"/>
      <c r="Y24" s="216"/>
    </row>
    <row r="25" spans="2:25" ht="15.75" thickTop="1" x14ac:dyDescent="0.25">
      <c r="K25" s="218"/>
      <c r="L25" s="218"/>
      <c r="M25" s="218"/>
      <c r="N25" s="218"/>
      <c r="O25" s="218"/>
      <c r="P25" s="218"/>
      <c r="Q25" s="218"/>
      <c r="R25" s="218"/>
      <c r="S25" s="218"/>
      <c r="T25" s="218"/>
      <c r="U25" s="219"/>
      <c r="V25" s="220"/>
      <c r="W25" s="220"/>
    </row>
    <row r="27" spans="2:25" ht="21" customHeight="1" x14ac:dyDescent="0.25"/>
  </sheetData>
  <sheetProtection algorithmName="SHA-512" hashValue="Juy0VbwolN7MzJOyexnlbUUpdd2q3XJjKi3jxG5JkYH1ht4i0XuqIIImyIf+XcCG+tnbDfmujGxIo5l6fZ7/2Q==" saltValue="49Url/tU4Ot/lcFRQt2vYQ==" spinCount="100000" sheet="1" objects="1" formatColumns="0" formatRows="0" selectLockedCells="1"/>
  <mergeCells count="15">
    <mergeCell ref="B1:P1"/>
    <mergeCell ref="Q1:Y3"/>
    <mergeCell ref="B2:P2"/>
    <mergeCell ref="B3:C3"/>
    <mergeCell ref="D3:J3"/>
    <mergeCell ref="K3:M3"/>
    <mergeCell ref="N3:P3"/>
    <mergeCell ref="X9:Y23"/>
    <mergeCell ref="B4:Y4"/>
    <mergeCell ref="B5:J5"/>
    <mergeCell ref="L5:N5"/>
    <mergeCell ref="O5:R5"/>
    <mergeCell ref="T5:Y5"/>
    <mergeCell ref="B8:Y8"/>
    <mergeCell ref="W9:W23"/>
  </mergeCells>
  <conditionalFormatting sqref="B1">
    <cfRule type="duplicateValues" dxfId="109" priority="2"/>
  </conditionalFormatting>
  <conditionalFormatting sqref="B2:B1048576">
    <cfRule type="duplicateValues" dxfId="108" priority="3"/>
  </conditionalFormatting>
  <conditionalFormatting sqref="Z9:Z23">
    <cfRule type="containsText" dxfId="107"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51F4-5671-4C01-B160-F26CBEBD550F}">
  <sheetPr>
    <pageSetUpPr fitToPage="1"/>
  </sheetPr>
  <dimension ref="A1:Y38"/>
  <sheetViews>
    <sheetView showGridLines="0" topLeftCell="A2"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8.7109375"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110242</v>
      </c>
      <c r="L6" s="1559" t="s">
        <v>1963</v>
      </c>
      <c r="M6" s="1559"/>
      <c r="N6" s="1559"/>
      <c r="O6" s="1503" t="s">
        <v>2330</v>
      </c>
      <c r="P6" s="1503"/>
      <c r="Q6" s="1503"/>
      <c r="R6" s="1503"/>
      <c r="S6" s="170">
        <v>1.9915</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SUM(U14:U28)</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SUM(K14:K60)</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v>5705</v>
      </c>
      <c r="C14" s="252" t="s">
        <v>2331</v>
      </c>
      <c r="D14" s="189">
        <v>1</v>
      </c>
      <c r="E14" s="190" t="s">
        <v>2308</v>
      </c>
      <c r="F14" s="190" t="s">
        <v>2308</v>
      </c>
      <c r="G14" s="191">
        <v>30</v>
      </c>
      <c r="H14" s="190">
        <v>263</v>
      </c>
      <c r="I14" s="191">
        <v>15</v>
      </c>
      <c r="J14" s="83">
        <f t="shared" ref="J14:J28" si="1">$S$6*I14</f>
        <v>29.872500000000002</v>
      </c>
      <c r="K14" s="60"/>
      <c r="L14" s="59"/>
      <c r="M14" s="59"/>
      <c r="N14" s="59"/>
      <c r="O14" s="59"/>
      <c r="P14" s="59"/>
      <c r="Q14" s="59"/>
      <c r="R14" s="59"/>
      <c r="S14" s="58"/>
      <c r="T14" s="193">
        <f t="shared" ref="T14:T28" si="2">SUM(K14:S14)</f>
        <v>0</v>
      </c>
      <c r="U14" s="57">
        <f t="shared" ref="U14:U28" si="3">T14*I14</f>
        <v>0</v>
      </c>
      <c r="V14" s="1034">
        <f t="shared" ref="V14:V28" si="4">U14*$S$6</f>
        <v>0</v>
      </c>
      <c r="W14" s="1490" t="s">
        <v>1976</v>
      </c>
      <c r="X14" s="1491"/>
    </row>
    <row r="15" spans="1:25" ht="31.5" customHeight="1" x14ac:dyDescent="0.25">
      <c r="B15" s="243">
        <v>5708</v>
      </c>
      <c r="C15" s="253" t="s">
        <v>2332</v>
      </c>
      <c r="D15" s="196">
        <v>1</v>
      </c>
      <c r="E15" s="197" t="s">
        <v>2308</v>
      </c>
      <c r="F15" s="197" t="s">
        <v>2308</v>
      </c>
      <c r="G15" s="198">
        <v>30</v>
      </c>
      <c r="H15" s="197">
        <v>263</v>
      </c>
      <c r="I15" s="198">
        <v>15</v>
      </c>
      <c r="J15" s="199">
        <f t="shared" si="1"/>
        <v>29.872500000000002</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v>5715</v>
      </c>
      <c r="C16" s="253" t="s">
        <v>2333</v>
      </c>
      <c r="D16" s="196">
        <v>1</v>
      </c>
      <c r="E16" s="197" t="s">
        <v>2308</v>
      </c>
      <c r="F16" s="197" t="s">
        <v>2308</v>
      </c>
      <c r="G16" s="198">
        <v>30</v>
      </c>
      <c r="H16" s="197">
        <v>252</v>
      </c>
      <c r="I16" s="198">
        <v>8.1</v>
      </c>
      <c r="J16" s="199">
        <f t="shared" si="1"/>
        <v>16.131149999999998</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v>5718</v>
      </c>
      <c r="C17" s="253" t="s">
        <v>2334</v>
      </c>
      <c r="D17" s="196">
        <v>2</v>
      </c>
      <c r="E17" s="197" t="s">
        <v>2308</v>
      </c>
      <c r="F17" s="197" t="s">
        <v>2308</v>
      </c>
      <c r="G17" s="198">
        <v>30</v>
      </c>
      <c r="H17" s="197">
        <v>240</v>
      </c>
      <c r="I17" s="198">
        <v>15</v>
      </c>
      <c r="J17" s="199">
        <f t="shared" si="1"/>
        <v>29.872500000000002</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v>5731</v>
      </c>
      <c r="C18" s="253" t="s">
        <v>2335</v>
      </c>
      <c r="D18" s="196">
        <v>2</v>
      </c>
      <c r="E18" s="197"/>
      <c r="F18" s="197"/>
      <c r="G18" s="198">
        <v>30</v>
      </c>
      <c r="H18" s="197">
        <v>240</v>
      </c>
      <c r="I18" s="198">
        <v>15</v>
      </c>
      <c r="J18" s="199">
        <f t="shared" si="1"/>
        <v>29.872500000000002</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v>5722</v>
      </c>
      <c r="C19" s="253" t="s">
        <v>2336</v>
      </c>
      <c r="D19" s="196">
        <v>1</v>
      </c>
      <c r="E19" s="197" t="s">
        <v>2308</v>
      </c>
      <c r="F19" s="197" t="s">
        <v>2308</v>
      </c>
      <c r="G19" s="198">
        <v>30</v>
      </c>
      <c r="H19" s="197">
        <v>262</v>
      </c>
      <c r="I19" s="198">
        <v>8.11</v>
      </c>
      <c r="J19" s="199">
        <f t="shared" si="1"/>
        <v>16.151064999999999</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v>5757</v>
      </c>
      <c r="C20" s="253" t="s">
        <v>2337</v>
      </c>
      <c r="D20" s="196">
        <v>2</v>
      </c>
      <c r="E20" s="197" t="s">
        <v>2308</v>
      </c>
      <c r="F20" s="197" t="s">
        <v>2308</v>
      </c>
      <c r="G20" s="198">
        <v>30</v>
      </c>
      <c r="H20" s="197">
        <v>80</v>
      </c>
      <c r="I20" s="198">
        <v>7.2</v>
      </c>
      <c r="J20" s="199">
        <f t="shared" si="1"/>
        <v>14.338800000000001</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245">
        <v>5756</v>
      </c>
      <c r="C21" s="253" t="s">
        <v>2338</v>
      </c>
      <c r="D21" s="196">
        <v>2</v>
      </c>
      <c r="E21" s="197">
        <v>1</v>
      </c>
      <c r="F21" s="197" t="s">
        <v>2308</v>
      </c>
      <c r="G21" s="198">
        <v>30</v>
      </c>
      <c r="H21" s="197">
        <v>80</v>
      </c>
      <c r="I21" s="198">
        <v>5.12</v>
      </c>
      <c r="J21" s="199">
        <f t="shared" si="1"/>
        <v>10.196480000000001</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45">
        <v>5764</v>
      </c>
      <c r="C22" s="253" t="s">
        <v>2339</v>
      </c>
      <c r="D22" s="196">
        <v>2</v>
      </c>
      <c r="E22" s="197">
        <v>1</v>
      </c>
      <c r="F22" s="197" t="s">
        <v>2308</v>
      </c>
      <c r="G22" s="198">
        <v>30</v>
      </c>
      <c r="H22" s="197">
        <v>80</v>
      </c>
      <c r="I22" s="198">
        <v>5.12</v>
      </c>
      <c r="J22" s="199">
        <f t="shared" si="1"/>
        <v>10.196480000000001</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243">
        <v>5773</v>
      </c>
      <c r="C23" s="253" t="s">
        <v>2340</v>
      </c>
      <c r="D23" s="196">
        <v>2</v>
      </c>
      <c r="E23" s="197">
        <v>1</v>
      </c>
      <c r="F23" s="197" t="s">
        <v>2308</v>
      </c>
      <c r="G23" s="198">
        <v>30</v>
      </c>
      <c r="H23" s="197">
        <v>80</v>
      </c>
      <c r="I23" s="198">
        <v>7.2</v>
      </c>
      <c r="J23" s="199">
        <f t="shared" si="1"/>
        <v>14.338800000000001</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245">
        <v>5114</v>
      </c>
      <c r="C24" s="253" t="s">
        <v>2341</v>
      </c>
      <c r="D24" s="196">
        <v>2</v>
      </c>
      <c r="E24" s="197"/>
      <c r="F24" s="197">
        <v>0.25</v>
      </c>
      <c r="G24" s="198">
        <v>30</v>
      </c>
      <c r="H24" s="197">
        <v>80</v>
      </c>
      <c r="I24" s="198">
        <v>5.12</v>
      </c>
      <c r="J24" s="199">
        <f t="shared" si="1"/>
        <v>10.196480000000001</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245">
        <v>5734</v>
      </c>
      <c r="C25" s="253" t="s">
        <v>2342</v>
      </c>
      <c r="D25" s="196">
        <v>1</v>
      </c>
      <c r="E25" s="197"/>
      <c r="F25" s="197"/>
      <c r="G25" s="198">
        <v>30</v>
      </c>
      <c r="H25" s="197">
        <v>263</v>
      </c>
      <c r="I25" s="198">
        <v>15</v>
      </c>
      <c r="J25" s="199">
        <f t="shared" si="1"/>
        <v>29.872500000000002</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245">
        <v>5742</v>
      </c>
      <c r="C26" s="253" t="s">
        <v>2343</v>
      </c>
      <c r="D26" s="196">
        <v>1</v>
      </c>
      <c r="E26" s="197"/>
      <c r="F26" s="197"/>
      <c r="G26" s="198">
        <v>30</v>
      </c>
      <c r="H26" s="197">
        <v>240</v>
      </c>
      <c r="I26" s="198">
        <v>15</v>
      </c>
      <c r="J26" s="199">
        <f t="shared" si="1"/>
        <v>29.872500000000002</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245">
        <v>5741</v>
      </c>
      <c r="C27" s="253" t="s">
        <v>2344</v>
      </c>
      <c r="D27" s="196">
        <v>1</v>
      </c>
      <c r="E27" s="197"/>
      <c r="F27" s="197"/>
      <c r="G27" s="198">
        <v>30</v>
      </c>
      <c r="H27" s="197">
        <v>262</v>
      </c>
      <c r="I27" s="198">
        <v>8.11</v>
      </c>
      <c r="J27" s="199">
        <f t="shared" si="1"/>
        <v>16.151064999999999</v>
      </c>
      <c r="K27" s="56"/>
      <c r="L27" s="55"/>
      <c r="M27" s="55"/>
      <c r="N27" s="55"/>
      <c r="O27" s="55"/>
      <c r="P27" s="55"/>
      <c r="Q27" s="55"/>
      <c r="R27" s="55"/>
      <c r="S27" s="54"/>
      <c r="T27" s="200">
        <f t="shared" si="2"/>
        <v>0</v>
      </c>
      <c r="U27" s="53">
        <f t="shared" si="3"/>
        <v>0</v>
      </c>
      <c r="V27" s="1035">
        <f t="shared" si="4"/>
        <v>0</v>
      </c>
      <c r="W27" s="1492"/>
      <c r="X27" s="1493"/>
    </row>
    <row r="28" spans="2:24" ht="31.5" customHeight="1" thickBot="1" x14ac:dyDescent="0.3">
      <c r="B28" s="246">
        <v>5165</v>
      </c>
      <c r="C28" s="255" t="s">
        <v>2345</v>
      </c>
      <c r="D28" s="203">
        <v>2</v>
      </c>
      <c r="E28" s="204" t="s">
        <v>2308</v>
      </c>
      <c r="F28" s="204" t="s">
        <v>2346</v>
      </c>
      <c r="G28" s="205">
        <v>30</v>
      </c>
      <c r="H28" s="204">
        <v>128</v>
      </c>
      <c r="I28" s="205">
        <v>6</v>
      </c>
      <c r="J28" s="206">
        <f t="shared" si="1"/>
        <v>11.949</v>
      </c>
      <c r="K28" s="52"/>
      <c r="L28" s="51"/>
      <c r="M28" s="51"/>
      <c r="N28" s="51"/>
      <c r="O28" s="51"/>
      <c r="P28" s="51"/>
      <c r="Q28" s="51"/>
      <c r="R28" s="51"/>
      <c r="S28" s="50"/>
      <c r="T28" s="207">
        <f t="shared" si="2"/>
        <v>0</v>
      </c>
      <c r="U28" s="49">
        <f t="shared" si="3"/>
        <v>0</v>
      </c>
      <c r="V28" s="1036">
        <f t="shared" si="4"/>
        <v>0</v>
      </c>
      <c r="W28" s="1494"/>
      <c r="X28" s="1495"/>
    </row>
    <row r="29" spans="2:24" ht="23.85" customHeight="1" x14ac:dyDescent="0.25">
      <c r="B29" s="1548" t="s">
        <v>2004</v>
      </c>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50"/>
    </row>
    <row r="30" spans="2:24" ht="23.85" customHeight="1" x14ac:dyDescent="0.25">
      <c r="B30" s="1548"/>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50"/>
    </row>
    <row r="31" spans="2:24" ht="0.75" customHeight="1" x14ac:dyDescent="0.25">
      <c r="B31" s="1548"/>
      <c r="C31" s="1569"/>
      <c r="D31" s="1569"/>
      <c r="E31" s="1569"/>
      <c r="F31" s="1569"/>
      <c r="G31" s="1569"/>
      <c r="H31" s="1569"/>
      <c r="I31" s="1569"/>
      <c r="J31" s="1569"/>
      <c r="K31" s="1569"/>
      <c r="L31" s="1569"/>
      <c r="M31" s="1569"/>
      <c r="N31" s="1569"/>
      <c r="O31" s="1569"/>
      <c r="P31" s="1569"/>
      <c r="Q31" s="1569"/>
      <c r="R31" s="1569"/>
      <c r="S31" s="1569"/>
      <c r="T31" s="1569"/>
      <c r="U31" s="1569"/>
      <c r="V31" s="1569"/>
      <c r="W31" s="1569"/>
      <c r="X31" s="1550"/>
    </row>
    <row r="32" spans="2:24" ht="33.75" customHeight="1" thickBot="1" x14ac:dyDescent="0.3">
      <c r="B32" s="1551"/>
      <c r="C32" s="1552"/>
      <c r="D32" s="1552"/>
      <c r="E32" s="1552"/>
      <c r="F32" s="1552"/>
      <c r="G32" s="1552"/>
      <c r="H32" s="1552"/>
      <c r="I32" s="1552"/>
      <c r="J32" s="1552"/>
      <c r="K32" s="1552"/>
      <c r="L32" s="1552"/>
      <c r="M32" s="1552"/>
      <c r="N32" s="1552"/>
      <c r="O32" s="1552"/>
      <c r="P32" s="1552"/>
      <c r="Q32" s="1552"/>
      <c r="R32" s="1552"/>
      <c r="S32" s="1552"/>
      <c r="T32" s="1552"/>
      <c r="U32" s="1552"/>
      <c r="V32" s="1552"/>
      <c r="W32" s="1552"/>
      <c r="X32" s="1553"/>
    </row>
    <row r="33" spans="2:24" ht="58.5" customHeight="1" thickTop="1" thickBot="1" x14ac:dyDescent="0.3">
      <c r="B33" s="1533"/>
      <c r="C33" s="1533"/>
      <c r="D33" s="1533"/>
      <c r="E33" s="1533"/>
      <c r="F33" s="1533"/>
      <c r="G33" s="1533"/>
      <c r="H33" s="1533"/>
      <c r="I33" s="1533"/>
      <c r="J33" s="1533"/>
      <c r="K33" s="1533"/>
      <c r="L33" s="1533"/>
      <c r="M33" s="1533"/>
      <c r="N33" s="1533"/>
      <c r="O33" s="1533"/>
      <c r="P33" s="1533"/>
      <c r="Q33" s="1533"/>
      <c r="R33" s="1533"/>
      <c r="S33" s="1533"/>
      <c r="T33" s="1533"/>
      <c r="U33" s="1533"/>
      <c r="V33" s="1533"/>
      <c r="W33" s="1533"/>
      <c r="X33" s="1533"/>
    </row>
    <row r="34" spans="2:24" ht="23.25" x14ac:dyDescent="0.35">
      <c r="C34" s="1530" t="s">
        <v>2005</v>
      </c>
      <c r="D34" s="1531"/>
      <c r="E34" s="1531"/>
      <c r="F34" s="1531"/>
      <c r="G34" s="1532"/>
    </row>
    <row r="35" spans="2:24" x14ac:dyDescent="0.25">
      <c r="C35" s="1631"/>
      <c r="D35" s="1632"/>
      <c r="E35" s="1632"/>
      <c r="F35" s="1632"/>
      <c r="G35" s="1633"/>
    </row>
    <row r="36" spans="2:24" x14ac:dyDescent="0.25">
      <c r="C36" s="1631"/>
      <c r="D36" s="1632"/>
      <c r="E36" s="1632"/>
      <c r="F36" s="1632"/>
      <c r="G36" s="1633"/>
    </row>
    <row r="37" spans="2:24" x14ac:dyDescent="0.25">
      <c r="C37" s="1631"/>
      <c r="D37" s="1632"/>
      <c r="E37" s="1632"/>
      <c r="F37" s="1632"/>
      <c r="G37" s="1633"/>
    </row>
    <row r="38" spans="2:24" ht="15.75" thickBot="1" x14ac:dyDescent="0.3">
      <c r="C38" s="1634"/>
      <c r="D38" s="1635"/>
      <c r="E38" s="1635"/>
      <c r="F38" s="1635"/>
      <c r="G38" s="1636"/>
    </row>
  </sheetData>
  <sheetProtection algorithmName="SHA-512" hashValue="t5nHYGPhVHLU3pPxJVHx53/uzqMmr88oL9E5iR4RoI9/n45eqYU2IHmM1j1X/ktflF78PZslXGe+4xmQhSdsCQ==" saltValue="lsbGdH4Pi1EicGXdGuuMdQ==" spinCount="100000" sheet="1" objects="1" formatColumns="0" formatRows="0" selectLockedCells="1"/>
  <mergeCells count="28">
    <mergeCell ref="B29:X30"/>
    <mergeCell ref="B31:X32"/>
    <mergeCell ref="B33:X33"/>
    <mergeCell ref="B7:B8"/>
    <mergeCell ref="E7:J7"/>
    <mergeCell ref="L7:Q7"/>
    <mergeCell ref="S7:X7"/>
    <mergeCell ref="E8:J8"/>
    <mergeCell ref="L8:Q8"/>
    <mergeCell ref="S8:X8"/>
    <mergeCell ref="B9:X9"/>
    <mergeCell ref="B10:X10"/>
    <mergeCell ref="C34:G34"/>
    <mergeCell ref="C35:G38"/>
    <mergeCell ref="B1:P1"/>
    <mergeCell ref="Q1:X3"/>
    <mergeCell ref="B2:P2"/>
    <mergeCell ref="B3:C3"/>
    <mergeCell ref="D3:J3"/>
    <mergeCell ref="K3:M3"/>
    <mergeCell ref="N3:P3"/>
    <mergeCell ref="B4:X4"/>
    <mergeCell ref="B5:X5"/>
    <mergeCell ref="B6:J6"/>
    <mergeCell ref="L6:N6"/>
    <mergeCell ref="O6:R6"/>
    <mergeCell ref="T6:X6"/>
    <mergeCell ref="W14:X28"/>
  </mergeCells>
  <conditionalFormatting sqref="B1:B1048576">
    <cfRule type="duplicateValues" dxfId="106" priority="1"/>
  </conditionalFormatting>
  <pageMargins left="0.25" right="0.25" top="0.5" bottom="0.25" header="0" footer="0"/>
  <pageSetup scale="3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A26C-AE2A-44B8-A4BD-8D8D141CA1D1}">
  <dimension ref="A1:M37"/>
  <sheetViews>
    <sheetView topLeftCell="A12" workbookViewId="0">
      <selection activeCell="I44" sqref="I44"/>
    </sheetView>
  </sheetViews>
  <sheetFormatPr defaultRowHeight="15" x14ac:dyDescent="0.25"/>
  <cols>
    <col min="1" max="1" width="38" bestFit="1" customWidth="1"/>
    <col min="9" max="9" width="11" customWidth="1"/>
  </cols>
  <sheetData>
    <row r="1" spans="1:13" ht="125.25" customHeight="1" thickBot="1" x14ac:dyDescent="0.35">
      <c r="B1" s="36" t="str">
        <f t="shared" ref="B1:J1" si="0">IF(OR(B37&gt;9,B37=0),"OKAY", "MUST ORDER NO LESS THAN 10 CASES")</f>
        <v>OKAY</v>
      </c>
      <c r="C1" s="36" t="str">
        <f t="shared" si="0"/>
        <v>OKAY</v>
      </c>
      <c r="D1" s="36" t="str">
        <f t="shared" si="0"/>
        <v>OKAY</v>
      </c>
      <c r="E1" s="36" t="str">
        <f t="shared" si="0"/>
        <v>OKAY</v>
      </c>
      <c r="F1" s="36" t="str">
        <f t="shared" si="0"/>
        <v>OKAY</v>
      </c>
      <c r="G1" s="36" t="str">
        <f t="shared" si="0"/>
        <v>OKAY</v>
      </c>
      <c r="H1" s="36" t="str">
        <f t="shared" si="0"/>
        <v>OKAY</v>
      </c>
      <c r="I1" s="36" t="str">
        <f t="shared" si="0"/>
        <v>OKAY</v>
      </c>
      <c r="J1" s="36" t="str">
        <f t="shared" si="0"/>
        <v>OKAY</v>
      </c>
      <c r="K1" s="35"/>
      <c r="M1" s="502">
        <f>COUNTIF(B1:J1,"MUST ORDER NO LESS THAN 10 CASES")</f>
        <v>0</v>
      </c>
    </row>
    <row r="2" spans="1:13" ht="47.25" thickBot="1" x14ac:dyDescent="0.3">
      <c r="B2" s="2" t="s">
        <v>1719</v>
      </c>
      <c r="C2" s="2" t="s">
        <v>1720</v>
      </c>
      <c r="D2" s="2" t="s">
        <v>1721</v>
      </c>
      <c r="E2" s="2" t="s">
        <v>1722</v>
      </c>
      <c r="F2" s="2" t="s">
        <v>1723</v>
      </c>
      <c r="G2" s="2" t="s">
        <v>1724</v>
      </c>
      <c r="H2" s="2" t="s">
        <v>1725</v>
      </c>
      <c r="I2" s="2" t="s">
        <v>106</v>
      </c>
      <c r="J2" s="2" t="s">
        <v>107</v>
      </c>
      <c r="K2" s="34" t="s">
        <v>1726</v>
      </c>
    </row>
    <row r="3" spans="1:13" x14ac:dyDescent="0.25">
      <c r="A3" s="132" t="s">
        <v>0</v>
      </c>
      <c r="B3" s="132">
        <f>'Direct Delivery'!G86</f>
        <v>0</v>
      </c>
      <c r="C3" s="132">
        <f>'Direct Delivery'!H86</f>
        <v>0</v>
      </c>
      <c r="D3" s="132">
        <f>'Direct Delivery'!I86</f>
        <v>0</v>
      </c>
      <c r="E3" s="132">
        <f>'Direct Delivery'!J86</f>
        <v>0</v>
      </c>
      <c r="F3" s="132">
        <f>'Direct Delivery'!K86</f>
        <v>0</v>
      </c>
      <c r="G3" s="132">
        <f>'Direct Delivery'!L86</f>
        <v>0</v>
      </c>
      <c r="H3" s="132">
        <f>'Direct Delivery'!M86</f>
        <v>0</v>
      </c>
      <c r="I3" s="132">
        <f>'Direct Delivery'!N86</f>
        <v>0</v>
      </c>
      <c r="J3" s="132">
        <f>'Direct Delivery'!O86</f>
        <v>0</v>
      </c>
      <c r="K3" s="132">
        <f t="shared" ref="K3:K24" si="1">SUM(B3:J3)</f>
        <v>0</v>
      </c>
    </row>
    <row r="4" spans="1:13" x14ac:dyDescent="0.25">
      <c r="A4" t="s">
        <v>1727</v>
      </c>
      <c r="B4" s="33">
        <f>'Alpha (FFS)'!K7</f>
        <v>0</v>
      </c>
      <c r="C4" s="33">
        <f>'Alpha (FFS)'!L7</f>
        <v>0</v>
      </c>
      <c r="D4" s="33">
        <f>'Alpha (FFS)'!M7</f>
        <v>0</v>
      </c>
      <c r="E4" s="33">
        <f>'Alpha (FFS)'!N7</f>
        <v>0</v>
      </c>
      <c r="F4" s="33">
        <f>'Alpha (FFS)'!O7</f>
        <v>0</v>
      </c>
      <c r="G4" s="33">
        <f>'Alpha (FFS)'!P7</f>
        <v>0</v>
      </c>
      <c r="H4" s="33">
        <f>'Alpha (FFS)'!Q7</f>
        <v>0</v>
      </c>
      <c r="I4" s="33">
        <f>'Alpha (FFS)'!R7</f>
        <v>0</v>
      </c>
      <c r="J4" s="33">
        <f>'Alpha (FFS)'!S7</f>
        <v>0</v>
      </c>
      <c r="K4">
        <f t="shared" si="1"/>
        <v>0</v>
      </c>
    </row>
    <row r="5" spans="1:13" x14ac:dyDescent="0.25">
      <c r="A5" t="s">
        <v>1728</v>
      </c>
      <c r="B5" s="33">
        <f>'Bongards (FFS)'!K7</f>
        <v>0</v>
      </c>
      <c r="C5" s="33">
        <f>'Bongards (FFS)'!L7</f>
        <v>0</v>
      </c>
      <c r="D5" s="33">
        <f>'Bongards (FFS)'!M7</f>
        <v>0</v>
      </c>
      <c r="E5" s="33">
        <f>'Bongards (FFS)'!N7</f>
        <v>0</v>
      </c>
      <c r="F5" s="33">
        <f>'Bongards (FFS)'!O7</f>
        <v>0</v>
      </c>
      <c r="G5" s="33">
        <f>'Bongards (FFS)'!P7</f>
        <v>0</v>
      </c>
      <c r="H5" s="33">
        <f>'Bongards (FFS)'!Q7</f>
        <v>0</v>
      </c>
      <c r="I5" s="33">
        <f>'Bongards (FFS)'!R7</f>
        <v>0</v>
      </c>
      <c r="J5" s="33">
        <f>'Bongards (FFS)'!S7</f>
        <v>0</v>
      </c>
      <c r="K5" s="33">
        <f t="shared" si="1"/>
        <v>0</v>
      </c>
    </row>
    <row r="6" spans="1:13" x14ac:dyDescent="0.25">
      <c r="A6" t="s">
        <v>1729</v>
      </c>
      <c r="B6" s="33">
        <f>'Brookwood - Pork (FFS)'!K7</f>
        <v>0</v>
      </c>
      <c r="C6" s="33">
        <f>'Brookwood - Pork (FFS)'!L7</f>
        <v>0</v>
      </c>
      <c r="D6" s="33">
        <f>'Brookwood - Pork (FFS)'!M7</f>
        <v>0</v>
      </c>
      <c r="E6" s="33">
        <f>'Brookwood - Pork (FFS)'!N7</f>
        <v>0</v>
      </c>
      <c r="F6" s="33">
        <f>'Brookwood - Pork (FFS)'!O7</f>
        <v>0</v>
      </c>
      <c r="G6" s="33">
        <f>'Brookwood - Pork (FFS)'!P7</f>
        <v>0</v>
      </c>
      <c r="H6" s="33">
        <f>'Brookwood - Pork (FFS)'!Q7</f>
        <v>0</v>
      </c>
      <c r="I6" s="33">
        <f>'Brookwood - Pork (FFS)'!R7</f>
        <v>0</v>
      </c>
      <c r="J6" s="33">
        <f>'Brookwood - Pork (FFS)'!S7</f>
        <v>0</v>
      </c>
      <c r="K6">
        <f t="shared" si="1"/>
        <v>0</v>
      </c>
    </row>
    <row r="7" spans="1:13" x14ac:dyDescent="0.25">
      <c r="A7" t="s">
        <v>1730</v>
      </c>
      <c r="B7" s="33">
        <f>'Brookwood - Turkey (FFS)'!K7</f>
        <v>0</v>
      </c>
      <c r="C7" s="33">
        <f>'Brookwood - Turkey (FFS)'!L7</f>
        <v>0</v>
      </c>
      <c r="D7" s="33">
        <f>'Brookwood - Turkey (FFS)'!M7</f>
        <v>0</v>
      </c>
      <c r="E7" s="33">
        <f>'Brookwood - Turkey (FFS)'!N7</f>
        <v>0</v>
      </c>
      <c r="F7" s="33">
        <f>'Brookwood - Turkey (FFS)'!O7</f>
        <v>0</v>
      </c>
      <c r="G7" s="33">
        <f>'Brookwood - Turkey (FFS)'!P7</f>
        <v>0</v>
      </c>
      <c r="H7" s="33">
        <f>'Brookwood - Turkey (FFS)'!Q7</f>
        <v>0</v>
      </c>
      <c r="I7" s="33">
        <f>'Brookwood - Turkey (FFS)'!R7</f>
        <v>0</v>
      </c>
      <c r="J7" s="33">
        <f>'Brookwood - Turkey (FFS)'!S7</f>
        <v>0</v>
      </c>
      <c r="K7">
        <f t="shared" si="1"/>
        <v>0</v>
      </c>
    </row>
    <row r="8" spans="1:13" x14ac:dyDescent="0.25">
      <c r="A8" t="s">
        <v>1731</v>
      </c>
      <c r="B8" s="33">
        <f>'Cherry Central - Apples (FFS)'!K7</f>
        <v>0</v>
      </c>
      <c r="C8" s="33">
        <f>'Cherry Central - Apples (FFS)'!L7</f>
        <v>0</v>
      </c>
      <c r="D8" s="33">
        <f>'Cherry Central - Apples (FFS)'!M7</f>
        <v>0</v>
      </c>
      <c r="E8" s="33">
        <f>'Cherry Central - Apples (FFS)'!N7</f>
        <v>0</v>
      </c>
      <c r="F8" s="33">
        <f>'Cherry Central - Apples (FFS)'!O7</f>
        <v>0</v>
      </c>
      <c r="G8" s="33">
        <f>'Cherry Central - Apples (FFS)'!P7</f>
        <v>0</v>
      </c>
      <c r="H8" s="33">
        <f>'Cherry Central - Apples (FFS)'!Q7</f>
        <v>0</v>
      </c>
      <c r="I8" s="33">
        <f>'Cherry Central - Apples (FFS)'!R7</f>
        <v>0</v>
      </c>
      <c r="J8" s="33">
        <f>'Cherry Central - Apples (FFS)'!S7</f>
        <v>0</v>
      </c>
      <c r="K8">
        <f t="shared" si="1"/>
        <v>0</v>
      </c>
    </row>
    <row r="9" spans="1:13" x14ac:dyDescent="0.25">
      <c r="A9" t="s">
        <v>1732</v>
      </c>
      <c r="B9" s="33">
        <f>'Cherry Central - Cherries (FFS)'!K7</f>
        <v>0</v>
      </c>
      <c r="C9" s="33">
        <f>'Cherry Central - Cherries (FFS)'!L7</f>
        <v>0</v>
      </c>
      <c r="D9" s="33">
        <f>'Cherry Central - Cherries (FFS)'!M7</f>
        <v>0</v>
      </c>
      <c r="E9" s="33">
        <f>'Cherry Central - Cherries (FFS)'!N7</f>
        <v>0</v>
      </c>
      <c r="F9" s="33">
        <f>'Cherry Central - Cherries (FFS)'!O7</f>
        <v>0</v>
      </c>
      <c r="G9" s="33">
        <f>'Cherry Central - Cherries (FFS)'!P7</f>
        <v>0</v>
      </c>
      <c r="H9" s="33">
        <f>'Cherry Central - Cherries (FFS)'!Q7</f>
        <v>0</v>
      </c>
      <c r="I9" s="33">
        <f>'Cherry Central - Cherries (FFS)'!R7</f>
        <v>0</v>
      </c>
      <c r="J9" s="33">
        <f>'Cherry Central - Cherries (FFS)'!S7</f>
        <v>0</v>
      </c>
      <c r="K9">
        <f t="shared" si="1"/>
        <v>0</v>
      </c>
    </row>
    <row r="10" spans="1:13" x14ac:dyDescent="0.25">
      <c r="A10" t="s">
        <v>1733</v>
      </c>
      <c r="B10" s="33">
        <f>'Gold Creek (FFS)'!K7</f>
        <v>0</v>
      </c>
      <c r="C10" s="33">
        <f>'Gold Creek (FFS)'!L7</f>
        <v>0</v>
      </c>
      <c r="D10" s="33">
        <f>'Gold Creek (FFS)'!M7</f>
        <v>0</v>
      </c>
      <c r="E10" s="33">
        <f>'Gold Creek (FFS)'!N7</f>
        <v>0</v>
      </c>
      <c r="F10" s="33">
        <f>'Gold Creek (FFS)'!O7</f>
        <v>0</v>
      </c>
      <c r="G10" s="33">
        <f>'Gold Creek (FFS)'!P7</f>
        <v>0</v>
      </c>
      <c r="H10" s="33">
        <f>'Gold Creek (FFS)'!Q7</f>
        <v>0</v>
      </c>
      <c r="I10" s="33">
        <f>'Gold Creek (FFS)'!R7</f>
        <v>0</v>
      </c>
      <c r="J10" s="33">
        <f>'Gold Creek (FFS)'!S7</f>
        <v>0</v>
      </c>
      <c r="K10">
        <f t="shared" si="1"/>
        <v>0</v>
      </c>
    </row>
    <row r="11" spans="1:13" x14ac:dyDescent="0.25">
      <c r="A11" t="s">
        <v>1734</v>
      </c>
      <c r="B11" s="33">
        <f>'High Liner (FFS)'!K7</f>
        <v>0</v>
      </c>
      <c r="C11" s="33">
        <f>'High Liner (FFS)'!L7</f>
        <v>0</v>
      </c>
      <c r="D11" s="33">
        <f>'High Liner (FFS)'!M7</f>
        <v>0</v>
      </c>
      <c r="E11" s="33">
        <f>'High Liner (FFS)'!N7</f>
        <v>0</v>
      </c>
      <c r="F11" s="33">
        <f>'High Liner (FFS)'!O7</f>
        <v>0</v>
      </c>
      <c r="G11" s="33">
        <f>'High Liner (FFS)'!P7</f>
        <v>0</v>
      </c>
      <c r="H11" s="33">
        <f>'High Liner (FFS)'!Q7</f>
        <v>0</v>
      </c>
      <c r="I11" s="33">
        <f>'High Liner (FFS)'!R7</f>
        <v>0</v>
      </c>
      <c r="J11" s="33">
        <f>'High Liner (FFS)'!S7</f>
        <v>0</v>
      </c>
      <c r="K11">
        <f t="shared" si="1"/>
        <v>0</v>
      </c>
    </row>
    <row r="12" spans="1:13" x14ac:dyDescent="0.25">
      <c r="A12" t="s">
        <v>1735</v>
      </c>
      <c r="B12" s="33">
        <f>'IFS - Beef (FFS)'!K7</f>
        <v>0</v>
      </c>
      <c r="C12" s="33">
        <f>'IFS - Beef (FFS)'!L7</f>
        <v>0</v>
      </c>
      <c r="D12" s="33">
        <f>'IFS - Beef (FFS)'!M7</f>
        <v>0</v>
      </c>
      <c r="E12" s="33">
        <f>'IFS - Beef (FFS)'!N7</f>
        <v>0</v>
      </c>
      <c r="F12" s="33">
        <f>'IFS - Beef (FFS)'!O7</f>
        <v>0</v>
      </c>
      <c r="G12" s="33">
        <f>'IFS - Beef (FFS)'!P7</f>
        <v>0</v>
      </c>
      <c r="H12" s="33">
        <f>'IFS - Beef (FFS)'!Q7</f>
        <v>0</v>
      </c>
      <c r="I12" s="33">
        <f>'IFS - Beef (FFS)'!R7</f>
        <v>0</v>
      </c>
      <c r="J12" s="33">
        <f>'IFS - Beef (FFS)'!S7</f>
        <v>0</v>
      </c>
      <c r="K12">
        <f t="shared" si="1"/>
        <v>0</v>
      </c>
    </row>
    <row r="13" spans="1:13" ht="15.6" customHeight="1" x14ac:dyDescent="0.25">
      <c r="A13" t="s">
        <v>1736</v>
      </c>
      <c r="B13" s="33">
        <f>'IFS - 100103 Chicken (FFS)'!K7</f>
        <v>0</v>
      </c>
      <c r="C13" s="33">
        <f>'IFS - 100103 Chicken (FFS)'!L7</f>
        <v>0</v>
      </c>
      <c r="D13" s="33">
        <f>'IFS - 100103 Chicken (FFS)'!M7</f>
        <v>0</v>
      </c>
      <c r="E13" s="33">
        <f>'IFS - 100103 Chicken (FFS)'!N7</f>
        <v>0</v>
      </c>
      <c r="F13" s="33">
        <f>'IFS - 100103 Chicken (FFS)'!O7</f>
        <v>0</v>
      </c>
      <c r="G13" s="33">
        <f>'IFS - 100103 Chicken (FFS)'!P7</f>
        <v>0</v>
      </c>
      <c r="H13" s="33">
        <f>'IFS - 100103 Chicken (FFS)'!Q7</f>
        <v>0</v>
      </c>
      <c r="I13" s="33">
        <f>'IFS - 100103 Chicken (FFS)'!R7</f>
        <v>0</v>
      </c>
      <c r="J13" s="33">
        <f>'IFS - 100103 Chicken (FFS)'!S7</f>
        <v>0</v>
      </c>
      <c r="K13">
        <f t="shared" si="1"/>
        <v>0</v>
      </c>
    </row>
    <row r="14" spans="1:13" x14ac:dyDescent="0.25">
      <c r="A14" t="s">
        <v>1737</v>
      </c>
      <c r="B14" s="33">
        <f>'IFS - 100113 Chicken (FFS)'!K7</f>
        <v>0</v>
      </c>
      <c r="C14" s="33">
        <f>'IFS - 100113 Chicken (FFS)'!L7</f>
        <v>0</v>
      </c>
      <c r="D14" s="33">
        <f>'IFS - 100113 Chicken (FFS)'!M7</f>
        <v>0</v>
      </c>
      <c r="E14" s="33">
        <f>'IFS - 100113 Chicken (FFS)'!N7</f>
        <v>0</v>
      </c>
      <c r="F14" s="33">
        <f>'IFS - 100113 Chicken (FFS)'!O7</f>
        <v>0</v>
      </c>
      <c r="G14" s="33">
        <f>'IFS - 100113 Chicken (FFS)'!P7</f>
        <v>0</v>
      </c>
      <c r="H14" s="33">
        <f>'IFS - 100113 Chicken (FFS)'!Q7</f>
        <v>0</v>
      </c>
      <c r="I14" s="33">
        <f>'IFS - 100113 Chicken (FFS)'!R7</f>
        <v>0</v>
      </c>
      <c r="J14" s="33">
        <f>'IFS - 100113 Chicken (FFS)'!S7</f>
        <v>0</v>
      </c>
      <c r="K14">
        <f t="shared" si="1"/>
        <v>0</v>
      </c>
    </row>
    <row r="15" spans="1:13" x14ac:dyDescent="0.25">
      <c r="A15" t="s">
        <v>1738</v>
      </c>
      <c r="B15" s="33">
        <f>'J.T.M. - Pork (FFS)'!K7</f>
        <v>0</v>
      </c>
      <c r="C15" s="33">
        <f>'J.T.M. - Pork (FFS)'!L7</f>
        <v>0</v>
      </c>
      <c r="D15" s="33">
        <f>'J.T.M. - Pork (FFS)'!M7</f>
        <v>0</v>
      </c>
      <c r="E15" s="33">
        <f>'J.T.M. - Pork (FFS)'!N7</f>
        <v>0</v>
      </c>
      <c r="F15" s="33">
        <f>'J.T.M. - Pork (FFS)'!O7</f>
        <v>0</v>
      </c>
      <c r="G15" s="33">
        <f>'J.T.M. - Pork (FFS)'!P7</f>
        <v>0</v>
      </c>
      <c r="H15" s="33">
        <f>'J.T.M. - Pork (FFS)'!Q7</f>
        <v>0</v>
      </c>
      <c r="I15" s="33">
        <f>'J.T.M. - Pork (FFS)'!R7</f>
        <v>0</v>
      </c>
      <c r="J15" s="33">
        <f>'J.T.M. - Pork (FFS)'!S7</f>
        <v>0</v>
      </c>
      <c r="K15">
        <f t="shared" si="1"/>
        <v>0</v>
      </c>
    </row>
    <row r="16" spans="1:13" x14ac:dyDescent="0.25">
      <c r="A16" t="s">
        <v>1739</v>
      </c>
      <c r="B16" s="33">
        <f>'J.T.M. - Turkey (FFS)'!K7</f>
        <v>0</v>
      </c>
      <c r="C16" s="33">
        <f>'J.T.M. - Turkey (FFS)'!L7</f>
        <v>0</v>
      </c>
      <c r="D16" s="33">
        <f>'J.T.M. - Turkey (FFS)'!M7</f>
        <v>0</v>
      </c>
      <c r="E16" s="33">
        <f>'J.T.M. - Turkey (FFS)'!N7</f>
        <v>0</v>
      </c>
      <c r="F16" s="33">
        <f>'J.T.M. - Turkey (FFS)'!O7</f>
        <v>0</v>
      </c>
      <c r="G16" s="33">
        <f>'J.T.M. - Turkey (FFS)'!P7</f>
        <v>0</v>
      </c>
      <c r="H16" s="33">
        <f>'J.T.M. - Turkey (FFS)'!Q7</f>
        <v>0</v>
      </c>
      <c r="I16" s="33">
        <f>'J.T.M. - Turkey (FFS)'!R7</f>
        <v>0</v>
      </c>
      <c r="J16" s="33">
        <f>'J.T.M. - Turkey (FFS)'!S7</f>
        <v>0</v>
      </c>
      <c r="K16">
        <f t="shared" si="1"/>
        <v>0</v>
      </c>
    </row>
    <row r="17" spans="1:11" x14ac:dyDescent="0.25">
      <c r="A17" t="s">
        <v>1740</v>
      </c>
      <c r="B17" s="33">
        <f>'J.T.M. - Beef (FFS)'!K7</f>
        <v>0</v>
      </c>
      <c r="C17" s="33">
        <f>'J.T.M. - Beef (FFS)'!L7</f>
        <v>0</v>
      </c>
      <c r="D17" s="33">
        <f>'J.T.M. - Beef (FFS)'!M7</f>
        <v>0</v>
      </c>
      <c r="E17" s="33">
        <f>'J.T.M. - Beef (FFS)'!N7</f>
        <v>0</v>
      </c>
      <c r="F17" s="33">
        <f>'J.T.M. - Beef (FFS)'!O7</f>
        <v>0</v>
      </c>
      <c r="G17" s="33">
        <f>'J.T.M. - Beef (FFS)'!P7</f>
        <v>0</v>
      </c>
      <c r="H17" s="33">
        <f>'J.T.M. - Beef (FFS)'!Q7</f>
        <v>0</v>
      </c>
      <c r="I17" s="33">
        <f>'J.T.M. - Beef (FFS)'!R7</f>
        <v>0</v>
      </c>
      <c r="J17" s="33">
        <f>'J.T.M. - Beef (FFS)'!S7</f>
        <v>0</v>
      </c>
      <c r="K17">
        <f t="shared" si="1"/>
        <v>0</v>
      </c>
    </row>
    <row r="18" spans="1:11" x14ac:dyDescent="0.25">
      <c r="A18" t="s">
        <v>1741</v>
      </c>
      <c r="B18" s="33">
        <f>'J.T.M.  - Cheese (FFS)'!K7</f>
        <v>0</v>
      </c>
      <c r="C18" s="33">
        <f>'J.T.M.  - Cheese (FFS)'!L7</f>
        <v>0</v>
      </c>
      <c r="D18" s="33">
        <f>'J.T.M.  - Cheese (FFS)'!M7</f>
        <v>0</v>
      </c>
      <c r="E18" s="33">
        <f>'J.T.M.  - Cheese (FFS)'!N7</f>
        <v>0</v>
      </c>
      <c r="F18" s="33">
        <f>'J.T.M.  - Cheese (FFS)'!O7</f>
        <v>0</v>
      </c>
      <c r="G18" s="33">
        <f>'J.T.M.  - Cheese (FFS)'!P7</f>
        <v>0</v>
      </c>
      <c r="H18" s="33">
        <f>'J.T.M.  - Cheese (FFS)'!Q7</f>
        <v>0</v>
      </c>
      <c r="I18" s="33">
        <f>'J.T.M.  - Cheese (FFS)'!R7</f>
        <v>0</v>
      </c>
      <c r="J18" s="33">
        <f>'J.T.M.  - Cheese (FFS)'!S7</f>
        <v>0</v>
      </c>
      <c r="K18">
        <f t="shared" si="1"/>
        <v>0</v>
      </c>
    </row>
    <row r="19" spans="1:11" x14ac:dyDescent="0.25">
      <c r="A19" t="s">
        <v>1742</v>
      </c>
      <c r="B19" s="33">
        <f>'Hormel-Jennie-O (FFS)'!K7</f>
        <v>0</v>
      </c>
      <c r="C19" s="33">
        <f>'Hormel-Jennie-O (FFS)'!L7</f>
        <v>0</v>
      </c>
      <c r="D19" s="33">
        <f>'Hormel-Jennie-O (FFS)'!M7</f>
        <v>0</v>
      </c>
      <c r="E19" s="33">
        <f>'Hormel-Jennie-O (FFS)'!N7</f>
        <v>0</v>
      </c>
      <c r="F19" s="33">
        <f>'Hormel-Jennie-O (FFS)'!O7</f>
        <v>0</v>
      </c>
      <c r="G19" s="33">
        <f>'Hormel-Jennie-O (FFS)'!P7</f>
        <v>0</v>
      </c>
      <c r="H19" s="33">
        <f>'Hormel-Jennie-O (FFS)'!Q7</f>
        <v>0</v>
      </c>
      <c r="I19" s="33">
        <f>'Hormel-Jennie-O (FFS)'!R7</f>
        <v>0</v>
      </c>
      <c r="J19" s="33">
        <f>'Hormel-Jennie-O (FFS)'!S7</f>
        <v>0</v>
      </c>
      <c r="K19">
        <f t="shared" si="1"/>
        <v>0</v>
      </c>
    </row>
    <row r="20" spans="1:11" x14ac:dyDescent="0.25">
      <c r="A20" t="s">
        <v>1743</v>
      </c>
      <c r="B20" s="33">
        <f>'Los Cabos (FFS)'!K7</f>
        <v>0</v>
      </c>
      <c r="C20" s="33">
        <f>'Los Cabos (FFS)'!L7</f>
        <v>0</v>
      </c>
      <c r="D20" s="33">
        <f>'Los Cabos (FFS)'!M7</f>
        <v>0</v>
      </c>
      <c r="E20" s="33">
        <f>'Los Cabos (FFS)'!N7</f>
        <v>0</v>
      </c>
      <c r="F20" s="33">
        <f>'Los Cabos (FFS)'!O7</f>
        <v>0</v>
      </c>
      <c r="G20" s="33">
        <f>'Los Cabos (FFS)'!P7</f>
        <v>0</v>
      </c>
      <c r="H20" s="33">
        <f>'Los Cabos (FFS)'!Q7</f>
        <v>0</v>
      </c>
      <c r="I20" s="33">
        <f>'Los Cabos (FFS)'!R7</f>
        <v>0</v>
      </c>
      <c r="J20" s="33">
        <f>'Los Cabos (FFS)'!S7</f>
        <v>0</v>
      </c>
      <c r="K20">
        <f t="shared" si="1"/>
        <v>0</v>
      </c>
    </row>
    <row r="21" spans="1:11" x14ac:dyDescent="0.25">
      <c r="A21" t="s">
        <v>1744</v>
      </c>
      <c r="B21" s="33">
        <f>'Nardone Bros (FFS)'!K7</f>
        <v>0</v>
      </c>
      <c r="C21" s="33">
        <f>'Nardone Bros (FFS)'!L7</f>
        <v>0</v>
      </c>
      <c r="D21" s="33">
        <f>'Nardone Bros (FFS)'!M7</f>
        <v>0</v>
      </c>
      <c r="E21" s="33">
        <f>'Nardone Bros (FFS)'!N7</f>
        <v>0</v>
      </c>
      <c r="F21" s="33">
        <f>'Nardone Bros (FFS)'!O7</f>
        <v>0</v>
      </c>
      <c r="G21" s="33">
        <f>'Nardone Bros (FFS)'!P7</f>
        <v>0</v>
      </c>
      <c r="H21" s="33">
        <f>'Nardone Bros (FFS)'!Q7</f>
        <v>0</v>
      </c>
      <c r="I21" s="33">
        <f>'Nardone Bros (FFS)'!R7</f>
        <v>0</v>
      </c>
      <c r="J21" s="33">
        <f>'Nardone Bros (FFS)'!S7</f>
        <v>0</v>
      </c>
      <c r="K21">
        <f t="shared" si="1"/>
        <v>0</v>
      </c>
    </row>
    <row r="22" spans="1:11" x14ac:dyDescent="0.25">
      <c r="A22" s="132" t="s">
        <v>1745</v>
      </c>
      <c r="B22" s="133">
        <f>'NFG - Apples (FFS)'!K7</f>
        <v>0</v>
      </c>
      <c r="C22" s="133">
        <f>'NFG - Apples (FFS)'!L7</f>
        <v>0</v>
      </c>
      <c r="D22" s="133">
        <f>'NFG - Apples (FFS)'!M7</f>
        <v>0</v>
      </c>
      <c r="E22" s="133">
        <f>'NFG - Apples (FFS)'!N7</f>
        <v>0</v>
      </c>
      <c r="F22" s="133">
        <f>'NFG - Apples (FFS)'!O7</f>
        <v>0</v>
      </c>
      <c r="G22" s="133">
        <f>'NFG - Apples (FFS)'!P7</f>
        <v>0</v>
      </c>
      <c r="H22" s="133">
        <f>'NFG - Apples (FFS)'!Q7</f>
        <v>0</v>
      </c>
      <c r="I22" s="133">
        <f>'NFG - Apples (FFS)'!R7</f>
        <v>0</v>
      </c>
      <c r="J22" s="133">
        <f>'NFG - Apples (FFS)'!S7</f>
        <v>0</v>
      </c>
      <c r="K22" s="132">
        <f t="shared" si="1"/>
        <v>0</v>
      </c>
    </row>
    <row r="23" spans="1:11" x14ac:dyDescent="0.25">
      <c r="A23" s="132" t="s">
        <v>1746</v>
      </c>
      <c r="B23" s="133">
        <f>'NFG - Peaches (FFS)'!K7</f>
        <v>0</v>
      </c>
      <c r="C23" s="133">
        <f>'NFG - Peaches (FFS)'!L7</f>
        <v>0</v>
      </c>
      <c r="D23" s="133">
        <f>'NFG - Peaches (FFS)'!M7</f>
        <v>0</v>
      </c>
      <c r="E23" s="133">
        <f>'NFG - Peaches (FFS)'!N7</f>
        <v>0</v>
      </c>
      <c r="F23" s="133">
        <f>'NFG - Peaches (FFS)'!O7</f>
        <v>0</v>
      </c>
      <c r="G23" s="133">
        <f>'NFG - Peaches (FFS)'!P7</f>
        <v>0</v>
      </c>
      <c r="H23" s="133">
        <f>'NFG - Peaches (FFS)'!Q7</f>
        <v>0</v>
      </c>
      <c r="I23" s="133">
        <f>'NFG - Peaches (FFS)'!R7</f>
        <v>0</v>
      </c>
      <c r="J23" s="133">
        <f>'NFG - Peaches (FFS)'!S7</f>
        <v>0</v>
      </c>
      <c r="K23" s="132">
        <f t="shared" si="1"/>
        <v>0</v>
      </c>
    </row>
    <row r="24" spans="1:11" x14ac:dyDescent="0.25">
      <c r="A24" s="132" t="s">
        <v>1747</v>
      </c>
      <c r="B24" s="133">
        <f>'NFG - Pears (FFS)'!K7</f>
        <v>0</v>
      </c>
      <c r="C24" s="133">
        <f>'NFG - Pears (FFS)'!L7</f>
        <v>0</v>
      </c>
      <c r="D24" s="133">
        <f>'NFG - Pears (FFS)'!M7</f>
        <v>0</v>
      </c>
      <c r="E24" s="133">
        <f>'NFG - Pears (FFS)'!N7</f>
        <v>0</v>
      </c>
      <c r="F24" s="133">
        <f>'NFG - Pears (FFS)'!O7</f>
        <v>0</v>
      </c>
      <c r="G24" s="133">
        <f>'NFG - Pears (FFS)'!P7</f>
        <v>0</v>
      </c>
      <c r="H24" s="133">
        <f>'NFG - Pears (FFS)'!Q7</f>
        <v>0</v>
      </c>
      <c r="I24" s="133">
        <f>'NFG - Pears (FFS)'!R7</f>
        <v>0</v>
      </c>
      <c r="J24" s="133">
        <f>'NFG - Pears (FFS)'!S7</f>
        <v>0</v>
      </c>
      <c r="K24" s="132">
        <f t="shared" si="1"/>
        <v>0</v>
      </c>
    </row>
    <row r="25" spans="1:11" x14ac:dyDescent="0.25">
      <c r="A25" s="132" t="s">
        <v>1748</v>
      </c>
      <c r="B25" s="133">
        <f>'NFG - Mixed Fruit (FFS)'!K7</f>
        <v>0</v>
      </c>
      <c r="C25" s="133">
        <f>'NFG - Mixed Fruit (FFS)'!L7</f>
        <v>0</v>
      </c>
      <c r="D25" s="133">
        <f>'NFG - Mixed Fruit (FFS)'!M7</f>
        <v>0</v>
      </c>
      <c r="E25" s="133">
        <f>'NFG - Mixed Fruit (FFS)'!N7</f>
        <v>0</v>
      </c>
      <c r="F25" s="133">
        <f>'NFG - Mixed Fruit (FFS)'!O7</f>
        <v>0</v>
      </c>
      <c r="G25" s="133">
        <f>'NFG - Mixed Fruit (FFS)'!P7</f>
        <v>0</v>
      </c>
      <c r="H25" s="133">
        <f>'NFG - Mixed Fruit (FFS)'!Q7</f>
        <v>0</v>
      </c>
      <c r="I25" s="133">
        <f>'NFG - Mixed Fruit (FFS)'!R7</f>
        <v>0</v>
      </c>
      <c r="J25" s="133">
        <f>'NFG - Mixed Fruit (FFS)'!S7</f>
        <v>0</v>
      </c>
      <c r="K25" s="132">
        <f t="shared" ref="K25:K27" si="2">SUM(B25:J25)</f>
        <v>0</v>
      </c>
    </row>
    <row r="26" spans="1:11" x14ac:dyDescent="0.25">
      <c r="A26" s="132" t="s">
        <v>1749</v>
      </c>
      <c r="B26" s="133">
        <f>'NFG - Garbanzo Beans (FFS)'!K7</f>
        <v>0</v>
      </c>
      <c r="C26" s="133">
        <f>'NFG - Garbanzo Beans (FFS)'!L7</f>
        <v>0</v>
      </c>
      <c r="D26" s="133">
        <f>'NFG - Garbanzo Beans (FFS)'!M7</f>
        <v>0</v>
      </c>
      <c r="E26" s="133">
        <f>'NFG - Garbanzo Beans (FFS)'!N7</f>
        <v>0</v>
      </c>
      <c r="F26" s="133">
        <f>'NFG - Garbanzo Beans (FFS)'!O7</f>
        <v>0</v>
      </c>
      <c r="G26" s="133">
        <f>'NFG - Garbanzo Beans (FFS)'!P7</f>
        <v>0</v>
      </c>
      <c r="H26" s="133">
        <f>'NFG - Garbanzo Beans (FFS)'!Q7</f>
        <v>0</v>
      </c>
      <c r="I26" s="133">
        <f>'NFG - Garbanzo Beans (FFS)'!R7</f>
        <v>0</v>
      </c>
      <c r="J26" s="133">
        <f>'NFG - Garbanzo Beans (FFS)'!S7</f>
        <v>0</v>
      </c>
      <c r="K26" s="132">
        <f t="shared" si="2"/>
        <v>0</v>
      </c>
    </row>
    <row r="27" spans="1:11" x14ac:dyDescent="0.25">
      <c r="A27" s="132" t="s">
        <v>1750</v>
      </c>
      <c r="B27" s="133">
        <f>'NFG - Pinto Beans (FFS)'!K7</f>
        <v>0</v>
      </c>
      <c r="C27" s="133">
        <f>'NFG - Pinto Beans (FFS)'!L7</f>
        <v>0</v>
      </c>
      <c r="D27" s="133">
        <f>'NFG - Pinto Beans (FFS)'!M7</f>
        <v>0</v>
      </c>
      <c r="E27" s="133">
        <f>'NFG - Pinto Beans (FFS)'!N7</f>
        <v>0</v>
      </c>
      <c r="F27" s="133">
        <f>'NFG - Pinto Beans (FFS)'!O7</f>
        <v>0</v>
      </c>
      <c r="G27" s="133">
        <f>'NFG - Pinto Beans (FFS)'!P7</f>
        <v>0</v>
      </c>
      <c r="H27" s="133">
        <f>'NFG - Pinto Beans (FFS)'!Q7</f>
        <v>0</v>
      </c>
      <c r="I27" s="133">
        <f>'NFG - Pinto Beans (FFS)'!R7</f>
        <v>0</v>
      </c>
      <c r="J27" s="133">
        <f>'NFG - Pinto Beans (FFS)'!S7</f>
        <v>0</v>
      </c>
      <c r="K27" s="132">
        <f t="shared" si="2"/>
        <v>0</v>
      </c>
    </row>
    <row r="28" spans="1:11" x14ac:dyDescent="0.25">
      <c r="A28" t="s">
        <v>1751</v>
      </c>
      <c r="B28" s="33">
        <f>'Nick''s Famous BBQ (FFS)'!K7</f>
        <v>0</v>
      </c>
      <c r="C28" s="33">
        <f>'Nick''s Famous BBQ (FFS)'!L7</f>
        <v>0</v>
      </c>
      <c r="D28" s="33">
        <f>'Nick''s Famous BBQ (FFS)'!M7</f>
        <v>0</v>
      </c>
      <c r="E28" s="33">
        <f>'Nick''s Famous BBQ (FFS)'!N7</f>
        <v>0</v>
      </c>
      <c r="F28" s="33">
        <f>'Nick''s Famous BBQ (FFS)'!O7</f>
        <v>0</v>
      </c>
      <c r="G28" s="33">
        <f>'Nick''s Famous BBQ (FFS)'!P7</f>
        <v>0</v>
      </c>
      <c r="H28" s="33">
        <f>'Nick''s Famous BBQ (FFS)'!Q7</f>
        <v>0</v>
      </c>
      <c r="I28" s="33">
        <f>'Nick''s Famous BBQ (FFS)'!R7</f>
        <v>0</v>
      </c>
      <c r="J28" s="33">
        <f>'Nick''s Famous BBQ (FFS)'!S7</f>
        <v>0</v>
      </c>
      <c r="K28">
        <f t="shared" ref="K28:K35" si="3">SUM(B28:J28)</f>
        <v>0</v>
      </c>
    </row>
    <row r="29" spans="1:11" x14ac:dyDescent="0.25">
      <c r="A29" t="s">
        <v>1752</v>
      </c>
      <c r="B29" s="33">
        <f>'Pilgrims-GoldKist (FFS)'!K7</f>
        <v>0</v>
      </c>
      <c r="C29" s="33">
        <f>'Pilgrims-GoldKist (FFS)'!L7</f>
        <v>0</v>
      </c>
      <c r="D29" s="33">
        <f>'Pilgrims-GoldKist (FFS)'!M7</f>
        <v>0</v>
      </c>
      <c r="E29" s="33">
        <f>'Pilgrims-GoldKist (FFS)'!N7</f>
        <v>0</v>
      </c>
      <c r="F29" s="33">
        <f>'Pilgrims-GoldKist (FFS)'!O7</f>
        <v>0</v>
      </c>
      <c r="G29" s="33">
        <f>'Pilgrims-GoldKist (FFS)'!P7</f>
        <v>0</v>
      </c>
      <c r="H29" s="33">
        <f>'Pilgrims-GoldKist (FFS)'!Q7</f>
        <v>0</v>
      </c>
      <c r="I29" s="33">
        <f>'Pilgrims-GoldKist (FFS)'!R7</f>
        <v>0</v>
      </c>
      <c r="J29" s="33">
        <f>'Pilgrims-GoldKist (FFS)'!S7</f>
        <v>0</v>
      </c>
      <c r="K29">
        <f t="shared" si="3"/>
        <v>0</v>
      </c>
    </row>
    <row r="30" spans="1:11" x14ac:dyDescent="0.25">
      <c r="A30" t="s">
        <v>1753</v>
      </c>
      <c r="B30" s="33">
        <f>'Red Gold (FFS)'!K7</f>
        <v>0</v>
      </c>
      <c r="C30" s="33">
        <f>'Red Gold (FFS)'!L7</f>
        <v>0</v>
      </c>
      <c r="D30" s="33">
        <f>'Red Gold (FFS)'!M7</f>
        <v>0</v>
      </c>
      <c r="E30" s="33">
        <f>'Red Gold (FFS)'!N7</f>
        <v>0</v>
      </c>
      <c r="F30" s="33">
        <f>'Red Gold (FFS)'!O7</f>
        <v>0</v>
      </c>
      <c r="G30" s="33">
        <f>'Red Gold (FFS)'!P7</f>
        <v>0</v>
      </c>
      <c r="H30" s="33">
        <f>'Red Gold (FFS)'!Q7</f>
        <v>0</v>
      </c>
      <c r="I30" s="33">
        <f>'Red Gold (FFS)'!R7</f>
        <v>0</v>
      </c>
      <c r="J30" s="33">
        <f>'Red Gold (FFS)'!S7</f>
        <v>0</v>
      </c>
      <c r="K30">
        <f t="shared" si="3"/>
        <v>0</v>
      </c>
    </row>
    <row r="31" spans="1:11" x14ac:dyDescent="0.25">
      <c r="A31" t="s">
        <v>1754</v>
      </c>
      <c r="B31" s="33">
        <f>'Rich Chicks (FFS)'!K7</f>
        <v>0</v>
      </c>
      <c r="C31" s="33">
        <f>'Rich Chicks (FFS)'!L7</f>
        <v>0</v>
      </c>
      <c r="D31" s="33">
        <f>'Rich Chicks (FFS)'!M7</f>
        <v>0</v>
      </c>
      <c r="E31" s="33">
        <f>'Rich Chicks (FFS)'!N7</f>
        <v>0</v>
      </c>
      <c r="F31" s="33">
        <f>'Rich Chicks (FFS)'!O7</f>
        <v>0</v>
      </c>
      <c r="G31" s="33">
        <f>'Rich Chicks (FFS)'!P7</f>
        <v>0</v>
      </c>
      <c r="H31" s="33">
        <f>'Rich Chicks (FFS)'!Q7</f>
        <v>0</v>
      </c>
      <c r="I31" s="33">
        <f>'Rich Chicks (FFS)'!R7</f>
        <v>0</v>
      </c>
      <c r="J31" s="33">
        <f>'Rich Chicks (FFS)'!S7</f>
        <v>0</v>
      </c>
      <c r="K31">
        <f t="shared" si="3"/>
        <v>0</v>
      </c>
    </row>
    <row r="32" spans="1:11" x14ac:dyDescent="0.25">
      <c r="A32" t="s">
        <v>3014</v>
      </c>
      <c r="B32" s="33">
        <f>'Rich''s - Cheese (FFS)'!K7</f>
        <v>0</v>
      </c>
      <c r="C32" s="33">
        <f>'Rich''s - Cheese (FFS)'!L7</f>
        <v>0</v>
      </c>
      <c r="D32" s="33">
        <f>'Rich''s - Cheese (FFS)'!M7</f>
        <v>0</v>
      </c>
      <c r="E32" s="33">
        <f>'Rich''s - Cheese (FFS)'!N7</f>
        <v>0</v>
      </c>
      <c r="F32" s="33">
        <f>'Rich''s - Cheese (FFS)'!O7</f>
        <v>0</v>
      </c>
      <c r="G32" s="33">
        <f>'Rich''s - Cheese (FFS)'!P7</f>
        <v>0</v>
      </c>
      <c r="H32" s="33">
        <f>'Rich''s - Cheese (FFS)'!Q7</f>
        <v>0</v>
      </c>
      <c r="I32" s="33">
        <f>'Rich''s - Cheese (FFS)'!R7</f>
        <v>0</v>
      </c>
      <c r="J32" s="33">
        <f>'Rich''s - Cheese (FFS)'!S7</f>
        <v>0</v>
      </c>
      <c r="K32">
        <f>SUM(B32:J32)</f>
        <v>0</v>
      </c>
    </row>
    <row r="33" spans="1:11" x14ac:dyDescent="0.25">
      <c r="A33" t="s">
        <v>1755</v>
      </c>
      <c r="B33" s="33">
        <f>'Cargill-Sunny Fresh (FFS)'!K7</f>
        <v>0</v>
      </c>
      <c r="C33" s="33">
        <f>'Cargill-Sunny Fresh (FFS)'!L7</f>
        <v>0</v>
      </c>
      <c r="D33" s="33">
        <f>'Cargill-Sunny Fresh (FFS)'!M7</f>
        <v>0</v>
      </c>
      <c r="E33" s="33">
        <f>'Cargill-Sunny Fresh (FFS)'!N7</f>
        <v>0</v>
      </c>
      <c r="F33" s="33">
        <f>'Cargill-Sunny Fresh (FFS)'!O7</f>
        <v>0</v>
      </c>
      <c r="G33" s="33">
        <f>'Cargill-Sunny Fresh (FFS)'!P7</f>
        <v>0</v>
      </c>
      <c r="H33" s="33">
        <f>'Cargill-Sunny Fresh (FFS)'!Q7</f>
        <v>0</v>
      </c>
      <c r="I33" s="33">
        <f>'Cargill-Sunny Fresh (FFS)'!R7</f>
        <v>0</v>
      </c>
      <c r="J33" s="33">
        <f>'Cargill-Sunny Fresh (FFS)'!S7</f>
        <v>0</v>
      </c>
      <c r="K33">
        <f t="shared" si="3"/>
        <v>0</v>
      </c>
    </row>
    <row r="34" spans="1:11" x14ac:dyDescent="0.25">
      <c r="A34" t="s">
        <v>1756</v>
      </c>
      <c r="B34" s="33">
        <f>'Tasty Brands (FFS)'!K7</f>
        <v>0</v>
      </c>
      <c r="C34" s="33">
        <f>'Tasty Brands (FFS)'!L7</f>
        <v>0</v>
      </c>
      <c r="D34" s="33">
        <f>'Tasty Brands (FFS)'!M7</f>
        <v>0</v>
      </c>
      <c r="E34" s="33">
        <f>'Tasty Brands (FFS)'!N7</f>
        <v>0</v>
      </c>
      <c r="F34" s="33">
        <f>'Tasty Brands (FFS)'!O7</f>
        <v>0</v>
      </c>
      <c r="G34" s="33">
        <f>'Tasty Brands (FFS)'!P7</f>
        <v>0</v>
      </c>
      <c r="H34" s="33">
        <f>'Tasty Brands (FFS)'!Q7</f>
        <v>0</v>
      </c>
      <c r="I34" s="33">
        <f>'Tasty Brands (FFS)'!R7</f>
        <v>0</v>
      </c>
      <c r="J34" s="33">
        <f>'Tasty Brands (FFS)'!S7</f>
        <v>0</v>
      </c>
      <c r="K34">
        <f t="shared" si="3"/>
        <v>0</v>
      </c>
    </row>
    <row r="35" spans="1:11" x14ac:dyDescent="0.25">
      <c r="A35" t="s">
        <v>1757</v>
      </c>
      <c r="B35" s="33">
        <f>'Yang''s 5th Taste (FFS)'!K7</f>
        <v>0</v>
      </c>
      <c r="C35" s="33">
        <f>'Yang''s 5th Taste (FFS)'!L7</f>
        <v>0</v>
      </c>
      <c r="D35" s="33">
        <f>'Yang''s 5th Taste (FFS)'!M7</f>
        <v>0</v>
      </c>
      <c r="E35" s="33">
        <f>'Yang''s 5th Taste (FFS)'!N7</f>
        <v>0</v>
      </c>
      <c r="F35" s="33">
        <f>'Yang''s 5th Taste (FFS)'!O7</f>
        <v>0</v>
      </c>
      <c r="G35" s="33">
        <f>'Yang''s 5th Taste (FFS)'!P7</f>
        <v>0</v>
      </c>
      <c r="H35" s="33">
        <f>'Yang''s 5th Taste (FFS)'!Q7</f>
        <v>0</v>
      </c>
      <c r="I35" s="33">
        <f>'Yang''s 5th Taste (FFS)'!R7</f>
        <v>0</v>
      </c>
      <c r="J35" s="33">
        <f>'Yang''s 5th Taste (FFS)'!S7</f>
        <v>0</v>
      </c>
      <c r="K35">
        <f t="shared" si="3"/>
        <v>0</v>
      </c>
    </row>
    <row r="37" spans="1:11" x14ac:dyDescent="0.25">
      <c r="A37" t="s">
        <v>1758</v>
      </c>
      <c r="B37" s="32">
        <f>SUM(B3:B35)</f>
        <v>0</v>
      </c>
      <c r="C37" s="32">
        <f t="shared" ref="C37:K37" si="4">SUM(C3:C35)</f>
        <v>0</v>
      </c>
      <c r="D37" s="32">
        <f t="shared" si="4"/>
        <v>0</v>
      </c>
      <c r="E37" s="32">
        <f t="shared" si="4"/>
        <v>0</v>
      </c>
      <c r="F37" s="32">
        <f t="shared" si="4"/>
        <v>0</v>
      </c>
      <c r="G37" s="32">
        <f t="shared" si="4"/>
        <v>0</v>
      </c>
      <c r="H37" s="32">
        <f t="shared" si="4"/>
        <v>0</v>
      </c>
      <c r="I37" s="32">
        <f t="shared" si="4"/>
        <v>0</v>
      </c>
      <c r="J37" s="32">
        <f t="shared" si="4"/>
        <v>0</v>
      </c>
      <c r="K37" s="32">
        <f t="shared" si="4"/>
        <v>0</v>
      </c>
    </row>
  </sheetData>
  <sheetProtection algorithmName="SHA-512" hashValue="KFJpTnnBV1gpWhYguJF+xWnSMoQ1valV7fMJms3BgpsBxGMFlHvBjm+4PLDcc1m7O8WGunzILN9HlBKuZ/Z59g==" saltValue="shKN7E0LXzJl7sWY530k2g==" spinCount="100000" sheet="1" objects="1" scenarios="1"/>
  <conditionalFormatting sqref="B1:J1">
    <cfRule type="containsText" dxfId="212" priority="1" operator="containsText" text="Must">
      <formula>NOT(ISERROR(SEARCH("Must",B1)))</formula>
    </cfRule>
    <cfRule type="cellIs" dxfId="211" priority="2" operator="equal">
      <formula>"Okay"</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814A-F68C-49CE-B656-93FD2EBF1105}">
  <sheetPr>
    <pageSetUpPr fitToPage="1"/>
  </sheetPr>
  <dimension ref="B1:Z2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67.57031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100193</v>
      </c>
      <c r="L5" s="1502" t="s">
        <v>1963</v>
      </c>
      <c r="M5" s="1502"/>
      <c r="N5" s="1502"/>
      <c r="O5" s="1503" t="s">
        <v>2347</v>
      </c>
      <c r="P5" s="1503"/>
      <c r="Q5" s="1503"/>
      <c r="R5" s="1503"/>
      <c r="S5" s="170">
        <v>1.4123000000000001</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t="s">
        <v>153</v>
      </c>
      <c r="C9" s="252" t="s">
        <v>2348</v>
      </c>
      <c r="D9" s="189">
        <v>1</v>
      </c>
      <c r="E9" s="190" t="s">
        <v>2308</v>
      </c>
      <c r="F9" s="190" t="s">
        <v>2308</v>
      </c>
      <c r="G9" s="191">
        <v>30</v>
      </c>
      <c r="H9" s="190">
        <v>360</v>
      </c>
      <c r="I9" s="191">
        <v>26.72</v>
      </c>
      <c r="J9" s="192">
        <f t="shared" ref="J9:J16" si="1">$S$5*I9</f>
        <v>37.736656000000004</v>
      </c>
      <c r="K9" s="60"/>
      <c r="L9" s="59"/>
      <c r="M9" s="59"/>
      <c r="N9" s="59"/>
      <c r="O9" s="59"/>
      <c r="P9" s="59"/>
      <c r="Q9" s="59"/>
      <c r="R9" s="59"/>
      <c r="S9" s="58"/>
      <c r="T9" s="193">
        <f t="shared" ref="T9:T16" si="2">SUM(K9:S9)</f>
        <v>0</v>
      </c>
      <c r="U9" s="57">
        <f t="shared" ref="U9:U16" si="3">T9*I9</f>
        <v>0</v>
      </c>
      <c r="V9" s="843">
        <f t="shared" ref="V9:V16" si="4">U9*$S$5</f>
        <v>0</v>
      </c>
      <c r="W9" s="1508" t="str">
        <f>_xlfn.CONCAT("$",'Total Sheet'!B34," per case for public LEAS/ estimated $",'Total Sheet'!B35," for Nonpublic LEAs")</f>
        <v>$2.25 per case for public LEAS/ estimated $5.25 for Nonpublic LEAs</v>
      </c>
      <c r="X9" s="1490" t="s">
        <v>1976</v>
      </c>
      <c r="Y9" s="1491"/>
    </row>
    <row r="10" spans="2:26" ht="31.5" customHeight="1" x14ac:dyDescent="0.25">
      <c r="B10" s="194" t="s">
        <v>154</v>
      </c>
      <c r="C10" s="253" t="s">
        <v>2349</v>
      </c>
      <c r="D10" s="196">
        <v>2</v>
      </c>
      <c r="E10" s="197" t="s">
        <v>2308</v>
      </c>
      <c r="F10" s="197" t="s">
        <v>2308</v>
      </c>
      <c r="G10" s="198">
        <v>29.4</v>
      </c>
      <c r="H10" s="197">
        <v>168</v>
      </c>
      <c r="I10" s="198">
        <v>24.75</v>
      </c>
      <c r="J10" s="199">
        <f t="shared" si="1"/>
        <v>34.954425000000001</v>
      </c>
      <c r="K10" s="56"/>
      <c r="L10" s="55"/>
      <c r="M10" s="55"/>
      <c r="N10" s="55"/>
      <c r="O10" s="55"/>
      <c r="P10" s="55"/>
      <c r="Q10" s="55"/>
      <c r="R10" s="55"/>
      <c r="S10" s="54"/>
      <c r="T10" s="200">
        <f t="shared" si="2"/>
        <v>0</v>
      </c>
      <c r="U10" s="53">
        <f t="shared" si="3"/>
        <v>0</v>
      </c>
      <c r="V10" s="844">
        <f t="shared" si="4"/>
        <v>0</v>
      </c>
      <c r="W10" s="1509"/>
      <c r="X10" s="1492"/>
      <c r="Y10" s="1493"/>
    </row>
    <row r="11" spans="2:26" ht="31.5" customHeight="1" x14ac:dyDescent="0.25">
      <c r="B11" s="254" t="s">
        <v>155</v>
      </c>
      <c r="C11" s="253" t="s">
        <v>2350</v>
      </c>
      <c r="D11" s="196">
        <v>2</v>
      </c>
      <c r="E11" s="197">
        <v>0.5</v>
      </c>
      <c r="F11" s="197" t="s">
        <v>2308</v>
      </c>
      <c r="G11" s="198">
        <v>28.89</v>
      </c>
      <c r="H11" s="197">
        <v>138</v>
      </c>
      <c r="I11" s="198">
        <v>20.16</v>
      </c>
      <c r="J11" s="199">
        <f t="shared" si="1"/>
        <v>28.471968000000004</v>
      </c>
      <c r="K11" s="56"/>
      <c r="L11" s="55"/>
      <c r="M11" s="55"/>
      <c r="N11" s="55"/>
      <c r="O11" s="55"/>
      <c r="P11" s="55"/>
      <c r="Q11" s="55"/>
      <c r="R11" s="55"/>
      <c r="S11" s="54"/>
      <c r="T11" s="200">
        <f t="shared" si="2"/>
        <v>0</v>
      </c>
      <c r="U11" s="53">
        <f t="shared" si="3"/>
        <v>0</v>
      </c>
      <c r="V11" s="844">
        <f t="shared" si="4"/>
        <v>0</v>
      </c>
      <c r="W11" s="1509"/>
      <c r="X11" s="1492"/>
      <c r="Y11" s="1493"/>
    </row>
    <row r="12" spans="2:26" ht="31.5" customHeight="1" x14ac:dyDescent="0.25">
      <c r="B12" s="254" t="s">
        <v>156</v>
      </c>
      <c r="C12" s="253" t="s">
        <v>2351</v>
      </c>
      <c r="D12" s="196">
        <v>2</v>
      </c>
      <c r="E12" s="197" t="s">
        <v>2308</v>
      </c>
      <c r="F12" s="197"/>
      <c r="G12" s="198">
        <v>30</v>
      </c>
      <c r="H12" s="197">
        <v>176</v>
      </c>
      <c r="I12" s="198">
        <v>21.68</v>
      </c>
      <c r="J12" s="199">
        <f t="shared" si="1"/>
        <v>30.618664000000003</v>
      </c>
      <c r="K12" s="56"/>
      <c r="L12" s="55"/>
      <c r="M12" s="55"/>
      <c r="N12" s="55"/>
      <c r="O12" s="55"/>
      <c r="P12" s="55"/>
      <c r="Q12" s="55"/>
      <c r="R12" s="55"/>
      <c r="S12" s="54"/>
      <c r="T12" s="200">
        <f t="shared" si="2"/>
        <v>0</v>
      </c>
      <c r="U12" s="53">
        <f t="shared" si="3"/>
        <v>0</v>
      </c>
      <c r="V12" s="844">
        <f t="shared" si="4"/>
        <v>0</v>
      </c>
      <c r="W12" s="1509"/>
      <c r="X12" s="1492"/>
      <c r="Y12" s="1493"/>
    </row>
    <row r="13" spans="2:26" ht="31.5" customHeight="1" x14ac:dyDescent="0.25">
      <c r="B13" s="254" t="s">
        <v>157</v>
      </c>
      <c r="C13" s="253" t="s">
        <v>2352</v>
      </c>
      <c r="D13" s="196">
        <v>2</v>
      </c>
      <c r="E13" s="197" t="s">
        <v>2308</v>
      </c>
      <c r="F13" s="197" t="s">
        <v>2353</v>
      </c>
      <c r="G13" s="198">
        <v>30</v>
      </c>
      <c r="H13" s="197">
        <v>151</v>
      </c>
      <c r="I13" s="198">
        <v>17.16</v>
      </c>
      <c r="J13" s="199">
        <f t="shared" si="1"/>
        <v>24.235068000000002</v>
      </c>
      <c r="K13" s="56"/>
      <c r="L13" s="55"/>
      <c r="M13" s="55"/>
      <c r="N13" s="55"/>
      <c r="O13" s="55"/>
      <c r="P13" s="55"/>
      <c r="Q13" s="55"/>
      <c r="R13" s="55"/>
      <c r="S13" s="54"/>
      <c r="T13" s="200">
        <f t="shared" si="2"/>
        <v>0</v>
      </c>
      <c r="U13" s="53">
        <f t="shared" si="3"/>
        <v>0</v>
      </c>
      <c r="V13" s="844">
        <f t="shared" si="4"/>
        <v>0</v>
      </c>
      <c r="W13" s="1509"/>
      <c r="X13" s="1492"/>
      <c r="Y13" s="1493"/>
    </row>
    <row r="14" spans="2:26" ht="31.5" customHeight="1" x14ac:dyDescent="0.25">
      <c r="B14" s="194" t="s">
        <v>158</v>
      </c>
      <c r="C14" s="253" t="s">
        <v>2354</v>
      </c>
      <c r="D14" s="196">
        <v>2</v>
      </c>
      <c r="E14" s="197"/>
      <c r="F14" s="197" t="s">
        <v>2353</v>
      </c>
      <c r="G14" s="198">
        <v>30</v>
      </c>
      <c r="H14" s="197">
        <v>139</v>
      </c>
      <c r="I14" s="198">
        <v>21.53</v>
      </c>
      <c r="J14" s="199">
        <f t="shared" si="1"/>
        <v>30.406819000000002</v>
      </c>
      <c r="K14" s="56"/>
      <c r="L14" s="55"/>
      <c r="M14" s="55"/>
      <c r="N14" s="55"/>
      <c r="O14" s="55"/>
      <c r="P14" s="55"/>
      <c r="Q14" s="55"/>
      <c r="R14" s="55"/>
      <c r="S14" s="54"/>
      <c r="T14" s="200">
        <f t="shared" si="2"/>
        <v>0</v>
      </c>
      <c r="U14" s="53">
        <f t="shared" si="3"/>
        <v>0</v>
      </c>
      <c r="V14" s="844">
        <f t="shared" si="4"/>
        <v>0</v>
      </c>
      <c r="W14" s="1509"/>
      <c r="X14" s="1492"/>
      <c r="Y14" s="1493"/>
    </row>
    <row r="15" spans="2:26" ht="31.5" customHeight="1" x14ac:dyDescent="0.25">
      <c r="B15" s="254" t="s">
        <v>159</v>
      </c>
      <c r="C15" s="253" t="s">
        <v>2355</v>
      </c>
      <c r="D15" s="196">
        <v>2</v>
      </c>
      <c r="E15" s="197"/>
      <c r="F15" s="197" t="s">
        <v>2356</v>
      </c>
      <c r="G15" s="198">
        <v>30</v>
      </c>
      <c r="H15" s="197">
        <v>81</v>
      </c>
      <c r="I15" s="198">
        <v>14.51</v>
      </c>
      <c r="J15" s="199">
        <f t="shared" si="1"/>
        <v>20.492473</v>
      </c>
      <c r="K15" s="56"/>
      <c r="L15" s="55"/>
      <c r="M15" s="55"/>
      <c r="N15" s="55"/>
      <c r="O15" s="55"/>
      <c r="P15" s="55"/>
      <c r="Q15" s="55"/>
      <c r="R15" s="55"/>
      <c r="S15" s="54"/>
      <c r="T15" s="200">
        <f t="shared" si="2"/>
        <v>0</v>
      </c>
      <c r="U15" s="53">
        <f t="shared" si="3"/>
        <v>0</v>
      </c>
      <c r="V15" s="844">
        <f t="shared" si="4"/>
        <v>0</v>
      </c>
      <c r="W15" s="1509"/>
      <c r="X15" s="1492"/>
      <c r="Y15" s="1493"/>
    </row>
    <row r="16" spans="2:26" ht="31.5" customHeight="1" thickBot="1" x14ac:dyDescent="0.3">
      <c r="B16" s="201" t="s">
        <v>160</v>
      </c>
      <c r="C16" s="255" t="s">
        <v>2357</v>
      </c>
      <c r="D16" s="203">
        <v>1</v>
      </c>
      <c r="E16" s="204" t="s">
        <v>2308</v>
      </c>
      <c r="F16" s="204" t="s">
        <v>2308</v>
      </c>
      <c r="G16" s="205">
        <v>30</v>
      </c>
      <c r="H16" s="204">
        <v>121</v>
      </c>
      <c r="I16" s="205">
        <v>10.9</v>
      </c>
      <c r="J16" s="206">
        <f t="shared" si="1"/>
        <v>15.394070000000001</v>
      </c>
      <c r="K16" s="52"/>
      <c r="L16" s="51"/>
      <c r="M16" s="51"/>
      <c r="N16" s="51"/>
      <c r="O16" s="51"/>
      <c r="P16" s="51"/>
      <c r="Q16" s="51"/>
      <c r="R16" s="51"/>
      <c r="S16" s="50"/>
      <c r="T16" s="207">
        <f t="shared" si="2"/>
        <v>0</v>
      </c>
      <c r="U16" s="49">
        <f t="shared" si="3"/>
        <v>0</v>
      </c>
      <c r="V16" s="845">
        <f t="shared" si="4"/>
        <v>0</v>
      </c>
      <c r="W16" s="1510"/>
      <c r="X16" s="1494"/>
      <c r="Y16" s="1495"/>
    </row>
    <row r="17" spans="2:25" ht="70.900000000000006" customHeight="1" thickBot="1" x14ac:dyDescent="0.3">
      <c r="B17" s="208"/>
      <c r="C17" s="209"/>
      <c r="D17" s="210"/>
      <c r="E17" s="210"/>
      <c r="F17" s="210"/>
      <c r="G17" s="210"/>
      <c r="H17" s="210"/>
      <c r="I17" s="210"/>
      <c r="J17" s="211"/>
      <c r="K17" s="212"/>
      <c r="L17" s="212"/>
      <c r="M17" s="212"/>
      <c r="N17" s="212"/>
      <c r="O17" s="212"/>
      <c r="P17" s="212"/>
      <c r="Q17" s="212"/>
      <c r="R17" s="212"/>
      <c r="S17" s="212"/>
      <c r="T17" s="213"/>
      <c r="U17" s="214"/>
      <c r="V17" s="215"/>
      <c r="W17" s="215"/>
      <c r="X17" s="215"/>
      <c r="Y17" s="216"/>
    </row>
    <row r="18" spans="2:25" ht="15.75" thickTop="1" x14ac:dyDescent="0.25">
      <c r="K18" s="218"/>
      <c r="L18" s="218"/>
      <c r="M18" s="218"/>
      <c r="N18" s="218"/>
      <c r="O18" s="218"/>
      <c r="P18" s="218"/>
      <c r="Q18" s="218"/>
      <c r="R18" s="218"/>
      <c r="S18" s="218"/>
      <c r="T18" s="218"/>
      <c r="U18" s="219"/>
      <c r="V18" s="220"/>
      <c r="W18" s="220"/>
    </row>
    <row r="20" spans="2:25" ht="21" customHeight="1" x14ac:dyDescent="0.25"/>
  </sheetData>
  <sheetProtection algorithmName="SHA-512" hashValue="gdxvpJx/lUncSup4MF19adYpXf8Wh6tSamaxMcIa/A516o4b4aPzGlYbW8ECxfxhzBVGizU6sQck3RHLMGvo2g==" saltValue="Q2GSxiL0w1EKZP7IxL4MIw==" spinCount="100000" sheet="1" objects="1" formatColumns="0" formatRows="0" selectLockedCells="1"/>
  <mergeCells count="15">
    <mergeCell ref="X9:Y16"/>
    <mergeCell ref="B4:Y4"/>
    <mergeCell ref="B5:J5"/>
    <mergeCell ref="L5:N5"/>
    <mergeCell ref="O5:R5"/>
    <mergeCell ref="T5:Y5"/>
    <mergeCell ref="B8:Y8"/>
    <mergeCell ref="W9:W16"/>
    <mergeCell ref="B1:P1"/>
    <mergeCell ref="Q1:Y3"/>
    <mergeCell ref="B2:P2"/>
    <mergeCell ref="B3:C3"/>
    <mergeCell ref="D3:J3"/>
    <mergeCell ref="K3:M3"/>
    <mergeCell ref="N3:P3"/>
  </mergeCells>
  <conditionalFormatting sqref="B1">
    <cfRule type="duplicateValues" dxfId="105" priority="2"/>
  </conditionalFormatting>
  <conditionalFormatting sqref="B2:B1048576">
    <cfRule type="duplicateValues" dxfId="104" priority="3"/>
  </conditionalFormatting>
  <conditionalFormatting sqref="Z9:Z16">
    <cfRule type="containsText" dxfId="103" priority="1" operator="containsText" text="Error">
      <formula>NOT(ISERROR(SEARCH("Error",Z9)))</formula>
    </cfRule>
  </conditionalFormatting>
  <pageMargins left="0.25" right="0.25" top="0.5" bottom="0.25" header="0" footer="0"/>
  <pageSetup scale="37"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0CA4-FBAF-4B17-A6A2-B05B504F44D2}">
  <sheetPr>
    <pageSetUpPr fitToPage="1"/>
  </sheetPr>
  <dimension ref="A1:Y31"/>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64.7109375"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100193</v>
      </c>
      <c r="L6" s="1559" t="s">
        <v>1963</v>
      </c>
      <c r="M6" s="1559"/>
      <c r="N6" s="1559"/>
      <c r="O6" s="1503" t="s">
        <v>2347</v>
      </c>
      <c r="P6" s="1503"/>
      <c r="Q6" s="1503"/>
      <c r="R6" s="1503"/>
      <c r="S6" s="170">
        <v>1.4123000000000001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t="s">
        <v>153</v>
      </c>
      <c r="C14" s="252" t="s">
        <v>2348</v>
      </c>
      <c r="D14" s="189">
        <v>1</v>
      </c>
      <c r="E14" s="190" t="s">
        <v>2308</v>
      </c>
      <c r="F14" s="190" t="s">
        <v>2308</v>
      </c>
      <c r="G14" s="191">
        <v>30</v>
      </c>
      <c r="H14" s="190">
        <v>360</v>
      </c>
      <c r="I14" s="191">
        <v>26.72</v>
      </c>
      <c r="J14" s="83">
        <f t="shared" ref="J14:J21" si="1">$S$6*I14</f>
        <v>37.736656000000004</v>
      </c>
      <c r="K14" s="60"/>
      <c r="L14" s="59"/>
      <c r="M14" s="59"/>
      <c r="N14" s="59"/>
      <c r="O14" s="59"/>
      <c r="P14" s="59"/>
      <c r="Q14" s="59"/>
      <c r="R14" s="59"/>
      <c r="S14" s="58"/>
      <c r="T14" s="193">
        <f t="shared" ref="T14:T21" si="2">SUM(K14:S14)</f>
        <v>0</v>
      </c>
      <c r="U14" s="57">
        <f t="shared" ref="U14:U21" si="3">T14*I14</f>
        <v>0</v>
      </c>
      <c r="V14" s="1034">
        <f t="shared" ref="V14:V21" si="4">U14*$S$6</f>
        <v>0</v>
      </c>
      <c r="W14" s="1490" t="s">
        <v>1976</v>
      </c>
      <c r="X14" s="1491"/>
    </row>
    <row r="15" spans="1:25" ht="31.5" customHeight="1" x14ac:dyDescent="0.25">
      <c r="B15" s="243" t="s">
        <v>154</v>
      </c>
      <c r="C15" s="253" t="s">
        <v>2349</v>
      </c>
      <c r="D15" s="196">
        <v>2</v>
      </c>
      <c r="E15" s="197" t="s">
        <v>2308</v>
      </c>
      <c r="F15" s="197" t="s">
        <v>2308</v>
      </c>
      <c r="G15" s="198">
        <v>29.4</v>
      </c>
      <c r="H15" s="197">
        <v>168</v>
      </c>
      <c r="I15" s="198">
        <v>24.75</v>
      </c>
      <c r="J15" s="199">
        <f t="shared" si="1"/>
        <v>34.954425000000001</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t="s">
        <v>155</v>
      </c>
      <c r="C16" s="253" t="s">
        <v>2350</v>
      </c>
      <c r="D16" s="196">
        <v>2</v>
      </c>
      <c r="E16" s="197">
        <v>0.5</v>
      </c>
      <c r="F16" s="197" t="s">
        <v>2308</v>
      </c>
      <c r="G16" s="198">
        <v>28.89</v>
      </c>
      <c r="H16" s="197">
        <v>138</v>
      </c>
      <c r="I16" s="198">
        <v>20.16</v>
      </c>
      <c r="J16" s="199">
        <f t="shared" si="1"/>
        <v>28.471968000000004</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t="s">
        <v>156</v>
      </c>
      <c r="C17" s="253" t="s">
        <v>2351</v>
      </c>
      <c r="D17" s="196">
        <v>2</v>
      </c>
      <c r="E17" s="197" t="s">
        <v>2308</v>
      </c>
      <c r="F17" s="197"/>
      <c r="G17" s="198">
        <v>30</v>
      </c>
      <c r="H17" s="197">
        <v>176</v>
      </c>
      <c r="I17" s="198">
        <v>21.68</v>
      </c>
      <c r="J17" s="199">
        <f t="shared" si="1"/>
        <v>30.618664000000003</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t="s">
        <v>157</v>
      </c>
      <c r="C18" s="253" t="s">
        <v>2358</v>
      </c>
      <c r="D18" s="196">
        <v>2</v>
      </c>
      <c r="E18" s="197" t="s">
        <v>2308</v>
      </c>
      <c r="F18" s="197" t="s">
        <v>2353</v>
      </c>
      <c r="G18" s="198">
        <v>30</v>
      </c>
      <c r="H18" s="197">
        <v>151</v>
      </c>
      <c r="I18" s="198">
        <v>17.16</v>
      </c>
      <c r="J18" s="199">
        <f t="shared" si="1"/>
        <v>24.235068000000002</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t="s">
        <v>158</v>
      </c>
      <c r="C19" s="253" t="s">
        <v>2354</v>
      </c>
      <c r="D19" s="196">
        <v>2</v>
      </c>
      <c r="E19" s="197"/>
      <c r="F19" s="197" t="s">
        <v>2353</v>
      </c>
      <c r="G19" s="198">
        <v>30</v>
      </c>
      <c r="H19" s="197">
        <v>139</v>
      </c>
      <c r="I19" s="198">
        <v>21.53</v>
      </c>
      <c r="J19" s="199">
        <f t="shared" si="1"/>
        <v>30.406819000000002</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t="s">
        <v>159</v>
      </c>
      <c r="C20" s="253" t="s">
        <v>2355</v>
      </c>
      <c r="D20" s="196">
        <v>2</v>
      </c>
      <c r="E20" s="197"/>
      <c r="F20" s="197" t="s">
        <v>2356</v>
      </c>
      <c r="G20" s="198">
        <v>30</v>
      </c>
      <c r="H20" s="197">
        <v>81</v>
      </c>
      <c r="I20" s="198">
        <v>14.51</v>
      </c>
      <c r="J20" s="199">
        <f t="shared" si="1"/>
        <v>20.492473</v>
      </c>
      <c r="K20" s="56"/>
      <c r="L20" s="55"/>
      <c r="M20" s="55"/>
      <c r="N20" s="55"/>
      <c r="O20" s="55"/>
      <c r="P20" s="55"/>
      <c r="Q20" s="55"/>
      <c r="R20" s="55"/>
      <c r="S20" s="54"/>
      <c r="T20" s="200">
        <f t="shared" si="2"/>
        <v>0</v>
      </c>
      <c r="U20" s="53">
        <f t="shared" si="3"/>
        <v>0</v>
      </c>
      <c r="V20" s="1035">
        <f t="shared" si="4"/>
        <v>0</v>
      </c>
      <c r="W20" s="1492"/>
      <c r="X20" s="1493"/>
    </row>
    <row r="21" spans="2:24" ht="31.5" customHeight="1" thickBot="1" x14ac:dyDescent="0.3">
      <c r="B21" s="246" t="s">
        <v>160</v>
      </c>
      <c r="C21" s="255" t="s">
        <v>2357</v>
      </c>
      <c r="D21" s="203">
        <v>1</v>
      </c>
      <c r="E21" s="204" t="s">
        <v>2308</v>
      </c>
      <c r="F21" s="204" t="s">
        <v>2308</v>
      </c>
      <c r="G21" s="205">
        <v>30</v>
      </c>
      <c r="H21" s="204">
        <v>121</v>
      </c>
      <c r="I21" s="205">
        <v>10.9</v>
      </c>
      <c r="J21" s="206">
        <f t="shared" si="1"/>
        <v>15.394070000000001</v>
      </c>
      <c r="K21" s="52"/>
      <c r="L21" s="51"/>
      <c r="M21" s="51"/>
      <c r="N21" s="51"/>
      <c r="O21" s="51"/>
      <c r="P21" s="51"/>
      <c r="Q21" s="51"/>
      <c r="R21" s="51"/>
      <c r="S21" s="50"/>
      <c r="T21" s="207">
        <f t="shared" si="2"/>
        <v>0</v>
      </c>
      <c r="U21" s="49">
        <f t="shared" si="3"/>
        <v>0</v>
      </c>
      <c r="V21" s="1036">
        <f t="shared" si="4"/>
        <v>0</v>
      </c>
      <c r="W21" s="1494"/>
      <c r="X21" s="1495"/>
    </row>
    <row r="22" spans="2:24" ht="23.85" customHeight="1" x14ac:dyDescent="0.25">
      <c r="B22" s="1548" t="s">
        <v>2004</v>
      </c>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4" ht="23.85" customHeight="1" x14ac:dyDescent="0.25">
      <c r="B23" s="1548"/>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50"/>
    </row>
    <row r="24" spans="2:24" ht="0.75" customHeight="1" x14ac:dyDescent="0.25">
      <c r="B24" s="1548"/>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50"/>
    </row>
    <row r="25" spans="2:24" ht="33.75" customHeight="1" thickBot="1" x14ac:dyDescent="0.3">
      <c r="B25" s="1551"/>
      <c r="C25" s="1552"/>
      <c r="D25" s="1552"/>
      <c r="E25" s="1552"/>
      <c r="F25" s="1552"/>
      <c r="G25" s="1552"/>
      <c r="H25" s="1552"/>
      <c r="I25" s="1552"/>
      <c r="J25" s="1552"/>
      <c r="K25" s="1552"/>
      <c r="L25" s="1552"/>
      <c r="M25" s="1552"/>
      <c r="N25" s="1552"/>
      <c r="O25" s="1552"/>
      <c r="P25" s="1552"/>
      <c r="Q25" s="1552"/>
      <c r="R25" s="1552"/>
      <c r="S25" s="1552"/>
      <c r="T25" s="1552"/>
      <c r="U25" s="1552"/>
      <c r="V25" s="1552"/>
      <c r="W25" s="1552"/>
      <c r="X25" s="1553"/>
    </row>
    <row r="26" spans="2:24" ht="58.5" customHeight="1" thickTop="1" thickBot="1" x14ac:dyDescent="0.3">
      <c r="B26" s="1533"/>
      <c r="C26" s="1533"/>
      <c r="D26" s="1533"/>
      <c r="E26" s="1533"/>
      <c r="F26" s="1533"/>
      <c r="G26" s="1533"/>
      <c r="H26" s="1533"/>
      <c r="I26" s="1533"/>
      <c r="J26" s="1533"/>
      <c r="K26" s="1533"/>
      <c r="L26" s="1533"/>
      <c r="M26" s="1533"/>
      <c r="N26" s="1533"/>
      <c r="O26" s="1533"/>
      <c r="P26" s="1533"/>
      <c r="Q26" s="1533"/>
      <c r="R26" s="1533"/>
      <c r="S26" s="1533"/>
      <c r="T26" s="1533"/>
      <c r="U26" s="1533"/>
      <c r="V26" s="1533"/>
      <c r="W26" s="1533"/>
      <c r="X26" s="1533"/>
    </row>
    <row r="27" spans="2:24" ht="23.25" x14ac:dyDescent="0.35">
      <c r="C27" s="1530" t="s">
        <v>2005</v>
      </c>
      <c r="D27" s="1531"/>
      <c r="E27" s="1531"/>
      <c r="F27" s="1531"/>
      <c r="G27" s="1532"/>
    </row>
    <row r="28" spans="2:24" x14ac:dyDescent="0.25">
      <c r="C28" s="1631"/>
      <c r="D28" s="1632"/>
      <c r="E28" s="1632"/>
      <c r="F28" s="1632"/>
      <c r="G28" s="1633"/>
    </row>
    <row r="29" spans="2:24" x14ac:dyDescent="0.25">
      <c r="C29" s="1631"/>
      <c r="D29" s="1632"/>
      <c r="E29" s="1632"/>
      <c r="F29" s="1632"/>
      <c r="G29" s="1633"/>
    </row>
    <row r="30" spans="2:24" x14ac:dyDescent="0.25">
      <c r="C30" s="1631"/>
      <c r="D30" s="1632"/>
      <c r="E30" s="1632"/>
      <c r="F30" s="1632"/>
      <c r="G30" s="1633"/>
    </row>
    <row r="31" spans="2:24" ht="15.75" thickBot="1" x14ac:dyDescent="0.3">
      <c r="C31" s="1634"/>
      <c r="D31" s="1635"/>
      <c r="E31" s="1635"/>
      <c r="F31" s="1635"/>
      <c r="G31" s="1636"/>
    </row>
  </sheetData>
  <sheetProtection algorithmName="SHA-512" hashValue="Wm300YyCEIHsqdOt30kmjFlg2dlO0JBSCvdjX2WGOYb4Ia/RKFPHQVc7pgWjPHenp3XFmM08bBnHPVog+vUIIg==" saltValue="dtyDNM8gbuyZKcdiaXVwOQ==" spinCount="100000" sheet="1" objects="1" formatColumns="0" formatRows="0" selectLockedCells="1"/>
  <mergeCells count="28">
    <mergeCell ref="B22:X23"/>
    <mergeCell ref="B24:X25"/>
    <mergeCell ref="B26:X26"/>
    <mergeCell ref="B7:B8"/>
    <mergeCell ref="E7:J7"/>
    <mergeCell ref="L7:Q7"/>
    <mergeCell ref="S7:X7"/>
    <mergeCell ref="E8:J8"/>
    <mergeCell ref="L8:Q8"/>
    <mergeCell ref="S8:X8"/>
    <mergeCell ref="B9:X9"/>
    <mergeCell ref="B10:X10"/>
    <mergeCell ref="C27:G27"/>
    <mergeCell ref="C28:G31"/>
    <mergeCell ref="B1:P1"/>
    <mergeCell ref="Q1:X3"/>
    <mergeCell ref="B2:P2"/>
    <mergeCell ref="B3:C3"/>
    <mergeCell ref="D3:J3"/>
    <mergeCell ref="K3:M3"/>
    <mergeCell ref="N3:P3"/>
    <mergeCell ref="B4:X4"/>
    <mergeCell ref="B5:X5"/>
    <mergeCell ref="B6:J6"/>
    <mergeCell ref="L6:N6"/>
    <mergeCell ref="O6:R6"/>
    <mergeCell ref="T6:X6"/>
    <mergeCell ref="W14:X21"/>
  </mergeCells>
  <conditionalFormatting sqref="B1:B1048576">
    <cfRule type="duplicateValues" dxfId="102" priority="1"/>
  </conditionalFormatting>
  <pageMargins left="0.25" right="0.25" top="0.5" bottom="0.25" header="0" footer="0"/>
  <pageSetup scale="38"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09857-AB73-4A96-88CC-A035C0289DC1}">
  <sheetPr>
    <pageSetUpPr fitToPage="1"/>
  </sheetPr>
  <dimension ref="B1:Z16"/>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100883</v>
      </c>
      <c r="L5" s="1502" t="s">
        <v>1963</v>
      </c>
      <c r="M5" s="1502"/>
      <c r="N5" s="1502"/>
      <c r="O5" s="1503" t="s">
        <v>2083</v>
      </c>
      <c r="P5" s="1503"/>
      <c r="Q5" s="1503"/>
      <c r="R5" s="1503"/>
      <c r="S5" s="170">
        <v>1.7906</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SUM(K9:K12)</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5090</v>
      </c>
      <c r="C9" s="252" t="s">
        <v>2359</v>
      </c>
      <c r="D9" s="189">
        <v>2</v>
      </c>
      <c r="E9" s="190">
        <v>2</v>
      </c>
      <c r="F9" s="190" t="s">
        <v>2308</v>
      </c>
      <c r="G9" s="191">
        <v>30.15</v>
      </c>
      <c r="H9" s="190">
        <v>120</v>
      </c>
      <c r="I9" s="191">
        <v>17.04</v>
      </c>
      <c r="J9" s="192">
        <f>$S$5*I9</f>
        <v>30.511823999999997</v>
      </c>
      <c r="K9" s="60"/>
      <c r="L9" s="59"/>
      <c r="M9" s="59"/>
      <c r="N9" s="59"/>
      <c r="O9" s="59"/>
      <c r="P9" s="59"/>
      <c r="Q9" s="59"/>
      <c r="R9" s="59"/>
      <c r="S9" s="58"/>
      <c r="T9" s="193">
        <f>SUM(K9:S9)</f>
        <v>0</v>
      </c>
      <c r="U9" s="57">
        <f>T9*I9</f>
        <v>0</v>
      </c>
      <c r="V9" s="843">
        <f>U9*$S$5</f>
        <v>0</v>
      </c>
      <c r="W9" s="1508" t="str">
        <f>_xlfn.CONCAT("$",'Total Sheet'!B34," per case for public LEAS/ estimated $",'Total Sheet'!B35," for Nonpublic LEAs")</f>
        <v>$2.25 per case for public LEAS/ estimated $5.25 for Nonpublic LEAs</v>
      </c>
      <c r="X9" s="1490" t="s">
        <v>1976</v>
      </c>
      <c r="Y9" s="1491"/>
    </row>
    <row r="10" spans="2:26" ht="31.5" customHeight="1" x14ac:dyDescent="0.25">
      <c r="B10" s="194">
        <v>5091</v>
      </c>
      <c r="C10" s="253" t="s">
        <v>2360</v>
      </c>
      <c r="D10" s="196">
        <v>2</v>
      </c>
      <c r="E10" s="197">
        <v>1.5</v>
      </c>
      <c r="F10" s="197" t="s">
        <v>2308</v>
      </c>
      <c r="G10" s="198">
        <v>30.15</v>
      </c>
      <c r="H10" s="197">
        <v>120</v>
      </c>
      <c r="I10" s="198">
        <v>25.7</v>
      </c>
      <c r="J10" s="199">
        <f>$S$5*I10</f>
        <v>46.018419999999999</v>
      </c>
      <c r="K10" s="56"/>
      <c r="L10" s="55"/>
      <c r="M10" s="55"/>
      <c r="N10" s="55"/>
      <c r="O10" s="55"/>
      <c r="P10" s="55"/>
      <c r="Q10" s="55"/>
      <c r="R10" s="55"/>
      <c r="S10" s="54"/>
      <c r="T10" s="200">
        <f>SUM(K10:S10)</f>
        <v>0</v>
      </c>
      <c r="U10" s="53">
        <f>T10*I10</f>
        <v>0</v>
      </c>
      <c r="V10" s="844">
        <f>U10*$S$5</f>
        <v>0</v>
      </c>
      <c r="W10" s="1509"/>
      <c r="X10" s="1492"/>
      <c r="Y10" s="1493"/>
    </row>
    <row r="11" spans="2:26" ht="31.5" customHeight="1" x14ac:dyDescent="0.25">
      <c r="B11" s="254">
        <v>5164</v>
      </c>
      <c r="C11" s="253" t="s">
        <v>2361</v>
      </c>
      <c r="D11" s="196">
        <v>2</v>
      </c>
      <c r="E11" s="197" t="s">
        <v>2308</v>
      </c>
      <c r="F11" s="197" t="s">
        <v>2308</v>
      </c>
      <c r="G11" s="198">
        <v>30</v>
      </c>
      <c r="H11" s="197">
        <v>131</v>
      </c>
      <c r="I11" s="198">
        <v>6.32</v>
      </c>
      <c r="J11" s="199">
        <f>$S$5*I11</f>
        <v>11.316592</v>
      </c>
      <c r="K11" s="56"/>
      <c r="L11" s="55"/>
      <c r="M11" s="55"/>
      <c r="N11" s="55"/>
      <c r="O11" s="55"/>
      <c r="P11" s="55"/>
      <c r="Q11" s="55"/>
      <c r="R11" s="55"/>
      <c r="S11" s="54"/>
      <c r="T11" s="200">
        <f>SUM(K11:S11)</f>
        <v>0</v>
      </c>
      <c r="U11" s="53">
        <f>T11*I11</f>
        <v>0</v>
      </c>
      <c r="V11" s="844">
        <f>U11*$S$5</f>
        <v>0</v>
      </c>
      <c r="W11" s="1509"/>
      <c r="X11" s="1492"/>
      <c r="Y11" s="1493"/>
    </row>
    <row r="12" spans="2:26" ht="31.5" customHeight="1" thickBot="1" x14ac:dyDescent="0.3">
      <c r="B12" s="256">
        <v>5235</v>
      </c>
      <c r="C12" s="255" t="s">
        <v>2095</v>
      </c>
      <c r="D12" s="203">
        <v>2</v>
      </c>
      <c r="E12" s="204" t="s">
        <v>2308</v>
      </c>
      <c r="F12" s="204" t="s">
        <v>2346</v>
      </c>
      <c r="G12" s="205">
        <v>30</v>
      </c>
      <c r="H12" s="204">
        <v>139</v>
      </c>
      <c r="I12" s="205">
        <v>18.3</v>
      </c>
      <c r="J12" s="206">
        <f>$S$5*I12</f>
        <v>32.767980000000001</v>
      </c>
      <c r="K12" s="52"/>
      <c r="L12" s="51"/>
      <c r="M12" s="51"/>
      <c r="N12" s="51"/>
      <c r="O12" s="51"/>
      <c r="P12" s="51"/>
      <c r="Q12" s="51"/>
      <c r="R12" s="51"/>
      <c r="S12" s="50"/>
      <c r="T12" s="207">
        <f>SUM(K12:S12)</f>
        <v>0</v>
      </c>
      <c r="U12" s="49">
        <f>T12*I12</f>
        <v>0</v>
      </c>
      <c r="V12" s="845">
        <f>U12*$S$5</f>
        <v>0</v>
      </c>
      <c r="W12" s="1510"/>
      <c r="X12" s="1494"/>
      <c r="Y12" s="1495"/>
    </row>
    <row r="13" spans="2:26" ht="70.900000000000006" customHeight="1" thickBot="1" x14ac:dyDescent="0.3">
      <c r="B13" s="208"/>
      <c r="C13" s="209"/>
      <c r="D13" s="210"/>
      <c r="E13" s="210"/>
      <c r="F13" s="210"/>
      <c r="G13" s="210"/>
      <c r="H13" s="210"/>
      <c r="I13" s="210"/>
      <c r="J13" s="211"/>
      <c r="K13" s="212"/>
      <c r="L13" s="212"/>
      <c r="M13" s="212"/>
      <c r="N13" s="212"/>
      <c r="O13" s="212"/>
      <c r="P13" s="212"/>
      <c r="Q13" s="212"/>
      <c r="R13" s="212"/>
      <c r="S13" s="212"/>
      <c r="T13" s="213"/>
      <c r="U13" s="214"/>
      <c r="V13" s="215"/>
      <c r="W13" s="215"/>
      <c r="X13" s="215"/>
      <c r="Y13" s="216"/>
    </row>
    <row r="14" spans="2:26" ht="15.75" thickTop="1" x14ac:dyDescent="0.25">
      <c r="K14" s="218"/>
      <c r="L14" s="218"/>
      <c r="M14" s="218"/>
      <c r="N14" s="218"/>
      <c r="O14" s="218"/>
      <c r="P14" s="218"/>
      <c r="Q14" s="218"/>
      <c r="R14" s="218"/>
      <c r="S14" s="218"/>
      <c r="T14" s="218"/>
      <c r="U14" s="219"/>
      <c r="V14" s="220"/>
      <c r="W14" s="220"/>
    </row>
    <row r="16" spans="2:26" ht="21" customHeight="1" x14ac:dyDescent="0.25"/>
  </sheetData>
  <sheetProtection algorithmName="SHA-512" hashValue="J6WN8DMK0YvXUyL3i1mvmCD7TRFdRnJgPFFPg4RruQpuRCN2Tz1k7uiPJ7bCgyiMhCx7/4G0pe1pOBvv3g6GZQ==" saltValue="3qH/lSrAD/oHfzXf5DbLpQ==" spinCount="100000" sheet="1" objects="1" formatColumns="0" formatRows="0" selectLockedCells="1"/>
  <mergeCells count="15">
    <mergeCell ref="B1:P1"/>
    <mergeCell ref="Q1:Y3"/>
    <mergeCell ref="B2:P2"/>
    <mergeCell ref="B3:C3"/>
    <mergeCell ref="D3:J3"/>
    <mergeCell ref="K3:M3"/>
    <mergeCell ref="N3:P3"/>
    <mergeCell ref="X9:Y12"/>
    <mergeCell ref="B4:Y4"/>
    <mergeCell ref="B5:J5"/>
    <mergeCell ref="L5:N5"/>
    <mergeCell ref="O5:R5"/>
    <mergeCell ref="T5:Y5"/>
    <mergeCell ref="B8:Y8"/>
    <mergeCell ref="W9:W12"/>
  </mergeCells>
  <conditionalFormatting sqref="B1">
    <cfRule type="duplicateValues" dxfId="101" priority="2"/>
  </conditionalFormatting>
  <conditionalFormatting sqref="B2:B1048576">
    <cfRule type="duplicateValues" dxfId="100" priority="3"/>
  </conditionalFormatting>
  <conditionalFormatting sqref="Z9:Z12">
    <cfRule type="containsText" dxfId="99"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C334D-4BE0-4E95-A59E-E9B875E6A340}">
  <sheetPr>
    <pageSetUpPr fitToPage="1"/>
  </sheetPr>
  <dimension ref="A1:Y27"/>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100883</v>
      </c>
      <c r="L6" s="1559" t="s">
        <v>1963</v>
      </c>
      <c r="M6" s="1559"/>
      <c r="N6" s="1559"/>
      <c r="O6" s="1503" t="s">
        <v>2083</v>
      </c>
      <c r="P6" s="1503"/>
      <c r="Q6" s="1503"/>
      <c r="R6" s="1503"/>
      <c r="S6" s="170">
        <v>1.7906</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241">
        <v>5090</v>
      </c>
      <c r="C14" s="252" t="s">
        <v>2359</v>
      </c>
      <c r="D14" s="189">
        <v>2</v>
      </c>
      <c r="E14" s="190">
        <v>2</v>
      </c>
      <c r="F14" s="190" t="s">
        <v>2308</v>
      </c>
      <c r="G14" s="191">
        <v>30</v>
      </c>
      <c r="H14" s="190">
        <v>120</v>
      </c>
      <c r="I14" s="191">
        <v>17.04</v>
      </c>
      <c r="J14" s="83">
        <f>$S$6*I14</f>
        <v>30.511823999999997</v>
      </c>
      <c r="K14" s="60"/>
      <c r="L14" s="59"/>
      <c r="M14" s="59"/>
      <c r="N14" s="59"/>
      <c r="O14" s="59"/>
      <c r="P14" s="59"/>
      <c r="Q14" s="59"/>
      <c r="R14" s="59"/>
      <c r="S14" s="58"/>
      <c r="T14" s="193">
        <f>SUM(K14:S14)</f>
        <v>0</v>
      </c>
      <c r="U14" s="57">
        <f>T14*I14</f>
        <v>0</v>
      </c>
      <c r="V14" s="1034">
        <f>U14*$S$6</f>
        <v>0</v>
      </c>
      <c r="W14" s="1490" t="s">
        <v>1976</v>
      </c>
      <c r="X14" s="1491"/>
    </row>
    <row r="15" spans="1:25" ht="30.75" customHeight="1" x14ac:dyDescent="0.25">
      <c r="B15" s="243">
        <v>5091</v>
      </c>
      <c r="C15" s="253" t="s">
        <v>2360</v>
      </c>
      <c r="D15" s="196">
        <v>2</v>
      </c>
      <c r="E15" s="197">
        <v>1.5</v>
      </c>
      <c r="F15" s="197" t="s">
        <v>2308</v>
      </c>
      <c r="G15" s="198">
        <v>30.15</v>
      </c>
      <c r="H15" s="197">
        <v>120</v>
      </c>
      <c r="I15" s="198">
        <v>25.7</v>
      </c>
      <c r="J15" s="199">
        <f>$S$6*I15</f>
        <v>46.018419999999999</v>
      </c>
      <c r="K15" s="56"/>
      <c r="L15" s="55"/>
      <c r="M15" s="55"/>
      <c r="N15" s="55"/>
      <c r="O15" s="55"/>
      <c r="P15" s="55"/>
      <c r="Q15" s="55"/>
      <c r="R15" s="55"/>
      <c r="S15" s="54"/>
      <c r="T15" s="200">
        <f>SUM(K15:S15)</f>
        <v>0</v>
      </c>
      <c r="U15" s="53">
        <f>T15*I15</f>
        <v>0</v>
      </c>
      <c r="V15" s="1035">
        <f>U15*$S$6</f>
        <v>0</v>
      </c>
      <c r="W15" s="1492"/>
      <c r="X15" s="1493"/>
    </row>
    <row r="16" spans="1:25" ht="30.75" customHeight="1" x14ac:dyDescent="0.25">
      <c r="B16" s="245">
        <v>5164</v>
      </c>
      <c r="C16" s="253" t="s">
        <v>2361</v>
      </c>
      <c r="D16" s="196">
        <v>2</v>
      </c>
      <c r="E16" s="197" t="s">
        <v>2308</v>
      </c>
      <c r="F16" s="197" t="s">
        <v>2308</v>
      </c>
      <c r="G16" s="198">
        <v>30</v>
      </c>
      <c r="H16" s="197">
        <v>131</v>
      </c>
      <c r="I16" s="198">
        <v>6.32</v>
      </c>
      <c r="J16" s="199">
        <f>$S$6*I16</f>
        <v>11.316592</v>
      </c>
      <c r="K16" s="56"/>
      <c r="L16" s="55"/>
      <c r="M16" s="55"/>
      <c r="N16" s="55"/>
      <c r="O16" s="55"/>
      <c r="P16" s="55"/>
      <c r="Q16" s="55"/>
      <c r="R16" s="55"/>
      <c r="S16" s="54"/>
      <c r="T16" s="200">
        <f>SUM(K16:S16)</f>
        <v>0</v>
      </c>
      <c r="U16" s="53">
        <f>T16*I16</f>
        <v>0</v>
      </c>
      <c r="V16" s="1035">
        <f>U16*$S$6</f>
        <v>0</v>
      </c>
      <c r="W16" s="1492"/>
      <c r="X16" s="1493"/>
    </row>
    <row r="17" spans="2:24" ht="30.75" customHeight="1" thickBot="1" x14ac:dyDescent="0.3">
      <c r="B17" s="246">
        <v>5235</v>
      </c>
      <c r="C17" s="255" t="s">
        <v>2095</v>
      </c>
      <c r="D17" s="203">
        <v>2</v>
      </c>
      <c r="E17" s="204" t="s">
        <v>2308</v>
      </c>
      <c r="F17" s="204" t="s">
        <v>2346</v>
      </c>
      <c r="G17" s="205">
        <v>30</v>
      </c>
      <c r="H17" s="204">
        <v>139</v>
      </c>
      <c r="I17" s="205">
        <v>18.3</v>
      </c>
      <c r="J17" s="206">
        <f>$S$6*I17</f>
        <v>32.767980000000001</v>
      </c>
      <c r="K17" s="52"/>
      <c r="L17" s="51"/>
      <c r="M17" s="51"/>
      <c r="N17" s="51"/>
      <c r="O17" s="51"/>
      <c r="P17" s="51"/>
      <c r="Q17" s="51"/>
      <c r="R17" s="51"/>
      <c r="S17" s="50"/>
      <c r="T17" s="207">
        <f>SUM(K17:S17)</f>
        <v>0</v>
      </c>
      <c r="U17" s="49">
        <f>T17*I17</f>
        <v>0</v>
      </c>
      <c r="V17" s="1036">
        <f>U17*$S$6</f>
        <v>0</v>
      </c>
      <c r="W17" s="1494"/>
      <c r="X17" s="1495"/>
    </row>
    <row r="18" spans="2:24" ht="23.85" customHeight="1" x14ac:dyDescent="0.25">
      <c r="B18" s="1548" t="s">
        <v>2004</v>
      </c>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23.85" customHeight="1" x14ac:dyDescent="0.25">
      <c r="B19" s="1548"/>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50"/>
    </row>
    <row r="20" spans="2:24" ht="0.75" customHeight="1" x14ac:dyDescent="0.25">
      <c r="B20" s="1548"/>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33.75" customHeight="1" thickBot="1" x14ac:dyDescent="0.3">
      <c r="B21" s="1551"/>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3"/>
    </row>
    <row r="22" spans="2:24" ht="58.5" customHeight="1" thickTop="1" thickBot="1" x14ac:dyDescent="0.3">
      <c r="B22" s="1533"/>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row>
    <row r="23" spans="2:24" ht="23.25" x14ac:dyDescent="0.35">
      <c r="C23" s="1530" t="s">
        <v>2005</v>
      </c>
      <c r="D23" s="1531"/>
      <c r="E23" s="1531"/>
      <c r="F23" s="1531"/>
      <c r="G23" s="1532"/>
    </row>
    <row r="24" spans="2:24" x14ac:dyDescent="0.25">
      <c r="C24" s="1631"/>
      <c r="D24" s="1632"/>
      <c r="E24" s="1632"/>
      <c r="F24" s="1632"/>
      <c r="G24" s="1633"/>
    </row>
    <row r="25" spans="2:24" x14ac:dyDescent="0.25">
      <c r="C25" s="1631"/>
      <c r="D25" s="1632"/>
      <c r="E25" s="1632"/>
      <c r="F25" s="1632"/>
      <c r="G25" s="1633"/>
    </row>
    <row r="26" spans="2:24" x14ac:dyDescent="0.25">
      <c r="C26" s="1631"/>
      <c r="D26" s="1632"/>
      <c r="E26" s="1632"/>
      <c r="F26" s="1632"/>
      <c r="G26" s="1633"/>
    </row>
    <row r="27" spans="2:24" ht="15.75" thickBot="1" x14ac:dyDescent="0.3">
      <c r="C27" s="1634"/>
      <c r="D27" s="1635"/>
      <c r="E27" s="1635"/>
      <c r="F27" s="1635"/>
      <c r="G27" s="1636"/>
    </row>
  </sheetData>
  <sheetProtection algorithmName="SHA-512" hashValue="qcq4/xC7VVMfHlwsqEHq3bckHG8mnfXJm0C9GhPvcZ7COoo7GPNMNfm4pwHw0vOvWMsmsbaLR7l7ww7rzpAQEA==" saltValue="Gg7ENekzQEXnAUt0X1SP5g==" spinCount="100000" sheet="1" objects="1" formatColumns="0" formatRows="0" selectLockedCells="1"/>
  <mergeCells count="28">
    <mergeCell ref="B18:X19"/>
    <mergeCell ref="B20:X21"/>
    <mergeCell ref="B22:X22"/>
    <mergeCell ref="B7:B8"/>
    <mergeCell ref="E7:J7"/>
    <mergeCell ref="L7:Q7"/>
    <mergeCell ref="S7:X7"/>
    <mergeCell ref="E8:J8"/>
    <mergeCell ref="L8:Q8"/>
    <mergeCell ref="S8:X8"/>
    <mergeCell ref="B9:X9"/>
    <mergeCell ref="B10:X10"/>
    <mergeCell ref="C23:G23"/>
    <mergeCell ref="C24:G27"/>
    <mergeCell ref="B1:P1"/>
    <mergeCell ref="Q1:X3"/>
    <mergeCell ref="B2:P2"/>
    <mergeCell ref="B3:C3"/>
    <mergeCell ref="D3:J3"/>
    <mergeCell ref="K3:M3"/>
    <mergeCell ref="N3:P3"/>
    <mergeCell ref="B4:X4"/>
    <mergeCell ref="B5:X5"/>
    <mergeCell ref="B6:J6"/>
    <mergeCell ref="L6:N6"/>
    <mergeCell ref="O6:R6"/>
    <mergeCell ref="T6:X6"/>
    <mergeCell ref="W14:X17"/>
  </mergeCells>
  <conditionalFormatting sqref="B1:B1048576">
    <cfRule type="duplicateValues" dxfId="98" priority="1"/>
  </conditionalFormatting>
  <pageMargins left="0.25" right="0.25" top="0.5" bottom="0.25" header="0" footer="0"/>
  <pageSetup scale="3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59F5-C527-45BB-9B45-DFD4CF56F6F6}">
  <sheetPr>
    <pageSetUpPr fitToPage="1"/>
  </sheetPr>
  <dimension ref="A1:Y53"/>
  <sheetViews>
    <sheetView showGridLines="0" zoomScale="60" zoomScaleNormal="60" workbookViewId="0">
      <selection activeCell="K14" sqref="K14"/>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21.5703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110242</v>
      </c>
      <c r="L6" s="1559" t="s">
        <v>1963</v>
      </c>
      <c r="M6" s="1559"/>
      <c r="N6" s="1559"/>
      <c r="O6" s="1560" t="s">
        <v>2362</v>
      </c>
      <c r="P6" s="1561"/>
      <c r="Q6" s="1561"/>
      <c r="R6" s="1561"/>
      <c r="S6" s="556">
        <v>1.9915</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SUM(U14:U43)</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SUM(K14:K75)</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27" customHeight="1" thickTop="1" x14ac:dyDescent="0.25">
      <c r="B14" s="557">
        <v>39911</v>
      </c>
      <c r="C14" s="558" t="s">
        <v>2363</v>
      </c>
      <c r="D14" s="189">
        <v>1</v>
      </c>
      <c r="E14" s="190"/>
      <c r="F14" s="190"/>
      <c r="G14" s="191">
        <v>26.25</v>
      </c>
      <c r="H14" s="190">
        <v>140</v>
      </c>
      <c r="I14" s="191">
        <v>8.92</v>
      </c>
      <c r="J14" s="83">
        <f t="shared" ref="J14:J43" si="1">$S$6*I14</f>
        <v>17.76418</v>
      </c>
      <c r="K14" s="60"/>
      <c r="L14" s="59"/>
      <c r="M14" s="59"/>
      <c r="N14" s="59"/>
      <c r="O14" s="59"/>
      <c r="P14" s="59"/>
      <c r="Q14" s="59"/>
      <c r="R14" s="59"/>
      <c r="S14" s="58"/>
      <c r="T14" s="193">
        <f t="shared" ref="T14:T43" si="2">SUM(K14:S14)</f>
        <v>0</v>
      </c>
      <c r="U14" s="57">
        <f t="shared" ref="U14:U43" si="3">T14*I14</f>
        <v>0</v>
      </c>
      <c r="V14" s="1034">
        <f t="shared" ref="V14:V43" si="4">U14*$S$6</f>
        <v>0</v>
      </c>
      <c r="W14" s="1490" t="s">
        <v>1976</v>
      </c>
      <c r="X14" s="1491"/>
    </row>
    <row r="15" spans="1:25" ht="27" customHeight="1" x14ac:dyDescent="0.25">
      <c r="B15" s="559">
        <v>39912</v>
      </c>
      <c r="C15" s="560" t="s">
        <v>2364</v>
      </c>
      <c r="D15" s="196">
        <v>1</v>
      </c>
      <c r="E15" s="197"/>
      <c r="F15" s="197"/>
      <c r="G15" s="198">
        <v>26.25</v>
      </c>
      <c r="H15" s="197">
        <v>140</v>
      </c>
      <c r="I15" s="198">
        <v>8.92</v>
      </c>
      <c r="J15" s="199">
        <f t="shared" si="1"/>
        <v>17.76418</v>
      </c>
      <c r="K15" s="56"/>
      <c r="L15" s="55"/>
      <c r="M15" s="55"/>
      <c r="N15" s="55"/>
      <c r="O15" s="55"/>
      <c r="P15" s="55"/>
      <c r="Q15" s="55"/>
      <c r="R15" s="55"/>
      <c r="S15" s="54"/>
      <c r="T15" s="200">
        <f t="shared" si="2"/>
        <v>0</v>
      </c>
      <c r="U15" s="53">
        <f t="shared" si="3"/>
        <v>0</v>
      </c>
      <c r="V15" s="1035">
        <f t="shared" si="4"/>
        <v>0</v>
      </c>
      <c r="W15" s="1492"/>
      <c r="X15" s="1493"/>
    </row>
    <row r="16" spans="1:25" ht="27" customHeight="1" x14ac:dyDescent="0.25">
      <c r="B16" s="561">
        <v>39945</v>
      </c>
      <c r="C16" s="560" t="s">
        <v>2365</v>
      </c>
      <c r="D16" s="196">
        <v>1</v>
      </c>
      <c r="E16" s="197"/>
      <c r="F16" s="197"/>
      <c r="G16" s="198">
        <v>39.75</v>
      </c>
      <c r="H16" s="197">
        <v>212</v>
      </c>
      <c r="I16" s="198">
        <v>13.5</v>
      </c>
      <c r="J16" s="199">
        <f t="shared" si="1"/>
        <v>26.885249999999999</v>
      </c>
      <c r="K16" s="56"/>
      <c r="L16" s="55"/>
      <c r="M16" s="55"/>
      <c r="N16" s="55"/>
      <c r="O16" s="55"/>
      <c r="P16" s="55"/>
      <c r="Q16" s="55"/>
      <c r="R16" s="55"/>
      <c r="S16" s="54"/>
      <c r="T16" s="200">
        <f t="shared" si="2"/>
        <v>0</v>
      </c>
      <c r="U16" s="53">
        <f t="shared" si="3"/>
        <v>0</v>
      </c>
      <c r="V16" s="1035">
        <f t="shared" si="4"/>
        <v>0</v>
      </c>
      <c r="W16" s="1492"/>
      <c r="X16" s="1493"/>
    </row>
    <row r="17" spans="2:24" ht="27" customHeight="1" x14ac:dyDescent="0.25">
      <c r="B17" s="559">
        <v>39946</v>
      </c>
      <c r="C17" s="560" t="s">
        <v>2366</v>
      </c>
      <c r="D17" s="196">
        <v>1</v>
      </c>
      <c r="E17" s="197"/>
      <c r="F17" s="197"/>
      <c r="G17" s="198">
        <v>39.75</v>
      </c>
      <c r="H17" s="197">
        <v>212</v>
      </c>
      <c r="I17" s="198">
        <v>13.5</v>
      </c>
      <c r="J17" s="199">
        <f t="shared" si="1"/>
        <v>26.885249999999999</v>
      </c>
      <c r="K17" s="56"/>
      <c r="L17" s="55"/>
      <c r="M17" s="55"/>
      <c r="N17" s="55"/>
      <c r="O17" s="55"/>
      <c r="P17" s="55"/>
      <c r="Q17" s="55"/>
      <c r="R17" s="55"/>
      <c r="S17" s="54"/>
      <c r="T17" s="200">
        <f t="shared" si="2"/>
        <v>0</v>
      </c>
      <c r="U17" s="53">
        <f t="shared" si="3"/>
        <v>0</v>
      </c>
      <c r="V17" s="1035">
        <f t="shared" si="4"/>
        <v>0</v>
      </c>
      <c r="W17" s="1492"/>
      <c r="X17" s="1493"/>
    </row>
    <row r="18" spans="2:24" ht="27" customHeight="1" x14ac:dyDescent="0.25">
      <c r="B18" s="559">
        <v>39947</v>
      </c>
      <c r="C18" s="560" t="s">
        <v>2367</v>
      </c>
      <c r="D18" s="196">
        <v>1</v>
      </c>
      <c r="E18" s="197"/>
      <c r="F18" s="197"/>
      <c r="G18" s="198">
        <v>39.75</v>
      </c>
      <c r="H18" s="197">
        <v>212</v>
      </c>
      <c r="I18" s="198">
        <v>14.58</v>
      </c>
      <c r="J18" s="199">
        <f t="shared" si="1"/>
        <v>29.036070000000002</v>
      </c>
      <c r="K18" s="56"/>
      <c r="L18" s="55"/>
      <c r="M18" s="55"/>
      <c r="N18" s="55"/>
      <c r="O18" s="55"/>
      <c r="P18" s="55"/>
      <c r="Q18" s="55"/>
      <c r="R18" s="55"/>
      <c r="S18" s="54"/>
      <c r="T18" s="200">
        <f t="shared" si="2"/>
        <v>0</v>
      </c>
      <c r="U18" s="53">
        <f t="shared" si="3"/>
        <v>0</v>
      </c>
      <c r="V18" s="1035">
        <f t="shared" si="4"/>
        <v>0</v>
      </c>
      <c r="W18" s="1492"/>
      <c r="X18" s="1493"/>
    </row>
    <row r="19" spans="2:24" ht="27" customHeight="1" x14ac:dyDescent="0.25">
      <c r="B19" s="561">
        <v>41485</v>
      </c>
      <c r="C19" s="560" t="s">
        <v>2368</v>
      </c>
      <c r="D19" s="196">
        <v>1</v>
      </c>
      <c r="E19" s="197"/>
      <c r="F19" s="197"/>
      <c r="G19" s="198">
        <v>20</v>
      </c>
      <c r="H19" s="197">
        <v>320</v>
      </c>
      <c r="I19" s="198">
        <v>20</v>
      </c>
      <c r="J19" s="199">
        <f t="shared" si="1"/>
        <v>39.83</v>
      </c>
      <c r="K19" s="56"/>
      <c r="L19" s="55"/>
      <c r="M19" s="55"/>
      <c r="N19" s="55"/>
      <c r="O19" s="55"/>
      <c r="P19" s="55"/>
      <c r="Q19" s="55"/>
      <c r="R19" s="55"/>
      <c r="S19" s="54"/>
      <c r="T19" s="200">
        <f t="shared" si="2"/>
        <v>0</v>
      </c>
      <c r="U19" s="53">
        <f t="shared" si="3"/>
        <v>0</v>
      </c>
      <c r="V19" s="1035">
        <f t="shared" si="4"/>
        <v>0</v>
      </c>
      <c r="W19" s="1492"/>
      <c r="X19" s="1493"/>
    </row>
    <row r="20" spans="2:24" ht="27" customHeight="1" x14ac:dyDescent="0.25">
      <c r="B20" s="559">
        <v>41698</v>
      </c>
      <c r="C20" s="560" t="s">
        <v>2369</v>
      </c>
      <c r="D20" s="196">
        <v>1</v>
      </c>
      <c r="E20" s="197"/>
      <c r="F20" s="197"/>
      <c r="G20" s="198">
        <v>20</v>
      </c>
      <c r="H20" s="197">
        <v>320</v>
      </c>
      <c r="I20" s="198">
        <v>20</v>
      </c>
      <c r="J20" s="199">
        <f t="shared" si="1"/>
        <v>39.83</v>
      </c>
      <c r="K20" s="56"/>
      <c r="L20" s="55"/>
      <c r="M20" s="55"/>
      <c r="N20" s="55"/>
      <c r="O20" s="55"/>
      <c r="P20" s="55"/>
      <c r="Q20" s="55"/>
      <c r="R20" s="55"/>
      <c r="S20" s="54"/>
      <c r="T20" s="200">
        <f t="shared" si="2"/>
        <v>0</v>
      </c>
      <c r="U20" s="53">
        <f t="shared" si="3"/>
        <v>0</v>
      </c>
      <c r="V20" s="1035">
        <f t="shared" si="4"/>
        <v>0</v>
      </c>
      <c r="W20" s="1492"/>
      <c r="X20" s="1493"/>
    </row>
    <row r="21" spans="2:24" ht="27" customHeight="1" x14ac:dyDescent="0.25">
      <c r="B21" s="559">
        <v>41728</v>
      </c>
      <c r="C21" s="560" t="s">
        <v>2370</v>
      </c>
      <c r="D21" s="196">
        <v>1</v>
      </c>
      <c r="E21" s="197"/>
      <c r="F21" s="197"/>
      <c r="G21" s="198">
        <v>20</v>
      </c>
      <c r="H21" s="197">
        <v>320</v>
      </c>
      <c r="I21" s="198">
        <v>15.34</v>
      </c>
      <c r="J21" s="199">
        <f t="shared" si="1"/>
        <v>30.549610000000001</v>
      </c>
      <c r="K21" s="56"/>
      <c r="L21" s="55"/>
      <c r="M21" s="55"/>
      <c r="N21" s="55"/>
      <c r="O21" s="55"/>
      <c r="P21" s="55"/>
      <c r="Q21" s="55"/>
      <c r="R21" s="55"/>
      <c r="S21" s="54"/>
      <c r="T21" s="200">
        <f t="shared" si="2"/>
        <v>0</v>
      </c>
      <c r="U21" s="53">
        <f t="shared" si="3"/>
        <v>0</v>
      </c>
      <c r="V21" s="1035">
        <f t="shared" si="4"/>
        <v>0</v>
      </c>
      <c r="W21" s="1492"/>
      <c r="X21" s="1493"/>
    </row>
    <row r="22" spans="2:24" ht="27" customHeight="1" x14ac:dyDescent="0.25">
      <c r="B22" s="245">
        <v>41749</v>
      </c>
      <c r="C22" s="253" t="s">
        <v>2371</v>
      </c>
      <c r="D22" s="196">
        <v>1</v>
      </c>
      <c r="E22" s="197"/>
      <c r="F22" s="197"/>
      <c r="G22" s="198">
        <v>20</v>
      </c>
      <c r="H22" s="197">
        <v>320</v>
      </c>
      <c r="I22" s="198">
        <v>20</v>
      </c>
      <c r="J22" s="199">
        <f t="shared" si="1"/>
        <v>39.83</v>
      </c>
      <c r="K22" s="56"/>
      <c r="L22" s="55"/>
      <c r="M22" s="55"/>
      <c r="N22" s="55"/>
      <c r="O22" s="55"/>
      <c r="P22" s="55"/>
      <c r="Q22" s="55"/>
      <c r="R22" s="55"/>
      <c r="S22" s="54"/>
      <c r="T22" s="200">
        <f t="shared" si="2"/>
        <v>0</v>
      </c>
      <c r="U22" s="53">
        <f t="shared" si="3"/>
        <v>0</v>
      </c>
      <c r="V22" s="1035">
        <f t="shared" si="4"/>
        <v>0</v>
      </c>
      <c r="W22" s="1492"/>
      <c r="X22" s="1493"/>
    </row>
    <row r="23" spans="2:24" ht="27" customHeight="1" x14ac:dyDescent="0.25">
      <c r="B23" s="559">
        <v>43274</v>
      </c>
      <c r="C23" s="560" t="s">
        <v>2372</v>
      </c>
      <c r="D23" s="196">
        <v>2</v>
      </c>
      <c r="E23" s="197">
        <v>1</v>
      </c>
      <c r="F23" s="197"/>
      <c r="G23" s="198">
        <v>30</v>
      </c>
      <c r="H23" s="197">
        <v>80</v>
      </c>
      <c r="I23" s="198">
        <v>6.66</v>
      </c>
      <c r="J23" s="199">
        <f t="shared" si="1"/>
        <v>13.263390000000001</v>
      </c>
      <c r="K23" s="56"/>
      <c r="L23" s="55"/>
      <c r="M23" s="55"/>
      <c r="N23" s="55"/>
      <c r="O23" s="55"/>
      <c r="P23" s="55"/>
      <c r="Q23" s="55"/>
      <c r="R23" s="55"/>
      <c r="S23" s="54"/>
      <c r="T23" s="200">
        <f t="shared" si="2"/>
        <v>0</v>
      </c>
      <c r="U23" s="53">
        <f t="shared" si="3"/>
        <v>0</v>
      </c>
      <c r="V23" s="1035">
        <f t="shared" si="4"/>
        <v>0</v>
      </c>
      <c r="W23" s="1492"/>
      <c r="X23" s="1493"/>
    </row>
    <row r="24" spans="2:24" ht="27" customHeight="1" x14ac:dyDescent="0.25">
      <c r="B24" s="561">
        <v>43277</v>
      </c>
      <c r="C24" s="560" t="s">
        <v>2373</v>
      </c>
      <c r="D24" s="196">
        <v>2</v>
      </c>
      <c r="E24" s="197">
        <v>1</v>
      </c>
      <c r="F24" s="197"/>
      <c r="G24" s="198">
        <v>30</v>
      </c>
      <c r="H24" s="197">
        <v>80</v>
      </c>
      <c r="I24" s="198">
        <v>6.25</v>
      </c>
      <c r="J24" s="199">
        <f t="shared" si="1"/>
        <v>12.446875</v>
      </c>
      <c r="K24" s="56"/>
      <c r="L24" s="55"/>
      <c r="M24" s="55"/>
      <c r="N24" s="55"/>
      <c r="O24" s="55"/>
      <c r="P24" s="55"/>
      <c r="Q24" s="55"/>
      <c r="R24" s="55"/>
      <c r="S24" s="54"/>
      <c r="T24" s="200">
        <f t="shared" si="2"/>
        <v>0</v>
      </c>
      <c r="U24" s="53">
        <f t="shared" si="3"/>
        <v>0</v>
      </c>
      <c r="V24" s="1035">
        <f t="shared" si="4"/>
        <v>0</v>
      </c>
      <c r="W24" s="1492"/>
      <c r="X24" s="1493"/>
    </row>
    <row r="25" spans="2:24" ht="27" customHeight="1" x14ac:dyDescent="0.25">
      <c r="B25" s="559">
        <v>43292</v>
      </c>
      <c r="C25" s="253" t="s">
        <v>2374</v>
      </c>
      <c r="D25" s="196">
        <v>2</v>
      </c>
      <c r="E25" s="197">
        <v>1</v>
      </c>
      <c r="F25" s="197"/>
      <c r="G25" s="198">
        <v>30</v>
      </c>
      <c r="H25" s="197">
        <v>80</v>
      </c>
      <c r="I25" s="198">
        <v>8.73</v>
      </c>
      <c r="J25" s="199">
        <f t="shared" si="1"/>
        <v>17.385795000000002</v>
      </c>
      <c r="K25" s="56"/>
      <c r="L25" s="55"/>
      <c r="M25" s="55"/>
      <c r="N25" s="55"/>
      <c r="O25" s="55"/>
      <c r="P25" s="55"/>
      <c r="Q25" s="55"/>
      <c r="R25" s="55"/>
      <c r="S25" s="54"/>
      <c r="T25" s="200">
        <f t="shared" si="2"/>
        <v>0</v>
      </c>
      <c r="U25" s="53">
        <f t="shared" si="3"/>
        <v>0</v>
      </c>
      <c r="V25" s="1035">
        <f t="shared" si="4"/>
        <v>0</v>
      </c>
      <c r="W25" s="1492"/>
      <c r="X25" s="1493"/>
    </row>
    <row r="26" spans="2:24" ht="27" customHeight="1" x14ac:dyDescent="0.25">
      <c r="B26" s="559">
        <v>43294</v>
      </c>
      <c r="C26" s="560" t="s">
        <v>2375</v>
      </c>
      <c r="D26" s="196">
        <v>2</v>
      </c>
      <c r="E26" s="197">
        <v>1</v>
      </c>
      <c r="F26" s="197"/>
      <c r="G26" s="198">
        <v>30</v>
      </c>
      <c r="H26" s="197">
        <v>80</v>
      </c>
      <c r="I26" s="198">
        <v>6.65</v>
      </c>
      <c r="J26" s="199">
        <f t="shared" si="1"/>
        <v>13.243475000000002</v>
      </c>
      <c r="K26" s="56"/>
      <c r="L26" s="55"/>
      <c r="M26" s="55"/>
      <c r="N26" s="55"/>
      <c r="O26" s="55"/>
      <c r="P26" s="55"/>
      <c r="Q26" s="55"/>
      <c r="R26" s="55"/>
      <c r="S26" s="54"/>
      <c r="T26" s="200">
        <f t="shared" si="2"/>
        <v>0</v>
      </c>
      <c r="U26" s="53">
        <f t="shared" si="3"/>
        <v>0</v>
      </c>
      <c r="V26" s="1035">
        <f t="shared" si="4"/>
        <v>0</v>
      </c>
      <c r="W26" s="1492"/>
      <c r="X26" s="1493"/>
    </row>
    <row r="27" spans="2:24" ht="27" customHeight="1" x14ac:dyDescent="0.25">
      <c r="B27" s="245">
        <v>44113</v>
      </c>
      <c r="C27" s="560" t="s">
        <v>2376</v>
      </c>
      <c r="D27" s="196">
        <v>1</v>
      </c>
      <c r="E27" s="197"/>
      <c r="F27" s="197"/>
      <c r="G27" s="198">
        <v>12.5</v>
      </c>
      <c r="H27" s="197">
        <v>200</v>
      </c>
      <c r="I27" s="198">
        <v>12.5</v>
      </c>
      <c r="J27" s="199">
        <f t="shared" si="1"/>
        <v>24.893750000000001</v>
      </c>
      <c r="K27" s="56"/>
      <c r="L27" s="55"/>
      <c r="M27" s="55"/>
      <c r="N27" s="55"/>
      <c r="O27" s="55"/>
      <c r="P27" s="55"/>
      <c r="Q27" s="55"/>
      <c r="R27" s="55"/>
      <c r="S27" s="54"/>
      <c r="T27" s="200">
        <f t="shared" si="2"/>
        <v>0</v>
      </c>
      <c r="U27" s="53">
        <f t="shared" si="3"/>
        <v>0</v>
      </c>
      <c r="V27" s="1035">
        <f t="shared" si="4"/>
        <v>0</v>
      </c>
      <c r="W27" s="1492"/>
      <c r="X27" s="1493"/>
    </row>
    <row r="28" spans="2:24" ht="27" customHeight="1" x14ac:dyDescent="0.25">
      <c r="B28" s="245">
        <v>44115</v>
      </c>
      <c r="C28" s="560" t="s">
        <v>2377</v>
      </c>
      <c r="D28" s="196">
        <v>1</v>
      </c>
      <c r="E28" s="197"/>
      <c r="F28" s="197"/>
      <c r="G28" s="198">
        <v>12.5</v>
      </c>
      <c r="H28" s="197">
        <v>200</v>
      </c>
      <c r="I28" s="198">
        <v>12.5</v>
      </c>
      <c r="J28" s="199">
        <f t="shared" si="1"/>
        <v>24.893750000000001</v>
      </c>
      <c r="K28" s="56"/>
      <c r="L28" s="55"/>
      <c r="M28" s="55"/>
      <c r="N28" s="55"/>
      <c r="O28" s="55"/>
      <c r="P28" s="55"/>
      <c r="Q28" s="55"/>
      <c r="R28" s="55"/>
      <c r="S28" s="54"/>
      <c r="T28" s="200">
        <f t="shared" si="2"/>
        <v>0</v>
      </c>
      <c r="U28" s="53">
        <f t="shared" si="3"/>
        <v>0</v>
      </c>
      <c r="V28" s="1035">
        <f t="shared" si="4"/>
        <v>0</v>
      </c>
      <c r="W28" s="1492"/>
      <c r="X28" s="1493"/>
    </row>
    <row r="29" spans="2:24" ht="27" customHeight="1" x14ac:dyDescent="0.25">
      <c r="B29" s="245">
        <v>44238</v>
      </c>
      <c r="C29" s="253" t="s">
        <v>2378</v>
      </c>
      <c r="D29" s="196">
        <v>1</v>
      </c>
      <c r="E29" s="197"/>
      <c r="F29" s="197"/>
      <c r="G29" s="198">
        <v>12</v>
      </c>
      <c r="H29" s="197">
        <v>192</v>
      </c>
      <c r="I29" s="198">
        <v>12</v>
      </c>
      <c r="J29" s="199">
        <f t="shared" si="1"/>
        <v>23.898</v>
      </c>
      <c r="K29" s="56"/>
      <c r="L29" s="55"/>
      <c r="M29" s="55"/>
      <c r="N29" s="55"/>
      <c r="O29" s="55"/>
      <c r="P29" s="55"/>
      <c r="Q29" s="55"/>
      <c r="R29" s="55"/>
      <c r="S29" s="54"/>
      <c r="T29" s="200">
        <f t="shared" si="2"/>
        <v>0</v>
      </c>
      <c r="U29" s="53">
        <f t="shared" si="3"/>
        <v>0</v>
      </c>
      <c r="V29" s="1035">
        <f t="shared" si="4"/>
        <v>0</v>
      </c>
      <c r="W29" s="1492"/>
      <c r="X29" s="1493"/>
    </row>
    <row r="30" spans="2:24" ht="27" customHeight="1" x14ac:dyDescent="0.25">
      <c r="B30" s="245">
        <v>44261</v>
      </c>
      <c r="C30" s="253" t="s">
        <v>2379</v>
      </c>
      <c r="D30" s="196">
        <v>1</v>
      </c>
      <c r="E30" s="197"/>
      <c r="F30" s="197"/>
      <c r="G30" s="198">
        <v>12</v>
      </c>
      <c r="H30" s="197">
        <v>192</v>
      </c>
      <c r="I30" s="198">
        <v>12</v>
      </c>
      <c r="J30" s="199">
        <f t="shared" si="1"/>
        <v>23.898</v>
      </c>
      <c r="K30" s="56"/>
      <c r="L30" s="55"/>
      <c r="M30" s="55"/>
      <c r="N30" s="55"/>
      <c r="O30" s="55"/>
      <c r="P30" s="55"/>
      <c r="Q30" s="55"/>
      <c r="R30" s="55"/>
      <c r="S30" s="54"/>
      <c r="T30" s="200">
        <f t="shared" si="2"/>
        <v>0</v>
      </c>
      <c r="U30" s="53">
        <f t="shared" si="3"/>
        <v>0</v>
      </c>
      <c r="V30" s="1035">
        <f t="shared" si="4"/>
        <v>0</v>
      </c>
      <c r="W30" s="1492"/>
      <c r="X30" s="1493"/>
    </row>
    <row r="31" spans="2:24" ht="27" customHeight="1" x14ac:dyDescent="0.25">
      <c r="B31" s="245">
        <v>44751</v>
      </c>
      <c r="C31" s="560" t="s">
        <v>2376</v>
      </c>
      <c r="D31" s="196">
        <v>1</v>
      </c>
      <c r="E31" s="197"/>
      <c r="F31" s="197"/>
      <c r="G31" s="198">
        <v>20</v>
      </c>
      <c r="H31" s="197">
        <v>320</v>
      </c>
      <c r="I31" s="198">
        <v>20</v>
      </c>
      <c r="J31" s="199">
        <f t="shared" si="1"/>
        <v>39.83</v>
      </c>
      <c r="K31" s="56"/>
      <c r="L31" s="55"/>
      <c r="M31" s="55"/>
      <c r="N31" s="55"/>
      <c r="O31" s="55"/>
      <c r="P31" s="55"/>
      <c r="Q31" s="55"/>
      <c r="R31" s="55"/>
      <c r="S31" s="54"/>
      <c r="T31" s="200">
        <f t="shared" si="2"/>
        <v>0</v>
      </c>
      <c r="U31" s="53">
        <f t="shared" si="3"/>
        <v>0</v>
      </c>
      <c r="V31" s="1035">
        <f t="shared" si="4"/>
        <v>0</v>
      </c>
      <c r="W31" s="1492"/>
      <c r="X31" s="1493"/>
    </row>
    <row r="32" spans="2:24" ht="27" customHeight="1" x14ac:dyDescent="0.25">
      <c r="B32" s="245">
        <v>44873</v>
      </c>
      <c r="C32" s="560" t="s">
        <v>2380</v>
      </c>
      <c r="D32" s="196">
        <v>1</v>
      </c>
      <c r="E32" s="197"/>
      <c r="F32" s="197"/>
      <c r="G32" s="198">
        <v>10.5</v>
      </c>
      <c r="H32" s="197">
        <v>168</v>
      </c>
      <c r="I32" s="198">
        <v>10.5</v>
      </c>
      <c r="J32" s="199">
        <f t="shared" si="1"/>
        <v>20.91075</v>
      </c>
      <c r="K32" s="56"/>
      <c r="L32" s="55"/>
      <c r="M32" s="55"/>
      <c r="N32" s="55"/>
      <c r="O32" s="55"/>
      <c r="P32" s="55"/>
      <c r="Q32" s="55"/>
      <c r="R32" s="55"/>
      <c r="S32" s="54"/>
      <c r="T32" s="200">
        <f t="shared" si="2"/>
        <v>0</v>
      </c>
      <c r="U32" s="53">
        <f t="shared" si="3"/>
        <v>0</v>
      </c>
      <c r="V32" s="1035">
        <f t="shared" si="4"/>
        <v>0</v>
      </c>
      <c r="W32" s="1492"/>
      <c r="X32" s="1493"/>
    </row>
    <row r="33" spans="2:24" ht="27" customHeight="1" x14ac:dyDescent="0.25">
      <c r="B33" s="245">
        <v>44875</v>
      </c>
      <c r="C33" s="253" t="s">
        <v>2381</v>
      </c>
      <c r="D33" s="196">
        <v>1</v>
      </c>
      <c r="E33" s="197"/>
      <c r="F33" s="197"/>
      <c r="G33" s="198">
        <v>10.5</v>
      </c>
      <c r="H33" s="197">
        <v>168</v>
      </c>
      <c r="I33" s="198">
        <v>10.5</v>
      </c>
      <c r="J33" s="199">
        <f t="shared" si="1"/>
        <v>20.91075</v>
      </c>
      <c r="K33" s="56"/>
      <c r="L33" s="55"/>
      <c r="M33" s="55"/>
      <c r="N33" s="55"/>
      <c r="O33" s="55"/>
      <c r="P33" s="55"/>
      <c r="Q33" s="55"/>
      <c r="R33" s="55"/>
      <c r="S33" s="54"/>
      <c r="T33" s="200">
        <f t="shared" si="2"/>
        <v>0</v>
      </c>
      <c r="U33" s="53">
        <f t="shared" si="3"/>
        <v>0</v>
      </c>
      <c r="V33" s="1035">
        <f t="shared" si="4"/>
        <v>0</v>
      </c>
      <c r="W33" s="1492"/>
      <c r="X33" s="1493"/>
    </row>
    <row r="34" spans="2:24" ht="27" customHeight="1" x14ac:dyDescent="0.25">
      <c r="B34" s="245">
        <v>44882</v>
      </c>
      <c r="C34" s="253" t="s">
        <v>2382</v>
      </c>
      <c r="D34" s="196">
        <v>1</v>
      </c>
      <c r="E34" s="197"/>
      <c r="F34" s="197"/>
      <c r="G34" s="198">
        <v>10.5</v>
      </c>
      <c r="H34" s="197">
        <v>168</v>
      </c>
      <c r="I34" s="198">
        <v>10.5</v>
      </c>
      <c r="J34" s="199">
        <f t="shared" si="1"/>
        <v>20.91075</v>
      </c>
      <c r="K34" s="56"/>
      <c r="L34" s="55"/>
      <c r="M34" s="55"/>
      <c r="N34" s="55"/>
      <c r="O34" s="55"/>
      <c r="P34" s="55"/>
      <c r="Q34" s="55"/>
      <c r="R34" s="55"/>
      <c r="S34" s="54"/>
      <c r="T34" s="200">
        <f t="shared" si="2"/>
        <v>0</v>
      </c>
      <c r="U34" s="53">
        <f t="shared" si="3"/>
        <v>0</v>
      </c>
      <c r="V34" s="1035">
        <f t="shared" si="4"/>
        <v>0</v>
      </c>
      <c r="W34" s="1492"/>
      <c r="X34" s="1493"/>
    </row>
    <row r="35" spans="2:24" ht="27" customHeight="1" x14ac:dyDescent="0.25">
      <c r="B35" s="243">
        <v>46015</v>
      </c>
      <c r="C35" s="253" t="s">
        <v>2383</v>
      </c>
      <c r="D35" s="196">
        <v>0.75</v>
      </c>
      <c r="E35" s="197"/>
      <c r="F35" s="197"/>
      <c r="G35" s="198">
        <v>20</v>
      </c>
      <c r="H35" s="197">
        <v>368</v>
      </c>
      <c r="I35" s="198">
        <v>13</v>
      </c>
      <c r="J35" s="199">
        <f t="shared" si="1"/>
        <v>25.889500000000002</v>
      </c>
      <c r="K35" s="56"/>
      <c r="L35" s="55"/>
      <c r="M35" s="55"/>
      <c r="N35" s="55"/>
      <c r="O35" s="55"/>
      <c r="P35" s="55"/>
      <c r="Q35" s="55"/>
      <c r="R35" s="55"/>
      <c r="S35" s="54"/>
      <c r="T35" s="200">
        <f t="shared" si="2"/>
        <v>0</v>
      </c>
      <c r="U35" s="53">
        <f t="shared" si="3"/>
        <v>0</v>
      </c>
      <c r="V35" s="1035">
        <f t="shared" si="4"/>
        <v>0</v>
      </c>
      <c r="W35" s="1492"/>
      <c r="X35" s="1493"/>
    </row>
    <row r="36" spans="2:24" ht="27" customHeight="1" x14ac:dyDescent="0.25">
      <c r="B36" s="245">
        <v>46016</v>
      </c>
      <c r="C36" s="253" t="s">
        <v>2384</v>
      </c>
      <c r="D36" s="196">
        <v>1</v>
      </c>
      <c r="E36" s="197"/>
      <c r="F36" s="197"/>
      <c r="G36" s="198">
        <v>20</v>
      </c>
      <c r="H36" s="197">
        <v>320</v>
      </c>
      <c r="I36" s="198">
        <v>13</v>
      </c>
      <c r="J36" s="199">
        <f t="shared" si="1"/>
        <v>25.889500000000002</v>
      </c>
      <c r="K36" s="56"/>
      <c r="L36" s="55"/>
      <c r="M36" s="55"/>
      <c r="N36" s="55"/>
      <c r="O36" s="55"/>
      <c r="P36" s="55"/>
      <c r="Q36" s="55"/>
      <c r="R36" s="55"/>
      <c r="S36" s="54"/>
      <c r="T36" s="200">
        <f t="shared" si="2"/>
        <v>0</v>
      </c>
      <c r="U36" s="53">
        <f t="shared" si="3"/>
        <v>0</v>
      </c>
      <c r="V36" s="1035">
        <f t="shared" si="4"/>
        <v>0</v>
      </c>
      <c r="W36" s="1492"/>
      <c r="X36" s="1493"/>
    </row>
    <row r="37" spans="2:24" ht="27" customHeight="1" x14ac:dyDescent="0.25">
      <c r="B37" s="245">
        <v>46018</v>
      </c>
      <c r="C37" s="253" t="s">
        <v>2385</v>
      </c>
      <c r="D37" s="196">
        <v>1</v>
      </c>
      <c r="E37" s="197"/>
      <c r="F37" s="197"/>
      <c r="G37" s="198">
        <v>20</v>
      </c>
      <c r="H37" s="197">
        <v>320</v>
      </c>
      <c r="I37" s="198">
        <v>10.8</v>
      </c>
      <c r="J37" s="199">
        <f t="shared" si="1"/>
        <v>21.508200000000002</v>
      </c>
      <c r="K37" s="56"/>
      <c r="L37" s="55"/>
      <c r="M37" s="55"/>
      <c r="N37" s="55"/>
      <c r="O37" s="55"/>
      <c r="P37" s="55"/>
      <c r="Q37" s="55"/>
      <c r="R37" s="55"/>
      <c r="S37" s="54"/>
      <c r="T37" s="200">
        <f t="shared" si="2"/>
        <v>0</v>
      </c>
      <c r="U37" s="53">
        <f t="shared" si="3"/>
        <v>0</v>
      </c>
      <c r="V37" s="1035">
        <f t="shared" si="4"/>
        <v>0</v>
      </c>
      <c r="W37" s="1492"/>
      <c r="X37" s="1493"/>
    </row>
    <row r="38" spans="2:24" ht="27" customHeight="1" x14ac:dyDescent="0.25">
      <c r="B38" s="243">
        <v>46030</v>
      </c>
      <c r="C38" s="253" t="s">
        <v>2386</v>
      </c>
      <c r="D38" s="196">
        <v>1</v>
      </c>
      <c r="E38" s="197"/>
      <c r="F38" s="197"/>
      <c r="G38" s="198">
        <v>20</v>
      </c>
      <c r="H38" s="197">
        <v>320</v>
      </c>
      <c r="I38" s="198">
        <v>10.6</v>
      </c>
      <c r="J38" s="199">
        <f t="shared" si="1"/>
        <v>21.1099</v>
      </c>
      <c r="K38" s="56"/>
      <c r="L38" s="55"/>
      <c r="M38" s="55"/>
      <c r="N38" s="55"/>
      <c r="O38" s="55"/>
      <c r="P38" s="55"/>
      <c r="Q38" s="55"/>
      <c r="R38" s="55"/>
      <c r="S38" s="54"/>
      <c r="T38" s="200">
        <f t="shared" si="2"/>
        <v>0</v>
      </c>
      <c r="U38" s="53">
        <f t="shared" si="3"/>
        <v>0</v>
      </c>
      <c r="V38" s="1035">
        <f t="shared" si="4"/>
        <v>0</v>
      </c>
      <c r="W38" s="1492"/>
      <c r="X38" s="1493"/>
    </row>
    <row r="39" spans="2:24" ht="27" customHeight="1" x14ac:dyDescent="0.25">
      <c r="B39" s="245">
        <v>46031</v>
      </c>
      <c r="C39" s="253" t="s">
        <v>2387</v>
      </c>
      <c r="D39" s="196">
        <v>1</v>
      </c>
      <c r="E39" s="197"/>
      <c r="F39" s="197"/>
      <c r="G39" s="198">
        <v>20</v>
      </c>
      <c r="H39" s="197">
        <v>320</v>
      </c>
      <c r="I39" s="198">
        <v>11</v>
      </c>
      <c r="J39" s="199">
        <f t="shared" si="1"/>
        <v>21.906500000000001</v>
      </c>
      <c r="K39" s="56"/>
      <c r="L39" s="55"/>
      <c r="M39" s="55"/>
      <c r="N39" s="55"/>
      <c r="O39" s="55"/>
      <c r="P39" s="55"/>
      <c r="Q39" s="55"/>
      <c r="R39" s="55"/>
      <c r="S39" s="54"/>
      <c r="T39" s="200">
        <f t="shared" si="2"/>
        <v>0</v>
      </c>
      <c r="U39" s="53">
        <f t="shared" si="3"/>
        <v>0</v>
      </c>
      <c r="V39" s="1035">
        <f t="shared" si="4"/>
        <v>0</v>
      </c>
      <c r="W39" s="1492"/>
      <c r="X39" s="1493"/>
    </row>
    <row r="40" spans="2:24" ht="27" customHeight="1" x14ac:dyDescent="0.25">
      <c r="B40" s="243">
        <v>46032</v>
      </c>
      <c r="C40" s="253" t="s">
        <v>2388</v>
      </c>
      <c r="D40" s="196">
        <v>1</v>
      </c>
      <c r="E40" s="197"/>
      <c r="F40" s="197"/>
      <c r="G40" s="198">
        <v>20</v>
      </c>
      <c r="H40" s="197">
        <v>320</v>
      </c>
      <c r="I40" s="198">
        <v>13</v>
      </c>
      <c r="J40" s="199">
        <f t="shared" si="1"/>
        <v>25.889500000000002</v>
      </c>
      <c r="K40" s="56"/>
      <c r="L40" s="55"/>
      <c r="M40" s="55"/>
      <c r="N40" s="55"/>
      <c r="O40" s="55"/>
      <c r="P40" s="55"/>
      <c r="Q40" s="55"/>
      <c r="R40" s="55"/>
      <c r="S40" s="54"/>
      <c r="T40" s="200">
        <f t="shared" si="2"/>
        <v>0</v>
      </c>
      <c r="U40" s="53">
        <f t="shared" si="3"/>
        <v>0</v>
      </c>
      <c r="V40" s="1035">
        <f t="shared" si="4"/>
        <v>0</v>
      </c>
      <c r="W40" s="1492"/>
      <c r="X40" s="1493"/>
    </row>
    <row r="41" spans="2:24" ht="27" customHeight="1" x14ac:dyDescent="0.25">
      <c r="B41" s="243">
        <v>48174</v>
      </c>
      <c r="C41" s="253" t="s">
        <v>2389</v>
      </c>
      <c r="D41" s="196">
        <v>1</v>
      </c>
      <c r="E41" s="197"/>
      <c r="F41" s="197"/>
      <c r="G41" s="198">
        <v>30</v>
      </c>
      <c r="H41" s="197">
        <v>480</v>
      </c>
      <c r="I41" s="198">
        <v>22.78</v>
      </c>
      <c r="J41" s="199">
        <f t="shared" si="1"/>
        <v>45.366370000000003</v>
      </c>
      <c r="K41" s="56"/>
      <c r="L41" s="55"/>
      <c r="M41" s="55"/>
      <c r="N41" s="55"/>
      <c r="O41" s="55"/>
      <c r="P41" s="55"/>
      <c r="Q41" s="55"/>
      <c r="R41" s="55"/>
      <c r="S41" s="54"/>
      <c r="T41" s="200">
        <f t="shared" si="2"/>
        <v>0</v>
      </c>
      <c r="U41" s="53">
        <f t="shared" si="3"/>
        <v>0</v>
      </c>
      <c r="V41" s="1035">
        <f t="shared" si="4"/>
        <v>0</v>
      </c>
      <c r="W41" s="1492"/>
      <c r="X41" s="1493"/>
    </row>
    <row r="42" spans="2:24" ht="27" customHeight="1" x14ac:dyDescent="0.25">
      <c r="B42" s="245">
        <v>59701</v>
      </c>
      <c r="C42" s="253" t="s">
        <v>2390</v>
      </c>
      <c r="D42" s="196">
        <v>1</v>
      </c>
      <c r="E42" s="197"/>
      <c r="F42" s="197"/>
      <c r="G42" s="198">
        <v>10.5</v>
      </c>
      <c r="H42" s="197">
        <v>168</v>
      </c>
      <c r="I42" s="198">
        <v>10.5</v>
      </c>
      <c r="J42" s="199">
        <f t="shared" si="1"/>
        <v>20.91075</v>
      </c>
      <c r="K42" s="56"/>
      <c r="L42" s="55"/>
      <c r="M42" s="55"/>
      <c r="N42" s="55"/>
      <c r="O42" s="55"/>
      <c r="P42" s="55"/>
      <c r="Q42" s="55"/>
      <c r="R42" s="55"/>
      <c r="S42" s="54"/>
      <c r="T42" s="200">
        <f t="shared" si="2"/>
        <v>0</v>
      </c>
      <c r="U42" s="53">
        <f t="shared" si="3"/>
        <v>0</v>
      </c>
      <c r="V42" s="1035">
        <f t="shared" si="4"/>
        <v>0</v>
      </c>
      <c r="W42" s="1492"/>
      <c r="X42" s="1493"/>
    </row>
    <row r="43" spans="2:24" ht="27" customHeight="1" thickBot="1" x14ac:dyDescent="0.3">
      <c r="B43" s="330">
        <v>59703</v>
      </c>
      <c r="C43" s="255" t="s">
        <v>2391</v>
      </c>
      <c r="D43" s="203">
        <v>1</v>
      </c>
      <c r="E43" s="204"/>
      <c r="F43" s="204"/>
      <c r="G43" s="205">
        <v>10.5</v>
      </c>
      <c r="H43" s="204">
        <v>168</v>
      </c>
      <c r="I43" s="205">
        <v>10.5</v>
      </c>
      <c r="J43" s="206">
        <f t="shared" si="1"/>
        <v>20.91075</v>
      </c>
      <c r="K43" s="52"/>
      <c r="L43" s="51"/>
      <c r="M43" s="51"/>
      <c r="N43" s="51"/>
      <c r="O43" s="51"/>
      <c r="P43" s="51"/>
      <c r="Q43" s="51"/>
      <c r="R43" s="51"/>
      <c r="S43" s="50"/>
      <c r="T43" s="207">
        <f t="shared" si="2"/>
        <v>0</v>
      </c>
      <c r="U43" s="49">
        <f t="shared" si="3"/>
        <v>0</v>
      </c>
      <c r="V43" s="1036">
        <f t="shared" si="4"/>
        <v>0</v>
      </c>
      <c r="W43" s="1494"/>
      <c r="X43" s="1495"/>
    </row>
    <row r="44" spans="2:24" ht="23.85" customHeight="1" x14ac:dyDescent="0.25">
      <c r="B44" s="1548" t="s">
        <v>2004</v>
      </c>
      <c r="C44" s="1569"/>
      <c r="D44" s="1569"/>
      <c r="E44" s="1569"/>
      <c r="F44" s="1569"/>
      <c r="G44" s="1569"/>
      <c r="H44" s="1569"/>
      <c r="I44" s="1569"/>
      <c r="J44" s="1569"/>
      <c r="K44" s="1569"/>
      <c r="L44" s="1569"/>
      <c r="M44" s="1569"/>
      <c r="N44" s="1569"/>
      <c r="O44" s="1569"/>
      <c r="P44" s="1569"/>
      <c r="Q44" s="1569"/>
      <c r="R44" s="1569"/>
      <c r="S44" s="1569"/>
      <c r="T44" s="1569"/>
      <c r="U44" s="1569"/>
      <c r="V44" s="1569"/>
      <c r="W44" s="1569"/>
      <c r="X44" s="1550"/>
    </row>
    <row r="45" spans="2:24" ht="23.85" customHeight="1" x14ac:dyDescent="0.25">
      <c r="B45" s="1548"/>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50"/>
    </row>
    <row r="46" spans="2:24" ht="0.75" customHeight="1" x14ac:dyDescent="0.25">
      <c r="B46" s="1548"/>
      <c r="C46" s="1569"/>
      <c r="D46" s="1569"/>
      <c r="E46" s="1569"/>
      <c r="F46" s="1569"/>
      <c r="G46" s="1569"/>
      <c r="H46" s="1569"/>
      <c r="I46" s="1569"/>
      <c r="J46" s="1569"/>
      <c r="K46" s="1569"/>
      <c r="L46" s="1569"/>
      <c r="M46" s="1569"/>
      <c r="N46" s="1569"/>
      <c r="O46" s="1569"/>
      <c r="P46" s="1569"/>
      <c r="Q46" s="1569"/>
      <c r="R46" s="1569"/>
      <c r="S46" s="1569"/>
      <c r="T46" s="1569"/>
      <c r="U46" s="1569"/>
      <c r="V46" s="1569"/>
      <c r="W46" s="1569"/>
      <c r="X46" s="1550"/>
    </row>
    <row r="47" spans="2:24" ht="33.75" customHeight="1" thickBot="1" x14ac:dyDescent="0.3">
      <c r="B47" s="1551"/>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3"/>
    </row>
    <row r="48" spans="2:24" ht="32.25" customHeight="1" thickTop="1" thickBot="1" x14ac:dyDescent="0.3">
      <c r="B48" s="1533"/>
      <c r="C48" s="1533"/>
      <c r="D48" s="1533"/>
      <c r="E48" s="1533"/>
      <c r="F48" s="1533"/>
      <c r="G48" s="1533"/>
      <c r="H48" s="1533"/>
      <c r="I48" s="1533"/>
      <c r="J48" s="1533"/>
      <c r="K48" s="1533"/>
      <c r="L48" s="1533"/>
      <c r="M48" s="1533"/>
      <c r="N48" s="1533"/>
      <c r="O48" s="1533"/>
      <c r="P48" s="1533"/>
      <c r="Q48" s="1533"/>
      <c r="R48" s="1533"/>
      <c r="S48" s="1533"/>
      <c r="T48" s="1533"/>
      <c r="U48" s="1533"/>
      <c r="V48" s="1533"/>
      <c r="W48" s="1533"/>
      <c r="X48" s="1533"/>
    </row>
    <row r="49" spans="3:7" ht="23.25" x14ac:dyDescent="0.35">
      <c r="C49" s="1530" t="s">
        <v>2005</v>
      </c>
      <c r="D49" s="1531"/>
      <c r="E49" s="1531"/>
      <c r="F49" s="1531"/>
      <c r="G49" s="1532"/>
    </row>
    <row r="50" spans="3:7" x14ac:dyDescent="0.25">
      <c r="C50" s="1631"/>
      <c r="D50" s="1632"/>
      <c r="E50" s="1632"/>
      <c r="F50" s="1632"/>
      <c r="G50" s="1633"/>
    </row>
    <row r="51" spans="3:7" x14ac:dyDescent="0.25">
      <c r="C51" s="1631"/>
      <c r="D51" s="1632"/>
      <c r="E51" s="1632"/>
      <c r="F51" s="1632"/>
      <c r="G51" s="1633"/>
    </row>
    <row r="52" spans="3:7" x14ac:dyDescent="0.25">
      <c r="C52" s="1631"/>
      <c r="D52" s="1632"/>
      <c r="E52" s="1632"/>
      <c r="F52" s="1632"/>
      <c r="G52" s="1633"/>
    </row>
    <row r="53" spans="3:7" ht="15.75" thickBot="1" x14ac:dyDescent="0.3">
      <c r="C53" s="1634"/>
      <c r="D53" s="1635"/>
      <c r="E53" s="1635"/>
      <c r="F53" s="1635"/>
      <c r="G53" s="1636"/>
    </row>
  </sheetData>
  <sheetProtection algorithmName="SHA-512" hashValue="2xIMTboI489x2ubUXNgLmxdMqPTvRoTQ4VYGGhZi9Wmknm+XTKcGhA8Sb9dDfkUs2NlQ+rHB9gMXsjAQx3W7qg==" saltValue="ORAW/0C5sGvzD5N9LqPsCA=="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49:G49"/>
    <mergeCell ref="C50:G53"/>
    <mergeCell ref="B48:X48"/>
    <mergeCell ref="B7:B8"/>
    <mergeCell ref="E7:J7"/>
    <mergeCell ref="L7:Q7"/>
    <mergeCell ref="S7:X7"/>
    <mergeCell ref="E8:J8"/>
    <mergeCell ref="L8:Q8"/>
    <mergeCell ref="S8:X8"/>
    <mergeCell ref="B9:X9"/>
    <mergeCell ref="B10:X10"/>
    <mergeCell ref="W14:X43"/>
    <mergeCell ref="B44:X45"/>
    <mergeCell ref="B46:X47"/>
  </mergeCells>
  <conditionalFormatting sqref="B1:B13 B22 B27:B1048576">
    <cfRule type="duplicateValues" dxfId="97" priority="1"/>
  </conditionalFormatting>
  <pageMargins left="0.25" right="0.25" top="0.5" bottom="0.25" header="0" footer="0"/>
  <pageSetup scale="39"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9BB67-D0E6-41D9-A953-2B4BC844949A}">
  <sheetPr>
    <pageSetUpPr fitToPage="1"/>
  </sheetPr>
  <dimension ref="B1:Z28"/>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8.425781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57" x14ac:dyDescent="0.25">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21"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22.5" customHeight="1" thickTop="1" thickBot="1" x14ac:dyDescent="0.3">
      <c r="B3" s="1524"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6.5"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34.5" customHeight="1" thickTop="1" thickBot="1" x14ac:dyDescent="0.3">
      <c r="B5" s="1499"/>
      <c r="C5" s="1500"/>
      <c r="D5" s="1500"/>
      <c r="E5" s="1500"/>
      <c r="F5" s="1500"/>
      <c r="G5" s="1500"/>
      <c r="H5" s="1500"/>
      <c r="I5" s="1500"/>
      <c r="J5" s="1501"/>
      <c r="K5" s="846">
        <v>110254</v>
      </c>
      <c r="L5" s="1502" t="s">
        <v>1963</v>
      </c>
      <c r="M5" s="1502"/>
      <c r="N5" s="1502"/>
      <c r="O5" s="1503" t="s">
        <v>2392</v>
      </c>
      <c r="P5" s="1503"/>
      <c r="Q5" s="1503"/>
      <c r="R5" s="1503"/>
      <c r="S5" s="562">
        <v>1.9915</v>
      </c>
      <c r="T5" s="1502" t="s">
        <v>1965</v>
      </c>
      <c r="U5" s="1502"/>
      <c r="V5" s="1502"/>
      <c r="W5" s="1502"/>
      <c r="X5" s="1502"/>
      <c r="Y5" s="1504"/>
    </row>
    <row r="6" spans="2:26" ht="45.75"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6.75" customHeight="1" thickBot="1" x14ac:dyDescent="0.3">
      <c r="B7" s="182"/>
      <c r="C7" s="852"/>
      <c r="D7" s="183"/>
      <c r="E7" s="183"/>
      <c r="F7" s="183"/>
      <c r="G7" s="183"/>
      <c r="H7" s="183"/>
      <c r="I7" s="183"/>
      <c r="J7" s="184"/>
      <c r="K7" s="185">
        <f t="shared" ref="K7:V7" si="0">SUM(K9:K26)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3" customHeight="1" x14ac:dyDescent="0.25">
      <c r="B9" s="187">
        <v>94621</v>
      </c>
      <c r="C9" s="242" t="s">
        <v>2393</v>
      </c>
      <c r="D9" s="189">
        <v>2</v>
      </c>
      <c r="E9" s="191">
        <v>2</v>
      </c>
      <c r="F9" s="191"/>
      <c r="G9" s="191">
        <v>31.27</v>
      </c>
      <c r="H9" s="190">
        <v>96</v>
      </c>
      <c r="I9" s="191">
        <v>2.2000000000000002</v>
      </c>
      <c r="J9" s="192">
        <f t="shared" ref="J9:J26" si="1">$S$5*I9</f>
        <v>4.3813000000000004</v>
      </c>
      <c r="K9" s="60"/>
      <c r="L9" s="59"/>
      <c r="M9" s="59"/>
      <c r="N9" s="59"/>
      <c r="O9" s="59"/>
      <c r="P9" s="59"/>
      <c r="Q9" s="59"/>
      <c r="R9" s="59"/>
      <c r="S9" s="58"/>
      <c r="T9" s="193">
        <f t="shared" ref="T9:T26" si="2">SUM(K9:S9)</f>
        <v>0</v>
      </c>
      <c r="U9" s="57">
        <f t="shared" ref="U9:U26" si="3">T9*I9</f>
        <v>0</v>
      </c>
      <c r="V9" s="843">
        <f t="shared" ref="V9:V26" si="4">U9*$S$5</f>
        <v>0</v>
      </c>
      <c r="W9" s="1508" t="str">
        <f>_xlfn.CONCAT("$",'Total Sheet'!B34," per case for public LEAS/ estimated $",'Total Sheet'!B35," for Nonpublic LEAs")</f>
        <v>$2.25 per case for public LEAS/ estimated $5.25 for Nonpublic LEAs</v>
      </c>
      <c r="X9" s="1490" t="s">
        <v>1976</v>
      </c>
      <c r="Y9" s="1491"/>
    </row>
    <row r="10" spans="2:26" ht="33" customHeight="1" x14ac:dyDescent="0.25">
      <c r="B10" s="194">
        <v>97576</v>
      </c>
      <c r="C10" s="244" t="s">
        <v>2394</v>
      </c>
      <c r="D10" s="196">
        <v>2</v>
      </c>
      <c r="E10" s="198">
        <v>2</v>
      </c>
      <c r="F10" s="198" t="s">
        <v>2395</v>
      </c>
      <c r="G10" s="198">
        <v>33.97</v>
      </c>
      <c r="H10" s="197">
        <v>96</v>
      </c>
      <c r="I10" s="198">
        <v>3.06</v>
      </c>
      <c r="J10" s="199">
        <f t="shared" si="1"/>
        <v>6.0939900000000007</v>
      </c>
      <c r="K10" s="56"/>
      <c r="L10" s="55"/>
      <c r="M10" s="55"/>
      <c r="N10" s="55"/>
      <c r="O10" s="55"/>
      <c r="P10" s="55"/>
      <c r="Q10" s="55"/>
      <c r="R10" s="55"/>
      <c r="S10" s="54"/>
      <c r="T10" s="200">
        <f t="shared" si="2"/>
        <v>0</v>
      </c>
      <c r="U10" s="53">
        <f t="shared" si="3"/>
        <v>0</v>
      </c>
      <c r="V10" s="844">
        <f t="shared" si="4"/>
        <v>0</v>
      </c>
      <c r="W10" s="1509"/>
      <c r="X10" s="1492"/>
      <c r="Y10" s="1493"/>
    </row>
    <row r="11" spans="2:26" ht="33" customHeight="1" x14ac:dyDescent="0.25">
      <c r="B11" s="254">
        <v>63460</v>
      </c>
      <c r="C11" s="244" t="s">
        <v>2396</v>
      </c>
      <c r="D11" s="196">
        <v>2</v>
      </c>
      <c r="E11" s="198">
        <v>2</v>
      </c>
      <c r="F11" s="198"/>
      <c r="G11" s="198">
        <v>15.49</v>
      </c>
      <c r="H11" s="197">
        <v>48</v>
      </c>
      <c r="I11" s="198">
        <v>2.25</v>
      </c>
      <c r="J11" s="199">
        <f t="shared" si="1"/>
        <v>4.4808750000000002</v>
      </c>
      <c r="K11" s="56"/>
      <c r="L11" s="55"/>
      <c r="M11" s="55"/>
      <c r="N11" s="55"/>
      <c r="O11" s="55"/>
      <c r="P11" s="55"/>
      <c r="Q11" s="55"/>
      <c r="R11" s="55"/>
      <c r="S11" s="54"/>
      <c r="T11" s="200">
        <f t="shared" si="2"/>
        <v>0</v>
      </c>
      <c r="U11" s="53">
        <f t="shared" si="3"/>
        <v>0</v>
      </c>
      <c r="V11" s="844">
        <f t="shared" si="4"/>
        <v>0</v>
      </c>
      <c r="W11" s="1509"/>
      <c r="X11" s="1492"/>
      <c r="Y11" s="1493"/>
    </row>
    <row r="12" spans="2:26" ht="33" customHeight="1" x14ac:dyDescent="0.25">
      <c r="B12" s="254">
        <v>71674</v>
      </c>
      <c r="C12" s="244" t="s">
        <v>2397</v>
      </c>
      <c r="D12" s="196">
        <v>2.25</v>
      </c>
      <c r="E12" s="198">
        <v>2.25</v>
      </c>
      <c r="F12" s="198" t="s">
        <v>2395</v>
      </c>
      <c r="G12" s="198">
        <v>33.020000000000003</v>
      </c>
      <c r="H12" s="197">
        <v>80</v>
      </c>
      <c r="I12" s="198">
        <v>3.04</v>
      </c>
      <c r="J12" s="199">
        <f t="shared" si="1"/>
        <v>6.0541600000000004</v>
      </c>
      <c r="K12" s="56"/>
      <c r="L12" s="55"/>
      <c r="M12" s="55"/>
      <c r="N12" s="55"/>
      <c r="O12" s="55"/>
      <c r="P12" s="55"/>
      <c r="Q12" s="55"/>
      <c r="R12" s="55"/>
      <c r="S12" s="54"/>
      <c r="T12" s="200">
        <f t="shared" si="2"/>
        <v>0</v>
      </c>
      <c r="U12" s="53">
        <f t="shared" si="3"/>
        <v>0</v>
      </c>
      <c r="V12" s="844">
        <f t="shared" si="4"/>
        <v>0</v>
      </c>
      <c r="W12" s="1509"/>
      <c r="X12" s="1492"/>
      <c r="Y12" s="1493"/>
    </row>
    <row r="13" spans="2:26" ht="33" customHeight="1" x14ac:dyDescent="0.25">
      <c r="B13" s="254">
        <v>71683</v>
      </c>
      <c r="C13" s="244" t="s">
        <v>2398</v>
      </c>
      <c r="D13" s="196">
        <v>2</v>
      </c>
      <c r="E13" s="198">
        <v>2.25</v>
      </c>
      <c r="F13" s="198" t="s">
        <v>2399</v>
      </c>
      <c r="G13" s="198">
        <v>18.7</v>
      </c>
      <c r="H13" s="197">
        <v>36</v>
      </c>
      <c r="I13" s="198">
        <v>2.25</v>
      </c>
      <c r="J13" s="199">
        <f t="shared" si="1"/>
        <v>4.4808750000000002</v>
      </c>
      <c r="K13" s="56"/>
      <c r="L13" s="55"/>
      <c r="M13" s="55"/>
      <c r="N13" s="55"/>
      <c r="O13" s="55"/>
      <c r="P13" s="55"/>
      <c r="Q13" s="55"/>
      <c r="R13" s="55"/>
      <c r="S13" s="54"/>
      <c r="T13" s="200">
        <f t="shared" si="2"/>
        <v>0</v>
      </c>
      <c r="U13" s="53">
        <f t="shared" si="3"/>
        <v>0</v>
      </c>
      <c r="V13" s="844">
        <f t="shared" si="4"/>
        <v>0</v>
      </c>
      <c r="W13" s="1509"/>
      <c r="X13" s="1492"/>
      <c r="Y13" s="1493"/>
    </row>
    <row r="14" spans="2:26" ht="33" customHeight="1" x14ac:dyDescent="0.25">
      <c r="B14" s="194">
        <v>71686</v>
      </c>
      <c r="C14" s="244" t="s">
        <v>2400</v>
      </c>
      <c r="D14" s="196">
        <v>2</v>
      </c>
      <c r="E14" s="197">
        <v>2.25</v>
      </c>
      <c r="F14" s="197" t="s">
        <v>2395</v>
      </c>
      <c r="G14" s="198">
        <v>15.97</v>
      </c>
      <c r="H14" s="197">
        <v>36</v>
      </c>
      <c r="I14" s="198">
        <v>2.25</v>
      </c>
      <c r="J14" s="199">
        <f t="shared" si="1"/>
        <v>4.4808750000000002</v>
      </c>
      <c r="K14" s="56"/>
      <c r="L14" s="55"/>
      <c r="M14" s="55"/>
      <c r="N14" s="55"/>
      <c r="O14" s="55"/>
      <c r="P14" s="55"/>
      <c r="Q14" s="55"/>
      <c r="R14" s="55"/>
      <c r="S14" s="54"/>
      <c r="T14" s="200">
        <f t="shared" si="2"/>
        <v>0</v>
      </c>
      <c r="U14" s="53">
        <f t="shared" si="3"/>
        <v>0</v>
      </c>
      <c r="V14" s="844">
        <f t="shared" si="4"/>
        <v>0</v>
      </c>
      <c r="W14" s="1509"/>
      <c r="X14" s="1492"/>
      <c r="Y14" s="1493"/>
    </row>
    <row r="15" spans="2:26" ht="33" customHeight="1" x14ac:dyDescent="0.25">
      <c r="B15" s="254">
        <v>71694</v>
      </c>
      <c r="C15" s="244" t="s">
        <v>2401</v>
      </c>
      <c r="D15" s="196">
        <v>2</v>
      </c>
      <c r="E15" s="197">
        <v>2.25</v>
      </c>
      <c r="F15" s="197" t="s">
        <v>2395</v>
      </c>
      <c r="G15" s="198">
        <v>15.63</v>
      </c>
      <c r="H15" s="197">
        <v>36</v>
      </c>
      <c r="I15" s="198">
        <v>1.69</v>
      </c>
      <c r="J15" s="199">
        <f t="shared" si="1"/>
        <v>3.3656350000000002</v>
      </c>
      <c r="K15" s="56"/>
      <c r="L15" s="55"/>
      <c r="M15" s="55"/>
      <c r="N15" s="55"/>
      <c r="O15" s="55"/>
      <c r="P15" s="55"/>
      <c r="Q15" s="55"/>
      <c r="R15" s="55"/>
      <c r="S15" s="54"/>
      <c r="T15" s="200">
        <f t="shared" si="2"/>
        <v>0</v>
      </c>
      <c r="U15" s="53">
        <f t="shared" si="3"/>
        <v>0</v>
      </c>
      <c r="V15" s="844">
        <f t="shared" si="4"/>
        <v>0</v>
      </c>
      <c r="W15" s="1509"/>
      <c r="X15" s="1492"/>
      <c r="Y15" s="1493"/>
    </row>
    <row r="16" spans="2:26" ht="33" customHeight="1" x14ac:dyDescent="0.25">
      <c r="B16" s="194">
        <v>43561</v>
      </c>
      <c r="C16" s="244" t="s">
        <v>2402</v>
      </c>
      <c r="D16" s="196">
        <v>2</v>
      </c>
      <c r="E16" s="198">
        <v>2</v>
      </c>
      <c r="F16" s="197"/>
      <c r="G16" s="198">
        <v>14.51</v>
      </c>
      <c r="H16" s="197">
        <v>48</v>
      </c>
      <c r="I16" s="198">
        <v>3.6</v>
      </c>
      <c r="J16" s="199">
        <f t="shared" si="1"/>
        <v>7.1694000000000004</v>
      </c>
      <c r="K16" s="56"/>
      <c r="L16" s="55"/>
      <c r="M16" s="55"/>
      <c r="N16" s="55"/>
      <c r="O16" s="55"/>
      <c r="P16" s="55"/>
      <c r="Q16" s="55"/>
      <c r="R16" s="55"/>
      <c r="S16" s="54"/>
      <c r="T16" s="200">
        <f t="shared" si="2"/>
        <v>0</v>
      </c>
      <c r="U16" s="53">
        <f t="shared" si="3"/>
        <v>0</v>
      </c>
      <c r="V16" s="844">
        <f t="shared" si="4"/>
        <v>0</v>
      </c>
      <c r="W16" s="1509"/>
      <c r="X16" s="1492"/>
      <c r="Y16" s="1493"/>
    </row>
    <row r="17" spans="2:25" ht="33" customHeight="1" x14ac:dyDescent="0.25">
      <c r="B17" s="254">
        <v>45227</v>
      </c>
      <c r="C17" s="244" t="s">
        <v>2403</v>
      </c>
      <c r="D17" s="196">
        <v>2</v>
      </c>
      <c r="E17" s="198">
        <v>2</v>
      </c>
      <c r="F17" s="197"/>
      <c r="G17" s="198">
        <v>14.66</v>
      </c>
      <c r="H17" s="197">
        <v>48</v>
      </c>
      <c r="I17" s="198">
        <v>4.5</v>
      </c>
      <c r="J17" s="199">
        <f t="shared" si="1"/>
        <v>8.9617500000000003</v>
      </c>
      <c r="K17" s="56"/>
      <c r="L17" s="55"/>
      <c r="M17" s="55"/>
      <c r="N17" s="55"/>
      <c r="O17" s="55"/>
      <c r="P17" s="55"/>
      <c r="Q17" s="55"/>
      <c r="R17" s="55"/>
      <c r="S17" s="54"/>
      <c r="T17" s="200">
        <f t="shared" si="2"/>
        <v>0</v>
      </c>
      <c r="U17" s="53">
        <f t="shared" si="3"/>
        <v>0</v>
      </c>
      <c r="V17" s="844">
        <f t="shared" si="4"/>
        <v>0</v>
      </c>
      <c r="W17" s="1509"/>
      <c r="X17" s="1492"/>
      <c r="Y17" s="1493"/>
    </row>
    <row r="18" spans="2:25" ht="33" customHeight="1" x14ac:dyDescent="0.25">
      <c r="B18" s="194">
        <v>64142</v>
      </c>
      <c r="C18" s="244" t="s">
        <v>2404</v>
      </c>
      <c r="D18" s="196">
        <v>1</v>
      </c>
      <c r="E18" s="198">
        <v>1</v>
      </c>
      <c r="F18" s="197"/>
      <c r="G18" s="198">
        <v>19.43</v>
      </c>
      <c r="H18" s="197">
        <v>144</v>
      </c>
      <c r="I18" s="198">
        <v>9</v>
      </c>
      <c r="J18" s="199">
        <f t="shared" si="1"/>
        <v>17.923500000000001</v>
      </c>
      <c r="K18" s="56"/>
      <c r="L18" s="55"/>
      <c r="M18" s="55"/>
      <c r="N18" s="55"/>
      <c r="O18" s="55"/>
      <c r="P18" s="55"/>
      <c r="Q18" s="55"/>
      <c r="R18" s="55"/>
      <c r="S18" s="54"/>
      <c r="T18" s="200">
        <f t="shared" si="2"/>
        <v>0</v>
      </c>
      <c r="U18" s="53">
        <f t="shared" si="3"/>
        <v>0</v>
      </c>
      <c r="V18" s="844">
        <f t="shared" si="4"/>
        <v>0</v>
      </c>
      <c r="W18" s="1509"/>
      <c r="X18" s="1492"/>
      <c r="Y18" s="1493"/>
    </row>
    <row r="19" spans="2:25" ht="33" customHeight="1" x14ac:dyDescent="0.25">
      <c r="B19" s="194">
        <v>64150</v>
      </c>
      <c r="C19" s="244" t="s">
        <v>2405</v>
      </c>
      <c r="D19" s="196">
        <v>1</v>
      </c>
      <c r="E19" s="198">
        <v>1</v>
      </c>
      <c r="F19" s="198"/>
      <c r="G19" s="198">
        <v>19.43</v>
      </c>
      <c r="H19" s="197">
        <v>144</v>
      </c>
      <c r="I19" s="198">
        <v>9</v>
      </c>
      <c r="J19" s="199">
        <f t="shared" si="1"/>
        <v>17.923500000000001</v>
      </c>
      <c r="K19" s="56"/>
      <c r="L19" s="55"/>
      <c r="M19" s="55"/>
      <c r="N19" s="55"/>
      <c r="O19" s="55"/>
      <c r="P19" s="55"/>
      <c r="Q19" s="55"/>
      <c r="R19" s="55"/>
      <c r="S19" s="54"/>
      <c r="T19" s="200">
        <f t="shared" si="2"/>
        <v>0</v>
      </c>
      <c r="U19" s="53">
        <f t="shared" si="3"/>
        <v>0</v>
      </c>
      <c r="V19" s="844">
        <f t="shared" si="4"/>
        <v>0</v>
      </c>
      <c r="W19" s="1509"/>
      <c r="X19" s="1492"/>
      <c r="Y19" s="1493"/>
    </row>
    <row r="20" spans="2:25" ht="33" customHeight="1" x14ac:dyDescent="0.25">
      <c r="B20" s="194">
        <v>73342</v>
      </c>
      <c r="C20" s="244" t="s">
        <v>2406</v>
      </c>
      <c r="D20" s="196">
        <v>2</v>
      </c>
      <c r="E20" s="198">
        <v>0</v>
      </c>
      <c r="F20" s="197" t="s">
        <v>2395</v>
      </c>
      <c r="G20" s="198">
        <v>13.38</v>
      </c>
      <c r="H20" s="197">
        <v>48</v>
      </c>
      <c r="I20" s="198">
        <v>2.35</v>
      </c>
      <c r="J20" s="199">
        <f t="shared" si="1"/>
        <v>4.6800250000000005</v>
      </c>
      <c r="K20" s="56"/>
      <c r="L20" s="55"/>
      <c r="M20" s="55"/>
      <c r="N20" s="55"/>
      <c r="O20" s="55"/>
      <c r="P20" s="55"/>
      <c r="Q20" s="55"/>
      <c r="R20" s="55"/>
      <c r="S20" s="54"/>
      <c r="T20" s="200">
        <f t="shared" si="2"/>
        <v>0</v>
      </c>
      <c r="U20" s="53">
        <f t="shared" si="3"/>
        <v>0</v>
      </c>
      <c r="V20" s="844">
        <f t="shared" si="4"/>
        <v>0</v>
      </c>
      <c r="W20" s="1509"/>
      <c r="X20" s="1492"/>
      <c r="Y20" s="1493"/>
    </row>
    <row r="21" spans="2:25" ht="33" customHeight="1" x14ac:dyDescent="0.25">
      <c r="B21" s="194">
        <v>97896</v>
      </c>
      <c r="C21" s="244" t="s">
        <v>2407</v>
      </c>
      <c r="D21" s="196">
        <v>1.25</v>
      </c>
      <c r="E21" s="197">
        <v>1.25</v>
      </c>
      <c r="F21" s="198"/>
      <c r="G21" s="198">
        <v>15</v>
      </c>
      <c r="H21" s="197">
        <v>72</v>
      </c>
      <c r="I21" s="198">
        <v>2.16</v>
      </c>
      <c r="J21" s="199">
        <f t="shared" si="1"/>
        <v>4.3016400000000008</v>
      </c>
      <c r="K21" s="56"/>
      <c r="L21" s="55"/>
      <c r="M21" s="55"/>
      <c r="N21" s="55"/>
      <c r="O21" s="55"/>
      <c r="P21" s="55"/>
      <c r="Q21" s="55"/>
      <c r="R21" s="55"/>
      <c r="S21" s="54"/>
      <c r="T21" s="200">
        <f t="shared" si="2"/>
        <v>0</v>
      </c>
      <c r="U21" s="53">
        <f t="shared" si="3"/>
        <v>0</v>
      </c>
      <c r="V21" s="844">
        <f t="shared" si="4"/>
        <v>0</v>
      </c>
      <c r="W21" s="1509"/>
      <c r="X21" s="1492"/>
      <c r="Y21" s="1493"/>
    </row>
    <row r="22" spans="2:25" ht="33" customHeight="1" x14ac:dyDescent="0.25">
      <c r="B22" s="194">
        <v>98334</v>
      </c>
      <c r="C22" s="244" t="s">
        <v>2408</v>
      </c>
      <c r="D22" s="196">
        <v>1</v>
      </c>
      <c r="E22" s="197">
        <v>1.75</v>
      </c>
      <c r="F22" s="198"/>
      <c r="G22" s="198">
        <v>30.9</v>
      </c>
      <c r="H22" s="197">
        <v>120</v>
      </c>
      <c r="I22" s="198">
        <v>3.77</v>
      </c>
      <c r="J22" s="199">
        <f t="shared" si="1"/>
        <v>7.5079549999999999</v>
      </c>
      <c r="K22" s="56"/>
      <c r="L22" s="55"/>
      <c r="M22" s="55"/>
      <c r="N22" s="55"/>
      <c r="O22" s="55"/>
      <c r="P22" s="55"/>
      <c r="Q22" s="55"/>
      <c r="R22" s="55"/>
      <c r="S22" s="54"/>
      <c r="T22" s="200">
        <f t="shared" si="2"/>
        <v>0</v>
      </c>
      <c r="U22" s="53">
        <f t="shared" si="3"/>
        <v>0</v>
      </c>
      <c r="V22" s="844">
        <f t="shared" si="4"/>
        <v>0</v>
      </c>
      <c r="W22" s="1509"/>
      <c r="X22" s="1492"/>
      <c r="Y22" s="1493"/>
    </row>
    <row r="23" spans="2:25" ht="33" customHeight="1" x14ac:dyDescent="0.25">
      <c r="B23" s="254">
        <v>98338</v>
      </c>
      <c r="C23" s="244" t="s">
        <v>2409</v>
      </c>
      <c r="D23" s="196">
        <v>1</v>
      </c>
      <c r="E23" s="198">
        <v>1.5</v>
      </c>
      <c r="F23" s="198"/>
      <c r="G23" s="198">
        <v>26.77</v>
      </c>
      <c r="H23" s="197">
        <v>120</v>
      </c>
      <c r="I23" s="198">
        <v>2.89</v>
      </c>
      <c r="J23" s="199">
        <f t="shared" si="1"/>
        <v>5.7554350000000003</v>
      </c>
      <c r="K23" s="56"/>
      <c r="L23" s="55"/>
      <c r="M23" s="55"/>
      <c r="N23" s="55"/>
      <c r="O23" s="55"/>
      <c r="P23" s="55"/>
      <c r="Q23" s="55"/>
      <c r="R23" s="55"/>
      <c r="S23" s="54"/>
      <c r="T23" s="200">
        <f t="shared" si="2"/>
        <v>0</v>
      </c>
      <c r="U23" s="53">
        <f t="shared" si="3"/>
        <v>0</v>
      </c>
      <c r="V23" s="844">
        <f t="shared" si="4"/>
        <v>0</v>
      </c>
      <c r="W23" s="1509"/>
      <c r="X23" s="1492"/>
      <c r="Y23" s="1493"/>
    </row>
    <row r="24" spans="2:25" ht="33" customHeight="1" x14ac:dyDescent="0.25">
      <c r="B24" s="194">
        <v>99750</v>
      </c>
      <c r="C24" s="244" t="s">
        <v>2410</v>
      </c>
      <c r="D24" s="196">
        <v>2</v>
      </c>
      <c r="E24" s="198">
        <v>2</v>
      </c>
      <c r="F24" s="198"/>
      <c r="G24" s="198">
        <v>21.66</v>
      </c>
      <c r="H24" s="197">
        <v>60</v>
      </c>
      <c r="I24" s="198">
        <v>6.97</v>
      </c>
      <c r="J24" s="199">
        <f t="shared" si="1"/>
        <v>13.880755000000001</v>
      </c>
      <c r="K24" s="56"/>
      <c r="L24" s="55"/>
      <c r="M24" s="55"/>
      <c r="N24" s="55"/>
      <c r="O24" s="55"/>
      <c r="P24" s="55"/>
      <c r="Q24" s="55"/>
      <c r="R24" s="55"/>
      <c r="S24" s="54"/>
      <c r="T24" s="200">
        <f t="shared" si="2"/>
        <v>0</v>
      </c>
      <c r="U24" s="53">
        <f t="shared" si="3"/>
        <v>0</v>
      </c>
      <c r="V24" s="844">
        <f t="shared" si="4"/>
        <v>0</v>
      </c>
      <c r="W24" s="1509"/>
      <c r="X24" s="1492"/>
      <c r="Y24" s="1493"/>
    </row>
    <row r="25" spans="2:25" ht="33" customHeight="1" x14ac:dyDescent="0.25">
      <c r="B25" s="254">
        <v>99760</v>
      </c>
      <c r="C25" s="244" t="s">
        <v>2411</v>
      </c>
      <c r="D25" s="196">
        <v>2</v>
      </c>
      <c r="E25" s="198">
        <v>2</v>
      </c>
      <c r="F25" s="198"/>
      <c r="G25" s="198">
        <v>24.1</v>
      </c>
      <c r="H25" s="197">
        <v>60</v>
      </c>
      <c r="I25" s="198">
        <v>2.29</v>
      </c>
      <c r="J25" s="199">
        <f t="shared" si="1"/>
        <v>4.5605349999999998</v>
      </c>
      <c r="K25" s="56"/>
      <c r="L25" s="55"/>
      <c r="M25" s="55"/>
      <c r="N25" s="55"/>
      <c r="O25" s="55"/>
      <c r="P25" s="55"/>
      <c r="Q25" s="55"/>
      <c r="R25" s="55"/>
      <c r="S25" s="54"/>
      <c r="T25" s="200">
        <f t="shared" si="2"/>
        <v>0</v>
      </c>
      <c r="U25" s="53">
        <f t="shared" si="3"/>
        <v>0</v>
      </c>
      <c r="V25" s="844">
        <f t="shared" si="4"/>
        <v>0</v>
      </c>
      <c r="W25" s="1509"/>
      <c r="X25" s="1492"/>
      <c r="Y25" s="1493"/>
    </row>
    <row r="26" spans="2:25" ht="33" customHeight="1" thickBot="1" x14ac:dyDescent="0.3">
      <c r="B26" s="201">
        <v>99770</v>
      </c>
      <c r="C26" s="247" t="s">
        <v>2412</v>
      </c>
      <c r="D26" s="203">
        <v>2</v>
      </c>
      <c r="E26" s="205">
        <v>2</v>
      </c>
      <c r="F26" s="205"/>
      <c r="G26" s="205">
        <v>24.1</v>
      </c>
      <c r="H26" s="204">
        <v>60</v>
      </c>
      <c r="I26" s="205">
        <v>2.98</v>
      </c>
      <c r="J26" s="206">
        <f t="shared" si="1"/>
        <v>5.9346699999999997</v>
      </c>
      <c r="K26" s="52"/>
      <c r="L26" s="51"/>
      <c r="M26" s="51"/>
      <c r="N26" s="51"/>
      <c r="O26" s="51"/>
      <c r="P26" s="51"/>
      <c r="Q26" s="51"/>
      <c r="R26" s="51"/>
      <c r="S26" s="50"/>
      <c r="T26" s="207">
        <f t="shared" si="2"/>
        <v>0</v>
      </c>
      <c r="U26" s="49">
        <f t="shared" si="3"/>
        <v>0</v>
      </c>
      <c r="V26" s="845">
        <f t="shared" si="4"/>
        <v>0</v>
      </c>
      <c r="W26" s="1510"/>
      <c r="X26" s="1494"/>
      <c r="Y26" s="1495"/>
    </row>
    <row r="27" spans="2:25" ht="68.25" customHeight="1" thickBot="1" x14ac:dyDescent="0.3">
      <c r="B27" s="208"/>
      <c r="C27" s="209"/>
      <c r="D27" s="210"/>
      <c r="E27" s="210"/>
      <c r="F27" s="210"/>
      <c r="G27" s="210"/>
      <c r="H27" s="210"/>
      <c r="I27" s="210"/>
      <c r="J27" s="211"/>
      <c r="K27" s="212"/>
      <c r="L27" s="212"/>
      <c r="M27" s="212"/>
      <c r="N27" s="212"/>
      <c r="O27" s="212"/>
      <c r="P27" s="212"/>
      <c r="Q27" s="212"/>
      <c r="R27" s="212"/>
      <c r="S27" s="212"/>
      <c r="T27" s="213"/>
      <c r="U27" s="214"/>
      <c r="V27" s="215"/>
      <c r="W27" s="215"/>
      <c r="X27" s="215"/>
      <c r="Y27" s="216"/>
    </row>
    <row r="28" spans="2:25" ht="15.75" thickTop="1" x14ac:dyDescent="0.25">
      <c r="K28" s="218"/>
      <c r="L28" s="218"/>
      <c r="M28" s="218"/>
      <c r="N28" s="218"/>
      <c r="O28" s="218"/>
      <c r="P28" s="218"/>
      <c r="Q28" s="218"/>
      <c r="R28" s="218"/>
      <c r="S28" s="218"/>
      <c r="T28" s="218"/>
      <c r="U28" s="219"/>
      <c r="V28" s="220"/>
      <c r="W28" s="220"/>
    </row>
  </sheetData>
  <sheetProtection algorithmName="SHA-512" hashValue="u75NqmY9AEdt6H6AOHTZw1/AjdnhdVufXb91hYJygi5ChquJcxBss0goIZgkoFmuMZJ44JICRReSv9A4WE5YkA==" saltValue="yBhYoXehlsHBurjnCBYpng==" spinCount="100000" sheet="1" objects="1" formatColumns="0" formatRows="0" selectLockedCells="1"/>
  <mergeCells count="15">
    <mergeCell ref="X9:Y26"/>
    <mergeCell ref="B4:Y4"/>
    <mergeCell ref="B5:J5"/>
    <mergeCell ref="L5:N5"/>
    <mergeCell ref="O5:R5"/>
    <mergeCell ref="T5:Y5"/>
    <mergeCell ref="B8:Y8"/>
    <mergeCell ref="W9:W26"/>
    <mergeCell ref="B1:P1"/>
    <mergeCell ref="Q1:Y3"/>
    <mergeCell ref="B2:P2"/>
    <mergeCell ref="B3:C3"/>
    <mergeCell ref="D3:J3"/>
    <mergeCell ref="K3:M3"/>
    <mergeCell ref="N3:P3"/>
  </mergeCells>
  <conditionalFormatting sqref="B1">
    <cfRule type="duplicateValues" dxfId="96" priority="2"/>
  </conditionalFormatting>
  <conditionalFormatting sqref="B2:B1048576">
    <cfRule type="duplicateValues" dxfId="95" priority="3"/>
  </conditionalFormatting>
  <conditionalFormatting sqref="Z9:Z26">
    <cfRule type="containsText" dxfId="94"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9116-CC8F-4B05-8D26-F088A2750067}">
  <sheetPr>
    <pageSetUpPr fitToPage="1"/>
  </sheetPr>
  <dimension ref="A1:Y53"/>
  <sheetViews>
    <sheetView showGridLines="0" zoomScale="60" zoomScaleNormal="60" workbookViewId="0">
      <selection activeCell="K15" sqref="K15"/>
    </sheetView>
  </sheetViews>
  <sheetFormatPr defaultColWidth="9.140625" defaultRowHeight="15" x14ac:dyDescent="0.25"/>
  <cols>
    <col min="1" max="1" width="3.42578125" style="169" customWidth="1"/>
    <col min="2" max="2" width="13.42578125" style="169" customWidth="1"/>
    <col min="3" max="3" width="85.140625" style="169" bestFit="1" customWidth="1"/>
    <col min="4" max="4" width="19.42578125" style="223" customWidth="1"/>
    <col min="5" max="8" width="10.140625" style="223" customWidth="1"/>
    <col min="9" max="9" width="10.140625" style="169" customWidth="1"/>
    <col min="10" max="10" width="10.85546875" style="217" bestFit="1" customWidth="1"/>
    <col min="11" max="13" width="12" style="169" customWidth="1"/>
    <col min="14" max="14" width="13"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110254</v>
      </c>
      <c r="L6" s="1559" t="s">
        <v>1963</v>
      </c>
      <c r="M6" s="1559"/>
      <c r="N6" s="1559"/>
      <c r="O6" s="1560" t="s">
        <v>2392</v>
      </c>
      <c r="P6" s="1561"/>
      <c r="Q6" s="1561"/>
      <c r="R6" s="1561"/>
      <c r="S6" s="221">
        <v>1.9915</v>
      </c>
      <c r="T6" s="1559" t="s">
        <v>1965</v>
      </c>
      <c r="U6" s="1559"/>
      <c r="V6" s="1559"/>
      <c r="W6" s="1559"/>
      <c r="X6" s="1562"/>
    </row>
    <row r="7" spans="1:25" s="223" customFormat="1" ht="20.25"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SUM(U14:U43)</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563"/>
      <c r="E11" s="563"/>
      <c r="F11" s="563"/>
      <c r="G11" s="563"/>
      <c r="H11" s="563"/>
      <c r="I11" s="228"/>
      <c r="J11" s="228"/>
      <c r="K11" s="229">
        <f t="shared" ref="K11:V11" si="0">SUM(K14:K75)</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564" t="s">
        <v>1966</v>
      </c>
      <c r="E12" s="564" t="s">
        <v>1967</v>
      </c>
      <c r="F12" s="564" t="s">
        <v>1968</v>
      </c>
      <c r="G12" s="564" t="s">
        <v>1969</v>
      </c>
      <c r="H12" s="564"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1115"/>
      <c r="E13" s="1115"/>
      <c r="F13" s="1115"/>
      <c r="G13" s="1115"/>
      <c r="H13" s="1115"/>
      <c r="I13" s="944"/>
      <c r="J13" s="945"/>
      <c r="K13" s="944"/>
      <c r="L13" s="944"/>
      <c r="M13" s="944"/>
      <c r="N13" s="944"/>
      <c r="O13" s="944"/>
      <c r="P13" s="944"/>
      <c r="Q13" s="944"/>
      <c r="R13" s="944"/>
      <c r="S13" s="944"/>
      <c r="T13" s="944"/>
      <c r="U13" s="944"/>
      <c r="V13" s="944"/>
      <c r="W13" s="944"/>
      <c r="X13" s="240"/>
    </row>
    <row r="14" spans="1:25" ht="31.5" customHeight="1" x14ac:dyDescent="0.25">
      <c r="B14" s="565">
        <v>43561</v>
      </c>
      <c r="C14" s="566" t="s">
        <v>2413</v>
      </c>
      <c r="D14" s="276">
        <v>2</v>
      </c>
      <c r="E14" s="271">
        <v>2</v>
      </c>
      <c r="F14" s="271">
        <v>0</v>
      </c>
      <c r="G14" s="271">
        <v>14.51</v>
      </c>
      <c r="H14" s="567">
        <v>48</v>
      </c>
      <c r="I14" s="271">
        <v>3.6</v>
      </c>
      <c r="J14" s="199">
        <f t="shared" ref="J14:J43" si="1">$S$6*I14</f>
        <v>7.1694000000000004</v>
      </c>
      <c r="K14" s="60"/>
      <c r="L14" s="59"/>
      <c r="M14" s="59"/>
      <c r="N14" s="59"/>
      <c r="O14" s="59"/>
      <c r="P14" s="59"/>
      <c r="Q14" s="59"/>
      <c r="R14" s="59"/>
      <c r="S14" s="58"/>
      <c r="T14" s="193">
        <f t="shared" ref="T14:T43" si="2">SUM(K14:S14)</f>
        <v>0</v>
      </c>
      <c r="U14" s="57">
        <f t="shared" ref="U14:U43" si="3">T14*I14</f>
        <v>0</v>
      </c>
      <c r="V14" s="1034">
        <f t="shared" ref="V14:V43" si="4">U14*$S$6</f>
        <v>0</v>
      </c>
      <c r="W14" s="1490" t="s">
        <v>1976</v>
      </c>
      <c r="X14" s="1491"/>
    </row>
    <row r="15" spans="1:25" ht="31.5" customHeight="1" x14ac:dyDescent="0.25">
      <c r="B15" s="565">
        <v>45227</v>
      </c>
      <c r="C15" s="566" t="s">
        <v>2414</v>
      </c>
      <c r="D15" s="276">
        <v>2</v>
      </c>
      <c r="E15" s="271">
        <v>2</v>
      </c>
      <c r="F15" s="271">
        <v>0</v>
      </c>
      <c r="G15" s="271">
        <v>14.66</v>
      </c>
      <c r="H15" s="567">
        <v>48</v>
      </c>
      <c r="I15" s="271">
        <v>4.5</v>
      </c>
      <c r="J15" s="199">
        <f t="shared" si="1"/>
        <v>8.9617500000000003</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565">
        <v>61955</v>
      </c>
      <c r="C16" s="566" t="s">
        <v>2415</v>
      </c>
      <c r="D16" s="276">
        <v>0.75</v>
      </c>
      <c r="E16" s="271">
        <v>1</v>
      </c>
      <c r="F16" s="271">
        <v>0</v>
      </c>
      <c r="G16" s="271">
        <v>21.39</v>
      </c>
      <c r="H16" s="567">
        <v>144</v>
      </c>
      <c r="I16" s="271">
        <v>1.71</v>
      </c>
      <c r="J16" s="199">
        <f t="shared" si="1"/>
        <v>3.405465</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565">
        <v>63457</v>
      </c>
      <c r="C17" s="566" t="s">
        <v>2416</v>
      </c>
      <c r="D17" s="276">
        <v>2</v>
      </c>
      <c r="E17" s="271">
        <v>2</v>
      </c>
      <c r="F17" s="271" t="s">
        <v>2399</v>
      </c>
      <c r="G17" s="271">
        <v>17.59</v>
      </c>
      <c r="H17" s="567">
        <v>48</v>
      </c>
      <c r="I17" s="271">
        <v>1.75</v>
      </c>
      <c r="J17" s="199">
        <f t="shared" si="1"/>
        <v>3.485125</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v>63460</v>
      </c>
      <c r="C18" s="253" t="s">
        <v>2417</v>
      </c>
      <c r="D18" s="196">
        <v>2</v>
      </c>
      <c r="E18" s="198">
        <v>2</v>
      </c>
      <c r="F18" s="198">
        <v>0</v>
      </c>
      <c r="G18" s="198">
        <v>15.49</v>
      </c>
      <c r="H18" s="568">
        <v>48</v>
      </c>
      <c r="I18" s="198">
        <v>2.25</v>
      </c>
      <c r="J18" s="199">
        <f t="shared" si="1"/>
        <v>4.4808750000000002</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3">
        <v>64142</v>
      </c>
      <c r="C19" s="253" t="s">
        <v>2418</v>
      </c>
      <c r="D19" s="196">
        <v>1</v>
      </c>
      <c r="E19" s="198">
        <v>1</v>
      </c>
      <c r="F19" s="198">
        <v>0</v>
      </c>
      <c r="G19" s="198">
        <v>19.43</v>
      </c>
      <c r="H19" s="568">
        <v>144</v>
      </c>
      <c r="I19" s="198">
        <v>9</v>
      </c>
      <c r="J19" s="199">
        <f t="shared" si="1"/>
        <v>17.923500000000001</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v>64150</v>
      </c>
      <c r="C20" s="253" t="s">
        <v>2419</v>
      </c>
      <c r="D20" s="196">
        <v>1</v>
      </c>
      <c r="E20" s="198">
        <v>1</v>
      </c>
      <c r="F20" s="198">
        <v>0</v>
      </c>
      <c r="G20" s="198">
        <v>19.43</v>
      </c>
      <c r="H20" s="568">
        <v>144</v>
      </c>
      <c r="I20" s="198">
        <v>9</v>
      </c>
      <c r="J20" s="199">
        <f t="shared" si="1"/>
        <v>17.923500000000001</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245">
        <v>64160</v>
      </c>
      <c r="C21" s="253" t="s">
        <v>2420</v>
      </c>
      <c r="D21" s="196">
        <v>1</v>
      </c>
      <c r="E21" s="198">
        <v>1</v>
      </c>
      <c r="F21" s="198">
        <v>0</v>
      </c>
      <c r="G21" s="198">
        <v>19.43</v>
      </c>
      <c r="H21" s="568">
        <v>144</v>
      </c>
      <c r="I21" s="198">
        <v>9</v>
      </c>
      <c r="J21" s="199">
        <f t="shared" si="1"/>
        <v>17.923500000000001</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45">
        <v>64162</v>
      </c>
      <c r="C22" s="253" t="s">
        <v>2421</v>
      </c>
      <c r="D22" s="196">
        <v>1</v>
      </c>
      <c r="E22" s="198">
        <v>1</v>
      </c>
      <c r="F22" s="198">
        <v>0</v>
      </c>
      <c r="G22" s="198">
        <v>19.43</v>
      </c>
      <c r="H22" s="568">
        <v>144</v>
      </c>
      <c r="I22" s="198">
        <v>9</v>
      </c>
      <c r="J22" s="199">
        <f t="shared" si="1"/>
        <v>17.923500000000001</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245">
        <v>68334</v>
      </c>
      <c r="C23" s="253" t="s">
        <v>2422</v>
      </c>
      <c r="D23" s="196">
        <v>1</v>
      </c>
      <c r="E23" s="198">
        <v>1.75</v>
      </c>
      <c r="F23" s="198">
        <v>0</v>
      </c>
      <c r="G23" s="198">
        <v>18.11</v>
      </c>
      <c r="H23" s="568">
        <v>72</v>
      </c>
      <c r="I23" s="198">
        <v>2.66</v>
      </c>
      <c r="J23" s="199">
        <f t="shared" si="1"/>
        <v>5.29739</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245">
        <v>71263</v>
      </c>
      <c r="C24" s="253" t="s">
        <v>2423</v>
      </c>
      <c r="D24" s="196">
        <v>2</v>
      </c>
      <c r="E24" s="198">
        <v>2</v>
      </c>
      <c r="F24" s="198">
        <v>0</v>
      </c>
      <c r="G24" s="198">
        <v>31.27</v>
      </c>
      <c r="H24" s="198">
        <v>80</v>
      </c>
      <c r="I24" s="198">
        <v>2.11</v>
      </c>
      <c r="J24" s="199">
        <f t="shared" si="1"/>
        <v>4.2020650000000002</v>
      </c>
      <c r="K24" s="56"/>
      <c r="L24" s="55"/>
      <c r="M24" s="55"/>
      <c r="N24" s="55"/>
      <c r="O24" s="55"/>
      <c r="P24" s="55"/>
      <c r="Q24" s="55"/>
      <c r="R24" s="55"/>
      <c r="S24" s="54"/>
      <c r="T24" s="200">
        <f>SUM(K24:S24)</f>
        <v>0</v>
      </c>
      <c r="U24" s="53">
        <f t="shared" si="3"/>
        <v>0</v>
      </c>
      <c r="V24" s="1035">
        <f t="shared" si="4"/>
        <v>0</v>
      </c>
      <c r="W24" s="1492"/>
      <c r="X24" s="1493"/>
    </row>
    <row r="25" spans="2:24" ht="31.5" customHeight="1" x14ac:dyDescent="0.25">
      <c r="B25" s="245">
        <v>71344</v>
      </c>
      <c r="C25" s="253" t="s">
        <v>2424</v>
      </c>
      <c r="D25" s="196">
        <v>2</v>
      </c>
      <c r="E25" s="198">
        <v>2</v>
      </c>
      <c r="F25" s="198" t="s">
        <v>2395</v>
      </c>
      <c r="G25" s="198">
        <v>30.27</v>
      </c>
      <c r="H25" s="568">
        <v>80</v>
      </c>
      <c r="I25" s="198">
        <v>1.95</v>
      </c>
      <c r="J25" s="199">
        <f t="shared" si="1"/>
        <v>3.8834249999999999</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245">
        <v>71471</v>
      </c>
      <c r="C26" s="253" t="s">
        <v>2425</v>
      </c>
      <c r="D26" s="196">
        <v>2</v>
      </c>
      <c r="E26" s="198">
        <v>2</v>
      </c>
      <c r="F26" s="198" t="s">
        <v>2395</v>
      </c>
      <c r="G26" s="198">
        <v>33.020000000000003</v>
      </c>
      <c r="H26" s="198">
        <v>80</v>
      </c>
      <c r="I26" s="198">
        <v>3.23</v>
      </c>
      <c r="J26" s="199">
        <f t="shared" si="1"/>
        <v>6.4325450000000002</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245">
        <v>71605</v>
      </c>
      <c r="C27" s="253" t="s">
        <v>2426</v>
      </c>
      <c r="D27" s="196">
        <v>2</v>
      </c>
      <c r="E27" s="198">
        <v>2.25</v>
      </c>
      <c r="F27" s="198">
        <v>0</v>
      </c>
      <c r="G27" s="198">
        <v>13.5</v>
      </c>
      <c r="H27" s="568">
        <v>36</v>
      </c>
      <c r="I27" s="198">
        <v>2.2799999999999998</v>
      </c>
      <c r="J27" s="199">
        <f t="shared" si="1"/>
        <v>4.5406199999999997</v>
      </c>
      <c r="K27" s="56"/>
      <c r="L27" s="55"/>
      <c r="M27" s="55"/>
      <c r="N27" s="55"/>
      <c r="O27" s="55"/>
      <c r="P27" s="55"/>
      <c r="Q27" s="55"/>
      <c r="R27" s="55"/>
      <c r="S27" s="54"/>
      <c r="T27" s="200">
        <f t="shared" si="2"/>
        <v>0</v>
      </c>
      <c r="U27" s="53">
        <f t="shared" si="3"/>
        <v>0</v>
      </c>
      <c r="V27" s="1035">
        <f t="shared" si="4"/>
        <v>0</v>
      </c>
      <c r="W27" s="1492"/>
      <c r="X27" s="1493"/>
    </row>
    <row r="28" spans="2:24" ht="31.5" customHeight="1" x14ac:dyDescent="0.25">
      <c r="B28" s="243">
        <v>71667</v>
      </c>
      <c r="C28" s="253" t="s">
        <v>2427</v>
      </c>
      <c r="D28" s="196">
        <v>2</v>
      </c>
      <c r="E28" s="198">
        <v>2</v>
      </c>
      <c r="F28" s="198">
        <v>0</v>
      </c>
      <c r="G28" s="198">
        <v>33.97</v>
      </c>
      <c r="H28" s="568">
        <v>96</v>
      </c>
      <c r="I28" s="198">
        <v>2.66</v>
      </c>
      <c r="J28" s="199">
        <f t="shared" si="1"/>
        <v>5.29739</v>
      </c>
      <c r="K28" s="56"/>
      <c r="L28" s="55"/>
      <c r="M28" s="55"/>
      <c r="N28" s="55"/>
      <c r="O28" s="55"/>
      <c r="P28" s="55"/>
      <c r="Q28" s="55"/>
      <c r="R28" s="55"/>
      <c r="S28" s="54"/>
      <c r="T28" s="200">
        <f t="shared" si="2"/>
        <v>0</v>
      </c>
      <c r="U28" s="53">
        <f t="shared" si="3"/>
        <v>0</v>
      </c>
      <c r="V28" s="1035">
        <f t="shared" si="4"/>
        <v>0</v>
      </c>
      <c r="W28" s="1492"/>
      <c r="X28" s="1493"/>
    </row>
    <row r="29" spans="2:24" ht="31.5" customHeight="1" x14ac:dyDescent="0.25">
      <c r="B29" s="245">
        <v>71674</v>
      </c>
      <c r="C29" s="253" t="s">
        <v>2428</v>
      </c>
      <c r="D29" s="196">
        <v>2.25</v>
      </c>
      <c r="E29" s="198">
        <v>2.25</v>
      </c>
      <c r="F29" s="198" t="s">
        <v>2395</v>
      </c>
      <c r="G29" s="198">
        <v>33.020000000000003</v>
      </c>
      <c r="H29" s="568">
        <v>80</v>
      </c>
      <c r="I29" s="198">
        <v>3.04</v>
      </c>
      <c r="J29" s="199">
        <f t="shared" si="1"/>
        <v>6.0541600000000004</v>
      </c>
      <c r="K29" s="56"/>
      <c r="L29" s="55"/>
      <c r="M29" s="55"/>
      <c r="N29" s="55"/>
      <c r="O29" s="55"/>
      <c r="P29" s="55"/>
      <c r="Q29" s="55"/>
      <c r="R29" s="55"/>
      <c r="S29" s="54"/>
      <c r="T29" s="200">
        <f t="shared" si="2"/>
        <v>0</v>
      </c>
      <c r="U29" s="53">
        <f t="shared" si="3"/>
        <v>0</v>
      </c>
      <c r="V29" s="1035">
        <f t="shared" si="4"/>
        <v>0</v>
      </c>
      <c r="W29" s="1492"/>
      <c r="X29" s="1493"/>
    </row>
    <row r="30" spans="2:24" ht="31.5" customHeight="1" x14ac:dyDescent="0.25">
      <c r="B30" s="245">
        <v>71683</v>
      </c>
      <c r="C30" s="253" t="s">
        <v>2429</v>
      </c>
      <c r="D30" s="196">
        <v>2</v>
      </c>
      <c r="E30" s="198">
        <v>2.25</v>
      </c>
      <c r="F30" s="198" t="s">
        <v>2399</v>
      </c>
      <c r="G30" s="198">
        <v>18.7</v>
      </c>
      <c r="H30" s="568">
        <v>36</v>
      </c>
      <c r="I30" s="198">
        <v>2.25</v>
      </c>
      <c r="J30" s="199">
        <f t="shared" si="1"/>
        <v>4.4808750000000002</v>
      </c>
      <c r="K30" s="56"/>
      <c r="L30" s="55"/>
      <c r="M30" s="55"/>
      <c r="N30" s="55"/>
      <c r="O30" s="55"/>
      <c r="P30" s="55"/>
      <c r="Q30" s="55"/>
      <c r="R30" s="55"/>
      <c r="S30" s="54"/>
      <c r="T30" s="200">
        <f t="shared" si="2"/>
        <v>0</v>
      </c>
      <c r="U30" s="53">
        <f t="shared" si="3"/>
        <v>0</v>
      </c>
      <c r="V30" s="1035">
        <f t="shared" si="4"/>
        <v>0</v>
      </c>
      <c r="W30" s="1492"/>
      <c r="X30" s="1493"/>
    </row>
    <row r="31" spans="2:24" ht="31.5" customHeight="1" x14ac:dyDescent="0.25">
      <c r="B31" s="245">
        <v>71686</v>
      </c>
      <c r="C31" s="253" t="s">
        <v>2430</v>
      </c>
      <c r="D31" s="196">
        <v>2</v>
      </c>
      <c r="E31" s="198">
        <v>2.25</v>
      </c>
      <c r="F31" s="198" t="s">
        <v>2395</v>
      </c>
      <c r="G31" s="198">
        <v>15.97</v>
      </c>
      <c r="H31" s="568">
        <v>36</v>
      </c>
      <c r="I31" s="198">
        <v>2.25</v>
      </c>
      <c r="J31" s="199">
        <f t="shared" si="1"/>
        <v>4.4808750000000002</v>
      </c>
      <c r="K31" s="56"/>
      <c r="L31" s="55"/>
      <c r="M31" s="55"/>
      <c r="N31" s="55"/>
      <c r="O31" s="55"/>
      <c r="P31" s="55"/>
      <c r="Q31" s="55"/>
      <c r="R31" s="55"/>
      <c r="S31" s="54"/>
      <c r="T31" s="200">
        <f t="shared" si="2"/>
        <v>0</v>
      </c>
      <c r="U31" s="53">
        <f t="shared" si="3"/>
        <v>0</v>
      </c>
      <c r="V31" s="1035">
        <f t="shared" si="4"/>
        <v>0</v>
      </c>
      <c r="W31" s="1492"/>
      <c r="X31" s="1493"/>
    </row>
    <row r="32" spans="2:24" ht="31.5" customHeight="1" x14ac:dyDescent="0.25">
      <c r="B32" s="245">
        <v>71694</v>
      </c>
      <c r="C32" s="253" t="s">
        <v>2431</v>
      </c>
      <c r="D32" s="196">
        <v>2</v>
      </c>
      <c r="E32" s="198">
        <v>2.25</v>
      </c>
      <c r="F32" s="198" t="s">
        <v>2395</v>
      </c>
      <c r="G32" s="198">
        <v>14.17</v>
      </c>
      <c r="H32" s="568">
        <v>36</v>
      </c>
      <c r="I32" s="198">
        <v>1.69</v>
      </c>
      <c r="J32" s="199">
        <f t="shared" si="1"/>
        <v>3.3656350000000002</v>
      </c>
      <c r="K32" s="56"/>
      <c r="L32" s="55"/>
      <c r="M32" s="55"/>
      <c r="N32" s="55"/>
      <c r="O32" s="55"/>
      <c r="P32" s="55"/>
      <c r="Q32" s="55"/>
      <c r="R32" s="55"/>
      <c r="S32" s="54"/>
      <c r="T32" s="200">
        <f t="shared" si="2"/>
        <v>0</v>
      </c>
      <c r="U32" s="53">
        <f t="shared" si="3"/>
        <v>0</v>
      </c>
      <c r="V32" s="1035">
        <f t="shared" si="4"/>
        <v>0</v>
      </c>
      <c r="W32" s="1492"/>
      <c r="X32" s="1493"/>
    </row>
    <row r="33" spans="2:24" ht="31.5" customHeight="1" x14ac:dyDescent="0.25">
      <c r="B33" s="245">
        <v>73342</v>
      </c>
      <c r="C33" s="253" t="s">
        <v>2432</v>
      </c>
      <c r="D33" s="196">
        <v>2</v>
      </c>
      <c r="E33" s="198">
        <v>0</v>
      </c>
      <c r="F33" s="198" t="s">
        <v>2395</v>
      </c>
      <c r="G33" s="198">
        <v>13.38</v>
      </c>
      <c r="H33" s="568">
        <v>48</v>
      </c>
      <c r="I33" s="198">
        <v>2.35</v>
      </c>
      <c r="J33" s="199">
        <f t="shared" si="1"/>
        <v>4.6800250000000005</v>
      </c>
      <c r="K33" s="56"/>
      <c r="L33" s="55"/>
      <c r="M33" s="55"/>
      <c r="N33" s="55"/>
      <c r="O33" s="55"/>
      <c r="P33" s="55"/>
      <c r="Q33" s="55"/>
      <c r="R33" s="55"/>
      <c r="S33" s="54"/>
      <c r="T33" s="200">
        <f t="shared" si="2"/>
        <v>0</v>
      </c>
      <c r="U33" s="53">
        <f t="shared" si="3"/>
        <v>0</v>
      </c>
      <c r="V33" s="1035">
        <f t="shared" si="4"/>
        <v>0</v>
      </c>
      <c r="W33" s="1492"/>
      <c r="X33" s="1493"/>
    </row>
    <row r="34" spans="2:24" ht="31.5" customHeight="1" x14ac:dyDescent="0.25">
      <c r="B34" s="245">
        <v>77892</v>
      </c>
      <c r="C34" s="253" t="s">
        <v>2433</v>
      </c>
      <c r="D34" s="196">
        <v>1.25</v>
      </c>
      <c r="E34" s="198">
        <v>2</v>
      </c>
      <c r="F34" s="198">
        <v>0</v>
      </c>
      <c r="G34" s="198">
        <v>18.899999999999999</v>
      </c>
      <c r="H34" s="568">
        <v>84</v>
      </c>
      <c r="I34" s="198">
        <v>2.2799999999999998</v>
      </c>
      <c r="J34" s="199">
        <f t="shared" si="1"/>
        <v>4.5406199999999997</v>
      </c>
      <c r="K34" s="56"/>
      <c r="L34" s="55"/>
      <c r="M34" s="55"/>
      <c r="N34" s="55"/>
      <c r="O34" s="55"/>
      <c r="P34" s="55"/>
      <c r="Q34" s="55"/>
      <c r="R34" s="55"/>
      <c r="S34" s="54"/>
      <c r="T34" s="200">
        <f t="shared" si="2"/>
        <v>0</v>
      </c>
      <c r="U34" s="53">
        <f t="shared" si="3"/>
        <v>0</v>
      </c>
      <c r="V34" s="1035">
        <f t="shared" si="4"/>
        <v>0</v>
      </c>
      <c r="W34" s="1492"/>
      <c r="X34" s="1493"/>
    </row>
    <row r="35" spans="2:24" ht="31.5" customHeight="1" x14ac:dyDescent="0.25">
      <c r="B35" s="245">
        <v>94621</v>
      </c>
      <c r="C35" s="253" t="s">
        <v>2434</v>
      </c>
      <c r="D35" s="196">
        <v>2</v>
      </c>
      <c r="E35" s="198">
        <v>2</v>
      </c>
      <c r="F35" s="198">
        <v>0</v>
      </c>
      <c r="G35" s="198">
        <v>31.27</v>
      </c>
      <c r="H35" s="568">
        <v>96</v>
      </c>
      <c r="I35" s="198">
        <v>2.2000000000000002</v>
      </c>
      <c r="J35" s="199">
        <f t="shared" si="1"/>
        <v>4.3813000000000004</v>
      </c>
      <c r="K35" s="56"/>
      <c r="L35" s="55"/>
      <c r="M35" s="55"/>
      <c r="N35" s="55"/>
      <c r="O35" s="55"/>
      <c r="P35" s="55"/>
      <c r="Q35" s="55"/>
      <c r="R35" s="55"/>
      <c r="S35" s="54"/>
      <c r="T35" s="200">
        <f t="shared" si="2"/>
        <v>0</v>
      </c>
      <c r="U35" s="53">
        <f t="shared" si="3"/>
        <v>0</v>
      </c>
      <c r="V35" s="1035">
        <f t="shared" si="4"/>
        <v>0</v>
      </c>
      <c r="W35" s="1492"/>
      <c r="X35" s="1493"/>
    </row>
    <row r="36" spans="2:24" ht="31.5" customHeight="1" x14ac:dyDescent="0.25">
      <c r="B36" s="243">
        <v>97576</v>
      </c>
      <c r="C36" s="253" t="s">
        <v>2416</v>
      </c>
      <c r="D36" s="196">
        <v>2</v>
      </c>
      <c r="E36" s="198">
        <v>2</v>
      </c>
      <c r="F36" s="198" t="s">
        <v>2395</v>
      </c>
      <c r="G36" s="198">
        <v>33.97</v>
      </c>
      <c r="H36" s="568">
        <v>96</v>
      </c>
      <c r="I36" s="198">
        <v>3.06</v>
      </c>
      <c r="J36" s="199">
        <f t="shared" si="1"/>
        <v>6.0939900000000007</v>
      </c>
      <c r="K36" s="56"/>
      <c r="L36" s="55"/>
      <c r="M36" s="55"/>
      <c r="N36" s="55"/>
      <c r="O36" s="55"/>
      <c r="P36" s="55"/>
      <c r="Q36" s="55"/>
      <c r="R36" s="55"/>
      <c r="S36" s="54"/>
      <c r="T36" s="200">
        <f t="shared" si="2"/>
        <v>0</v>
      </c>
      <c r="U36" s="53">
        <f t="shared" si="3"/>
        <v>0</v>
      </c>
      <c r="V36" s="1035">
        <f t="shared" si="4"/>
        <v>0</v>
      </c>
      <c r="W36" s="1492"/>
      <c r="X36" s="1493"/>
    </row>
    <row r="37" spans="2:24" ht="31.5" customHeight="1" x14ac:dyDescent="0.25">
      <c r="B37" s="245">
        <v>97896</v>
      </c>
      <c r="C37" s="253" t="s">
        <v>2435</v>
      </c>
      <c r="D37" s="196">
        <v>1.25</v>
      </c>
      <c r="E37" s="198">
        <v>1.25</v>
      </c>
      <c r="F37" s="198">
        <v>0</v>
      </c>
      <c r="G37" s="198">
        <v>13.5</v>
      </c>
      <c r="H37" s="568">
        <v>72</v>
      </c>
      <c r="I37" s="198">
        <v>2.16</v>
      </c>
      <c r="J37" s="199">
        <f t="shared" si="1"/>
        <v>4.3016400000000008</v>
      </c>
      <c r="K37" s="56"/>
      <c r="L37" s="55"/>
      <c r="M37" s="55"/>
      <c r="N37" s="55"/>
      <c r="O37" s="55"/>
      <c r="P37" s="55"/>
      <c r="Q37" s="55"/>
      <c r="R37" s="55"/>
      <c r="S37" s="54"/>
      <c r="T37" s="200">
        <f t="shared" si="2"/>
        <v>0</v>
      </c>
      <c r="U37" s="53">
        <f t="shared" si="3"/>
        <v>0</v>
      </c>
      <c r="V37" s="1035">
        <f t="shared" si="4"/>
        <v>0</v>
      </c>
      <c r="W37" s="1492"/>
      <c r="X37" s="1493"/>
    </row>
    <row r="38" spans="2:24" ht="31.5" customHeight="1" x14ac:dyDescent="0.25">
      <c r="B38" s="245">
        <v>98334</v>
      </c>
      <c r="C38" s="253" t="s">
        <v>2436</v>
      </c>
      <c r="D38" s="196">
        <v>1</v>
      </c>
      <c r="E38" s="198">
        <v>1.75</v>
      </c>
      <c r="F38" s="198">
        <v>0</v>
      </c>
      <c r="G38" s="198">
        <v>30.9</v>
      </c>
      <c r="H38" s="568">
        <v>120</v>
      </c>
      <c r="I38" s="198">
        <v>3.77</v>
      </c>
      <c r="J38" s="199">
        <f t="shared" si="1"/>
        <v>7.5079549999999999</v>
      </c>
      <c r="K38" s="56"/>
      <c r="L38" s="55"/>
      <c r="M38" s="55"/>
      <c r="N38" s="55"/>
      <c r="O38" s="55"/>
      <c r="P38" s="55"/>
      <c r="Q38" s="55"/>
      <c r="R38" s="55"/>
      <c r="S38" s="54"/>
      <c r="T38" s="200">
        <f t="shared" si="2"/>
        <v>0</v>
      </c>
      <c r="U38" s="53">
        <f t="shared" si="3"/>
        <v>0</v>
      </c>
      <c r="V38" s="1035">
        <f t="shared" si="4"/>
        <v>0</v>
      </c>
      <c r="W38" s="1492"/>
      <c r="X38" s="1493"/>
    </row>
    <row r="39" spans="2:24" ht="31.5" customHeight="1" x14ac:dyDescent="0.25">
      <c r="B39" s="243">
        <v>98336</v>
      </c>
      <c r="C39" s="253" t="s">
        <v>2437</v>
      </c>
      <c r="D39" s="196">
        <v>1.25</v>
      </c>
      <c r="E39" s="198">
        <v>1.5</v>
      </c>
      <c r="F39" s="198">
        <v>0</v>
      </c>
      <c r="G39" s="198">
        <v>25.5</v>
      </c>
      <c r="H39" s="568">
        <v>120</v>
      </c>
      <c r="I39" s="198">
        <v>3.57</v>
      </c>
      <c r="J39" s="199">
        <f t="shared" si="1"/>
        <v>7.1096550000000001</v>
      </c>
      <c r="K39" s="56"/>
      <c r="L39" s="55"/>
      <c r="M39" s="55"/>
      <c r="N39" s="55"/>
      <c r="O39" s="55"/>
      <c r="P39" s="55"/>
      <c r="Q39" s="55"/>
      <c r="R39" s="55"/>
      <c r="S39" s="54"/>
      <c r="T39" s="200">
        <f t="shared" si="2"/>
        <v>0</v>
      </c>
      <c r="U39" s="53">
        <f t="shared" si="3"/>
        <v>0</v>
      </c>
      <c r="V39" s="1035">
        <f t="shared" si="4"/>
        <v>0</v>
      </c>
      <c r="W39" s="1492"/>
      <c r="X39" s="1493"/>
    </row>
    <row r="40" spans="2:24" ht="31.5" customHeight="1" x14ac:dyDescent="0.25">
      <c r="B40" s="243">
        <v>98338</v>
      </c>
      <c r="C40" s="253" t="s">
        <v>2438</v>
      </c>
      <c r="D40" s="196">
        <v>1</v>
      </c>
      <c r="E40" s="198">
        <v>1.5</v>
      </c>
      <c r="F40" s="198">
        <v>0</v>
      </c>
      <c r="G40" s="198">
        <v>26.77</v>
      </c>
      <c r="H40" s="568">
        <v>120</v>
      </c>
      <c r="I40" s="198">
        <v>2.89</v>
      </c>
      <c r="J40" s="199">
        <f t="shared" si="1"/>
        <v>5.7554350000000003</v>
      </c>
      <c r="K40" s="56"/>
      <c r="L40" s="55"/>
      <c r="M40" s="55"/>
      <c r="N40" s="55"/>
      <c r="O40" s="55"/>
      <c r="P40" s="55"/>
      <c r="Q40" s="55"/>
      <c r="R40" s="55"/>
      <c r="S40" s="54"/>
      <c r="T40" s="200">
        <f t="shared" si="2"/>
        <v>0</v>
      </c>
      <c r="U40" s="53">
        <f t="shared" si="3"/>
        <v>0</v>
      </c>
      <c r="V40" s="1035">
        <f t="shared" si="4"/>
        <v>0</v>
      </c>
      <c r="W40" s="1492"/>
      <c r="X40" s="1493"/>
    </row>
    <row r="41" spans="2:24" ht="31.5" customHeight="1" x14ac:dyDescent="0.25">
      <c r="B41" s="243">
        <v>99750</v>
      </c>
      <c r="C41" s="253" t="s">
        <v>2439</v>
      </c>
      <c r="D41" s="196">
        <v>2</v>
      </c>
      <c r="E41" s="198">
        <v>2</v>
      </c>
      <c r="F41" s="198">
        <v>0</v>
      </c>
      <c r="G41" s="198">
        <v>21.66</v>
      </c>
      <c r="H41" s="198">
        <v>60</v>
      </c>
      <c r="I41" s="198">
        <v>6.97</v>
      </c>
      <c r="J41" s="199">
        <f t="shared" si="1"/>
        <v>13.880755000000001</v>
      </c>
      <c r="K41" s="56"/>
      <c r="L41" s="55"/>
      <c r="M41" s="55"/>
      <c r="N41" s="55"/>
      <c r="O41" s="55"/>
      <c r="P41" s="55"/>
      <c r="Q41" s="55"/>
      <c r="R41" s="55"/>
      <c r="S41" s="54"/>
      <c r="T41" s="200">
        <f t="shared" si="2"/>
        <v>0</v>
      </c>
      <c r="U41" s="53">
        <f t="shared" si="3"/>
        <v>0</v>
      </c>
      <c r="V41" s="1035">
        <f t="shared" si="4"/>
        <v>0</v>
      </c>
      <c r="W41" s="1492"/>
      <c r="X41" s="1493"/>
    </row>
    <row r="42" spans="2:24" ht="31.5" customHeight="1" x14ac:dyDescent="0.25">
      <c r="B42" s="245">
        <v>99760</v>
      </c>
      <c r="C42" s="253" t="s">
        <v>2440</v>
      </c>
      <c r="D42" s="196">
        <v>2</v>
      </c>
      <c r="E42" s="198">
        <v>2</v>
      </c>
      <c r="F42" s="198">
        <v>0</v>
      </c>
      <c r="G42" s="198">
        <v>24.1</v>
      </c>
      <c r="H42" s="198">
        <v>60</v>
      </c>
      <c r="I42" s="198">
        <v>2.29</v>
      </c>
      <c r="J42" s="199">
        <f t="shared" si="1"/>
        <v>4.5605349999999998</v>
      </c>
      <c r="K42" s="56"/>
      <c r="L42" s="55"/>
      <c r="M42" s="55"/>
      <c r="N42" s="55"/>
      <c r="O42" s="55"/>
      <c r="P42" s="55"/>
      <c r="Q42" s="55"/>
      <c r="R42" s="55"/>
      <c r="S42" s="54"/>
      <c r="T42" s="200">
        <f t="shared" si="2"/>
        <v>0</v>
      </c>
      <c r="U42" s="53">
        <f t="shared" si="3"/>
        <v>0</v>
      </c>
      <c r="V42" s="1035">
        <f t="shared" si="4"/>
        <v>0</v>
      </c>
      <c r="W42" s="1492"/>
      <c r="X42" s="1493"/>
    </row>
    <row r="43" spans="2:24" ht="31.5" customHeight="1" thickBot="1" x14ac:dyDescent="0.3">
      <c r="B43" s="330">
        <v>99770</v>
      </c>
      <c r="C43" s="255" t="s">
        <v>2441</v>
      </c>
      <c r="D43" s="203">
        <v>2</v>
      </c>
      <c r="E43" s="205">
        <v>2</v>
      </c>
      <c r="F43" s="205">
        <v>0</v>
      </c>
      <c r="G43" s="205">
        <v>24.1</v>
      </c>
      <c r="H43" s="205">
        <v>60</v>
      </c>
      <c r="I43" s="205">
        <v>2.98</v>
      </c>
      <c r="J43" s="206">
        <f t="shared" si="1"/>
        <v>5.9346699999999997</v>
      </c>
      <c r="K43" s="52"/>
      <c r="L43" s="51"/>
      <c r="M43" s="51"/>
      <c r="N43" s="51"/>
      <c r="O43" s="51"/>
      <c r="P43" s="51"/>
      <c r="Q43" s="51"/>
      <c r="R43" s="51"/>
      <c r="S43" s="50"/>
      <c r="T43" s="207">
        <f t="shared" si="2"/>
        <v>0</v>
      </c>
      <c r="U43" s="49">
        <f t="shared" si="3"/>
        <v>0</v>
      </c>
      <c r="V43" s="1036">
        <f t="shared" si="4"/>
        <v>0</v>
      </c>
      <c r="W43" s="1494"/>
      <c r="X43" s="1495"/>
    </row>
    <row r="44" spans="2:24" ht="23.85" customHeight="1" x14ac:dyDescent="0.25">
      <c r="B44" s="1548" t="s">
        <v>2004</v>
      </c>
      <c r="C44" s="1569"/>
      <c r="D44" s="1569"/>
      <c r="E44" s="1569"/>
      <c r="F44" s="1569"/>
      <c r="G44" s="1569"/>
      <c r="H44" s="1569"/>
      <c r="I44" s="1569"/>
      <c r="J44" s="1569"/>
      <c r="K44" s="1569"/>
      <c r="L44" s="1569"/>
      <c r="M44" s="1569"/>
      <c r="N44" s="1569"/>
      <c r="O44" s="1569"/>
      <c r="P44" s="1569"/>
      <c r="Q44" s="1569"/>
      <c r="R44" s="1569"/>
      <c r="S44" s="1569"/>
      <c r="T44" s="1569"/>
      <c r="U44" s="1569"/>
      <c r="V44" s="1569"/>
      <c r="W44" s="1569"/>
      <c r="X44" s="1550"/>
    </row>
    <row r="45" spans="2:24" ht="23.85" customHeight="1" x14ac:dyDescent="0.25">
      <c r="B45" s="1548"/>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50"/>
    </row>
    <row r="46" spans="2:24" ht="0.75" customHeight="1" x14ac:dyDescent="0.25">
      <c r="B46" s="1548"/>
      <c r="C46" s="1569"/>
      <c r="D46" s="1569"/>
      <c r="E46" s="1569"/>
      <c r="F46" s="1569"/>
      <c r="G46" s="1569"/>
      <c r="H46" s="1569"/>
      <c r="I46" s="1569"/>
      <c r="J46" s="1569"/>
      <c r="K46" s="1569"/>
      <c r="L46" s="1569"/>
      <c r="M46" s="1569"/>
      <c r="N46" s="1569"/>
      <c r="O46" s="1569"/>
      <c r="P46" s="1569"/>
      <c r="Q46" s="1569"/>
      <c r="R46" s="1569"/>
      <c r="S46" s="1569"/>
      <c r="T46" s="1569"/>
      <c r="U46" s="1569"/>
      <c r="V46" s="1569"/>
      <c r="W46" s="1569"/>
      <c r="X46" s="1550"/>
    </row>
    <row r="47" spans="2:24" ht="33.75" customHeight="1" thickBot="1" x14ac:dyDescent="0.3">
      <c r="B47" s="1551"/>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3"/>
    </row>
    <row r="48" spans="2:24" ht="33" customHeight="1" thickTop="1" thickBot="1" x14ac:dyDescent="0.3">
      <c r="B48" s="1533"/>
      <c r="C48" s="1533"/>
      <c r="D48" s="1533"/>
      <c r="E48" s="1533"/>
      <c r="F48" s="1533"/>
      <c r="G48" s="1533"/>
      <c r="H48" s="1533"/>
      <c r="I48" s="1533"/>
      <c r="J48" s="1533"/>
      <c r="K48" s="1533"/>
      <c r="L48" s="1533"/>
      <c r="M48" s="1533"/>
      <c r="N48" s="1533"/>
      <c r="O48" s="1533"/>
      <c r="P48" s="1533"/>
      <c r="Q48" s="1533"/>
      <c r="R48" s="1533"/>
      <c r="S48" s="1533"/>
      <c r="T48" s="1533"/>
      <c r="U48" s="1533"/>
      <c r="V48" s="1533"/>
      <c r="W48" s="1533"/>
      <c r="X48" s="1533"/>
    </row>
    <row r="49" spans="3:7" ht="23.25" x14ac:dyDescent="0.35">
      <c r="C49" s="1530" t="s">
        <v>2005</v>
      </c>
      <c r="D49" s="1531"/>
      <c r="E49" s="1531"/>
      <c r="F49" s="1531"/>
      <c r="G49" s="1532"/>
    </row>
    <row r="50" spans="3:7" x14ac:dyDescent="0.25">
      <c r="C50" s="1631"/>
      <c r="D50" s="1632"/>
      <c r="E50" s="1632"/>
      <c r="F50" s="1632"/>
      <c r="G50" s="1633"/>
    </row>
    <row r="51" spans="3:7" x14ac:dyDescent="0.25">
      <c r="C51" s="1631"/>
      <c r="D51" s="1632"/>
      <c r="E51" s="1632"/>
      <c r="F51" s="1632"/>
      <c r="G51" s="1633"/>
    </row>
    <row r="52" spans="3:7" x14ac:dyDescent="0.25">
      <c r="C52" s="1631"/>
      <c r="D52" s="1632"/>
      <c r="E52" s="1632"/>
      <c r="F52" s="1632"/>
      <c r="G52" s="1633"/>
    </row>
    <row r="53" spans="3:7" ht="15.75" thickBot="1" x14ac:dyDescent="0.3">
      <c r="C53" s="1634"/>
      <c r="D53" s="1635"/>
      <c r="E53" s="1635"/>
      <c r="F53" s="1635"/>
      <c r="G53" s="1636"/>
    </row>
  </sheetData>
  <sheetProtection algorithmName="SHA-512" hashValue="3954O+m7mmVpn8nWlTTA5WUZt1X30NyD/EnOMu49byJBzpWNVvV+InuaPXWqQE6c95JQO2CCbcM7VIS+eMj4Ng==" saltValue="CcKxLKS2LpVyoU/Np6m5HA=="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49:G49"/>
    <mergeCell ref="C50:G53"/>
    <mergeCell ref="B48:X48"/>
    <mergeCell ref="B7:B8"/>
    <mergeCell ref="E7:J7"/>
    <mergeCell ref="L7:Q7"/>
    <mergeCell ref="S7:X7"/>
    <mergeCell ref="E8:J8"/>
    <mergeCell ref="L8:Q8"/>
    <mergeCell ref="S8:X8"/>
    <mergeCell ref="B9:X9"/>
    <mergeCell ref="B10:X10"/>
    <mergeCell ref="W14:X43"/>
    <mergeCell ref="B44:X45"/>
    <mergeCell ref="B46:X47"/>
  </mergeCells>
  <conditionalFormatting sqref="B1:B1048576">
    <cfRule type="duplicateValues" dxfId="93" priority="1"/>
  </conditionalFormatting>
  <pageMargins left="0.25" right="0.25" top="0.5" bottom="0.25" header="0" footer="0"/>
  <pageSetup scale="36"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F2F7-0E5F-4985-BF03-ABBE6840949F}">
  <sheetPr>
    <pageSetUpPr fitToPage="1"/>
  </sheetPr>
  <dimension ref="A1:Y27"/>
  <sheetViews>
    <sheetView showGridLines="0" topLeftCell="A2" zoomScale="60" zoomScaleNormal="60" workbookViewId="0">
      <selection activeCell="E8" sqref="E8:J8"/>
    </sheetView>
  </sheetViews>
  <sheetFormatPr defaultColWidth="9.140625" defaultRowHeight="15" x14ac:dyDescent="0.25"/>
  <cols>
    <col min="1" max="1" width="3.42578125" style="169" customWidth="1"/>
    <col min="2" max="2" width="27.285156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0" width="12.85546875" style="169" customWidth="1"/>
    <col min="21" max="21" width="18.7109375" style="169" bestFit="1"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100980</v>
      </c>
      <c r="L6" s="1559" t="s">
        <v>1963</v>
      </c>
      <c r="M6" s="1559"/>
      <c r="N6" s="1559"/>
      <c r="O6" s="1560" t="s">
        <v>2442</v>
      </c>
      <c r="P6" s="1561"/>
      <c r="Q6" s="1561"/>
      <c r="R6" s="1561"/>
      <c r="S6" s="221">
        <v>0.18779999999999999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50.25" customHeight="1" x14ac:dyDescent="0.25">
      <c r="B14" s="241">
        <v>1000004309</v>
      </c>
      <c r="C14" s="252" t="s">
        <v>2443</v>
      </c>
      <c r="D14" s="189"/>
      <c r="E14" s="190"/>
      <c r="F14" s="190" t="s">
        <v>2149</v>
      </c>
      <c r="G14" s="191">
        <v>15</v>
      </c>
      <c r="H14" s="190">
        <v>77</v>
      </c>
      <c r="I14" s="191">
        <v>29.41</v>
      </c>
      <c r="J14" s="83">
        <f>$S$6*I14</f>
        <v>5.5231979999999998</v>
      </c>
      <c r="K14" s="60"/>
      <c r="L14" s="59"/>
      <c r="M14" s="59"/>
      <c r="N14" s="59"/>
      <c r="O14" s="59"/>
      <c r="P14" s="59"/>
      <c r="Q14" s="59"/>
      <c r="R14" s="59"/>
      <c r="S14" s="58"/>
      <c r="T14" s="193">
        <f>SUM(K14:S14)</f>
        <v>0</v>
      </c>
      <c r="U14" s="57">
        <f>T14*I14</f>
        <v>0</v>
      </c>
      <c r="V14" s="1034">
        <f>U14*$S$6</f>
        <v>0</v>
      </c>
      <c r="W14" s="1490" t="s">
        <v>1976</v>
      </c>
      <c r="X14" s="1491"/>
    </row>
    <row r="15" spans="1:25" ht="50.25" customHeight="1" x14ac:dyDescent="0.25">
      <c r="B15" s="243" t="s">
        <v>287</v>
      </c>
      <c r="C15" s="253" t="s">
        <v>2444</v>
      </c>
      <c r="D15" s="196"/>
      <c r="E15" s="197"/>
      <c r="F15" s="197" t="s">
        <v>2149</v>
      </c>
      <c r="G15" s="198">
        <v>15</v>
      </c>
      <c r="H15" s="197">
        <v>74</v>
      </c>
      <c r="I15" s="198">
        <v>29.41</v>
      </c>
      <c r="J15" s="199">
        <f>$S$6*I15</f>
        <v>5.5231979999999998</v>
      </c>
      <c r="K15" s="56"/>
      <c r="L15" s="55"/>
      <c r="M15" s="55"/>
      <c r="N15" s="55"/>
      <c r="O15" s="55"/>
      <c r="P15" s="55"/>
      <c r="Q15" s="55"/>
      <c r="R15" s="55"/>
      <c r="S15" s="54"/>
      <c r="T15" s="200">
        <f>SUM(K15:S15)</f>
        <v>0</v>
      </c>
      <c r="U15" s="53">
        <f>T15*I15</f>
        <v>0</v>
      </c>
      <c r="V15" s="1035">
        <f>U15*$S$6</f>
        <v>0</v>
      </c>
      <c r="W15" s="1492"/>
      <c r="X15" s="1493"/>
    </row>
    <row r="16" spans="1:25" ht="50.25" customHeight="1" x14ac:dyDescent="0.25">
      <c r="B16" s="245" t="s">
        <v>288</v>
      </c>
      <c r="C16" s="253" t="s">
        <v>2445</v>
      </c>
      <c r="D16" s="196"/>
      <c r="E16" s="197"/>
      <c r="F16" s="197" t="s">
        <v>2149</v>
      </c>
      <c r="G16" s="198">
        <v>15</v>
      </c>
      <c r="H16" s="197">
        <v>64</v>
      </c>
      <c r="I16" s="198">
        <v>29.41</v>
      </c>
      <c r="J16" s="199">
        <f>$S$6*I16</f>
        <v>5.5231979999999998</v>
      </c>
      <c r="K16" s="56"/>
      <c r="L16" s="55"/>
      <c r="M16" s="55"/>
      <c r="N16" s="55"/>
      <c r="O16" s="55"/>
      <c r="P16" s="55"/>
      <c r="Q16" s="55"/>
      <c r="R16" s="55"/>
      <c r="S16" s="54"/>
      <c r="T16" s="200">
        <f>SUM(K16:S16)</f>
        <v>0</v>
      </c>
      <c r="U16" s="53">
        <f>T16*I16</f>
        <v>0</v>
      </c>
      <c r="V16" s="1035">
        <f>U16*$S$6</f>
        <v>0</v>
      </c>
      <c r="W16" s="1492"/>
      <c r="X16" s="1493"/>
    </row>
    <row r="17" spans="2:24" ht="50.25" customHeight="1" thickBot="1" x14ac:dyDescent="0.3">
      <c r="B17" s="246" t="s">
        <v>289</v>
      </c>
      <c r="C17" s="255" t="s">
        <v>2446</v>
      </c>
      <c r="D17" s="203"/>
      <c r="E17" s="204"/>
      <c r="F17" s="204" t="s">
        <v>2149</v>
      </c>
      <c r="G17" s="205">
        <v>15</v>
      </c>
      <c r="H17" s="204">
        <v>79</v>
      </c>
      <c r="I17" s="205">
        <v>29.41</v>
      </c>
      <c r="J17" s="206">
        <f>$S$6*I17</f>
        <v>5.5231979999999998</v>
      </c>
      <c r="K17" s="52"/>
      <c r="L17" s="51"/>
      <c r="M17" s="51"/>
      <c r="N17" s="51"/>
      <c r="O17" s="51"/>
      <c r="P17" s="51"/>
      <c r="Q17" s="51"/>
      <c r="R17" s="51"/>
      <c r="S17" s="50"/>
      <c r="T17" s="207">
        <f>SUM(K17:S17)</f>
        <v>0</v>
      </c>
      <c r="U17" s="49">
        <f>T17*I17</f>
        <v>0</v>
      </c>
      <c r="V17" s="1036">
        <f>U17*$S$6</f>
        <v>0</v>
      </c>
      <c r="W17" s="1494"/>
      <c r="X17" s="1495"/>
    </row>
    <row r="18" spans="2:24" ht="23.85" customHeight="1" x14ac:dyDescent="0.25">
      <c r="B18" s="1548" t="s">
        <v>2004</v>
      </c>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23.85" customHeight="1" x14ac:dyDescent="0.25">
      <c r="B19" s="1548"/>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50"/>
    </row>
    <row r="20" spans="2:24" ht="0.75" customHeight="1" x14ac:dyDescent="0.25">
      <c r="B20" s="1548"/>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33.75" customHeight="1" thickBot="1" x14ac:dyDescent="0.3">
      <c r="B21" s="1551"/>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3"/>
    </row>
    <row r="22" spans="2:24" ht="58.5" customHeight="1" thickTop="1" thickBot="1" x14ac:dyDescent="0.3">
      <c r="B22" s="1533"/>
      <c r="C22" s="1533"/>
      <c r="D22" s="1533"/>
      <c r="E22" s="1533"/>
      <c r="F22" s="1533"/>
      <c r="G22" s="1533"/>
      <c r="H22" s="1533"/>
      <c r="I22" s="1533"/>
      <c r="J22" s="1533"/>
      <c r="K22" s="1533"/>
      <c r="L22" s="1533"/>
      <c r="M22" s="1533"/>
      <c r="N22" s="1533"/>
      <c r="O22" s="1533"/>
      <c r="P22" s="1533"/>
      <c r="Q22" s="1533"/>
      <c r="R22" s="1533"/>
      <c r="S22" s="1533"/>
      <c r="T22" s="1533"/>
      <c r="U22" s="1533"/>
      <c r="V22" s="1533"/>
      <c r="W22" s="1533"/>
      <c r="X22" s="1533"/>
    </row>
    <row r="23" spans="2:24" ht="23.25" x14ac:dyDescent="0.35">
      <c r="C23" s="1530" t="s">
        <v>2005</v>
      </c>
      <c r="D23" s="1531"/>
      <c r="E23" s="1531"/>
      <c r="F23" s="1531"/>
      <c r="G23" s="1532"/>
    </row>
    <row r="24" spans="2:24" x14ac:dyDescent="0.25">
      <c r="C24" s="1631"/>
      <c r="D24" s="1632"/>
      <c r="E24" s="1632"/>
      <c r="F24" s="1632"/>
      <c r="G24" s="1633"/>
    </row>
    <row r="25" spans="2:24" x14ac:dyDescent="0.25">
      <c r="C25" s="1631"/>
      <c r="D25" s="1632"/>
      <c r="E25" s="1632"/>
      <c r="F25" s="1632"/>
      <c r="G25" s="1633"/>
    </row>
    <row r="26" spans="2:24" x14ac:dyDescent="0.25">
      <c r="C26" s="1631"/>
      <c r="D26" s="1632"/>
      <c r="E26" s="1632"/>
      <c r="F26" s="1632"/>
      <c r="G26" s="1633"/>
    </row>
    <row r="27" spans="2:24" ht="15.75" thickBot="1" x14ac:dyDescent="0.3">
      <c r="C27" s="1634"/>
      <c r="D27" s="1635"/>
      <c r="E27" s="1635"/>
      <c r="F27" s="1635"/>
      <c r="G27" s="1636"/>
    </row>
  </sheetData>
  <sheetProtection algorithmName="SHA-512" hashValue="CEEfQO8HeauFUYojRgFLuAHN75d5pgRdUPP7YaPS3HOJxYKa54dDWUJtQeQvQysL6UoyIoSskqhIcS36wwcEPg==" saltValue="4JWK0stKPkgdGrZC/vWlvw==" spinCount="100000" sheet="1" objects="1" formatColumns="0" formatRows="0" selectLockedCells="1"/>
  <mergeCells count="28">
    <mergeCell ref="B18:X19"/>
    <mergeCell ref="B20:X21"/>
    <mergeCell ref="B22:X22"/>
    <mergeCell ref="B7:B8"/>
    <mergeCell ref="E7:J7"/>
    <mergeCell ref="L7:Q7"/>
    <mergeCell ref="S7:X7"/>
    <mergeCell ref="E8:J8"/>
    <mergeCell ref="L8:Q8"/>
    <mergeCell ref="S8:X8"/>
    <mergeCell ref="B9:X9"/>
    <mergeCell ref="B10:X10"/>
    <mergeCell ref="C23:G23"/>
    <mergeCell ref="C24:G27"/>
    <mergeCell ref="B1:P1"/>
    <mergeCell ref="Q1:X3"/>
    <mergeCell ref="B2:P2"/>
    <mergeCell ref="B3:C3"/>
    <mergeCell ref="D3:J3"/>
    <mergeCell ref="K3:M3"/>
    <mergeCell ref="N3:P3"/>
    <mergeCell ref="B4:X4"/>
    <mergeCell ref="B5:X5"/>
    <mergeCell ref="B6:J6"/>
    <mergeCell ref="L6:N6"/>
    <mergeCell ref="O6:R6"/>
    <mergeCell ref="T6:X6"/>
    <mergeCell ref="W14:X17"/>
  </mergeCells>
  <conditionalFormatting sqref="B1:B1048576">
    <cfRule type="duplicateValues" dxfId="92" priority="1"/>
  </conditionalFormatting>
  <pageMargins left="0.25" right="0.25" top="0.5" bottom="0.25" header="0" footer="0"/>
  <pageSetup scale="37"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2141C-42CF-4E63-AB0F-EBD22B4B7683}">
  <sheetPr>
    <pageSetUpPr fitToPage="1"/>
  </sheetPr>
  <dimension ref="A1:Y47"/>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23" style="169" customWidth="1"/>
    <col min="3" max="3" width="62" style="169" customWidth="1"/>
    <col min="4" max="4" width="19.42578125" style="169" customWidth="1"/>
    <col min="5" max="9" width="10.140625" style="169" customWidth="1"/>
    <col min="10" max="10" width="10.85546875" style="217" bestFit="1" customWidth="1"/>
    <col min="11" max="13" width="12" style="169" customWidth="1"/>
    <col min="14" max="14" width="14"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100506</v>
      </c>
      <c r="L6" s="1559" t="s">
        <v>1963</v>
      </c>
      <c r="M6" s="1559"/>
      <c r="N6" s="1559"/>
      <c r="O6" s="1560" t="s">
        <v>2447</v>
      </c>
      <c r="P6" s="1561"/>
      <c r="Q6" s="1561"/>
      <c r="R6" s="1561"/>
      <c r="S6" s="221">
        <v>0.17080000000000001</v>
      </c>
      <c r="T6" s="1559" t="s">
        <v>1965</v>
      </c>
      <c r="U6" s="1559"/>
      <c r="V6" s="1559"/>
      <c r="W6" s="1559"/>
      <c r="X6" s="1562"/>
    </row>
    <row r="7" spans="1:25" s="223" customFormat="1" ht="45"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27.75" customHeight="1" x14ac:dyDescent="0.25">
      <c r="B14" s="241">
        <v>1000000496</v>
      </c>
      <c r="C14" s="252" t="s">
        <v>2448</v>
      </c>
      <c r="D14" s="189"/>
      <c r="E14" s="190"/>
      <c r="F14" s="190" t="s">
        <v>2149</v>
      </c>
      <c r="G14" s="191">
        <v>30</v>
      </c>
      <c r="H14" s="190">
        <v>166</v>
      </c>
      <c r="I14" s="191">
        <v>54.55</v>
      </c>
      <c r="J14" s="83">
        <f t="shared" ref="J14:J37" si="1">$S$6*I14</f>
        <v>9.3171400000000002</v>
      </c>
      <c r="K14" s="60"/>
      <c r="L14" s="59"/>
      <c r="M14" s="59"/>
      <c r="N14" s="59"/>
      <c r="O14" s="59"/>
      <c r="P14" s="59"/>
      <c r="Q14" s="59"/>
      <c r="R14" s="59"/>
      <c r="S14" s="58"/>
      <c r="T14" s="193">
        <f t="shared" ref="T14:T37" si="2">SUM(K14:S14)</f>
        <v>0</v>
      </c>
      <c r="U14" s="57">
        <f t="shared" ref="U14:U37" si="3">T14*I14</f>
        <v>0</v>
      </c>
      <c r="V14" s="1034">
        <f t="shared" ref="V14:V37" si="4">U14*$S$6</f>
        <v>0</v>
      </c>
      <c r="W14" s="1490" t="s">
        <v>1976</v>
      </c>
      <c r="X14" s="1491"/>
    </row>
    <row r="15" spans="1:25" ht="27.75" customHeight="1" x14ac:dyDescent="0.25">
      <c r="B15" s="243">
        <v>1000002789</v>
      </c>
      <c r="C15" s="253" t="s">
        <v>2449</v>
      </c>
      <c r="D15" s="196"/>
      <c r="E15" s="197"/>
      <c r="F15" s="197" t="s">
        <v>2149</v>
      </c>
      <c r="G15" s="198">
        <v>30</v>
      </c>
      <c r="H15" s="197">
        <v>192</v>
      </c>
      <c r="I15" s="198">
        <v>54.55</v>
      </c>
      <c r="J15" s="199">
        <f t="shared" si="1"/>
        <v>9.3171400000000002</v>
      </c>
      <c r="K15" s="56"/>
      <c r="L15" s="55"/>
      <c r="M15" s="55"/>
      <c r="N15" s="55"/>
      <c r="O15" s="55"/>
      <c r="P15" s="55"/>
      <c r="Q15" s="55"/>
      <c r="R15" s="55"/>
      <c r="S15" s="54"/>
      <c r="T15" s="200">
        <f t="shared" si="2"/>
        <v>0</v>
      </c>
      <c r="U15" s="53">
        <f t="shared" si="3"/>
        <v>0</v>
      </c>
      <c r="V15" s="1035">
        <f t="shared" si="4"/>
        <v>0</v>
      </c>
      <c r="W15" s="1492"/>
      <c r="X15" s="1493"/>
    </row>
    <row r="16" spans="1:25" ht="27.75" customHeight="1" x14ac:dyDescent="0.25">
      <c r="B16" s="245">
        <v>1000002870</v>
      </c>
      <c r="C16" s="253" t="s">
        <v>2450</v>
      </c>
      <c r="D16" s="196"/>
      <c r="E16" s="197"/>
      <c r="F16" s="197" t="s">
        <v>2149</v>
      </c>
      <c r="G16" s="198">
        <v>24</v>
      </c>
      <c r="H16" s="197">
        <v>89</v>
      </c>
      <c r="I16" s="198">
        <v>43.64</v>
      </c>
      <c r="J16" s="199">
        <f t="shared" si="1"/>
        <v>7.4537120000000003</v>
      </c>
      <c r="K16" s="56"/>
      <c r="L16" s="55"/>
      <c r="M16" s="55"/>
      <c r="N16" s="55"/>
      <c r="O16" s="55"/>
      <c r="P16" s="55"/>
      <c r="Q16" s="55"/>
      <c r="R16" s="55"/>
      <c r="S16" s="54"/>
      <c r="T16" s="200">
        <f t="shared" si="2"/>
        <v>0</v>
      </c>
      <c r="U16" s="53">
        <f t="shared" si="3"/>
        <v>0</v>
      </c>
      <c r="V16" s="1035">
        <f t="shared" si="4"/>
        <v>0</v>
      </c>
      <c r="W16" s="1492"/>
      <c r="X16" s="1493"/>
    </row>
    <row r="17" spans="2:24" ht="27.75" customHeight="1" x14ac:dyDescent="0.25">
      <c r="B17" s="245">
        <v>1000004108</v>
      </c>
      <c r="C17" s="253" t="s">
        <v>2451</v>
      </c>
      <c r="D17" s="196"/>
      <c r="E17" s="197"/>
      <c r="F17" s="197" t="s">
        <v>2149</v>
      </c>
      <c r="G17" s="198">
        <v>24</v>
      </c>
      <c r="H17" s="197">
        <v>177</v>
      </c>
      <c r="I17" s="198">
        <v>43.64</v>
      </c>
      <c r="J17" s="199">
        <f t="shared" si="1"/>
        <v>7.4537120000000003</v>
      </c>
      <c r="K17" s="56"/>
      <c r="L17" s="55"/>
      <c r="M17" s="55"/>
      <c r="N17" s="55"/>
      <c r="O17" s="55"/>
      <c r="P17" s="55"/>
      <c r="Q17" s="55"/>
      <c r="R17" s="55"/>
      <c r="S17" s="54"/>
      <c r="T17" s="200">
        <f t="shared" si="2"/>
        <v>0</v>
      </c>
      <c r="U17" s="53">
        <f t="shared" si="3"/>
        <v>0</v>
      </c>
      <c r="V17" s="1035">
        <f t="shared" si="4"/>
        <v>0</v>
      </c>
      <c r="W17" s="1492"/>
      <c r="X17" s="1493"/>
    </row>
    <row r="18" spans="2:24" ht="27.75" customHeight="1" x14ac:dyDescent="0.25">
      <c r="B18" s="245">
        <v>1000005962</v>
      </c>
      <c r="C18" s="253" t="s">
        <v>2452</v>
      </c>
      <c r="D18" s="196"/>
      <c r="E18" s="197"/>
      <c r="F18" s="197" t="s">
        <v>2149</v>
      </c>
      <c r="G18" s="198">
        <v>18</v>
      </c>
      <c r="H18" s="197">
        <v>113</v>
      </c>
      <c r="I18" s="198">
        <v>32.72</v>
      </c>
      <c r="J18" s="199">
        <f t="shared" si="1"/>
        <v>5.5885759999999998</v>
      </c>
      <c r="K18" s="56"/>
      <c r="L18" s="55"/>
      <c r="M18" s="55"/>
      <c r="N18" s="55"/>
      <c r="O18" s="55"/>
      <c r="P18" s="55"/>
      <c r="Q18" s="55"/>
      <c r="R18" s="55"/>
      <c r="S18" s="54"/>
      <c r="T18" s="200">
        <f t="shared" si="2"/>
        <v>0</v>
      </c>
      <c r="U18" s="53">
        <f t="shared" si="3"/>
        <v>0</v>
      </c>
      <c r="V18" s="1035">
        <f t="shared" si="4"/>
        <v>0</v>
      </c>
      <c r="W18" s="1492"/>
      <c r="X18" s="1493"/>
    </row>
    <row r="19" spans="2:24" ht="27.75" customHeight="1" x14ac:dyDescent="0.25">
      <c r="B19" s="245">
        <v>1000006188</v>
      </c>
      <c r="C19" s="253" t="s">
        <v>2453</v>
      </c>
      <c r="D19" s="196"/>
      <c r="E19" s="197"/>
      <c r="F19" s="197" t="s">
        <v>2149</v>
      </c>
      <c r="G19" s="198">
        <v>30</v>
      </c>
      <c r="H19" s="197">
        <v>189</v>
      </c>
      <c r="I19" s="198">
        <v>54.55</v>
      </c>
      <c r="J19" s="199">
        <f t="shared" si="1"/>
        <v>9.3171400000000002</v>
      </c>
      <c r="K19" s="56"/>
      <c r="L19" s="55"/>
      <c r="M19" s="55"/>
      <c r="N19" s="55"/>
      <c r="O19" s="55"/>
      <c r="P19" s="55"/>
      <c r="Q19" s="55"/>
      <c r="R19" s="55"/>
      <c r="S19" s="54"/>
      <c r="T19" s="200">
        <f t="shared" si="2"/>
        <v>0</v>
      </c>
      <c r="U19" s="53">
        <f t="shared" si="3"/>
        <v>0</v>
      </c>
      <c r="V19" s="1035">
        <f t="shared" si="4"/>
        <v>0</v>
      </c>
      <c r="W19" s="1492"/>
      <c r="X19" s="1493"/>
    </row>
    <row r="20" spans="2:24" ht="27.75" customHeight="1" x14ac:dyDescent="0.25">
      <c r="B20" s="245">
        <v>1000006639</v>
      </c>
      <c r="C20" s="253" t="s">
        <v>2454</v>
      </c>
      <c r="D20" s="196"/>
      <c r="E20" s="197"/>
      <c r="F20" s="197" t="s">
        <v>2149</v>
      </c>
      <c r="G20" s="198">
        <v>24</v>
      </c>
      <c r="H20" s="197">
        <v>158</v>
      </c>
      <c r="I20" s="198">
        <v>43.64</v>
      </c>
      <c r="J20" s="199">
        <f t="shared" si="1"/>
        <v>7.4537120000000003</v>
      </c>
      <c r="K20" s="56"/>
      <c r="L20" s="55"/>
      <c r="M20" s="55"/>
      <c r="N20" s="55"/>
      <c r="O20" s="55"/>
      <c r="P20" s="55"/>
      <c r="Q20" s="55"/>
      <c r="R20" s="55"/>
      <c r="S20" s="54"/>
      <c r="T20" s="200">
        <f t="shared" si="2"/>
        <v>0</v>
      </c>
      <c r="U20" s="53">
        <f t="shared" si="3"/>
        <v>0</v>
      </c>
      <c r="V20" s="1035">
        <f t="shared" si="4"/>
        <v>0</v>
      </c>
      <c r="W20" s="1492"/>
      <c r="X20" s="1493"/>
    </row>
    <row r="21" spans="2:24" ht="27.75" customHeight="1" x14ac:dyDescent="0.25">
      <c r="B21" s="245">
        <v>1000007470</v>
      </c>
      <c r="C21" s="253" t="s">
        <v>2455</v>
      </c>
      <c r="D21" s="196"/>
      <c r="E21" s="197"/>
      <c r="F21" s="197" t="s">
        <v>2149</v>
      </c>
      <c r="G21" s="198">
        <v>30</v>
      </c>
      <c r="H21" s="197">
        <v>227</v>
      </c>
      <c r="I21" s="198">
        <v>54.55</v>
      </c>
      <c r="J21" s="199">
        <f t="shared" si="1"/>
        <v>9.3171400000000002</v>
      </c>
      <c r="K21" s="56"/>
      <c r="L21" s="55"/>
      <c r="M21" s="55"/>
      <c r="N21" s="55"/>
      <c r="O21" s="55"/>
      <c r="P21" s="55"/>
      <c r="Q21" s="55"/>
      <c r="R21" s="55"/>
      <c r="S21" s="54"/>
      <c r="T21" s="200">
        <f t="shared" si="2"/>
        <v>0</v>
      </c>
      <c r="U21" s="53">
        <f t="shared" si="3"/>
        <v>0</v>
      </c>
      <c r="V21" s="1035">
        <f t="shared" si="4"/>
        <v>0</v>
      </c>
      <c r="W21" s="1492"/>
      <c r="X21" s="1493"/>
    </row>
    <row r="22" spans="2:24" ht="30" x14ac:dyDescent="0.25">
      <c r="B22" s="245">
        <v>1000008063</v>
      </c>
      <c r="C22" s="253" t="s">
        <v>2456</v>
      </c>
      <c r="D22" s="196"/>
      <c r="E22" s="197"/>
      <c r="F22" s="197" t="s">
        <v>2149</v>
      </c>
      <c r="G22" s="198">
        <v>27</v>
      </c>
      <c r="H22" s="197">
        <v>180</v>
      </c>
      <c r="I22" s="198">
        <v>49.09</v>
      </c>
      <c r="J22" s="199">
        <f t="shared" si="1"/>
        <v>8.3845720000000004</v>
      </c>
      <c r="K22" s="56"/>
      <c r="L22" s="55"/>
      <c r="M22" s="55"/>
      <c r="N22" s="55"/>
      <c r="O22" s="55"/>
      <c r="P22" s="55"/>
      <c r="Q22" s="55"/>
      <c r="R22" s="55"/>
      <c r="S22" s="54"/>
      <c r="T22" s="200">
        <f t="shared" si="2"/>
        <v>0</v>
      </c>
      <c r="U22" s="53">
        <f t="shared" si="3"/>
        <v>0</v>
      </c>
      <c r="V22" s="1035">
        <f t="shared" si="4"/>
        <v>0</v>
      </c>
      <c r="W22" s="1492"/>
      <c r="X22" s="1493"/>
    </row>
    <row r="23" spans="2:24" ht="27.75" customHeight="1" x14ac:dyDescent="0.25">
      <c r="B23" s="243">
        <v>1000010772</v>
      </c>
      <c r="C23" s="253" t="s">
        <v>2457</v>
      </c>
      <c r="D23" s="196">
        <v>1</v>
      </c>
      <c r="E23" s="322">
        <v>1.25</v>
      </c>
      <c r="F23" s="322"/>
      <c r="G23" s="322">
        <v>24</v>
      </c>
      <c r="H23" s="322">
        <v>128</v>
      </c>
      <c r="I23" s="322">
        <v>1.85</v>
      </c>
      <c r="J23" s="199">
        <f t="shared" si="1"/>
        <v>0.31598000000000004</v>
      </c>
      <c r="K23" s="56"/>
      <c r="L23" s="55"/>
      <c r="M23" s="55"/>
      <c r="N23" s="55"/>
      <c r="O23" s="55"/>
      <c r="P23" s="55"/>
      <c r="Q23" s="55"/>
      <c r="R23" s="55"/>
      <c r="S23" s="54"/>
      <c r="T23" s="200">
        <f t="shared" si="2"/>
        <v>0</v>
      </c>
      <c r="U23" s="53">
        <f t="shared" si="3"/>
        <v>0</v>
      </c>
      <c r="V23" s="1035">
        <f t="shared" si="4"/>
        <v>0</v>
      </c>
      <c r="W23" s="1492"/>
      <c r="X23" s="1493"/>
    </row>
    <row r="24" spans="2:24" ht="27.75" customHeight="1" x14ac:dyDescent="0.25">
      <c r="B24" s="245" t="s">
        <v>273</v>
      </c>
      <c r="C24" s="253" t="s">
        <v>2458</v>
      </c>
      <c r="D24" s="196"/>
      <c r="E24" s="197"/>
      <c r="F24" s="197" t="s">
        <v>2149</v>
      </c>
      <c r="G24" s="198">
        <v>30</v>
      </c>
      <c r="H24" s="197">
        <v>235</v>
      </c>
      <c r="I24" s="198">
        <v>54.55</v>
      </c>
      <c r="J24" s="199">
        <f t="shared" si="1"/>
        <v>9.3171400000000002</v>
      </c>
      <c r="K24" s="56"/>
      <c r="L24" s="55"/>
      <c r="M24" s="55"/>
      <c r="N24" s="55"/>
      <c r="O24" s="55"/>
      <c r="P24" s="55"/>
      <c r="Q24" s="55"/>
      <c r="R24" s="55"/>
      <c r="S24" s="54"/>
      <c r="T24" s="200">
        <f t="shared" si="2"/>
        <v>0</v>
      </c>
      <c r="U24" s="53">
        <f t="shared" si="3"/>
        <v>0</v>
      </c>
      <c r="V24" s="1035">
        <f t="shared" si="4"/>
        <v>0</v>
      </c>
      <c r="W24" s="1492"/>
      <c r="X24" s="1493"/>
    </row>
    <row r="25" spans="2:24" ht="27.75" customHeight="1" x14ac:dyDescent="0.25">
      <c r="B25" s="245" t="s">
        <v>274</v>
      </c>
      <c r="C25" s="253" t="s">
        <v>2459</v>
      </c>
      <c r="D25" s="196"/>
      <c r="E25" s="197"/>
      <c r="F25" s="197" t="s">
        <v>2149</v>
      </c>
      <c r="G25" s="198">
        <v>30</v>
      </c>
      <c r="H25" s="197">
        <v>203</v>
      </c>
      <c r="I25" s="198">
        <v>54.55</v>
      </c>
      <c r="J25" s="199">
        <f t="shared" si="1"/>
        <v>9.3171400000000002</v>
      </c>
      <c r="K25" s="56"/>
      <c r="L25" s="55"/>
      <c r="M25" s="55"/>
      <c r="N25" s="55"/>
      <c r="O25" s="55"/>
      <c r="P25" s="55"/>
      <c r="Q25" s="55"/>
      <c r="R25" s="55"/>
      <c r="S25" s="54"/>
      <c r="T25" s="200">
        <f t="shared" si="2"/>
        <v>0</v>
      </c>
      <c r="U25" s="53">
        <f t="shared" si="3"/>
        <v>0</v>
      </c>
      <c r="V25" s="1035">
        <f t="shared" si="4"/>
        <v>0</v>
      </c>
      <c r="W25" s="1492"/>
      <c r="X25" s="1493"/>
    </row>
    <row r="26" spans="2:24" ht="27.75" customHeight="1" x14ac:dyDescent="0.25">
      <c r="B26" s="245" t="s">
        <v>275</v>
      </c>
      <c r="C26" s="253" t="s">
        <v>2460</v>
      </c>
      <c r="D26" s="196"/>
      <c r="E26" s="197"/>
      <c r="F26" s="197" t="s">
        <v>2149</v>
      </c>
      <c r="G26" s="198">
        <v>30</v>
      </c>
      <c r="H26" s="197">
        <v>157</v>
      </c>
      <c r="I26" s="198">
        <v>54.55</v>
      </c>
      <c r="J26" s="199">
        <f t="shared" si="1"/>
        <v>9.3171400000000002</v>
      </c>
      <c r="K26" s="56"/>
      <c r="L26" s="55"/>
      <c r="M26" s="55"/>
      <c r="N26" s="55"/>
      <c r="O26" s="55"/>
      <c r="P26" s="55"/>
      <c r="Q26" s="55"/>
      <c r="R26" s="55"/>
      <c r="S26" s="54"/>
      <c r="T26" s="200">
        <f t="shared" si="2"/>
        <v>0</v>
      </c>
      <c r="U26" s="53">
        <f t="shared" si="3"/>
        <v>0</v>
      </c>
      <c r="V26" s="1035">
        <f t="shared" si="4"/>
        <v>0</v>
      </c>
      <c r="W26" s="1492"/>
      <c r="X26" s="1493"/>
    </row>
    <row r="27" spans="2:24" ht="27.75" customHeight="1" x14ac:dyDescent="0.25">
      <c r="B27" s="245" t="s">
        <v>276</v>
      </c>
      <c r="C27" s="253" t="s">
        <v>2461</v>
      </c>
      <c r="D27" s="196"/>
      <c r="E27" s="197"/>
      <c r="F27" s="197" t="s">
        <v>2149</v>
      </c>
      <c r="G27" s="198">
        <v>27</v>
      </c>
      <c r="H27" s="197">
        <v>134</v>
      </c>
      <c r="I27" s="198">
        <v>49.09</v>
      </c>
      <c r="J27" s="199">
        <f t="shared" si="1"/>
        <v>8.3845720000000004</v>
      </c>
      <c r="K27" s="56"/>
      <c r="L27" s="55"/>
      <c r="M27" s="55"/>
      <c r="N27" s="55"/>
      <c r="O27" s="55"/>
      <c r="P27" s="55"/>
      <c r="Q27" s="55"/>
      <c r="R27" s="55"/>
      <c r="S27" s="54"/>
      <c r="T27" s="200">
        <f t="shared" si="2"/>
        <v>0</v>
      </c>
      <c r="U27" s="53">
        <f t="shared" si="3"/>
        <v>0</v>
      </c>
      <c r="V27" s="1035">
        <f t="shared" si="4"/>
        <v>0</v>
      </c>
      <c r="W27" s="1492"/>
      <c r="X27" s="1493"/>
    </row>
    <row r="28" spans="2:24" ht="27.75" customHeight="1" x14ac:dyDescent="0.25">
      <c r="B28" s="245" t="s">
        <v>277</v>
      </c>
      <c r="C28" s="253" t="s">
        <v>2462</v>
      </c>
      <c r="D28" s="196"/>
      <c r="E28" s="197"/>
      <c r="F28" s="197" t="s">
        <v>2149</v>
      </c>
      <c r="G28" s="198">
        <v>30</v>
      </c>
      <c r="H28" s="197">
        <v>150</v>
      </c>
      <c r="I28" s="198">
        <v>54.55</v>
      </c>
      <c r="J28" s="199">
        <f t="shared" si="1"/>
        <v>9.3171400000000002</v>
      </c>
      <c r="K28" s="56"/>
      <c r="L28" s="55"/>
      <c r="M28" s="55"/>
      <c r="N28" s="55"/>
      <c r="O28" s="55"/>
      <c r="P28" s="55"/>
      <c r="Q28" s="55"/>
      <c r="R28" s="55"/>
      <c r="S28" s="54"/>
      <c r="T28" s="200">
        <f t="shared" si="2"/>
        <v>0</v>
      </c>
      <c r="U28" s="53">
        <f t="shared" si="3"/>
        <v>0</v>
      </c>
      <c r="V28" s="1035">
        <f t="shared" si="4"/>
        <v>0</v>
      </c>
      <c r="W28" s="1492"/>
      <c r="X28" s="1493"/>
    </row>
    <row r="29" spans="2:24" ht="27.75" customHeight="1" x14ac:dyDescent="0.25">
      <c r="B29" s="245" t="s">
        <v>278</v>
      </c>
      <c r="C29" s="253" t="s">
        <v>2463</v>
      </c>
      <c r="D29" s="196"/>
      <c r="E29" s="197"/>
      <c r="F29" s="197" t="s">
        <v>2149</v>
      </c>
      <c r="G29" s="198">
        <v>17</v>
      </c>
      <c r="H29" s="197">
        <v>94</v>
      </c>
      <c r="I29" s="198">
        <v>30.91</v>
      </c>
      <c r="J29" s="199">
        <f t="shared" si="1"/>
        <v>5.2794280000000002</v>
      </c>
      <c r="K29" s="56"/>
      <c r="L29" s="55"/>
      <c r="M29" s="55"/>
      <c r="N29" s="55"/>
      <c r="O29" s="55"/>
      <c r="P29" s="55"/>
      <c r="Q29" s="55"/>
      <c r="R29" s="55"/>
      <c r="S29" s="54"/>
      <c r="T29" s="200">
        <f t="shared" si="2"/>
        <v>0</v>
      </c>
      <c r="U29" s="53">
        <f t="shared" si="3"/>
        <v>0</v>
      </c>
      <c r="V29" s="1035">
        <f t="shared" si="4"/>
        <v>0</v>
      </c>
      <c r="W29" s="1492"/>
      <c r="X29" s="1493"/>
    </row>
    <row r="30" spans="2:24" ht="27.75" customHeight="1" x14ac:dyDescent="0.25">
      <c r="B30" s="245" t="s">
        <v>279</v>
      </c>
      <c r="C30" s="253" t="s">
        <v>2464</v>
      </c>
      <c r="D30" s="196"/>
      <c r="E30" s="197"/>
      <c r="F30" s="197" t="s">
        <v>2149</v>
      </c>
      <c r="G30" s="198">
        <v>30</v>
      </c>
      <c r="H30" s="197">
        <v>194</v>
      </c>
      <c r="I30" s="198">
        <v>54.55</v>
      </c>
      <c r="J30" s="199">
        <f t="shared" si="1"/>
        <v>9.3171400000000002</v>
      </c>
      <c r="K30" s="56"/>
      <c r="L30" s="55"/>
      <c r="M30" s="55"/>
      <c r="N30" s="55"/>
      <c r="O30" s="55"/>
      <c r="P30" s="55"/>
      <c r="Q30" s="55"/>
      <c r="R30" s="55"/>
      <c r="S30" s="54"/>
      <c r="T30" s="200">
        <f t="shared" si="2"/>
        <v>0</v>
      </c>
      <c r="U30" s="53">
        <f t="shared" si="3"/>
        <v>0</v>
      </c>
      <c r="V30" s="1035">
        <f t="shared" si="4"/>
        <v>0</v>
      </c>
      <c r="W30" s="1492"/>
      <c r="X30" s="1493"/>
    </row>
    <row r="31" spans="2:24" ht="27.75" customHeight="1" x14ac:dyDescent="0.25">
      <c r="B31" s="245" t="s">
        <v>280</v>
      </c>
      <c r="C31" s="253" t="s">
        <v>2465</v>
      </c>
      <c r="D31" s="196"/>
      <c r="E31" s="197"/>
      <c r="F31" s="197" t="s">
        <v>2149</v>
      </c>
      <c r="G31" s="198">
        <v>30</v>
      </c>
      <c r="H31" s="197">
        <v>170</v>
      </c>
      <c r="I31" s="198">
        <v>54.55</v>
      </c>
      <c r="J31" s="199">
        <f t="shared" si="1"/>
        <v>9.3171400000000002</v>
      </c>
      <c r="K31" s="56"/>
      <c r="L31" s="55"/>
      <c r="M31" s="55"/>
      <c r="N31" s="55"/>
      <c r="O31" s="55"/>
      <c r="P31" s="55"/>
      <c r="Q31" s="55"/>
      <c r="R31" s="55"/>
      <c r="S31" s="54"/>
      <c r="T31" s="200">
        <f t="shared" si="2"/>
        <v>0</v>
      </c>
      <c r="U31" s="53">
        <f t="shared" si="3"/>
        <v>0</v>
      </c>
      <c r="V31" s="1035">
        <f t="shared" si="4"/>
        <v>0</v>
      </c>
      <c r="W31" s="1492"/>
      <c r="X31" s="1493"/>
    </row>
    <row r="32" spans="2:24" ht="27.75" customHeight="1" x14ac:dyDescent="0.25">
      <c r="B32" s="245" t="s">
        <v>281</v>
      </c>
      <c r="C32" s="253" t="s">
        <v>2466</v>
      </c>
      <c r="D32" s="196"/>
      <c r="E32" s="197"/>
      <c r="F32" s="197" t="s">
        <v>2149</v>
      </c>
      <c r="G32" s="198">
        <v>30</v>
      </c>
      <c r="H32" s="197">
        <v>200</v>
      </c>
      <c r="I32" s="198">
        <v>54.55</v>
      </c>
      <c r="J32" s="199">
        <f t="shared" si="1"/>
        <v>9.3171400000000002</v>
      </c>
      <c r="K32" s="56"/>
      <c r="L32" s="55"/>
      <c r="M32" s="55"/>
      <c r="N32" s="55"/>
      <c r="O32" s="55"/>
      <c r="P32" s="55"/>
      <c r="Q32" s="55"/>
      <c r="R32" s="55"/>
      <c r="S32" s="54"/>
      <c r="T32" s="200">
        <f t="shared" si="2"/>
        <v>0</v>
      </c>
      <c r="U32" s="53">
        <f t="shared" si="3"/>
        <v>0</v>
      </c>
      <c r="V32" s="1035">
        <f t="shared" si="4"/>
        <v>0</v>
      </c>
      <c r="W32" s="1492"/>
      <c r="X32" s="1493"/>
    </row>
    <row r="33" spans="2:24" ht="27.75" customHeight="1" x14ac:dyDescent="0.25">
      <c r="B33" s="243" t="s">
        <v>282</v>
      </c>
      <c r="C33" s="253" t="s">
        <v>2467</v>
      </c>
      <c r="D33" s="196"/>
      <c r="E33" s="197"/>
      <c r="F33" s="197" t="s">
        <v>2149</v>
      </c>
      <c r="G33" s="198">
        <v>30</v>
      </c>
      <c r="H33" s="197">
        <v>243</v>
      </c>
      <c r="I33" s="198">
        <v>54.55</v>
      </c>
      <c r="J33" s="199">
        <f t="shared" si="1"/>
        <v>9.3171400000000002</v>
      </c>
      <c r="K33" s="56"/>
      <c r="L33" s="55"/>
      <c r="M33" s="55"/>
      <c r="N33" s="55"/>
      <c r="O33" s="55"/>
      <c r="P33" s="55"/>
      <c r="Q33" s="55"/>
      <c r="R33" s="55"/>
      <c r="S33" s="54"/>
      <c r="T33" s="200">
        <f t="shared" si="2"/>
        <v>0</v>
      </c>
      <c r="U33" s="53">
        <f t="shared" si="3"/>
        <v>0</v>
      </c>
      <c r="V33" s="1035">
        <f t="shared" si="4"/>
        <v>0</v>
      </c>
      <c r="W33" s="1492"/>
      <c r="X33" s="1493"/>
    </row>
    <row r="34" spans="2:24" ht="27.75" customHeight="1" x14ac:dyDescent="0.25">
      <c r="B34" s="245" t="s">
        <v>283</v>
      </c>
      <c r="C34" s="253" t="s">
        <v>2468</v>
      </c>
      <c r="D34" s="196"/>
      <c r="E34" s="197"/>
      <c r="F34" s="197" t="s">
        <v>2149</v>
      </c>
      <c r="G34" s="198">
        <v>30</v>
      </c>
      <c r="H34" s="197">
        <v>192</v>
      </c>
      <c r="I34" s="198">
        <v>54.55</v>
      </c>
      <c r="J34" s="199">
        <f t="shared" si="1"/>
        <v>9.3171400000000002</v>
      </c>
      <c r="K34" s="56"/>
      <c r="L34" s="55"/>
      <c r="M34" s="55"/>
      <c r="N34" s="55"/>
      <c r="O34" s="55"/>
      <c r="P34" s="55"/>
      <c r="Q34" s="55"/>
      <c r="R34" s="55"/>
      <c r="S34" s="54"/>
      <c r="T34" s="200">
        <f t="shared" si="2"/>
        <v>0</v>
      </c>
      <c r="U34" s="53">
        <f t="shared" si="3"/>
        <v>0</v>
      </c>
      <c r="V34" s="1035">
        <f t="shared" si="4"/>
        <v>0</v>
      </c>
      <c r="W34" s="1492"/>
      <c r="X34" s="1493"/>
    </row>
    <row r="35" spans="2:24" ht="27.75" customHeight="1" x14ac:dyDescent="0.25">
      <c r="B35" s="245" t="s">
        <v>284</v>
      </c>
      <c r="C35" s="253" t="s">
        <v>2469</v>
      </c>
      <c r="D35" s="196"/>
      <c r="E35" s="197"/>
      <c r="F35" s="197" t="s">
        <v>2149</v>
      </c>
      <c r="G35" s="198">
        <v>27</v>
      </c>
      <c r="H35" s="197">
        <v>142</v>
      </c>
      <c r="I35" s="198">
        <v>49.09</v>
      </c>
      <c r="J35" s="199">
        <f t="shared" si="1"/>
        <v>8.3845720000000004</v>
      </c>
      <c r="K35" s="56"/>
      <c r="L35" s="55"/>
      <c r="M35" s="55"/>
      <c r="N35" s="55"/>
      <c r="O35" s="55"/>
      <c r="P35" s="55"/>
      <c r="Q35" s="55"/>
      <c r="R35" s="55"/>
      <c r="S35" s="54"/>
      <c r="T35" s="200">
        <f t="shared" si="2"/>
        <v>0</v>
      </c>
      <c r="U35" s="53">
        <f t="shared" si="3"/>
        <v>0</v>
      </c>
      <c r="V35" s="1035">
        <f t="shared" si="4"/>
        <v>0</v>
      </c>
      <c r="W35" s="1492"/>
      <c r="X35" s="1493"/>
    </row>
    <row r="36" spans="2:24" ht="27.75" customHeight="1" x14ac:dyDescent="0.25">
      <c r="B36" s="243" t="s">
        <v>285</v>
      </c>
      <c r="C36" s="253" t="s">
        <v>2470</v>
      </c>
      <c r="D36" s="196"/>
      <c r="E36" s="197"/>
      <c r="F36" s="197" t="s">
        <v>2149</v>
      </c>
      <c r="G36" s="198">
        <v>24</v>
      </c>
      <c r="H36" s="197">
        <v>160</v>
      </c>
      <c r="I36" s="198">
        <v>43.64</v>
      </c>
      <c r="J36" s="199">
        <f t="shared" si="1"/>
        <v>7.4537120000000003</v>
      </c>
      <c r="K36" s="56"/>
      <c r="L36" s="55"/>
      <c r="M36" s="55"/>
      <c r="N36" s="55"/>
      <c r="O36" s="55"/>
      <c r="P36" s="55"/>
      <c r="Q36" s="55"/>
      <c r="R36" s="55"/>
      <c r="S36" s="54"/>
      <c r="T36" s="200">
        <f t="shared" si="2"/>
        <v>0</v>
      </c>
      <c r="U36" s="53">
        <f t="shared" si="3"/>
        <v>0</v>
      </c>
      <c r="V36" s="1035">
        <f t="shared" si="4"/>
        <v>0</v>
      </c>
      <c r="W36" s="1492"/>
      <c r="X36" s="1493"/>
    </row>
    <row r="37" spans="2:24" ht="27.75" customHeight="1" thickBot="1" x14ac:dyDescent="0.3">
      <c r="B37" s="246" t="s">
        <v>286</v>
      </c>
      <c r="C37" s="255" t="s">
        <v>2471</v>
      </c>
      <c r="D37" s="203"/>
      <c r="E37" s="204"/>
      <c r="F37" s="326" t="s">
        <v>2149</v>
      </c>
      <c r="G37" s="326">
        <v>24</v>
      </c>
      <c r="H37" s="326">
        <v>89</v>
      </c>
      <c r="I37" s="326">
        <v>43.64</v>
      </c>
      <c r="J37" s="206">
        <f t="shared" si="1"/>
        <v>7.4537120000000003</v>
      </c>
      <c r="K37" s="52"/>
      <c r="L37" s="51"/>
      <c r="M37" s="51"/>
      <c r="N37" s="51"/>
      <c r="O37" s="51"/>
      <c r="P37" s="51"/>
      <c r="Q37" s="51"/>
      <c r="R37" s="51"/>
      <c r="S37" s="50"/>
      <c r="T37" s="207">
        <f t="shared" si="2"/>
        <v>0</v>
      </c>
      <c r="U37" s="49">
        <f t="shared" si="3"/>
        <v>0</v>
      </c>
      <c r="V37" s="1036">
        <f t="shared" si="4"/>
        <v>0</v>
      </c>
      <c r="W37" s="1494"/>
      <c r="X37" s="1495"/>
    </row>
    <row r="38" spans="2:24" ht="23.85" customHeight="1" x14ac:dyDescent="0.25">
      <c r="B38" s="1548" t="s">
        <v>2004</v>
      </c>
      <c r="C38" s="1569"/>
      <c r="D38" s="1569"/>
      <c r="E38" s="1569"/>
      <c r="F38" s="1569"/>
      <c r="G38" s="1569"/>
      <c r="H38" s="1569"/>
      <c r="I38" s="1569"/>
      <c r="J38" s="1569"/>
      <c r="K38" s="1569"/>
      <c r="L38" s="1569"/>
      <c r="M38" s="1569"/>
      <c r="N38" s="1569"/>
      <c r="O38" s="1569"/>
      <c r="P38" s="1569"/>
      <c r="Q38" s="1569"/>
      <c r="R38" s="1569"/>
      <c r="S38" s="1569"/>
      <c r="T38" s="1569"/>
      <c r="U38" s="1569"/>
      <c r="V38" s="1569"/>
      <c r="W38" s="1569"/>
      <c r="X38" s="1550"/>
    </row>
    <row r="39" spans="2:24" ht="23.85" customHeight="1" x14ac:dyDescent="0.25">
      <c r="B39" s="1548"/>
      <c r="C39" s="1569"/>
      <c r="D39" s="1569"/>
      <c r="E39" s="1569"/>
      <c r="F39" s="1569"/>
      <c r="G39" s="1569"/>
      <c r="H39" s="1569"/>
      <c r="I39" s="1569"/>
      <c r="J39" s="1569"/>
      <c r="K39" s="1569"/>
      <c r="L39" s="1569"/>
      <c r="M39" s="1569"/>
      <c r="N39" s="1569"/>
      <c r="O39" s="1569"/>
      <c r="P39" s="1569"/>
      <c r="Q39" s="1569"/>
      <c r="R39" s="1569"/>
      <c r="S39" s="1569"/>
      <c r="T39" s="1569"/>
      <c r="U39" s="1569"/>
      <c r="V39" s="1569"/>
      <c r="W39" s="1569"/>
      <c r="X39" s="1550"/>
    </row>
    <row r="40" spans="2:24" ht="0.75" customHeight="1" x14ac:dyDescent="0.25">
      <c r="B40" s="1548"/>
      <c r="C40" s="1569"/>
      <c r="D40" s="1569"/>
      <c r="E40" s="1569"/>
      <c r="F40" s="1569"/>
      <c r="G40" s="1569"/>
      <c r="H40" s="1569"/>
      <c r="I40" s="1569"/>
      <c r="J40" s="1569"/>
      <c r="K40" s="1569"/>
      <c r="L40" s="1569"/>
      <c r="M40" s="1569"/>
      <c r="N40" s="1569"/>
      <c r="O40" s="1569"/>
      <c r="P40" s="1569"/>
      <c r="Q40" s="1569"/>
      <c r="R40" s="1569"/>
      <c r="S40" s="1569"/>
      <c r="T40" s="1569"/>
      <c r="U40" s="1569"/>
      <c r="V40" s="1569"/>
      <c r="W40" s="1569"/>
      <c r="X40" s="1550"/>
    </row>
    <row r="41" spans="2:24" ht="33.75" customHeight="1" thickBot="1" x14ac:dyDescent="0.3">
      <c r="B41" s="1551"/>
      <c r="C41" s="1552"/>
      <c r="D41" s="1552"/>
      <c r="E41" s="1552"/>
      <c r="F41" s="1552"/>
      <c r="G41" s="1552"/>
      <c r="H41" s="1552"/>
      <c r="I41" s="1552"/>
      <c r="J41" s="1552"/>
      <c r="K41" s="1552"/>
      <c r="L41" s="1552"/>
      <c r="M41" s="1552"/>
      <c r="N41" s="1552"/>
      <c r="O41" s="1552"/>
      <c r="P41" s="1552"/>
      <c r="Q41" s="1552"/>
      <c r="R41" s="1552"/>
      <c r="S41" s="1552"/>
      <c r="T41" s="1552"/>
      <c r="U41" s="1552"/>
      <c r="V41" s="1552"/>
      <c r="W41" s="1552"/>
      <c r="X41" s="1553"/>
    </row>
    <row r="42" spans="2:24" ht="58.5" customHeight="1" thickTop="1" thickBot="1" x14ac:dyDescent="0.3">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row>
    <row r="43" spans="2:24" ht="23.25" x14ac:dyDescent="0.35">
      <c r="C43" s="1530" t="s">
        <v>2005</v>
      </c>
      <c r="D43" s="1531"/>
      <c r="E43" s="1531"/>
      <c r="F43" s="1531"/>
      <c r="G43" s="1532"/>
    </row>
    <row r="44" spans="2:24" x14ac:dyDescent="0.25">
      <c r="C44" s="1631"/>
      <c r="D44" s="1632"/>
      <c r="E44" s="1632"/>
      <c r="F44" s="1632"/>
      <c r="G44" s="1633"/>
    </row>
    <row r="45" spans="2:24" x14ac:dyDescent="0.25">
      <c r="C45" s="1631"/>
      <c r="D45" s="1632"/>
      <c r="E45" s="1632"/>
      <c r="F45" s="1632"/>
      <c r="G45" s="1633"/>
    </row>
    <row r="46" spans="2:24" x14ac:dyDescent="0.25">
      <c r="C46" s="1631"/>
      <c r="D46" s="1632"/>
      <c r="E46" s="1632"/>
      <c r="F46" s="1632"/>
      <c r="G46" s="1633"/>
    </row>
    <row r="47" spans="2:24" ht="15.75" thickBot="1" x14ac:dyDescent="0.3">
      <c r="C47" s="1634"/>
      <c r="D47" s="1635"/>
      <c r="E47" s="1635"/>
      <c r="F47" s="1635"/>
      <c r="G47" s="1636"/>
    </row>
  </sheetData>
  <sheetProtection algorithmName="SHA-512" hashValue="NGPmMvqU/wn9o3FGJctK4jINj7KAtU5KUixUSKbBRYDlFOJ/RNKsajbHoTZCc0k/qQyMn0rLawwa1deou5vSHg==" saltValue="VZVEPp3jesH6zsc8VHq8ag=="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43:G43"/>
    <mergeCell ref="C44:G47"/>
    <mergeCell ref="B42:X42"/>
    <mergeCell ref="B7:B8"/>
    <mergeCell ref="E7:J7"/>
    <mergeCell ref="L7:Q7"/>
    <mergeCell ref="S7:X7"/>
    <mergeCell ref="E8:J8"/>
    <mergeCell ref="L8:Q8"/>
    <mergeCell ref="S8:X8"/>
    <mergeCell ref="B9:X9"/>
    <mergeCell ref="B10:X10"/>
    <mergeCell ref="W14:X37"/>
    <mergeCell ref="B38:X39"/>
    <mergeCell ref="B40:X41"/>
  </mergeCells>
  <conditionalFormatting sqref="B1:B1048576">
    <cfRule type="duplicateValues" dxfId="91" priority="1"/>
  </conditionalFormatting>
  <pageMargins left="0.25" right="0.25" top="0.5" bottom="0.25" header="0" footer="0"/>
  <pageSetup scale="38" fitToHeight="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57CD-F66E-4328-8FDA-E85E110F1E10}">
  <sheetPr>
    <pageSetUpPr fitToPage="1"/>
  </sheetPr>
  <dimension ref="B1:Z22"/>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20.140625" style="169" customWidth="1"/>
    <col min="3" max="3" width="53.140625" style="169" customWidth="1"/>
    <col min="4" max="4" width="15.140625" style="169" customWidth="1"/>
    <col min="5" max="5" width="9.85546875" style="169" customWidth="1"/>
    <col min="6" max="6" width="17"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Bot="1" x14ac:dyDescent="0.3">
      <c r="B1" s="1710" t="s">
        <v>1962</v>
      </c>
      <c r="C1" s="1711"/>
      <c r="D1" s="1711"/>
      <c r="E1" s="1711"/>
      <c r="F1" s="1711"/>
      <c r="G1" s="1711"/>
      <c r="H1" s="1711"/>
      <c r="I1" s="1711"/>
      <c r="J1" s="1711"/>
      <c r="K1" s="1711"/>
      <c r="L1" s="1711"/>
      <c r="M1" s="1711"/>
      <c r="N1" s="1711"/>
      <c r="O1" s="1711"/>
      <c r="P1" s="1711"/>
      <c r="Q1" s="1712"/>
      <c r="R1" s="1713"/>
      <c r="S1" s="1713"/>
      <c r="T1" s="1713"/>
      <c r="U1" s="1713"/>
      <c r="V1" s="1713"/>
      <c r="W1" s="1713"/>
      <c r="X1" s="1713"/>
      <c r="Y1" s="1714"/>
      <c r="Z1" s="168"/>
    </row>
    <row r="2" spans="2:26" ht="33" customHeight="1" thickTop="1" thickBot="1" x14ac:dyDescent="0.3">
      <c r="B2" s="1717"/>
      <c r="C2" s="1523"/>
      <c r="D2" s="1523"/>
      <c r="E2" s="1523"/>
      <c r="F2" s="1523"/>
      <c r="G2" s="1523"/>
      <c r="H2" s="1523"/>
      <c r="I2" s="1523"/>
      <c r="J2" s="1523"/>
      <c r="K2" s="1523"/>
      <c r="L2" s="1523"/>
      <c r="M2" s="1523"/>
      <c r="N2" s="1523"/>
      <c r="O2" s="1523"/>
      <c r="P2" s="1523"/>
      <c r="Q2" s="1516"/>
      <c r="R2" s="1517"/>
      <c r="S2" s="1517"/>
      <c r="T2" s="1517"/>
      <c r="U2" s="1517"/>
      <c r="V2" s="1517"/>
      <c r="W2" s="1517"/>
      <c r="X2" s="1517"/>
      <c r="Y2" s="1715"/>
      <c r="Z2" s="168"/>
    </row>
    <row r="3" spans="2:26" ht="40.9" customHeight="1" thickTop="1" thickBot="1" x14ac:dyDescent="0.3">
      <c r="B3" s="1718"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716"/>
    </row>
    <row r="4" spans="2:26" ht="13.5" customHeight="1" thickTop="1" thickBot="1" x14ac:dyDescent="0.3">
      <c r="B4" s="1722"/>
      <c r="C4" s="1497"/>
      <c r="D4" s="1497"/>
      <c r="E4" s="1497"/>
      <c r="F4" s="1497"/>
      <c r="G4" s="1497"/>
      <c r="H4" s="1497"/>
      <c r="I4" s="1497"/>
      <c r="J4" s="1497"/>
      <c r="K4" s="1497"/>
      <c r="L4" s="1497"/>
      <c r="M4" s="1497"/>
      <c r="N4" s="1497"/>
      <c r="O4" s="1497"/>
      <c r="P4" s="1497"/>
      <c r="Q4" s="1497"/>
      <c r="R4" s="1497"/>
      <c r="S4" s="1497"/>
      <c r="T4" s="1497"/>
      <c r="U4" s="1497"/>
      <c r="V4" s="1497"/>
      <c r="W4" s="1497"/>
      <c r="X4" s="1497"/>
      <c r="Y4" s="1723"/>
      <c r="Z4" s="168"/>
    </row>
    <row r="5" spans="2:26" ht="47.45" customHeight="1" thickTop="1" thickBot="1" x14ac:dyDescent="0.3">
      <c r="B5" s="1724"/>
      <c r="C5" s="1500"/>
      <c r="D5" s="1500"/>
      <c r="E5" s="1500"/>
      <c r="F5" s="1500"/>
      <c r="G5" s="1500"/>
      <c r="H5" s="1500"/>
      <c r="I5" s="1500"/>
      <c r="J5" s="1501"/>
      <c r="K5" s="846">
        <v>110244</v>
      </c>
      <c r="L5" s="1502" t="s">
        <v>1963</v>
      </c>
      <c r="M5" s="1502"/>
      <c r="N5" s="1502"/>
      <c r="O5" s="1503" t="s">
        <v>2472</v>
      </c>
      <c r="P5" s="1503"/>
      <c r="Q5" s="1503"/>
      <c r="R5" s="1503"/>
      <c r="S5" s="170">
        <v>1.8444</v>
      </c>
      <c r="T5" s="1502" t="s">
        <v>1965</v>
      </c>
      <c r="U5" s="1502"/>
      <c r="V5" s="1502"/>
      <c r="W5" s="1502"/>
      <c r="X5" s="1502"/>
      <c r="Y5" s="1502"/>
    </row>
    <row r="6" spans="2:26" ht="66.75" customHeight="1" thickBot="1" x14ac:dyDescent="0.3">
      <c r="B6" s="569"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570" t="s">
        <v>1972</v>
      </c>
    </row>
    <row r="7" spans="2:26" ht="8.25" customHeight="1" thickBot="1" x14ac:dyDescent="0.3">
      <c r="B7" s="571"/>
      <c r="C7" s="852"/>
      <c r="D7" s="183"/>
      <c r="E7" s="183"/>
      <c r="F7" s="183"/>
      <c r="G7" s="183"/>
      <c r="H7" s="183"/>
      <c r="I7" s="183"/>
      <c r="J7" s="184"/>
      <c r="K7" s="185">
        <f t="shared" ref="K7:V7" si="0">SUM(K9:K18)</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572"/>
    </row>
    <row r="8" spans="2:26" ht="15.75" thickBot="1" x14ac:dyDescent="0.3">
      <c r="B8" s="1725" t="s">
        <v>1973</v>
      </c>
      <c r="C8" s="1726"/>
      <c r="D8" s="1726"/>
      <c r="E8" s="1726"/>
      <c r="F8" s="1726"/>
      <c r="G8" s="1726"/>
      <c r="H8" s="1726"/>
      <c r="I8" s="1726"/>
      <c r="J8" s="1726"/>
      <c r="K8" s="1726"/>
      <c r="L8" s="1726"/>
      <c r="M8" s="1726"/>
      <c r="N8" s="1726"/>
      <c r="O8" s="1726"/>
      <c r="P8" s="1726"/>
      <c r="Q8" s="1726"/>
      <c r="R8" s="1726"/>
      <c r="S8" s="1726"/>
      <c r="T8" s="1726"/>
      <c r="U8" s="1726"/>
      <c r="V8" s="1726"/>
      <c r="W8" s="1726"/>
      <c r="X8" s="1726"/>
      <c r="Y8" s="1727"/>
    </row>
    <row r="9" spans="2:26" ht="35.25" customHeight="1" x14ac:dyDescent="0.25">
      <c r="B9" s="573" t="s">
        <v>161</v>
      </c>
      <c r="C9" s="574" t="s">
        <v>2473</v>
      </c>
      <c r="D9" s="575">
        <v>2</v>
      </c>
      <c r="E9" s="319">
        <v>2</v>
      </c>
      <c r="F9" s="319" t="s">
        <v>2474</v>
      </c>
      <c r="G9" s="319">
        <v>32</v>
      </c>
      <c r="H9" s="319">
        <v>96</v>
      </c>
      <c r="I9" s="319">
        <v>12</v>
      </c>
      <c r="J9" s="192">
        <f t="shared" ref="J9:J18" si="1">$S$5*I9</f>
        <v>22.1328</v>
      </c>
      <c r="K9" s="60"/>
      <c r="L9" s="59"/>
      <c r="M9" s="59"/>
      <c r="N9" s="59"/>
      <c r="O9" s="59"/>
      <c r="P9" s="59"/>
      <c r="Q9" s="59"/>
      <c r="R9" s="59"/>
      <c r="S9" s="58"/>
      <c r="T9" s="193">
        <f t="shared" ref="T9:T18" si="2">SUM(K9:S9)</f>
        <v>0</v>
      </c>
      <c r="U9" s="57">
        <f t="shared" ref="U9:U18" si="3">T9*I9</f>
        <v>0</v>
      </c>
      <c r="V9" s="843">
        <f t="shared" ref="V9:V18" si="4">U9*$S$5</f>
        <v>0</v>
      </c>
      <c r="W9" s="1508" t="str">
        <f>_xlfn.CONCAT("$",'Total Sheet'!B34," per case for public LEAS/ estimated $",'Total Sheet'!B35," for Nonpublic LEAs")</f>
        <v>$2.25 per case for public LEAS/ estimated $5.25 for Nonpublic LEAs</v>
      </c>
      <c r="X9" s="1490" t="s">
        <v>1976</v>
      </c>
      <c r="Y9" s="1719"/>
    </row>
    <row r="10" spans="2:26" ht="35.25" customHeight="1" x14ac:dyDescent="0.25">
      <c r="B10" s="576" t="s">
        <v>162</v>
      </c>
      <c r="C10" s="321" t="s">
        <v>2475</v>
      </c>
      <c r="D10" s="577">
        <v>2</v>
      </c>
      <c r="E10" s="322">
        <v>2</v>
      </c>
      <c r="F10" s="322" t="s">
        <v>2474</v>
      </c>
      <c r="G10" s="322">
        <v>32</v>
      </c>
      <c r="H10" s="322">
        <v>96</v>
      </c>
      <c r="I10" s="322">
        <v>9</v>
      </c>
      <c r="J10" s="199">
        <f t="shared" si="1"/>
        <v>16.599599999999999</v>
      </c>
      <c r="K10" s="56"/>
      <c r="L10" s="55"/>
      <c r="M10" s="55"/>
      <c r="N10" s="55"/>
      <c r="O10" s="55"/>
      <c r="P10" s="55"/>
      <c r="Q10" s="55"/>
      <c r="R10" s="55"/>
      <c r="S10" s="54"/>
      <c r="T10" s="200">
        <f t="shared" si="2"/>
        <v>0</v>
      </c>
      <c r="U10" s="53">
        <f t="shared" si="3"/>
        <v>0</v>
      </c>
      <c r="V10" s="844">
        <f t="shared" si="4"/>
        <v>0</v>
      </c>
      <c r="W10" s="1509"/>
      <c r="X10" s="1492"/>
      <c r="Y10" s="1720"/>
    </row>
    <row r="11" spans="2:26" ht="35.25" customHeight="1" x14ac:dyDescent="0.25">
      <c r="B11" s="578" t="s">
        <v>163</v>
      </c>
      <c r="C11" s="321" t="s">
        <v>2476</v>
      </c>
      <c r="D11" s="577">
        <v>2</v>
      </c>
      <c r="E11" s="322">
        <v>2</v>
      </c>
      <c r="F11" s="579" t="s">
        <v>2477</v>
      </c>
      <c r="G11" s="322">
        <v>18.88</v>
      </c>
      <c r="H11" s="322">
        <v>60</v>
      </c>
      <c r="I11" s="322">
        <v>7.5</v>
      </c>
      <c r="J11" s="199">
        <f t="shared" si="1"/>
        <v>13.833</v>
      </c>
      <c r="K11" s="56"/>
      <c r="L11" s="55"/>
      <c r="M11" s="55"/>
      <c r="N11" s="55"/>
      <c r="O11" s="55"/>
      <c r="P11" s="55"/>
      <c r="Q11" s="55"/>
      <c r="R11" s="55"/>
      <c r="S11" s="54"/>
      <c r="T11" s="200">
        <f t="shared" si="2"/>
        <v>0</v>
      </c>
      <c r="U11" s="53">
        <f t="shared" si="3"/>
        <v>0</v>
      </c>
      <c r="V11" s="844">
        <f t="shared" si="4"/>
        <v>0</v>
      </c>
      <c r="W11" s="1509"/>
      <c r="X11" s="1492"/>
      <c r="Y11" s="1720"/>
    </row>
    <row r="12" spans="2:26" ht="35.25" customHeight="1" x14ac:dyDescent="0.25">
      <c r="B12" s="576" t="s">
        <v>164</v>
      </c>
      <c r="C12" s="321" t="s">
        <v>2478</v>
      </c>
      <c r="D12" s="577">
        <v>2</v>
      </c>
      <c r="E12" s="322">
        <v>2</v>
      </c>
      <c r="F12" s="579" t="s">
        <v>2477</v>
      </c>
      <c r="G12" s="322">
        <v>20.399999999999999</v>
      </c>
      <c r="H12" s="322">
        <v>64</v>
      </c>
      <c r="I12" s="322">
        <v>6</v>
      </c>
      <c r="J12" s="199">
        <f t="shared" si="1"/>
        <v>11.0664</v>
      </c>
      <c r="K12" s="56"/>
      <c r="L12" s="55"/>
      <c r="M12" s="55"/>
      <c r="N12" s="55"/>
      <c r="O12" s="55"/>
      <c r="P12" s="55"/>
      <c r="Q12" s="55"/>
      <c r="R12" s="55"/>
      <c r="S12" s="54"/>
      <c r="T12" s="200">
        <f t="shared" si="2"/>
        <v>0</v>
      </c>
      <c r="U12" s="53">
        <f t="shared" si="3"/>
        <v>0</v>
      </c>
      <c r="V12" s="844">
        <f t="shared" si="4"/>
        <v>0</v>
      </c>
      <c r="W12" s="1509"/>
      <c r="X12" s="1492"/>
      <c r="Y12" s="1720"/>
    </row>
    <row r="13" spans="2:26" ht="35.25" customHeight="1" x14ac:dyDescent="0.25">
      <c r="B13" s="578" t="s">
        <v>165</v>
      </c>
      <c r="C13" s="321" t="s">
        <v>2479</v>
      </c>
      <c r="D13" s="577">
        <v>2</v>
      </c>
      <c r="E13" s="322">
        <v>2</v>
      </c>
      <c r="F13" s="579" t="s">
        <v>2477</v>
      </c>
      <c r="G13" s="322">
        <v>20</v>
      </c>
      <c r="H13" s="322">
        <v>64</v>
      </c>
      <c r="I13" s="322">
        <v>8</v>
      </c>
      <c r="J13" s="199">
        <f t="shared" si="1"/>
        <v>14.7552</v>
      </c>
      <c r="K13" s="56"/>
      <c r="L13" s="55"/>
      <c r="M13" s="55"/>
      <c r="N13" s="55"/>
      <c r="O13" s="55"/>
      <c r="P13" s="55"/>
      <c r="Q13" s="55"/>
      <c r="R13" s="55"/>
      <c r="S13" s="54"/>
      <c r="T13" s="200">
        <f t="shared" si="2"/>
        <v>0</v>
      </c>
      <c r="U13" s="53">
        <f t="shared" si="3"/>
        <v>0</v>
      </c>
      <c r="V13" s="844">
        <f t="shared" si="4"/>
        <v>0</v>
      </c>
      <c r="W13" s="1509"/>
      <c r="X13" s="1492"/>
      <c r="Y13" s="1720"/>
    </row>
    <row r="14" spans="2:26" ht="35.25" customHeight="1" x14ac:dyDescent="0.25">
      <c r="B14" s="578" t="s">
        <v>166</v>
      </c>
      <c r="C14" s="321" t="s">
        <v>2480</v>
      </c>
      <c r="D14" s="577">
        <v>2</v>
      </c>
      <c r="E14" s="322">
        <v>2</v>
      </c>
      <c r="F14" s="322" t="s">
        <v>2474</v>
      </c>
      <c r="G14" s="322">
        <v>23.65</v>
      </c>
      <c r="H14" s="322">
        <v>70</v>
      </c>
      <c r="I14" s="322">
        <v>6.56</v>
      </c>
      <c r="J14" s="199">
        <f t="shared" si="1"/>
        <v>12.099264</v>
      </c>
      <c r="K14" s="56"/>
      <c r="L14" s="55"/>
      <c r="M14" s="55"/>
      <c r="N14" s="55"/>
      <c r="O14" s="55"/>
      <c r="P14" s="55"/>
      <c r="Q14" s="55"/>
      <c r="R14" s="55"/>
      <c r="S14" s="54"/>
      <c r="T14" s="200">
        <f t="shared" si="2"/>
        <v>0</v>
      </c>
      <c r="U14" s="53">
        <f t="shared" si="3"/>
        <v>0</v>
      </c>
      <c r="V14" s="844">
        <f t="shared" si="4"/>
        <v>0</v>
      </c>
      <c r="W14" s="1509"/>
      <c r="X14" s="1492"/>
      <c r="Y14" s="1720"/>
    </row>
    <row r="15" spans="2:26" ht="35.25" customHeight="1" x14ac:dyDescent="0.25">
      <c r="B15" s="578" t="s">
        <v>167</v>
      </c>
      <c r="C15" s="321" t="s">
        <v>2481</v>
      </c>
      <c r="D15" s="577">
        <v>1</v>
      </c>
      <c r="E15" s="322">
        <v>1</v>
      </c>
      <c r="F15" s="579" t="s">
        <v>2477</v>
      </c>
      <c r="G15" s="322">
        <v>14.35</v>
      </c>
      <c r="H15" s="322">
        <v>80</v>
      </c>
      <c r="I15" s="322">
        <v>2.5</v>
      </c>
      <c r="J15" s="199">
        <f t="shared" si="1"/>
        <v>4.6109999999999998</v>
      </c>
      <c r="K15" s="56"/>
      <c r="L15" s="55"/>
      <c r="M15" s="55"/>
      <c r="N15" s="55"/>
      <c r="O15" s="55"/>
      <c r="P15" s="55"/>
      <c r="Q15" s="55"/>
      <c r="R15" s="55"/>
      <c r="S15" s="54"/>
      <c r="T15" s="200">
        <f t="shared" si="2"/>
        <v>0</v>
      </c>
      <c r="U15" s="53">
        <f t="shared" si="3"/>
        <v>0</v>
      </c>
      <c r="V15" s="844">
        <f t="shared" si="4"/>
        <v>0</v>
      </c>
      <c r="W15" s="1509"/>
      <c r="X15" s="1492"/>
      <c r="Y15" s="1720"/>
    </row>
    <row r="16" spans="2:26" ht="35.25" customHeight="1" x14ac:dyDescent="0.25">
      <c r="B16" s="576" t="s">
        <v>168</v>
      </c>
      <c r="C16" s="321" t="s">
        <v>2482</v>
      </c>
      <c r="D16" s="577">
        <v>1</v>
      </c>
      <c r="E16" s="322">
        <v>2</v>
      </c>
      <c r="F16" s="579" t="s">
        <v>2477</v>
      </c>
      <c r="G16" s="322">
        <v>22.52</v>
      </c>
      <c r="H16" s="322">
        <v>96</v>
      </c>
      <c r="I16" s="322">
        <v>3</v>
      </c>
      <c r="J16" s="199">
        <f t="shared" si="1"/>
        <v>5.5331999999999999</v>
      </c>
      <c r="K16" s="56"/>
      <c r="L16" s="55"/>
      <c r="M16" s="55"/>
      <c r="N16" s="55"/>
      <c r="O16" s="55"/>
      <c r="P16" s="55"/>
      <c r="Q16" s="55"/>
      <c r="R16" s="55"/>
      <c r="S16" s="54"/>
      <c r="T16" s="200">
        <f t="shared" si="2"/>
        <v>0</v>
      </c>
      <c r="U16" s="53">
        <f t="shared" si="3"/>
        <v>0</v>
      </c>
      <c r="V16" s="844">
        <f t="shared" si="4"/>
        <v>0</v>
      </c>
      <c r="W16" s="1509"/>
      <c r="X16" s="1492"/>
      <c r="Y16" s="1720"/>
    </row>
    <row r="17" spans="2:25" ht="35.25" customHeight="1" x14ac:dyDescent="0.25">
      <c r="B17" s="576" t="s">
        <v>169</v>
      </c>
      <c r="C17" s="321" t="s">
        <v>2483</v>
      </c>
      <c r="D17" s="577">
        <v>2</v>
      </c>
      <c r="E17" s="322">
        <v>2</v>
      </c>
      <c r="F17" s="322" t="s">
        <v>2474</v>
      </c>
      <c r="G17" s="322">
        <v>22.25</v>
      </c>
      <c r="H17" s="322">
        <v>60</v>
      </c>
      <c r="I17" s="322">
        <v>6</v>
      </c>
      <c r="J17" s="199">
        <f t="shared" si="1"/>
        <v>11.0664</v>
      </c>
      <c r="K17" s="56"/>
      <c r="L17" s="55"/>
      <c r="M17" s="55"/>
      <c r="N17" s="55"/>
      <c r="O17" s="55"/>
      <c r="P17" s="55"/>
      <c r="Q17" s="55"/>
      <c r="R17" s="55"/>
      <c r="S17" s="54"/>
      <c r="T17" s="200">
        <f t="shared" si="2"/>
        <v>0</v>
      </c>
      <c r="U17" s="53">
        <f t="shared" si="3"/>
        <v>0</v>
      </c>
      <c r="V17" s="844">
        <f t="shared" si="4"/>
        <v>0</v>
      </c>
      <c r="W17" s="1509"/>
      <c r="X17" s="1492"/>
      <c r="Y17" s="1720"/>
    </row>
    <row r="18" spans="2:25" ht="35.25" customHeight="1" thickBot="1" x14ac:dyDescent="0.3">
      <c r="B18" s="580" t="s">
        <v>170</v>
      </c>
      <c r="C18" s="325" t="s">
        <v>2484</v>
      </c>
      <c r="D18" s="581">
        <v>2</v>
      </c>
      <c r="E18" s="326">
        <v>2</v>
      </c>
      <c r="F18" s="326" t="s">
        <v>2474</v>
      </c>
      <c r="G18" s="326">
        <v>22.06</v>
      </c>
      <c r="H18" s="326">
        <v>60</v>
      </c>
      <c r="I18" s="326">
        <v>7.5</v>
      </c>
      <c r="J18" s="206">
        <f t="shared" si="1"/>
        <v>13.833</v>
      </c>
      <c r="K18" s="52"/>
      <c r="L18" s="51"/>
      <c r="M18" s="51"/>
      <c r="N18" s="51"/>
      <c r="O18" s="51"/>
      <c r="P18" s="51"/>
      <c r="Q18" s="51"/>
      <c r="R18" s="51"/>
      <c r="S18" s="50"/>
      <c r="T18" s="207">
        <f t="shared" si="2"/>
        <v>0</v>
      </c>
      <c r="U18" s="49">
        <f t="shared" si="3"/>
        <v>0</v>
      </c>
      <c r="V18" s="845">
        <f t="shared" si="4"/>
        <v>0</v>
      </c>
      <c r="W18" s="1510"/>
      <c r="X18" s="1494"/>
      <c r="Y18" s="1721"/>
    </row>
    <row r="19" spans="2:25" ht="70.900000000000006" customHeight="1" thickBot="1" x14ac:dyDescent="0.3">
      <c r="B19" s="582"/>
      <c r="C19" s="583"/>
      <c r="D19" s="584"/>
      <c r="E19" s="584"/>
      <c r="F19" s="584"/>
      <c r="G19" s="584"/>
      <c r="H19" s="584"/>
      <c r="I19" s="584"/>
      <c r="J19" s="585"/>
      <c r="K19" s="586"/>
      <c r="L19" s="586"/>
      <c r="M19" s="586"/>
      <c r="N19" s="586"/>
      <c r="O19" s="586"/>
      <c r="P19" s="586"/>
      <c r="Q19" s="586"/>
      <c r="R19" s="586"/>
      <c r="S19" s="586"/>
      <c r="T19" s="587"/>
      <c r="U19" s="588"/>
      <c r="V19" s="589"/>
      <c r="W19" s="589"/>
      <c r="X19" s="589"/>
      <c r="Y19" s="590"/>
    </row>
    <row r="20" spans="2:25" x14ac:dyDescent="0.25">
      <c r="K20" s="218"/>
      <c r="L20" s="218"/>
      <c r="M20" s="218"/>
      <c r="N20" s="218"/>
      <c r="O20" s="218"/>
      <c r="P20" s="218"/>
      <c r="Q20" s="218"/>
      <c r="R20" s="218"/>
      <c r="S20" s="218"/>
      <c r="T20" s="218"/>
      <c r="U20" s="219"/>
      <c r="V20" s="220"/>
      <c r="W20" s="220"/>
    </row>
    <row r="22" spans="2:25" ht="21" customHeight="1" x14ac:dyDescent="0.25"/>
  </sheetData>
  <sheetProtection algorithmName="SHA-512" hashValue="1Z+Zv+fU6msFgAFQf0yj5nKLhPfE4ITKg+H8FLO3mIRcC01XhJydZiEKFIxMWGyxHLmnhnJUcd1iXh08momVUw==" saltValue="I9l9ETy/bUodyDnAUNAlmQ==" spinCount="100000" sheet="1" objects="1" formatColumns="0" formatRows="0" selectLockedCells="1"/>
  <mergeCells count="15">
    <mergeCell ref="X9:Y18"/>
    <mergeCell ref="B4:Y4"/>
    <mergeCell ref="B5:J5"/>
    <mergeCell ref="L5:N5"/>
    <mergeCell ref="O5:R5"/>
    <mergeCell ref="T5:Y5"/>
    <mergeCell ref="B8:Y8"/>
    <mergeCell ref="W9:W18"/>
    <mergeCell ref="B1:P1"/>
    <mergeCell ref="Q1:Y3"/>
    <mergeCell ref="B2:P2"/>
    <mergeCell ref="B3:C3"/>
    <mergeCell ref="D3:J3"/>
    <mergeCell ref="K3:M3"/>
    <mergeCell ref="N3:P3"/>
  </mergeCells>
  <conditionalFormatting sqref="B1">
    <cfRule type="duplicateValues" dxfId="90" priority="2"/>
  </conditionalFormatting>
  <conditionalFormatting sqref="B2:B8 B19:B1048576">
    <cfRule type="duplicateValues" dxfId="89" priority="3"/>
  </conditionalFormatting>
  <conditionalFormatting sqref="Z9:Z18">
    <cfRule type="containsText" dxfId="88"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B8C5-B98C-4130-90E0-45CD916D87D4}">
  <sheetPr>
    <tabColor rgb="FFFFFF00"/>
    <pageSetUpPr fitToPage="1"/>
  </sheetPr>
  <dimension ref="A1:P145"/>
  <sheetViews>
    <sheetView tabSelected="1" zoomScale="60" zoomScaleNormal="60" workbookViewId="0">
      <selection activeCell="D11" sqref="D11:E11"/>
    </sheetView>
  </sheetViews>
  <sheetFormatPr defaultColWidth="16" defaultRowHeight="15" x14ac:dyDescent="0.25"/>
  <cols>
    <col min="1" max="1" width="17.7109375" style="824" customWidth="1"/>
    <col min="2" max="2" width="15.7109375" style="824" customWidth="1"/>
    <col min="3" max="3" width="20.85546875" style="824" customWidth="1"/>
    <col min="4" max="4" width="16" style="824"/>
    <col min="5" max="5" width="16" style="824" customWidth="1"/>
    <col min="6" max="6" width="16" style="824"/>
    <col min="7" max="7" width="19.7109375" style="824" bestFit="1" customWidth="1"/>
    <col min="8" max="9" width="16" style="824"/>
    <col min="10" max="10" width="21.7109375" style="824" customWidth="1"/>
    <col min="11" max="11" width="8" style="824" hidden="1" customWidth="1"/>
    <col min="12" max="12" width="98.140625" style="830" customWidth="1"/>
    <col min="13" max="16" width="16" style="824" bestFit="1"/>
    <col min="17" max="16384" width="16" style="824"/>
  </cols>
  <sheetData>
    <row r="1" spans="1:16" ht="48" customHeight="1" thickTop="1" thickBot="1" x14ac:dyDescent="0.3">
      <c r="A1" s="1227"/>
      <c r="B1" s="1228"/>
      <c r="C1" s="1228"/>
      <c r="D1" s="1228"/>
      <c r="E1" s="1228"/>
      <c r="F1" s="1228"/>
      <c r="G1" s="1228"/>
      <c r="H1" s="1228"/>
      <c r="I1" s="1228"/>
      <c r="J1" s="1229"/>
      <c r="K1" s="822"/>
      <c r="L1" s="823"/>
      <c r="M1" s="1009"/>
      <c r="N1" s="1009"/>
      <c r="O1" s="1009"/>
      <c r="P1" s="1009"/>
    </row>
    <row r="2" spans="1:16" ht="214.5" customHeight="1" x14ac:dyDescent="0.75">
      <c r="A2" s="1295"/>
      <c r="B2" s="1296"/>
      <c r="C2" s="1296"/>
      <c r="D2" s="1296"/>
      <c r="E2" s="1296"/>
      <c r="F2" s="1296"/>
      <c r="G2" s="1296"/>
      <c r="H2" s="1296"/>
      <c r="I2" s="1296"/>
      <c r="J2" s="1297"/>
      <c r="K2" s="825"/>
      <c r="L2" s="826"/>
      <c r="M2" s="1009"/>
      <c r="N2" s="1009"/>
      <c r="O2" s="1009"/>
      <c r="P2" s="1009"/>
    </row>
    <row r="3" spans="1:16" ht="21" customHeight="1" x14ac:dyDescent="0.35">
      <c r="A3" s="1298" t="str">
        <f>IF(SUM(K:K)=0,"","Warnings")</f>
        <v>Warnings</v>
      </c>
      <c r="B3" s="1299"/>
      <c r="C3" s="1299"/>
      <c r="D3" s="1299"/>
      <c r="E3" s="1299"/>
      <c r="F3" s="1299"/>
      <c r="G3" s="1299"/>
      <c r="H3" s="1299"/>
      <c r="I3" s="1299"/>
      <c r="J3" s="1300"/>
      <c r="K3" s="1012"/>
      <c r="L3" s="823"/>
      <c r="M3" s="1009"/>
      <c r="N3" s="1009"/>
      <c r="O3" s="1009"/>
      <c r="P3" s="1009"/>
    </row>
    <row r="4" spans="1:16" ht="32.25" customHeight="1" x14ac:dyDescent="0.25">
      <c r="A4" s="1314" t="str">
        <f>L11</f>
        <v>Please enter your agreement number (County-District code) in the correct format (###-###).</v>
      </c>
      <c r="B4" s="1315"/>
      <c r="C4" s="1315"/>
      <c r="D4" s="1315"/>
      <c r="E4" s="1315"/>
      <c r="F4" s="1312" t="str">
        <f>L22</f>
        <v/>
      </c>
      <c r="G4" s="1312"/>
      <c r="H4" s="1312"/>
      <c r="I4" s="1312"/>
      <c r="J4" s="1313"/>
      <c r="K4" s="1012"/>
      <c r="L4" s="823"/>
      <c r="M4" s="1009"/>
      <c r="N4" s="1009"/>
      <c r="O4" s="1009"/>
      <c r="P4" s="1009"/>
    </row>
    <row r="5" spans="1:16" ht="21" customHeight="1" x14ac:dyDescent="0.25">
      <c r="A5" s="1314" t="str">
        <f>L14</f>
        <v>Please enter Primary Contact Name</v>
      </c>
      <c r="B5" s="1315"/>
      <c r="C5" s="1315"/>
      <c r="D5" s="1315"/>
      <c r="E5" s="1315"/>
      <c r="F5" s="1312" t="str">
        <f>L37</f>
        <v/>
      </c>
      <c r="G5" s="1312"/>
      <c r="H5" s="1312"/>
      <c r="I5" s="1312"/>
      <c r="J5" s="1313"/>
      <c r="K5" s="1012"/>
      <c r="L5" s="823"/>
      <c r="M5" s="1009"/>
      <c r="N5" s="1009"/>
      <c r="O5" s="1009"/>
      <c r="P5" s="1009"/>
    </row>
    <row r="6" spans="1:16" ht="21" customHeight="1" x14ac:dyDescent="0.25">
      <c r="A6" s="1314" t="str">
        <f>L16</f>
        <v>Please enter Secondary Contact Name</v>
      </c>
      <c r="B6" s="1315"/>
      <c r="C6" s="1315"/>
      <c r="D6" s="1315"/>
      <c r="E6" s="1315"/>
      <c r="F6" s="1312" t="str">
        <f>L79</f>
        <v/>
      </c>
      <c r="G6" s="1312"/>
      <c r="H6" s="1312"/>
      <c r="I6" s="1312"/>
      <c r="J6" s="1313"/>
      <c r="K6" s="1012"/>
      <c r="L6" s="823"/>
      <c r="M6" s="1009"/>
      <c r="N6" s="1009"/>
      <c r="O6" s="1009"/>
      <c r="P6" s="1009"/>
    </row>
    <row r="7" spans="1:16" ht="33" customHeight="1" x14ac:dyDescent="0.25">
      <c r="A7" s="1314" t="str">
        <f>IF(K83=0,"","Please enter your distributor below in the NOI section below (cell F83).")</f>
        <v/>
      </c>
      <c r="B7" s="1315"/>
      <c r="C7" s="1315"/>
      <c r="D7" s="1315"/>
      <c r="E7" s="1315"/>
      <c r="F7" s="1316" t="str">
        <f>IF(SUM(K86:K92,K109:K135)&gt;0,"You may have ordered the same items FFS and NOI. Please review your orders and correct if needed.","")</f>
        <v/>
      </c>
      <c r="G7" s="1316"/>
      <c r="H7" s="1316"/>
      <c r="I7" s="1316"/>
      <c r="J7" s="1317"/>
      <c r="K7" s="1012"/>
      <c r="L7" s="823"/>
      <c r="M7" s="1009"/>
      <c r="N7" s="1009"/>
      <c r="O7" s="1009"/>
      <c r="P7" s="1009"/>
    </row>
    <row r="8" spans="1:16" ht="30" customHeight="1" x14ac:dyDescent="0.25">
      <c r="A8" s="1323" t="str">
        <f>L81</f>
        <v/>
      </c>
      <c r="B8" s="1324"/>
      <c r="C8" s="1324"/>
      <c r="D8" s="1324"/>
      <c r="E8" s="1324"/>
      <c r="F8" s="1316" t="str">
        <f>L36</f>
        <v/>
      </c>
      <c r="G8" s="1316"/>
      <c r="H8" s="1316"/>
      <c r="I8" s="1316"/>
      <c r="J8" s="1317"/>
      <c r="K8" s="1012"/>
      <c r="L8" s="823"/>
      <c r="M8" s="1009"/>
      <c r="N8" s="1009"/>
      <c r="O8" s="1009"/>
      <c r="P8" s="1009"/>
    </row>
    <row r="9" spans="1:16" ht="39" customHeight="1" thickBot="1" x14ac:dyDescent="0.3">
      <c r="A9" s="1318" t="str">
        <f>IF(SUM(K70:K75,K32)&gt;0,"Please delete quantities entered in blacked out cells.","")</f>
        <v/>
      </c>
      <c r="B9" s="1319"/>
      <c r="C9" s="1319"/>
      <c r="D9" s="1319"/>
      <c r="E9" s="1319"/>
      <c r="F9" s="1320" t="str">
        <f>L12</f>
        <v/>
      </c>
      <c r="G9" s="1320"/>
      <c r="H9" s="1320"/>
      <c r="I9" s="1320"/>
      <c r="J9" s="1321"/>
      <c r="K9" s="1012"/>
      <c r="L9" s="823"/>
      <c r="M9" s="1009"/>
      <c r="N9" s="1009"/>
      <c r="O9" s="1009"/>
      <c r="P9" s="1009"/>
    </row>
    <row r="10" spans="1:16" ht="28.15" customHeight="1" thickTop="1" thickBot="1" x14ac:dyDescent="0.3">
      <c r="A10" s="1301"/>
      <c r="B10" s="1302"/>
      <c r="C10" s="1302"/>
      <c r="D10" s="1302"/>
      <c r="E10" s="1302"/>
      <c r="F10" s="1302"/>
      <c r="G10" s="1302"/>
      <c r="H10" s="1302"/>
      <c r="I10" s="1302"/>
      <c r="J10" s="1303"/>
      <c r="K10" s="822"/>
      <c r="L10" s="823"/>
      <c r="M10" s="1009"/>
      <c r="N10" s="1009"/>
      <c r="O10" s="1009"/>
      <c r="P10" s="1009"/>
    </row>
    <row r="11" spans="1:16" ht="39" customHeight="1" x14ac:dyDescent="0.25">
      <c r="A11" s="1304">
        <v>1</v>
      </c>
      <c r="B11" s="1305" t="s">
        <v>83</v>
      </c>
      <c r="C11" s="1305"/>
      <c r="D11" s="1306"/>
      <c r="E11" s="1306"/>
      <c r="F11" s="1307" t="s">
        <v>1759</v>
      </c>
      <c r="G11" s="1307"/>
      <c r="H11" s="1308" t="str">
        <f>IF(D11="","",VLOOKUP(D11,'DATA 25 26'!A:B,2,FALSE))</f>
        <v/>
      </c>
      <c r="I11" s="1308"/>
      <c r="J11" s="1309"/>
      <c r="K11" s="822">
        <f t="shared" ref="K11:K45" si="0">IF(L11="",0,1)</f>
        <v>1</v>
      </c>
      <c r="L11" s="827" t="str">
        <f>IF(D11="","Please enter your agreement number (County-District code) in the correct format (###-###).","")</f>
        <v>Please enter your agreement number (County-District code) in the correct format (###-###).</v>
      </c>
      <c r="M11" s="1009"/>
      <c r="N11" s="1009"/>
      <c r="O11" s="1009"/>
      <c r="P11" s="1009"/>
    </row>
    <row r="12" spans="1:16" ht="39.75" customHeight="1" thickBot="1" x14ac:dyDescent="0.3">
      <c r="A12" s="1304"/>
      <c r="B12" s="1310" t="s">
        <v>1760</v>
      </c>
      <c r="C12" s="1310"/>
      <c r="D12" s="828">
        <f>IF(D11="",0,VLOOKUP(D11,'DATA 25 26'!A:K,7,FALSE))</f>
        <v>0</v>
      </c>
      <c r="E12" s="1311" t="s">
        <v>1761</v>
      </c>
      <c r="F12" s="1311"/>
      <c r="G12" s="930">
        <f>ROUND(IF(D11="",0,VLOOKUP(D11,'DATA 25 26'!A:K,10,FALSE)),2)</f>
        <v>0</v>
      </c>
      <c r="H12" s="1341" t="s">
        <v>87</v>
      </c>
      <c r="I12" s="1341"/>
      <c r="J12" s="1046">
        <f>G12-I141</f>
        <v>0</v>
      </c>
      <c r="K12" s="822">
        <f t="shared" si="0"/>
        <v>0</v>
      </c>
      <c r="L12" s="827" t="str">
        <f>IF(G12=0,"",IF(J12/G12=1,"None of your entitlement was spent.  Please complete your packet.",IF(J12/G12&gt;0.1,"Less than 90% of entitlement was spent. Please order additional items to utilize your entitlement.",IF(I141&gt;(G12+20),"Entitlement has been overspent.  Please adjust cases, so remaining entitlement is $0.00.",""))))</f>
        <v/>
      </c>
      <c r="M12" s="1009"/>
      <c r="N12" s="1009"/>
      <c r="O12" s="1009"/>
      <c r="P12" s="1009"/>
    </row>
    <row r="13" spans="1:16" ht="24.75" customHeight="1" thickTop="1" thickBot="1" x14ac:dyDescent="0.3">
      <c r="A13" s="1047"/>
      <c r="B13" s="1337"/>
      <c r="C13" s="1337"/>
      <c r="D13" s="1337"/>
      <c r="E13" s="1337"/>
      <c r="F13" s="1337"/>
      <c r="G13" s="1337"/>
      <c r="H13" s="1337"/>
      <c r="I13" s="1337"/>
      <c r="J13" s="1338"/>
      <c r="K13" s="822">
        <f t="shared" si="0"/>
        <v>0</v>
      </c>
      <c r="L13" s="829"/>
      <c r="M13" s="1009"/>
      <c r="N13" s="1009"/>
      <c r="O13" s="1009"/>
      <c r="P13" s="1009"/>
    </row>
    <row r="14" spans="1:16" ht="24.75" customHeight="1" thickTop="1" thickBot="1" x14ac:dyDescent="0.35">
      <c r="A14" s="1339">
        <v>2</v>
      </c>
      <c r="B14" s="1345" t="s">
        <v>1762</v>
      </c>
      <c r="C14" s="1345"/>
      <c r="D14" s="1342"/>
      <c r="E14" s="1342"/>
      <c r="F14" s="1342"/>
      <c r="G14" s="1169" t="s">
        <v>1763</v>
      </c>
      <c r="H14" s="1342"/>
      <c r="I14" s="1342"/>
      <c r="J14" s="1343"/>
      <c r="K14" s="822">
        <f t="shared" si="0"/>
        <v>1</v>
      </c>
      <c r="L14" s="829" t="str">
        <f>IF(D14="","Please enter Primary Contact Name",IF(D15="","Please enter Primary Contact email",IF(AND(H15="",J15=""),"Please enter Primary Contact phone number","")))</f>
        <v>Please enter Primary Contact Name</v>
      </c>
      <c r="M14" s="1009"/>
      <c r="N14" s="1009"/>
      <c r="O14" s="1009"/>
      <c r="P14" s="1009"/>
    </row>
    <row r="15" spans="1:16" ht="24.75" customHeight="1" thickTop="1" thickBot="1" x14ac:dyDescent="0.35">
      <c r="A15" s="1340"/>
      <c r="B15" s="1335" t="s">
        <v>1764</v>
      </c>
      <c r="C15" s="1335"/>
      <c r="D15" s="1344"/>
      <c r="E15" s="1344"/>
      <c r="F15" s="1344"/>
      <c r="G15" s="1170" t="s">
        <v>1765</v>
      </c>
      <c r="H15" s="1124"/>
      <c r="I15" s="1170" t="s">
        <v>1766</v>
      </c>
      <c r="J15" s="1048"/>
      <c r="K15" s="822">
        <f t="shared" si="0"/>
        <v>0</v>
      </c>
      <c r="M15" s="1009"/>
      <c r="N15" s="1009"/>
      <c r="O15" s="1009"/>
      <c r="P15" s="1009"/>
    </row>
    <row r="16" spans="1:16" ht="24.75" customHeight="1" thickTop="1" x14ac:dyDescent="0.3">
      <c r="A16" s="1304">
        <v>3</v>
      </c>
      <c r="B16" s="1332" t="s">
        <v>1767</v>
      </c>
      <c r="C16" s="1332"/>
      <c r="D16" s="1333"/>
      <c r="E16" s="1333"/>
      <c r="F16" s="1333"/>
      <c r="G16" s="1171" t="s">
        <v>1763</v>
      </c>
      <c r="H16" s="1333"/>
      <c r="I16" s="1333"/>
      <c r="J16" s="1334"/>
      <c r="K16" s="822">
        <f t="shared" si="0"/>
        <v>1</v>
      </c>
      <c r="L16" s="829" t="str">
        <f>IF(D16="","Please enter Secondary Contact Name",IF(D17="","Please enter Secondayr Contact email",IF(AND(H17="",J17=""),"Please enter Secondary Contact phone number","")))</f>
        <v>Please enter Secondary Contact Name</v>
      </c>
      <c r="M16" s="1009"/>
      <c r="N16" s="1009"/>
      <c r="O16" s="1009"/>
      <c r="P16" s="1009"/>
    </row>
    <row r="17" spans="1:16" ht="24.75" customHeight="1" thickBot="1" x14ac:dyDescent="0.35">
      <c r="A17" s="1304"/>
      <c r="B17" s="1335" t="s">
        <v>1764</v>
      </c>
      <c r="C17" s="1335"/>
      <c r="D17" s="1336"/>
      <c r="E17" s="1336"/>
      <c r="F17" s="1336"/>
      <c r="G17" s="1170" t="s">
        <v>1765</v>
      </c>
      <c r="H17" s="1124"/>
      <c r="I17" s="1170" t="s">
        <v>1766</v>
      </c>
      <c r="J17" s="1048"/>
      <c r="K17" s="822">
        <f t="shared" si="0"/>
        <v>0</v>
      </c>
      <c r="M17" s="1009"/>
      <c r="N17" s="1009"/>
      <c r="O17" s="1009"/>
      <c r="P17" s="1009"/>
    </row>
    <row r="18" spans="1:16" ht="16.5" thickTop="1" thickBot="1" x14ac:dyDescent="0.3">
      <c r="A18" s="1047"/>
      <c r="B18" s="1013"/>
      <c r="C18" s="1013"/>
      <c r="D18" s="1013"/>
      <c r="E18" s="1013"/>
      <c r="F18" s="1013"/>
      <c r="G18" s="1013"/>
      <c r="H18" s="1013"/>
      <c r="I18" s="1013"/>
      <c r="J18" s="1049"/>
      <c r="K18" s="822">
        <f t="shared" si="0"/>
        <v>0</v>
      </c>
      <c r="M18" s="1009"/>
      <c r="N18" s="1009"/>
      <c r="O18" s="1009"/>
      <c r="P18" s="1009"/>
    </row>
    <row r="19" spans="1:16" ht="67.150000000000006" customHeight="1" thickTop="1" thickBot="1" x14ac:dyDescent="0.3">
      <c r="A19" s="1360" t="s">
        <v>1768</v>
      </c>
      <c r="B19" s="1360"/>
      <c r="C19" s="1360"/>
      <c r="D19" s="1360"/>
      <c r="E19" s="1360"/>
      <c r="F19" s="1360"/>
      <c r="G19" s="1360"/>
      <c r="H19" s="1360"/>
      <c r="I19" s="1360"/>
      <c r="J19" s="1361"/>
      <c r="K19" s="822">
        <f t="shared" si="0"/>
        <v>0</v>
      </c>
      <c r="L19" s="931"/>
      <c r="M19" s="1009"/>
      <c r="N19" s="1009"/>
      <c r="O19" s="1009"/>
      <c r="P19" s="1009"/>
    </row>
    <row r="20" spans="1:16" ht="76.5" customHeight="1" thickTop="1" thickBot="1" x14ac:dyDescent="0.3">
      <c r="A20" s="1157"/>
      <c r="B20" s="1158" t="str">
        <f t="shared" ref="B20:J20" si="1">IF(OR(B22=0,B22&gt;9),"OKAY","MUST ORDER NO LESS THAN 10 CASES")</f>
        <v>OKAY</v>
      </c>
      <c r="C20" s="1159" t="str">
        <f t="shared" si="1"/>
        <v>OKAY</v>
      </c>
      <c r="D20" s="1159" t="str">
        <f t="shared" si="1"/>
        <v>OKAY</v>
      </c>
      <c r="E20" s="1159" t="str">
        <f t="shared" si="1"/>
        <v>OKAY</v>
      </c>
      <c r="F20" s="1159" t="str">
        <f t="shared" si="1"/>
        <v>OKAY</v>
      </c>
      <c r="G20" s="1159" t="str">
        <f t="shared" si="1"/>
        <v>OKAY</v>
      </c>
      <c r="H20" s="1159" t="str">
        <f t="shared" si="1"/>
        <v>OKAY</v>
      </c>
      <c r="I20" s="1159" t="str">
        <f t="shared" si="1"/>
        <v>OKAY</v>
      </c>
      <c r="J20" s="1160" t="str">
        <f t="shared" si="1"/>
        <v>OKAY</v>
      </c>
      <c r="K20" s="822">
        <f t="shared" si="0"/>
        <v>0</v>
      </c>
      <c r="M20" s="1009"/>
      <c r="N20" s="1009"/>
      <c r="O20" s="1009"/>
      <c r="P20" s="1009"/>
    </row>
    <row r="21" spans="1:16" ht="24.75" thickTop="1" thickBot="1" x14ac:dyDescent="0.3">
      <c r="A21" s="1161" t="s">
        <v>1769</v>
      </c>
      <c r="B21" s="1162" t="s">
        <v>1719</v>
      </c>
      <c r="C21" s="1163" t="s">
        <v>1720</v>
      </c>
      <c r="D21" s="1163" t="s">
        <v>1721</v>
      </c>
      <c r="E21" s="1163" t="s">
        <v>1722</v>
      </c>
      <c r="F21" s="1163" t="s">
        <v>1723</v>
      </c>
      <c r="G21" s="1163" t="s">
        <v>1724</v>
      </c>
      <c r="H21" s="1163" t="s">
        <v>1725</v>
      </c>
      <c r="I21" s="1163" t="s">
        <v>106</v>
      </c>
      <c r="J21" s="1164" t="s">
        <v>107</v>
      </c>
      <c r="K21" s="822">
        <f t="shared" si="0"/>
        <v>0</v>
      </c>
      <c r="M21" s="1009"/>
      <c r="N21" s="1009"/>
      <c r="O21" s="1009"/>
      <c r="P21" s="1009"/>
    </row>
    <row r="22" spans="1:16" ht="59.25" customHeight="1" thickTop="1" thickBot="1" x14ac:dyDescent="0.3">
      <c r="A22" s="1165" t="s">
        <v>3038</v>
      </c>
      <c r="B22" s="1166">
        <f>'10case minimum'!B37</f>
        <v>0</v>
      </c>
      <c r="C22" s="1167">
        <f>'10case minimum'!C37</f>
        <v>0</v>
      </c>
      <c r="D22" s="1167">
        <f>'10case minimum'!D37</f>
        <v>0</v>
      </c>
      <c r="E22" s="1167">
        <f>'10case minimum'!E37</f>
        <v>0</v>
      </c>
      <c r="F22" s="1167">
        <f>'10case minimum'!F37</f>
        <v>0</v>
      </c>
      <c r="G22" s="1167">
        <f>'10case minimum'!G37</f>
        <v>0</v>
      </c>
      <c r="H22" s="1167">
        <f>'10case minimum'!H37</f>
        <v>0</v>
      </c>
      <c r="I22" s="1167">
        <f>'10case minimum'!I37</f>
        <v>0</v>
      </c>
      <c r="J22" s="1168">
        <f>'10case minimum'!J37</f>
        <v>0</v>
      </c>
      <c r="K22" s="822">
        <f t="shared" si="0"/>
        <v>0</v>
      </c>
      <c r="L22" s="831" t="str">
        <f>IF(OR(AND(B22&gt;0,B22&lt;10),AND(C22&gt;0,C22&lt;10),AND(D22&gt;0,D22&lt;10),AND(E22&gt;0,E22&lt;10),AND(F22&gt;0,F22&lt;10),AND(G22&gt;0,G22&lt;10),AND(H22&gt;0,H22&lt;10),AND(I22&gt;0,I22&lt;10),AND(J22&gt;0,J22&lt;10)),"Please make sure to order at least 10 cases (FFS plus Direct Delivery) each month.","")</f>
        <v/>
      </c>
      <c r="M22" s="1009"/>
      <c r="N22" s="1009"/>
      <c r="O22" s="1009"/>
      <c r="P22" s="1009"/>
    </row>
    <row r="23" spans="1:16" ht="60" customHeight="1" thickTop="1" thickBot="1" x14ac:dyDescent="0.3">
      <c r="A23" s="1050" t="s">
        <v>2985</v>
      </c>
      <c r="B23" s="966" t="str">
        <f>IFERROR(IF(VLOOKUP($D$11,'DATA 25 26'!$A:$K,11,FALSE)="Public",'Total Sheet'!$B$34*'Overview Sheet'!B22,'Total Sheet'!$B$35*B22),"")</f>
        <v/>
      </c>
      <c r="C23" s="966" t="str">
        <f>IFERROR(IF(VLOOKUP($D$11,'DATA 25 26'!$A:$K,11,FALSE)="Public",'Total Sheet'!$B$34*'Overview Sheet'!C22,'Total Sheet'!$B$35*C22),"")</f>
        <v/>
      </c>
      <c r="D23" s="966" t="str">
        <f>IFERROR(IF(VLOOKUP($D$11,'DATA 25 26'!$A:$K,11,FALSE)="Public",'Total Sheet'!$B$34*'Overview Sheet'!D22,'Total Sheet'!$B$35*D22),"")</f>
        <v/>
      </c>
      <c r="E23" s="966" t="str">
        <f>IFERROR(IF(VLOOKUP($D$11,'DATA 25 26'!$A:$K,11,FALSE)="Public",'Total Sheet'!$B$34*'Overview Sheet'!E22,'Total Sheet'!$B$35*E22),"")</f>
        <v/>
      </c>
      <c r="F23" s="966" t="str">
        <f>IFERROR(IF(VLOOKUP($D$11,'DATA 25 26'!$A:$K,11,FALSE)="Public",'Total Sheet'!$B$34*'Overview Sheet'!F22,'Total Sheet'!$B$35*F22),"")</f>
        <v/>
      </c>
      <c r="G23" s="966" t="str">
        <f>IFERROR(IF(VLOOKUP($D$11,'DATA 25 26'!$A:$K,11,FALSE)="Public",'Total Sheet'!$B$34*'Overview Sheet'!G22,'Total Sheet'!$B$35*G22),"")</f>
        <v/>
      </c>
      <c r="H23" s="966" t="str">
        <f>IFERROR(IF(VLOOKUP($D$11,'DATA 25 26'!$A:$K,11,FALSE)="Public",'Total Sheet'!$B$34*'Overview Sheet'!H22,'Total Sheet'!$B$35*H22),"")</f>
        <v/>
      </c>
      <c r="I23" s="966" t="str">
        <f>IFERROR(IF(VLOOKUP($D$11,'DATA 25 26'!$A:$K,11,FALSE)="Public",'Total Sheet'!$B$34*'Overview Sheet'!I22,'Total Sheet'!$B$35*I22),"")</f>
        <v/>
      </c>
      <c r="J23" s="1051" t="str">
        <f>IFERROR(IF(VLOOKUP($D$11,'DATA 25 26'!$A:$K,11,FALSE)="Public",'Total Sheet'!$B$34*'Overview Sheet'!J22,'Total Sheet'!$B$35*J22),"")</f>
        <v/>
      </c>
      <c r="K23" s="822"/>
      <c r="L23" s="932"/>
      <c r="M23" s="1009"/>
      <c r="N23" s="1009"/>
      <c r="O23" s="1009"/>
      <c r="P23" s="1009"/>
    </row>
    <row r="24" spans="1:16" ht="27.75" thickTop="1" thickBot="1" x14ac:dyDescent="0.3">
      <c r="A24" s="1052"/>
      <c r="B24" s="934"/>
      <c r="C24" s="935"/>
      <c r="D24" s="935"/>
      <c r="E24" s="936"/>
      <c r="F24" s="937"/>
      <c r="G24" s="1359" t="s">
        <v>2986</v>
      </c>
      <c r="H24" s="1359"/>
      <c r="I24" s="1359"/>
      <c r="J24" s="1053">
        <f>SUM(B23:J23)</f>
        <v>0</v>
      </c>
      <c r="K24" s="822"/>
      <c r="L24" s="831"/>
      <c r="M24" s="1009"/>
      <c r="N24" s="1009"/>
      <c r="O24" s="1009"/>
      <c r="P24" s="1009"/>
    </row>
    <row r="25" spans="1:16" ht="15" customHeight="1" thickTop="1" thickBot="1" x14ac:dyDescent="0.3">
      <c r="A25" s="1362"/>
      <c r="B25" s="1362"/>
      <c r="C25" s="1362"/>
      <c r="D25" s="1362"/>
      <c r="E25" s="1362"/>
      <c r="F25" s="1362"/>
      <c r="G25" s="1362"/>
      <c r="H25" s="1362"/>
      <c r="I25" s="1362"/>
      <c r="J25" s="1363"/>
      <c r="K25" s="822">
        <f t="shared" si="0"/>
        <v>0</v>
      </c>
      <c r="M25" s="1009"/>
      <c r="N25" s="1009"/>
      <c r="O25" s="1009"/>
      <c r="P25" s="1009"/>
    </row>
    <row r="26" spans="1:16" ht="23.25" customHeight="1" thickTop="1" thickBot="1" x14ac:dyDescent="0.3">
      <c r="A26" s="1243">
        <v>4</v>
      </c>
      <c r="B26" s="1364" t="s">
        <v>1770</v>
      </c>
      <c r="C26" s="1364"/>
      <c r="D26" s="1364"/>
      <c r="E26" s="1364"/>
      <c r="F26" s="1364"/>
      <c r="G26" s="1364"/>
      <c r="H26" s="1364"/>
      <c r="I26" s="1364"/>
      <c r="J26" s="1365"/>
      <c r="K26" s="822">
        <f t="shared" si="0"/>
        <v>0</v>
      </c>
      <c r="M26" s="1009"/>
      <c r="N26" s="1009"/>
      <c r="O26" s="1009"/>
      <c r="P26" s="1009"/>
    </row>
    <row r="27" spans="1:16" ht="66" customHeight="1" thickTop="1" thickBot="1" x14ac:dyDescent="0.3">
      <c r="A27" s="1243"/>
      <c r="B27" s="1366" t="s">
        <v>1771</v>
      </c>
      <c r="C27" s="1366"/>
      <c r="D27" s="1366"/>
      <c r="E27" s="1366"/>
      <c r="F27" s="1366"/>
      <c r="G27" s="1366"/>
      <c r="H27" s="1366"/>
      <c r="I27" s="1366"/>
      <c r="J27" s="1367"/>
      <c r="K27" s="822">
        <f t="shared" si="0"/>
        <v>0</v>
      </c>
      <c r="M27" s="1009"/>
      <c r="N27" s="1009"/>
      <c r="O27" s="1009"/>
      <c r="P27" s="1009"/>
    </row>
    <row r="28" spans="1:16" ht="53.25" customHeight="1" thickTop="1" thickBot="1" x14ac:dyDescent="0.3">
      <c r="A28" s="1243"/>
      <c r="B28" s="1244" t="str">
        <f>_xlfn.CONCAT("Beginning in August for the ",'Total Sheet'!B2," school year, public schools will be billed $",'Total Sheet'!B34," per case delivery fee by Gold Star Foods for Direct Delivery and Fee For Service items.  The estimated delivery fee for non-public schools is $",'Total Sheet'!B35," per case for Direct Delivery (Brown Box) and Fee For Service items.")</f>
        <v>Beginning in August for the 25-26 school year, public schools will be billed $2.25 per case delivery fee by Gold Star Foods for Direct Delivery and Fee For Service items.  The estimated delivery fee for non-public schools is $5.25 per case for Direct Delivery (Brown Box) and Fee For Service items.</v>
      </c>
      <c r="C28" s="1244"/>
      <c r="D28" s="1244"/>
      <c r="E28" s="1244"/>
      <c r="F28" s="1244"/>
      <c r="G28" s="1244"/>
      <c r="H28" s="1244"/>
      <c r="I28" s="1244"/>
      <c r="J28" s="1245"/>
      <c r="K28" s="822"/>
      <c r="M28" s="1009"/>
      <c r="N28" s="1009"/>
      <c r="O28" s="1009"/>
      <c r="P28" s="1009"/>
    </row>
    <row r="29" spans="1:16" ht="30" customHeight="1" thickTop="1" thickBot="1" x14ac:dyDescent="0.5">
      <c r="A29" s="1348" t="s">
        <v>1772</v>
      </c>
      <c r="B29" s="1348"/>
      <c r="C29" s="1348"/>
      <c r="D29" s="1348"/>
      <c r="E29" s="1348"/>
      <c r="F29" s="1348"/>
      <c r="G29" s="1348"/>
      <c r="H29" s="1348"/>
      <c r="I29" s="1348"/>
      <c r="J29" s="1349"/>
      <c r="K29" s="822">
        <f t="shared" si="0"/>
        <v>0</v>
      </c>
      <c r="M29" s="1009"/>
      <c r="N29" s="1009"/>
      <c r="O29" s="1009"/>
      <c r="P29" s="1009"/>
    </row>
    <row r="30" spans="1:16" ht="30" customHeight="1" thickBot="1" x14ac:dyDescent="0.3">
      <c r="A30" s="1356" t="s">
        <v>1773</v>
      </c>
      <c r="B30" s="1356"/>
      <c r="C30" s="1356"/>
      <c r="D30" s="1356"/>
      <c r="E30" s="1356"/>
      <c r="F30" s="1356"/>
      <c r="G30" s="1356"/>
      <c r="H30" s="1356"/>
      <c r="I30" s="1356"/>
      <c r="J30" s="1357"/>
      <c r="K30" s="822">
        <f t="shared" si="0"/>
        <v>0</v>
      </c>
      <c r="M30" s="1009"/>
      <c r="N30" s="1009"/>
      <c r="O30" s="1009"/>
      <c r="P30" s="1009"/>
    </row>
    <row r="31" spans="1:16" ht="30" customHeight="1" thickTop="1" x14ac:dyDescent="0.3">
      <c r="A31" s="1358" t="s">
        <v>0</v>
      </c>
      <c r="B31" s="1268" t="s">
        <v>108</v>
      </c>
      <c r="C31" s="1268"/>
      <c r="D31" s="1269" t="s">
        <v>1774</v>
      </c>
      <c r="E31" s="1269"/>
      <c r="F31" s="1269"/>
      <c r="G31" s="1269"/>
      <c r="H31" s="1269"/>
      <c r="I31" s="1270" t="s">
        <v>1775</v>
      </c>
      <c r="J31" s="1271"/>
      <c r="K31" s="822">
        <f t="shared" si="0"/>
        <v>0</v>
      </c>
      <c r="M31" s="1009"/>
      <c r="N31" s="1009"/>
      <c r="O31" s="1009"/>
      <c r="P31" s="1009"/>
    </row>
    <row r="32" spans="1:16" ht="30" customHeight="1" thickBot="1" x14ac:dyDescent="0.3">
      <c r="A32" s="1358"/>
      <c r="B32" s="1329">
        <f>'Direct Delivery'!P86</f>
        <v>0</v>
      </c>
      <c r="C32" s="1329"/>
      <c r="D32" s="1255" t="s">
        <v>0</v>
      </c>
      <c r="E32" s="1255"/>
      <c r="F32" s="1255"/>
      <c r="G32" s="1255"/>
      <c r="H32" s="1255"/>
      <c r="I32" s="1330">
        <f>'Direct Delivery'!R86</f>
        <v>0</v>
      </c>
      <c r="J32" s="1331"/>
      <c r="K32" s="822">
        <f>IF(L32="",0,1)</f>
        <v>0</v>
      </c>
      <c r="L32" s="832" t="str">
        <f>IF(SUM('Direct Delivery'!G10:I11,'Direct Delivery'!G12:H12,'Direct Delivery'!G14:I14,'Direct Delivery'!G16:I16,'Direct Delivery'!H17:K17,'Direct Delivery'!M17:O17,'Direct Delivery'!G21:I22,'Direct Delivery'!N43:O46,'Direct Delivery'!G46,'Direct Delivery'!K46,'Direct Delivery'!G49:G55,'Direct Delivery'!N49:O49,'Direct Delivery'!N51:O51,'Direct Delivery'!G58,'Direct Delivery'!G59:I59,'Direct Delivery'!G61:I61,'Direct Delivery'!G64:I66,'Direct Delivery'!G68:I71,'Direct Delivery'!H81:K81,'Direct Delivery'!M81:O81,'Direct Delivery'!K82:O82)&gt;0,"Please delete quantites entered in blacked out cells.","")</f>
        <v/>
      </c>
      <c r="M32" s="1009"/>
      <c r="N32" s="1009"/>
      <c r="O32" s="1009"/>
      <c r="P32" s="1009"/>
    </row>
    <row r="33" spans="1:16" ht="30" customHeight="1" thickTop="1" x14ac:dyDescent="0.45">
      <c r="A33" s="1350" t="s">
        <v>1776</v>
      </c>
      <c r="B33" s="1350"/>
      <c r="C33" s="1350"/>
      <c r="D33" s="1350"/>
      <c r="E33" s="1350"/>
      <c r="F33" s="1350"/>
      <c r="G33" s="1350"/>
      <c r="H33" s="1350"/>
      <c r="I33" s="1350"/>
      <c r="J33" s="1351"/>
      <c r="K33" s="822">
        <f t="shared" si="0"/>
        <v>0</v>
      </c>
      <c r="M33" s="1009"/>
      <c r="N33" s="1009"/>
      <c r="O33" s="1009"/>
      <c r="P33" s="1009"/>
    </row>
    <row r="34" spans="1:16" ht="30" customHeight="1" thickBot="1" x14ac:dyDescent="0.3">
      <c r="A34" s="1352" t="s">
        <v>1777</v>
      </c>
      <c r="B34" s="1352"/>
      <c r="C34" s="1352"/>
      <c r="D34" s="1352"/>
      <c r="E34" s="1352"/>
      <c r="F34" s="1352"/>
      <c r="G34" s="1352"/>
      <c r="H34" s="1352"/>
      <c r="I34" s="1352"/>
      <c r="J34" s="1353"/>
      <c r="K34" s="822">
        <f t="shared" si="0"/>
        <v>0</v>
      </c>
      <c r="M34" s="1009"/>
      <c r="N34" s="1009"/>
      <c r="O34" s="1009"/>
      <c r="P34" s="1009"/>
    </row>
    <row r="35" spans="1:16" ht="30" customHeight="1" thickTop="1" x14ac:dyDescent="0.3">
      <c r="A35" s="1354" t="s">
        <v>1778</v>
      </c>
      <c r="B35" s="1268" t="s">
        <v>1779</v>
      </c>
      <c r="C35" s="1268"/>
      <c r="D35" s="1269" t="s">
        <v>1774</v>
      </c>
      <c r="E35" s="1269"/>
      <c r="F35" s="1269"/>
      <c r="G35" s="1269"/>
      <c r="H35" s="1269"/>
      <c r="I35" s="1270" t="s">
        <v>1775</v>
      </c>
      <c r="J35" s="1271"/>
      <c r="K35" s="822">
        <f t="shared" si="0"/>
        <v>0</v>
      </c>
      <c r="M35" s="1009"/>
      <c r="N35" s="1009"/>
      <c r="O35" s="1009"/>
      <c r="P35" s="1009"/>
    </row>
    <row r="36" spans="1:16" ht="30" customHeight="1" thickBot="1" x14ac:dyDescent="0.35">
      <c r="A36" s="1355"/>
      <c r="B36" s="1368"/>
      <c r="C36" s="1368"/>
      <c r="D36" s="1369" t="s">
        <v>1778</v>
      </c>
      <c r="E36" s="1369"/>
      <c r="F36" s="1369"/>
      <c r="G36" s="1369"/>
      <c r="H36" s="1369"/>
      <c r="I36" s="1285">
        <f>'DoD Fresh'!C8</f>
        <v>0</v>
      </c>
      <c r="J36" s="1286"/>
      <c r="K36" s="822">
        <f t="shared" si="0"/>
        <v>0</v>
      </c>
      <c r="L36" s="831" t="str">
        <f>IF(AND(I36&gt;0,I36&lt;150),"For DoD, a minimum order value of $150 is required.  Please increase DoD allocation to at least $150.","")</f>
        <v/>
      </c>
      <c r="M36" s="1009"/>
      <c r="N36" s="1009"/>
      <c r="O36" s="1009"/>
      <c r="P36" s="1009"/>
    </row>
    <row r="37" spans="1:16" ht="31.5" customHeight="1" thickTop="1" x14ac:dyDescent="0.25">
      <c r="A37" s="1325" t="s">
        <v>1780</v>
      </c>
      <c r="B37" s="1325"/>
      <c r="C37" s="1325"/>
      <c r="D37" s="1325"/>
      <c r="E37" s="1325"/>
      <c r="F37" s="1325"/>
      <c r="G37" s="1325"/>
      <c r="H37" s="1325"/>
      <c r="I37" s="1325"/>
      <c r="J37" s="1326"/>
      <c r="K37" s="822">
        <f t="shared" si="0"/>
        <v>0</v>
      </c>
      <c r="L37" s="1322" t="str">
        <f>IF(SUM(K47:K56)&gt;0,"Please balance your white and dark meat FFS poultry.",IF(SUM('Rich Chicks (FFS)'!L9:L10,'Rich Chicks (FFS)'!L12:L21,'Rich Chicks (FFS)'!L23:L25,'Rich Chicks (FFS)'!N9:N10,'Rich Chicks (FFS)'!N12:N21,'Rich Chicks (FFS)'!N23:N25,'Rich Chicks (FFS)'!P9:P10,'Rich Chicks (FFS)'!P12:P21,'Rich Chicks (FFS)'!P23:P25,'Rich Chicks (FFS)'!R9:S10,'Rich Chicks (FFS)'!R12:S21,'Rich Chicks (FFS)'!R23:S25),"Please delete quantities that were entered in blacked out cells. (Rich Chicks)",""))</f>
        <v/>
      </c>
      <c r="M37" s="1009"/>
      <c r="N37" s="1009"/>
      <c r="O37" s="1009"/>
      <c r="P37" s="1009"/>
    </row>
    <row r="38" spans="1:16" ht="42.75" customHeight="1" thickBot="1" x14ac:dyDescent="0.3">
      <c r="A38" s="1327" t="s">
        <v>1781</v>
      </c>
      <c r="B38" s="1327"/>
      <c r="C38" s="1327"/>
      <c r="D38" s="1327"/>
      <c r="E38" s="1327"/>
      <c r="F38" s="1327"/>
      <c r="G38" s="1327"/>
      <c r="H38" s="1327"/>
      <c r="I38" s="1327"/>
      <c r="J38" s="1328"/>
      <c r="K38" s="822">
        <f t="shared" si="0"/>
        <v>0</v>
      </c>
      <c r="L38" s="1322"/>
      <c r="M38" s="1009"/>
      <c r="N38" s="1009"/>
      <c r="O38" s="1009"/>
      <c r="P38" s="1009"/>
    </row>
    <row r="39" spans="1:16" ht="18.95" customHeight="1" thickTop="1" x14ac:dyDescent="0.3">
      <c r="A39" s="1139" t="s">
        <v>1782</v>
      </c>
      <c r="B39" s="1268" t="s">
        <v>108</v>
      </c>
      <c r="C39" s="1269"/>
      <c r="D39" s="1269" t="s">
        <v>1774</v>
      </c>
      <c r="E39" s="1269"/>
      <c r="F39" s="1269"/>
      <c r="G39" s="1269"/>
      <c r="H39" s="1269"/>
      <c r="I39" s="1270" t="s">
        <v>1775</v>
      </c>
      <c r="J39" s="1271"/>
      <c r="K39" s="822">
        <f t="shared" si="0"/>
        <v>0</v>
      </c>
      <c r="M39" s="1009"/>
      <c r="N39" s="1009"/>
      <c r="O39" s="1009"/>
      <c r="P39" s="1009"/>
    </row>
    <row r="40" spans="1:16" ht="18.95" customHeight="1" x14ac:dyDescent="0.3">
      <c r="A40" s="1256" t="s">
        <v>1783</v>
      </c>
      <c r="B40" s="1290">
        <f>'IFS - Beef (FFS)'!T7</f>
        <v>0</v>
      </c>
      <c r="C40" s="1291"/>
      <c r="D40" s="1241" t="s">
        <v>1784</v>
      </c>
      <c r="E40" s="1241"/>
      <c r="F40" s="1241"/>
      <c r="G40" s="1241"/>
      <c r="H40" s="1241"/>
      <c r="I40" s="1246">
        <f>'IFS - Beef (FFS)'!V7</f>
        <v>0</v>
      </c>
      <c r="J40" s="1226"/>
      <c r="K40" s="822">
        <f t="shared" si="0"/>
        <v>0</v>
      </c>
      <c r="L40" s="989" t="str">
        <f>L86</f>
        <v/>
      </c>
      <c r="M40" s="1009"/>
      <c r="N40" s="1009"/>
      <c r="O40" s="1009"/>
      <c r="P40" s="1009"/>
    </row>
    <row r="41" spans="1:16" ht="18.95" customHeight="1" x14ac:dyDescent="0.3">
      <c r="A41" s="1256"/>
      <c r="B41" s="1290">
        <f>'J.T.M. - Beef (FFS)'!T7</f>
        <v>0</v>
      </c>
      <c r="C41" s="1291"/>
      <c r="D41" s="1279" t="s">
        <v>1785</v>
      </c>
      <c r="E41" s="1279"/>
      <c r="F41" s="1279"/>
      <c r="G41" s="1279"/>
      <c r="H41" s="1279"/>
      <c r="I41" s="1246">
        <f>'J.T.M. - Beef (FFS)'!V7</f>
        <v>0</v>
      </c>
      <c r="J41" s="1226"/>
      <c r="K41" s="822">
        <f t="shared" si="0"/>
        <v>0</v>
      </c>
      <c r="L41" s="989" t="str">
        <f>L87</f>
        <v/>
      </c>
      <c r="M41" s="1009"/>
      <c r="N41" s="1009"/>
      <c r="O41" s="1009"/>
      <c r="P41" s="1009"/>
    </row>
    <row r="42" spans="1:16" ht="17.100000000000001" customHeight="1" x14ac:dyDescent="0.25">
      <c r="A42" s="1054"/>
      <c r="B42" s="1005"/>
      <c r="C42" s="1005"/>
      <c r="D42" s="1005"/>
      <c r="E42" s="1005"/>
      <c r="F42" s="1005"/>
      <c r="G42" s="1005"/>
      <c r="H42" s="1005"/>
      <c r="I42" s="1005"/>
      <c r="J42" s="1144"/>
      <c r="K42" s="822">
        <f t="shared" si="0"/>
        <v>0</v>
      </c>
      <c r="L42" s="989"/>
      <c r="M42" s="1009"/>
      <c r="N42" s="1009"/>
      <c r="O42" s="1009"/>
      <c r="P42" s="1009"/>
    </row>
    <row r="43" spans="1:16" ht="18.95" customHeight="1" x14ac:dyDescent="0.3">
      <c r="A43" s="1256" t="s">
        <v>1786</v>
      </c>
      <c r="B43" s="1289">
        <f>'Brookwood - Pork (FFS)'!T7</f>
        <v>0</v>
      </c>
      <c r="C43" s="1289"/>
      <c r="D43" s="1223" t="s">
        <v>1787</v>
      </c>
      <c r="E43" s="1223"/>
      <c r="F43" s="1223"/>
      <c r="G43" s="1223"/>
      <c r="H43" s="1223"/>
      <c r="I43" s="1246">
        <f>'Brookwood - Pork (FFS)'!V7</f>
        <v>0</v>
      </c>
      <c r="J43" s="1226"/>
      <c r="K43" s="822">
        <f t="shared" si="0"/>
        <v>0</v>
      </c>
      <c r="L43" s="989"/>
      <c r="M43" s="1009"/>
      <c r="N43" s="1009"/>
      <c r="O43" s="1009"/>
      <c r="P43" s="1009"/>
    </row>
    <row r="44" spans="1:16" ht="18.95" customHeight="1" x14ac:dyDescent="0.3">
      <c r="A44" s="1256"/>
      <c r="B44" s="1289">
        <f>'J.T.M. - Pork (FFS)'!T7</f>
        <v>0</v>
      </c>
      <c r="C44" s="1289"/>
      <c r="D44" s="1223" t="s">
        <v>1785</v>
      </c>
      <c r="E44" s="1223"/>
      <c r="F44" s="1223"/>
      <c r="G44" s="1223"/>
      <c r="H44" s="1223"/>
      <c r="I44" s="1246">
        <f>'J.T.M. - Pork (FFS)'!V7</f>
        <v>0</v>
      </c>
      <c r="J44" s="1226"/>
      <c r="K44" s="822">
        <f t="shared" si="0"/>
        <v>0</v>
      </c>
      <c r="L44" s="989" t="str">
        <f>L90</f>
        <v/>
      </c>
      <c r="M44" s="1009"/>
      <c r="N44" s="1009"/>
      <c r="O44" s="1009"/>
      <c r="P44" s="1009"/>
    </row>
    <row r="45" spans="1:16" ht="18.95" customHeight="1" x14ac:dyDescent="0.3">
      <c r="A45" s="1256"/>
      <c r="B45" s="1289">
        <f>'Nick''s Famous BBQ (FFS)'!T7</f>
        <v>0</v>
      </c>
      <c r="C45" s="1289"/>
      <c r="D45" s="1223" t="s">
        <v>1751</v>
      </c>
      <c r="E45" s="1223"/>
      <c r="F45" s="1223"/>
      <c r="G45" s="1223"/>
      <c r="H45" s="1223"/>
      <c r="I45" s="1225">
        <f>'Nick''s Famous BBQ (FFS)'!V7</f>
        <v>0</v>
      </c>
      <c r="J45" s="1226"/>
      <c r="K45" s="822">
        <f t="shared" si="0"/>
        <v>0</v>
      </c>
      <c r="L45" s="989"/>
      <c r="M45" s="1009"/>
      <c r="N45" s="1009"/>
      <c r="O45" s="1009"/>
      <c r="P45" s="1009"/>
    </row>
    <row r="46" spans="1:16" ht="17.100000000000001" customHeight="1" x14ac:dyDescent="0.25">
      <c r="A46" s="1054"/>
      <c r="B46" s="1005"/>
      <c r="C46" s="1005"/>
      <c r="D46" s="1005"/>
      <c r="E46" s="1005"/>
      <c r="F46" s="1005"/>
      <c r="G46" s="1005"/>
      <c r="H46" s="1005"/>
      <c r="I46" s="1005"/>
      <c r="J46" s="1144"/>
      <c r="K46" s="822">
        <f t="shared" ref="K46:K78" si="2">IF(L46="",0,1)</f>
        <v>0</v>
      </c>
      <c r="L46" s="989"/>
      <c r="M46" s="1009"/>
      <c r="N46" s="1009"/>
      <c r="O46" s="1009"/>
      <c r="P46" s="1009"/>
    </row>
    <row r="47" spans="1:16" ht="18.95" customHeight="1" x14ac:dyDescent="0.3">
      <c r="A47" s="1256" t="s">
        <v>1788</v>
      </c>
      <c r="B47" s="1293">
        <f>'IFS - 100103 Chicken (FFS)'!T7</f>
        <v>0</v>
      </c>
      <c r="C47" s="1293"/>
      <c r="D47" s="1294" t="s">
        <v>1789</v>
      </c>
      <c r="E47" s="1294"/>
      <c r="F47" s="1294"/>
      <c r="G47" s="1294"/>
      <c r="H47" s="1294"/>
      <c r="I47" s="1346">
        <f>'IFS - 100103 Chicken (FFS)'!V7</f>
        <v>0</v>
      </c>
      <c r="J47" s="1347"/>
      <c r="K47" s="822">
        <f t="shared" si="2"/>
        <v>0</v>
      </c>
      <c r="L47" s="989" t="str">
        <f>L95</f>
        <v/>
      </c>
      <c r="M47" s="1009"/>
      <c r="N47" s="1009"/>
      <c r="O47" s="1009"/>
      <c r="P47" s="1009"/>
    </row>
    <row r="48" spans="1:16" ht="18.95" customHeight="1" x14ac:dyDescent="0.3">
      <c r="A48" s="1256"/>
      <c r="B48" s="1289">
        <f>'IFS - 100113 Chicken (FFS)'!T7</f>
        <v>0</v>
      </c>
      <c r="C48" s="1289"/>
      <c r="D48" s="1223" t="s">
        <v>1790</v>
      </c>
      <c r="E48" s="1223"/>
      <c r="F48" s="1223"/>
      <c r="G48" s="1223"/>
      <c r="H48" s="1223"/>
      <c r="I48" s="1246">
        <f>'IFS - 100113 Chicken (FFS)'!V7</f>
        <v>0</v>
      </c>
      <c r="J48" s="1226"/>
      <c r="K48" s="822">
        <f t="shared" si="2"/>
        <v>0</v>
      </c>
      <c r="L48" s="989" t="str">
        <f>L96</f>
        <v/>
      </c>
      <c r="M48" s="1009"/>
      <c r="N48" s="1009"/>
      <c r="O48" s="1009"/>
      <c r="P48" s="1009"/>
    </row>
    <row r="49" spans="1:16" ht="18.95" customHeight="1" x14ac:dyDescent="0.3">
      <c r="A49" s="1256"/>
      <c r="B49" s="1289">
        <f>'Gold Creek (FFS)'!T7</f>
        <v>0</v>
      </c>
      <c r="C49" s="1289"/>
      <c r="D49" s="1223" t="s">
        <v>1733</v>
      </c>
      <c r="E49" s="1223"/>
      <c r="F49" s="1223"/>
      <c r="G49" s="1223"/>
      <c r="H49" s="1223"/>
      <c r="I49" s="1246">
        <f>'Gold Creek (FFS)'!V7</f>
        <v>0</v>
      </c>
      <c r="J49" s="1226"/>
      <c r="K49" s="822">
        <f t="shared" si="2"/>
        <v>0</v>
      </c>
      <c r="L49" s="830" t="str">
        <f>IF('Gold Creek (FFS)'!$G$38="Unbalanced","Please balance your white and dark meat chicken.",IF(I94=0,"",IF(I94=I49,"You may have ordered the same items FFS and NOI. Please review your orders and correct if needed.","")))</f>
        <v/>
      </c>
      <c r="M49" s="1009"/>
      <c r="N49" s="1009"/>
      <c r="O49" s="1009"/>
      <c r="P49" s="1009"/>
    </row>
    <row r="50" spans="1:16" ht="18.95" customHeight="1" x14ac:dyDescent="0.3">
      <c r="A50" s="1256"/>
      <c r="B50" s="1289">
        <f>'Rich Chicks (FFS)'!T7</f>
        <v>0</v>
      </c>
      <c r="C50" s="1289"/>
      <c r="D50" s="1223" t="s">
        <v>3020</v>
      </c>
      <c r="E50" s="1223"/>
      <c r="F50" s="1223"/>
      <c r="G50" s="1223"/>
      <c r="H50" s="1223"/>
      <c r="I50" s="1246">
        <f>'Rich Chicks (FFS)'!V7</f>
        <v>0</v>
      </c>
      <c r="J50" s="1226"/>
      <c r="K50" s="822">
        <f t="shared" si="2"/>
        <v>0</v>
      </c>
      <c r="L50" s="830" t="str">
        <f>IF('Rich Chicks (FFS)'!$G$28="Unbalanced","Please balance your white and dark meat chicken.",IF(I99=0,"",IF(I99=I50,"You may have ordered the same items FFS and NOI. Please review your orders and correct if needed.","")))</f>
        <v/>
      </c>
      <c r="M50" s="1009"/>
      <c r="N50" s="1009"/>
      <c r="O50" s="1009"/>
      <c r="P50" s="1009"/>
    </row>
    <row r="51" spans="1:16" ht="18.95" customHeight="1" x14ac:dyDescent="0.3">
      <c r="A51" s="1256"/>
      <c r="B51" s="1289">
        <f>'Pilgrims-GoldKist (FFS)'!T7</f>
        <v>0</v>
      </c>
      <c r="C51" s="1289"/>
      <c r="D51" s="1223" t="s">
        <v>1752</v>
      </c>
      <c r="E51" s="1223"/>
      <c r="F51" s="1223"/>
      <c r="G51" s="1223"/>
      <c r="H51" s="1223"/>
      <c r="I51" s="1246">
        <f>'Pilgrims-GoldKist (FFS)'!V7</f>
        <v>0</v>
      </c>
      <c r="J51" s="1226"/>
      <c r="K51" s="822">
        <f t="shared" si="2"/>
        <v>0</v>
      </c>
      <c r="L51" s="830" t="str">
        <f>IF('Pilgrims-GoldKist (FFS)'!G30="Unbalanced","Please balance your white and dark meat chicken.",IF(I98=0,"",IF(I98=I51,"You may have ordered the same items FFS and NOI. Please review your orders and correct if needed.","")))</f>
        <v/>
      </c>
      <c r="M51" s="1009"/>
      <c r="N51" s="1009"/>
      <c r="O51" s="1009"/>
      <c r="P51" s="1009"/>
    </row>
    <row r="52" spans="1:16" ht="18.95" customHeight="1" x14ac:dyDescent="0.3">
      <c r="A52" s="1256"/>
      <c r="B52" s="1289">
        <f>'Yang''s 5th Taste (FFS)'!T7</f>
        <v>0</v>
      </c>
      <c r="C52" s="1289"/>
      <c r="D52" s="1292" t="s">
        <v>1757</v>
      </c>
      <c r="E52" s="1292"/>
      <c r="F52" s="1292"/>
      <c r="G52" s="1292"/>
      <c r="H52" s="1292"/>
      <c r="I52" s="1225">
        <f>'Yang''s 5th Taste (FFS)'!V7</f>
        <v>0</v>
      </c>
      <c r="J52" s="1226"/>
      <c r="K52" s="822">
        <f t="shared" si="2"/>
        <v>0</v>
      </c>
      <c r="L52" s="989" t="str">
        <f>L101</f>
        <v/>
      </c>
      <c r="M52" s="1009"/>
      <c r="N52" s="1009"/>
      <c r="O52" s="1009"/>
      <c r="P52" s="1009"/>
    </row>
    <row r="53" spans="1:16" ht="17.100000000000001" customHeight="1" x14ac:dyDescent="0.25">
      <c r="A53" s="1055"/>
      <c r="B53" s="1006"/>
      <c r="C53" s="1006"/>
      <c r="D53" s="1006"/>
      <c r="E53" s="1006"/>
      <c r="F53" s="1006"/>
      <c r="G53" s="1006"/>
      <c r="H53" s="1006"/>
      <c r="I53" s="1006"/>
      <c r="J53" s="1145"/>
      <c r="K53" s="822">
        <f t="shared" si="2"/>
        <v>0</v>
      </c>
      <c r="L53" s="989"/>
      <c r="M53" s="1009"/>
      <c r="N53" s="1009"/>
      <c r="O53" s="1009"/>
      <c r="P53" s="1009"/>
    </row>
    <row r="54" spans="1:16" ht="18.95" customHeight="1" x14ac:dyDescent="0.3">
      <c r="A54" s="1256" t="s">
        <v>1791</v>
      </c>
      <c r="B54" s="1289">
        <f>'Brookwood - Turkey (FFS)'!T7</f>
        <v>0</v>
      </c>
      <c r="C54" s="1289"/>
      <c r="D54" s="1223" t="s">
        <v>1787</v>
      </c>
      <c r="E54" s="1223"/>
      <c r="F54" s="1223"/>
      <c r="G54" s="1223"/>
      <c r="H54" s="1223"/>
      <c r="I54" s="1246">
        <f>'Brookwood - Turkey (FFS)'!V7</f>
        <v>0</v>
      </c>
      <c r="J54" s="1226"/>
      <c r="K54" s="822">
        <f t="shared" si="2"/>
        <v>0</v>
      </c>
      <c r="L54" s="989"/>
      <c r="M54" s="1009"/>
      <c r="N54" s="1009"/>
      <c r="O54" s="1009"/>
      <c r="P54" s="1009"/>
    </row>
    <row r="55" spans="1:16" ht="18.95" customHeight="1" x14ac:dyDescent="0.3">
      <c r="A55" s="1256"/>
      <c r="B55" s="1289">
        <f>'Hormel-Jennie-O (FFS)'!T7</f>
        <v>0</v>
      </c>
      <c r="C55" s="1289"/>
      <c r="D55" s="1223" t="s">
        <v>1792</v>
      </c>
      <c r="E55" s="1223"/>
      <c r="F55" s="1223"/>
      <c r="G55" s="1223"/>
      <c r="H55" s="1223"/>
      <c r="I55" s="1246">
        <f>'Hormel-Jennie-O (FFS)'!V7</f>
        <v>0</v>
      </c>
      <c r="J55" s="1226"/>
      <c r="K55" s="822">
        <f t="shared" si="2"/>
        <v>0</v>
      </c>
      <c r="L55" s="1010" t="str">
        <f>IF('Hormel-Jennie-O (FFS)'!G37="Unbalanced","Please balance your white and dark meat turkey.",IF(I104=0,"",IF(I104=I55,"You may have ordered the same items FFS and NOI. Please review your orders and correct if needed.","")))</f>
        <v/>
      </c>
      <c r="M55" s="1009"/>
      <c r="N55" s="1009"/>
      <c r="O55" s="1009"/>
      <c r="P55" s="1009"/>
    </row>
    <row r="56" spans="1:16" ht="18.95" customHeight="1" x14ac:dyDescent="0.3">
      <c r="A56" s="1256"/>
      <c r="B56" s="1289">
        <f>'J.T.M. - Turkey (FFS)'!T7</f>
        <v>0</v>
      </c>
      <c r="C56" s="1289"/>
      <c r="D56" s="1223" t="s">
        <v>1785</v>
      </c>
      <c r="E56" s="1223"/>
      <c r="F56" s="1223"/>
      <c r="G56" s="1223"/>
      <c r="H56" s="1223"/>
      <c r="I56" s="1246">
        <f>'J.T.M. - Turkey (FFS)'!V7</f>
        <v>0</v>
      </c>
      <c r="J56" s="1226"/>
      <c r="K56" s="822">
        <f t="shared" si="2"/>
        <v>0</v>
      </c>
      <c r="L56" s="989" t="str">
        <f>L105</f>
        <v/>
      </c>
      <c r="M56" s="1009"/>
      <c r="N56" s="1009"/>
      <c r="O56" s="1009"/>
      <c r="P56" s="1009"/>
    </row>
    <row r="57" spans="1:16" ht="17.100000000000001" customHeight="1" x14ac:dyDescent="0.25">
      <c r="A57" s="1055"/>
      <c r="B57" s="1006"/>
      <c r="C57" s="1006"/>
      <c r="D57" s="1006"/>
      <c r="E57" s="1006"/>
      <c r="F57" s="1006"/>
      <c r="G57" s="1006"/>
      <c r="H57" s="1006"/>
      <c r="I57" s="1006"/>
      <c r="J57" s="1145"/>
      <c r="K57" s="822">
        <f t="shared" si="2"/>
        <v>0</v>
      </c>
      <c r="L57" s="989"/>
      <c r="M57" s="1009"/>
      <c r="N57" s="1009"/>
      <c r="O57" s="1009"/>
      <c r="P57" s="1009"/>
    </row>
    <row r="58" spans="1:16" ht="18.95" customHeight="1" x14ac:dyDescent="0.3">
      <c r="A58" s="1125" t="s">
        <v>1793</v>
      </c>
      <c r="B58" s="1290">
        <f>'Cargill-Sunny Fresh (FFS)'!T7</f>
        <v>0</v>
      </c>
      <c r="C58" s="1291"/>
      <c r="D58" s="1292" t="s">
        <v>1755</v>
      </c>
      <c r="E58" s="1292"/>
      <c r="F58" s="1292"/>
      <c r="G58" s="1292"/>
      <c r="H58" s="1292"/>
      <c r="I58" s="1246">
        <f>'Cargill-Sunny Fresh (FFS)'!V7</f>
        <v>0</v>
      </c>
      <c r="J58" s="1226"/>
      <c r="K58" s="822">
        <f t="shared" si="2"/>
        <v>0</v>
      </c>
      <c r="L58" s="989" t="str">
        <f>L107</f>
        <v/>
      </c>
      <c r="M58" s="1009"/>
      <c r="N58" s="1009"/>
      <c r="O58" s="1009"/>
      <c r="P58" s="1009"/>
    </row>
    <row r="59" spans="1:16" ht="17.100000000000001" customHeight="1" x14ac:dyDescent="0.3">
      <c r="A59" s="1056"/>
      <c r="B59" s="1140"/>
      <c r="C59" s="1140"/>
      <c r="D59" s="1007"/>
      <c r="E59" s="1007"/>
      <c r="F59" s="1007"/>
      <c r="G59" s="1007"/>
      <c r="H59" s="1007"/>
      <c r="I59" s="1140"/>
      <c r="J59" s="1146"/>
      <c r="K59" s="822">
        <f t="shared" si="2"/>
        <v>0</v>
      </c>
      <c r="L59" s="989"/>
      <c r="M59" s="1009"/>
      <c r="N59" s="1009"/>
      <c r="O59" s="1009"/>
      <c r="P59" s="1009"/>
    </row>
    <row r="60" spans="1:16" ht="18.95" customHeight="1" x14ac:dyDescent="0.3">
      <c r="A60" s="1125" t="s">
        <v>1794</v>
      </c>
      <c r="B60" s="1290">
        <f>'High Liner (FFS)'!T7</f>
        <v>0</v>
      </c>
      <c r="C60" s="1291"/>
      <c r="D60" s="1241" t="s">
        <v>1734</v>
      </c>
      <c r="E60" s="1241"/>
      <c r="F60" s="1241"/>
      <c r="G60" s="1241"/>
      <c r="H60" s="1241"/>
      <c r="I60" s="1246">
        <f>'High Liner (FFS)'!V7</f>
        <v>0</v>
      </c>
      <c r="J60" s="1226"/>
      <c r="K60" s="822">
        <f t="shared" si="2"/>
        <v>0</v>
      </c>
      <c r="L60" s="989" t="str">
        <f>L134</f>
        <v/>
      </c>
      <c r="M60" s="1009"/>
      <c r="N60" s="1009"/>
      <c r="O60" s="1009"/>
      <c r="P60" s="1009"/>
    </row>
    <row r="61" spans="1:16" ht="17.100000000000001" customHeight="1" x14ac:dyDescent="0.3">
      <c r="A61" s="1056"/>
      <c r="B61" s="1140"/>
      <c r="C61" s="1140"/>
      <c r="D61" s="1007"/>
      <c r="E61" s="1007"/>
      <c r="F61" s="1007"/>
      <c r="G61" s="1007"/>
      <c r="H61" s="1007"/>
      <c r="I61" s="1140"/>
      <c r="J61" s="1146"/>
      <c r="K61" s="822">
        <f t="shared" si="2"/>
        <v>0</v>
      </c>
      <c r="L61" s="989"/>
      <c r="M61" s="1009"/>
      <c r="N61" s="1009"/>
      <c r="O61" s="1009"/>
      <c r="P61" s="1009"/>
    </row>
    <row r="62" spans="1:16" ht="18.95" customHeight="1" x14ac:dyDescent="0.3">
      <c r="A62" s="1256" t="s">
        <v>1795</v>
      </c>
      <c r="B62" s="1289">
        <f>'Alpha (FFS)'!T7</f>
        <v>0</v>
      </c>
      <c r="C62" s="1289"/>
      <c r="D62" s="1223" t="s">
        <v>1727</v>
      </c>
      <c r="E62" s="1223"/>
      <c r="F62" s="1223"/>
      <c r="G62" s="1223"/>
      <c r="H62" s="1223"/>
      <c r="I62" s="1246">
        <f>'Alpha (FFS)'!V7</f>
        <v>0</v>
      </c>
      <c r="J62" s="1226"/>
      <c r="K62" s="822">
        <f t="shared" si="2"/>
        <v>0</v>
      </c>
      <c r="L62" s="989" t="str">
        <f>L109</f>
        <v/>
      </c>
      <c r="M62" s="1009"/>
      <c r="N62" s="1009"/>
      <c r="O62" s="1009"/>
      <c r="P62" s="1009"/>
    </row>
    <row r="63" spans="1:16" ht="18.95" customHeight="1" x14ac:dyDescent="0.3">
      <c r="A63" s="1256"/>
      <c r="B63" s="1289">
        <f>'Bongards (FFS)'!T7</f>
        <v>0</v>
      </c>
      <c r="C63" s="1289"/>
      <c r="D63" s="1223" t="s">
        <v>1728</v>
      </c>
      <c r="E63" s="1223"/>
      <c r="F63" s="1223"/>
      <c r="G63" s="1223"/>
      <c r="H63" s="1223"/>
      <c r="I63" s="1246">
        <f>'Bongards (FFS)'!V7</f>
        <v>0</v>
      </c>
      <c r="J63" s="1226"/>
      <c r="K63" s="822">
        <f t="shared" si="2"/>
        <v>0</v>
      </c>
      <c r="L63" s="989" t="str">
        <f>L111</f>
        <v/>
      </c>
      <c r="M63" s="1009"/>
      <c r="N63" s="1009"/>
      <c r="O63" s="1009"/>
      <c r="P63" s="1009"/>
    </row>
    <row r="64" spans="1:16" ht="18.95" customHeight="1" x14ac:dyDescent="0.3">
      <c r="A64" s="1256"/>
      <c r="B64" s="1289">
        <f>'J.T.M.  - Cheese (FFS)'!T7</f>
        <v>0</v>
      </c>
      <c r="C64" s="1289"/>
      <c r="D64" s="1223" t="s">
        <v>1785</v>
      </c>
      <c r="E64" s="1223"/>
      <c r="F64" s="1223"/>
      <c r="G64" s="1223"/>
      <c r="H64" s="1223"/>
      <c r="I64" s="1246">
        <f>'J.T.M.  - Cheese (FFS)'!V7</f>
        <v>0</v>
      </c>
      <c r="J64" s="1226"/>
      <c r="K64" s="822">
        <f t="shared" si="2"/>
        <v>0</v>
      </c>
      <c r="L64" s="989" t="str">
        <f>L114</f>
        <v/>
      </c>
      <c r="M64" s="1009"/>
      <c r="N64" s="1009"/>
      <c r="O64" s="1009"/>
      <c r="P64" s="1009"/>
    </row>
    <row r="65" spans="1:16" ht="18.95" customHeight="1" x14ac:dyDescent="0.3">
      <c r="A65" s="1256"/>
      <c r="B65" s="1289">
        <f>'Los Cabos (FFS)'!T7</f>
        <v>0</v>
      </c>
      <c r="C65" s="1289"/>
      <c r="D65" s="1223" t="s">
        <v>1743</v>
      </c>
      <c r="E65" s="1223"/>
      <c r="F65" s="1223"/>
      <c r="G65" s="1223"/>
      <c r="H65" s="1223"/>
      <c r="I65" s="1246">
        <f>'Los Cabos (FFS)'!V7</f>
        <v>0</v>
      </c>
      <c r="J65" s="1226"/>
      <c r="K65" s="822">
        <f t="shared" si="2"/>
        <v>0</v>
      </c>
      <c r="L65" s="989" t="str">
        <f>L116</f>
        <v/>
      </c>
      <c r="M65" s="1009"/>
      <c r="N65" s="1009"/>
      <c r="O65" s="1009"/>
      <c r="P65" s="1009"/>
    </row>
    <row r="66" spans="1:16" ht="18.95" customHeight="1" x14ac:dyDescent="0.3">
      <c r="A66" s="1256"/>
      <c r="B66" s="1289">
        <f>'Nardone Bros (FFS)'!T7</f>
        <v>0</v>
      </c>
      <c r="C66" s="1289"/>
      <c r="D66" s="1223" t="s">
        <v>3021</v>
      </c>
      <c r="E66" s="1223"/>
      <c r="F66" s="1223"/>
      <c r="G66" s="1223"/>
      <c r="H66" s="1223"/>
      <c r="I66" s="1246">
        <f>'Nardone Bros (FFS)'!V7</f>
        <v>0</v>
      </c>
      <c r="J66" s="1226"/>
      <c r="K66" s="822">
        <f t="shared" si="2"/>
        <v>0</v>
      </c>
      <c r="L66" s="989" t="str">
        <f>L117</f>
        <v/>
      </c>
      <c r="M66" s="1009"/>
      <c r="N66" s="1009"/>
      <c r="O66" s="1009"/>
      <c r="P66" s="1009"/>
    </row>
    <row r="67" spans="1:16" ht="18.95" customHeight="1" x14ac:dyDescent="0.3">
      <c r="A67" s="1256"/>
      <c r="B67" s="1289">
        <f>'Rich''s - Cheese (FFS)'!T7</f>
        <v>0</v>
      </c>
      <c r="C67" s="1289"/>
      <c r="D67" s="1252" t="s">
        <v>1819</v>
      </c>
      <c r="E67" s="1252"/>
      <c r="F67" s="1252"/>
      <c r="G67" s="1252"/>
      <c r="H67" s="1252"/>
      <c r="I67" s="1246">
        <f>'Rich''s - Cheese (FFS)'!V7</f>
        <v>0</v>
      </c>
      <c r="J67" s="1226"/>
      <c r="K67" s="822"/>
      <c r="L67" s="830" t="str">
        <f>L118</f>
        <v/>
      </c>
      <c r="M67" s="1009"/>
      <c r="N67" s="1009"/>
      <c r="O67" s="1009"/>
      <c r="P67" s="1009"/>
    </row>
    <row r="68" spans="1:16" ht="18.95" customHeight="1" x14ac:dyDescent="0.3">
      <c r="A68" s="1256"/>
      <c r="B68" s="1289">
        <f>'Tasty Brands (FFS)'!T7</f>
        <v>0</v>
      </c>
      <c r="C68" s="1289"/>
      <c r="D68" s="1223" t="s">
        <v>1756</v>
      </c>
      <c r="E68" s="1223"/>
      <c r="F68" s="1223"/>
      <c r="G68" s="1223"/>
      <c r="H68" s="1223"/>
      <c r="I68" s="1246">
        <f>'Tasty Brands (FFS)'!V7</f>
        <v>0</v>
      </c>
      <c r="J68" s="1226"/>
      <c r="K68" s="822">
        <f t="shared" si="2"/>
        <v>0</v>
      </c>
      <c r="L68" s="830" t="str">
        <f>L122</f>
        <v/>
      </c>
      <c r="M68" s="1009"/>
      <c r="N68" s="1009"/>
      <c r="O68" s="1009"/>
      <c r="P68" s="1009"/>
    </row>
    <row r="69" spans="1:16" ht="17.100000000000001" customHeight="1" x14ac:dyDescent="0.25">
      <c r="A69" s="1057"/>
      <c r="B69" s="1031"/>
      <c r="C69" s="1031"/>
      <c r="D69" s="1031"/>
      <c r="E69" s="1031"/>
      <c r="F69" s="1031"/>
      <c r="G69" s="1031"/>
      <c r="H69" s="1031"/>
      <c r="I69" s="1031"/>
      <c r="J69" s="1147"/>
      <c r="K69" s="822">
        <f t="shared" si="2"/>
        <v>0</v>
      </c>
      <c r="M69" s="1009"/>
      <c r="N69" s="1009"/>
      <c r="O69" s="1009"/>
      <c r="P69" s="1009"/>
    </row>
    <row r="70" spans="1:16" ht="18.95" customHeight="1" x14ac:dyDescent="0.3">
      <c r="A70" s="1274" t="s">
        <v>1796</v>
      </c>
      <c r="B70" s="1277">
        <f>'NFG - Apples (FFS)'!T7</f>
        <v>0</v>
      </c>
      <c r="C70" s="1278"/>
      <c r="D70" s="1279" t="s">
        <v>1797</v>
      </c>
      <c r="E70" s="1279"/>
      <c r="F70" s="1279"/>
      <c r="G70" s="1279"/>
      <c r="H70" s="1279"/>
      <c r="I70" s="1280">
        <f>'NFG - Apples (FFS)'!V7</f>
        <v>0</v>
      </c>
      <c r="J70" s="1281"/>
      <c r="K70" s="822">
        <f t="shared" si="2"/>
        <v>0</v>
      </c>
      <c r="L70" s="830" t="str">
        <f>IF(SUM('NFG - Apples (FFS)'!L9:L21,'NFG - Apples (FFS)'!N9:N21,'NFG - Apples (FFS)'!Q9:Q21,'NFG - Apples (FFS)'!S9:S21)&gt;0,"Please delete quantities that were entered in blacked-out cells.",IF(L128="","",L128))</f>
        <v/>
      </c>
      <c r="M70" s="1009"/>
      <c r="N70" s="1009"/>
      <c r="O70" s="1009"/>
      <c r="P70" s="1009"/>
    </row>
    <row r="71" spans="1:16" ht="18.95" customHeight="1" x14ac:dyDescent="0.3">
      <c r="A71" s="1275"/>
      <c r="B71" s="1277">
        <f>'NFG - Pears (FFS)'!T7</f>
        <v>0</v>
      </c>
      <c r="C71" s="1278"/>
      <c r="D71" s="1241" t="s">
        <v>1798</v>
      </c>
      <c r="E71" s="1241"/>
      <c r="F71" s="1241"/>
      <c r="G71" s="1241"/>
      <c r="H71" s="1241"/>
      <c r="I71" s="1218">
        <f>'NFG - Pears (FFS)'!V7</f>
        <v>0</v>
      </c>
      <c r="J71" s="1219"/>
      <c r="K71" s="822">
        <f t="shared" si="2"/>
        <v>0</v>
      </c>
      <c r="L71" s="830" t="str">
        <f>IF(SUM('NFG - Pears (FFS)'!L9:L10,'NFG - Pears (FFS)'!N9:N10,'NFG - Pears (FFS)'!Q9:Q10,'NFG - Pears (FFS)'!S9:S10)&gt;0,"Please delete quantities that were entered in blacked-out cells.",IF(L129="","",L129))</f>
        <v/>
      </c>
      <c r="M71" s="1009"/>
      <c r="N71" s="1009"/>
      <c r="O71" s="1009"/>
      <c r="P71" s="1009"/>
    </row>
    <row r="72" spans="1:16" ht="18.95" customHeight="1" x14ac:dyDescent="0.3">
      <c r="A72" s="1275"/>
      <c r="B72" s="1277">
        <f>'NFG - Peaches (FFS)'!T7</f>
        <v>0</v>
      </c>
      <c r="C72" s="1278"/>
      <c r="D72" s="1241" t="s">
        <v>1799</v>
      </c>
      <c r="E72" s="1241"/>
      <c r="F72" s="1241"/>
      <c r="G72" s="1241"/>
      <c r="H72" s="1241"/>
      <c r="I72" s="1218">
        <f>'NFG - Peaches (FFS)'!V7</f>
        <v>0</v>
      </c>
      <c r="J72" s="1219"/>
      <c r="K72" s="822">
        <f t="shared" si="2"/>
        <v>0</v>
      </c>
      <c r="L72" s="830" t="str">
        <f>IF(SUM('NFG - Peaches (FFS)'!L9:L10,'NFG - Peaches (FFS)'!N9:N10,'NFG - Peaches (FFS)'!Q9:Q10,'NFG - Peaches (FFS)'!S9:S10)&gt;0,"Please delete quantities that were entered in blacked-out cells.",IF(L130="","",L130))</f>
        <v/>
      </c>
      <c r="M72" s="1009"/>
      <c r="N72" s="1009"/>
      <c r="O72" s="1009"/>
      <c r="P72" s="1009"/>
    </row>
    <row r="73" spans="1:16" ht="18.95" customHeight="1" x14ac:dyDescent="0.3">
      <c r="A73" s="1275"/>
      <c r="B73" s="1277">
        <f>'NFG - Mixed Fruit (FFS)'!T7</f>
        <v>0</v>
      </c>
      <c r="C73" s="1278"/>
      <c r="D73" s="1241" t="s">
        <v>1800</v>
      </c>
      <c r="E73" s="1241"/>
      <c r="F73" s="1241"/>
      <c r="G73" s="1241"/>
      <c r="H73" s="1241"/>
      <c r="I73" s="1218">
        <f>'NFG - Mixed Fruit (FFS)'!V7</f>
        <v>0</v>
      </c>
      <c r="J73" s="1219"/>
      <c r="K73" s="822">
        <f t="shared" si="2"/>
        <v>0</v>
      </c>
      <c r="L73" s="830" t="str">
        <f>IF(SUM('NFG - Mixed Fruit (FFS)'!L9,'NFG - Mixed Fruit (FFS)'!N9,'NFG - Mixed Fruit (FFS)'!Q9,'NFG - Mixed Fruit (FFS)'!S9)&gt;0,"Please delete quantities that were entered in blacked-out cells.",IF(L131="","",L131))</f>
        <v/>
      </c>
      <c r="M73" s="1009"/>
      <c r="N73" s="1009"/>
      <c r="O73" s="1009"/>
      <c r="P73" s="1009"/>
    </row>
    <row r="74" spans="1:16" ht="18.95" customHeight="1" x14ac:dyDescent="0.3">
      <c r="A74" s="1275"/>
      <c r="B74" s="1277">
        <f>'NFG - Garbanzo Beans (FFS)'!T7</f>
        <v>0</v>
      </c>
      <c r="C74" s="1278"/>
      <c r="D74" s="1241" t="s">
        <v>1801</v>
      </c>
      <c r="E74" s="1241"/>
      <c r="F74" s="1241"/>
      <c r="G74" s="1241"/>
      <c r="H74" s="1241"/>
      <c r="I74" s="1218">
        <f>'NFG - Garbanzo Beans (FFS)'!V7</f>
        <v>0</v>
      </c>
      <c r="J74" s="1219"/>
      <c r="K74" s="822">
        <f t="shared" si="2"/>
        <v>0</v>
      </c>
      <c r="L74" s="830" t="str">
        <f>IF(SUM('NFG - Garbanzo Beans (FFS)'!L9:L14,'NFG - Garbanzo Beans (FFS)'!N9:N14,'NFG - Garbanzo Beans (FFS)'!Q9:Q14,'NFG - Garbanzo Beans (FFS)'!S9:S14)&gt;0,"Please delete quantities that were entered in blacked-out cells.",IF(L132="","",L132))</f>
        <v/>
      </c>
      <c r="M74" s="1009"/>
      <c r="N74" s="1009"/>
      <c r="O74" s="1009"/>
      <c r="P74" s="1009"/>
    </row>
    <row r="75" spans="1:16" ht="18.95" customHeight="1" x14ac:dyDescent="0.3">
      <c r="A75" s="1275"/>
      <c r="B75" s="1277">
        <f>'NFG - Pinto Beans (FFS)'!T7</f>
        <v>0</v>
      </c>
      <c r="C75" s="1278"/>
      <c r="D75" s="1241" t="s">
        <v>1802</v>
      </c>
      <c r="E75" s="1241"/>
      <c r="F75" s="1241"/>
      <c r="G75" s="1241"/>
      <c r="H75" s="1241"/>
      <c r="I75" s="1218">
        <f>'NFG - Pinto Beans (FFS)'!V7</f>
        <v>0</v>
      </c>
      <c r="J75" s="1219"/>
      <c r="K75" s="822">
        <f t="shared" si="2"/>
        <v>0</v>
      </c>
      <c r="L75" s="830" t="str">
        <f>IF(SUM('NFG - Pinto Beans (FFS)'!L9:L10,'NFG - Pinto Beans (FFS)'!N9:N10,'NFG - Pinto Beans (FFS)'!Q9:Q10,'NFG - Pinto Beans (FFS)'!S9:S10)&gt;0,"Please deletequantities that were entered in blacked-out cells.",IF(L133="","",L133))</f>
        <v/>
      </c>
      <c r="M75" s="1009"/>
      <c r="N75" s="1009"/>
      <c r="O75" s="1009"/>
      <c r="P75" s="1009"/>
    </row>
    <row r="76" spans="1:16" ht="18.95" customHeight="1" x14ac:dyDescent="0.3">
      <c r="A76" s="1275"/>
      <c r="B76" s="1272">
        <f>'Cherry Central - Apples (FFS)'!T7</f>
        <v>0</v>
      </c>
      <c r="C76" s="1273"/>
      <c r="D76" s="1241" t="s">
        <v>1803</v>
      </c>
      <c r="E76" s="1241"/>
      <c r="F76" s="1241"/>
      <c r="G76" s="1241"/>
      <c r="H76" s="1241"/>
      <c r="I76" s="1225">
        <f>'Cherry Central - Apples (FFS)'!V7</f>
        <v>0</v>
      </c>
      <c r="J76" s="1226"/>
      <c r="K76" s="822">
        <f t="shared" si="2"/>
        <v>0</v>
      </c>
      <c r="M76" s="1009"/>
      <c r="N76" s="1009"/>
      <c r="O76" s="1009"/>
      <c r="P76" s="1009"/>
    </row>
    <row r="77" spans="1:16" ht="18.95" customHeight="1" x14ac:dyDescent="0.3">
      <c r="A77" s="1275"/>
      <c r="B77" s="1272">
        <f>'Cherry Central - Cherries (FFS)'!T7</f>
        <v>0</v>
      </c>
      <c r="C77" s="1273"/>
      <c r="D77" s="1241" t="s">
        <v>1804</v>
      </c>
      <c r="E77" s="1241"/>
      <c r="F77" s="1241"/>
      <c r="G77" s="1241"/>
      <c r="H77" s="1241"/>
      <c r="I77" s="1225">
        <f>'Cherry Central - Cherries (FFS)'!V7</f>
        <v>0</v>
      </c>
      <c r="J77" s="1226"/>
      <c r="K77" s="822">
        <f t="shared" si="2"/>
        <v>0</v>
      </c>
      <c r="M77" s="1009"/>
      <c r="N77" s="1009"/>
      <c r="O77" s="1009"/>
      <c r="P77" s="1009"/>
    </row>
    <row r="78" spans="1:16" ht="18.95" customHeight="1" thickBot="1" x14ac:dyDescent="0.35">
      <c r="A78" s="1276"/>
      <c r="B78" s="1282">
        <f>'Red Gold (FFS)'!T7</f>
        <v>0</v>
      </c>
      <c r="C78" s="1283"/>
      <c r="D78" s="1284" t="s">
        <v>1753</v>
      </c>
      <c r="E78" s="1284"/>
      <c r="F78" s="1284"/>
      <c r="G78" s="1284"/>
      <c r="H78" s="1284"/>
      <c r="I78" s="1285">
        <f>'Red Gold (FFS)'!V7</f>
        <v>0</v>
      </c>
      <c r="J78" s="1286"/>
      <c r="K78" s="822">
        <f t="shared" si="2"/>
        <v>0</v>
      </c>
      <c r="L78" s="830" t="str">
        <f>L125</f>
        <v/>
      </c>
      <c r="M78" s="1009"/>
      <c r="N78" s="1009"/>
      <c r="O78" s="1009"/>
      <c r="P78" s="1009"/>
    </row>
    <row r="79" spans="1:16" ht="28.5" customHeight="1" thickTop="1" x14ac:dyDescent="0.45">
      <c r="A79" s="1287" t="s">
        <v>3037</v>
      </c>
      <c r="B79" s="1287"/>
      <c r="C79" s="1287"/>
      <c r="D79" s="1287"/>
      <c r="E79" s="1287"/>
      <c r="F79" s="1287"/>
      <c r="G79" s="1287"/>
      <c r="H79" s="1287"/>
      <c r="I79" s="1287"/>
      <c r="J79" s="1288"/>
      <c r="K79" s="822">
        <f t="shared" ref="K79:K110" si="3">IF(L79="",0,1)</f>
        <v>0</v>
      </c>
      <c r="L79" s="1322" t="str">
        <f>IF(SUM(K93:K105)&gt;0,"Please balance your white and dark meat NOI poultry.","")</f>
        <v/>
      </c>
      <c r="M79" s="1009"/>
      <c r="N79" s="1009"/>
      <c r="O79" s="1009"/>
      <c r="P79" s="1009"/>
    </row>
    <row r="80" spans="1:16" ht="33.75" customHeight="1" thickBot="1" x14ac:dyDescent="0.3">
      <c r="A80" s="1266" t="s">
        <v>1805</v>
      </c>
      <c r="B80" s="1266"/>
      <c r="C80" s="1266"/>
      <c r="D80" s="1266"/>
      <c r="E80" s="1266"/>
      <c r="F80" s="1266"/>
      <c r="G80" s="1266"/>
      <c r="H80" s="1266"/>
      <c r="I80" s="1266"/>
      <c r="J80" s="1267"/>
      <c r="K80" s="822">
        <f t="shared" si="3"/>
        <v>0</v>
      </c>
      <c r="L80" s="1322"/>
      <c r="M80" s="1009"/>
      <c r="N80" s="1009"/>
      <c r="O80" s="1009"/>
      <c r="P80" s="1009"/>
    </row>
    <row r="81" spans="1:16" ht="17.100000000000001" customHeight="1" thickTop="1" thickBot="1" x14ac:dyDescent="0.3">
      <c r="A81" s="1151"/>
      <c r="B81" s="1152"/>
      <c r="C81" s="1152"/>
      <c r="D81" s="1152"/>
      <c r="E81" s="1152"/>
      <c r="F81" s="1152"/>
      <c r="G81" s="1152"/>
      <c r="H81" s="1152"/>
      <c r="I81" s="1152"/>
      <c r="J81" s="1153"/>
      <c r="K81" s="822">
        <f t="shared" si="3"/>
        <v>0</v>
      </c>
      <c r="L81" s="830" t="str">
        <f>IF(AND(SUM(I86:J139)&gt;0,SUM(I86:J139)&lt;30),"You spent less than $30 NOI. Did you mean to select NOI items?","")</f>
        <v/>
      </c>
      <c r="M81" s="1009"/>
      <c r="N81" s="1009"/>
      <c r="O81" s="1009"/>
      <c r="P81" s="1009"/>
    </row>
    <row r="82" spans="1:16" ht="21" customHeight="1" thickBot="1" x14ac:dyDescent="0.3">
      <c r="A82" s="1238" t="s">
        <v>1806</v>
      </c>
      <c r="B82" s="1238"/>
      <c r="C82" s="1238"/>
      <c r="D82" s="1238"/>
      <c r="E82" s="1238"/>
      <c r="F82" s="1238"/>
      <c r="G82" s="1238"/>
      <c r="H82" s="1238"/>
      <c r="I82" s="1238"/>
      <c r="J82" s="1239"/>
      <c r="K82" s="822">
        <f t="shared" si="3"/>
        <v>0</v>
      </c>
      <c r="M82" s="1009"/>
      <c r="N82" s="1009"/>
      <c r="O82" s="1009"/>
      <c r="P82" s="1009"/>
    </row>
    <row r="83" spans="1:16" ht="23.25" customHeight="1" thickBot="1" x14ac:dyDescent="0.4">
      <c r="A83" s="1058"/>
      <c r="B83" s="1372" t="s">
        <v>1807</v>
      </c>
      <c r="C83" s="1372"/>
      <c r="D83" s="1372"/>
      <c r="E83" s="1372"/>
      <c r="F83" s="1370"/>
      <c r="G83" s="1370"/>
      <c r="H83" s="1370"/>
      <c r="I83" s="1370"/>
      <c r="J83" s="1371"/>
      <c r="K83" s="822">
        <f t="shared" si="3"/>
        <v>0</v>
      </c>
      <c r="L83" s="834" t="str">
        <f>IF(AND(F83="",SUM(I86:J88,I90:J91,I93:J101,I103:J105,I107,I109:J123,I125:J134,I136:J139)&gt;0),"&lt;-- PLEASE ENTER YOUR DISTRIBUTOR","")</f>
        <v/>
      </c>
      <c r="M83" s="1011"/>
      <c r="N83" s="1011"/>
      <c r="O83" s="1009"/>
      <c r="P83" s="1009"/>
    </row>
    <row r="84" spans="1:16" ht="17.100000000000001" customHeight="1" thickTop="1" thickBot="1" x14ac:dyDescent="0.3">
      <c r="A84" s="1154"/>
      <c r="B84" s="1155"/>
      <c r="C84" s="1155"/>
      <c r="D84" s="1155"/>
      <c r="E84" s="1155"/>
      <c r="F84" s="1155"/>
      <c r="G84" s="1155"/>
      <c r="H84" s="1155"/>
      <c r="I84" s="1155"/>
      <c r="J84" s="1156"/>
      <c r="K84" s="822">
        <f t="shared" si="3"/>
        <v>0</v>
      </c>
      <c r="M84" s="1009"/>
      <c r="N84" s="1009"/>
      <c r="O84" s="1009"/>
      <c r="P84" s="1009"/>
    </row>
    <row r="85" spans="1:16" ht="18.95" customHeight="1" thickTop="1" x14ac:dyDescent="0.3">
      <c r="A85" s="1139" t="s">
        <v>3</v>
      </c>
      <c r="B85" s="1268" t="s">
        <v>1779</v>
      </c>
      <c r="C85" s="1268"/>
      <c r="D85" s="1269" t="s">
        <v>1774</v>
      </c>
      <c r="E85" s="1269"/>
      <c r="F85" s="1269"/>
      <c r="G85" s="1269"/>
      <c r="H85" s="1269"/>
      <c r="I85" s="1270" t="s">
        <v>1775</v>
      </c>
      <c r="J85" s="1271"/>
      <c r="K85" s="822">
        <f t="shared" si="3"/>
        <v>0</v>
      </c>
      <c r="M85" s="1009"/>
      <c r="N85" s="1009"/>
      <c r="O85" s="1009"/>
      <c r="P85" s="1009"/>
    </row>
    <row r="86" spans="1:16" ht="18.95" customHeight="1" x14ac:dyDescent="0.3">
      <c r="A86" s="1256" t="s">
        <v>1783</v>
      </c>
      <c r="B86" s="1224">
        <f>'IFS - Beef (NOI)'!L8</f>
        <v>0</v>
      </c>
      <c r="C86" s="1224"/>
      <c r="D86" s="1223" t="s">
        <v>1808</v>
      </c>
      <c r="E86" s="1223"/>
      <c r="F86" s="1223"/>
      <c r="G86" s="1223"/>
      <c r="H86" s="1223"/>
      <c r="I86" s="1225">
        <f>'IFS - Beef (NOI)'!S8</f>
        <v>0</v>
      </c>
      <c r="J86" s="1226"/>
      <c r="K86" s="822">
        <f t="shared" si="3"/>
        <v>0</v>
      </c>
      <c r="L86" s="830" t="str">
        <f>IF(I86=0,"",IF(I86=I40,"You may have ordered the same items FFS and NOI. Please review your orders and correct if needed.",""))</f>
        <v/>
      </c>
      <c r="M86" s="1009"/>
      <c r="N86" s="1009"/>
      <c r="O86" s="1009"/>
      <c r="P86" s="1009"/>
    </row>
    <row r="87" spans="1:16" ht="18.95" customHeight="1" x14ac:dyDescent="0.3">
      <c r="A87" s="1256"/>
      <c r="B87" s="1251">
        <f>'J.T.M - Beef (NOI)'!L8</f>
        <v>0</v>
      </c>
      <c r="C87" s="1251"/>
      <c r="D87" s="1223" t="s">
        <v>1809</v>
      </c>
      <c r="E87" s="1223"/>
      <c r="F87" s="1223"/>
      <c r="G87" s="1223"/>
      <c r="H87" s="1223"/>
      <c r="I87" s="1246">
        <f>'J.T.M - Beef (NOI)'!S8</f>
        <v>0</v>
      </c>
      <c r="J87" s="1226"/>
      <c r="K87" s="822">
        <f t="shared" si="3"/>
        <v>0</v>
      </c>
      <c r="L87" s="830" t="str">
        <f>IF(I87=0,"",IF(I87=I41,"You may have ordered the same items FFS and NOI. Please review your orders and correct if needed.",""))</f>
        <v/>
      </c>
      <c r="M87" s="1009"/>
      <c r="N87" s="1009"/>
      <c r="O87" s="1009"/>
      <c r="P87" s="1009"/>
    </row>
    <row r="88" spans="1:16" ht="18.95" customHeight="1" x14ac:dyDescent="0.3">
      <c r="A88" s="1256"/>
      <c r="B88" s="1224">
        <f>'Tyson - Beef (NOI)'!L8</f>
        <v>0</v>
      </c>
      <c r="C88" s="1224"/>
      <c r="D88" s="1223" t="s">
        <v>1810</v>
      </c>
      <c r="E88" s="1223"/>
      <c r="F88" s="1223"/>
      <c r="G88" s="1223"/>
      <c r="H88" s="1223"/>
      <c r="I88" s="1225">
        <f>'Tyson - Beef (NOI)'!S8</f>
        <v>0</v>
      </c>
      <c r="J88" s="1226"/>
      <c r="K88" s="822">
        <f t="shared" si="3"/>
        <v>0</v>
      </c>
      <c r="M88" s="1009"/>
      <c r="N88" s="1009"/>
      <c r="O88" s="1009"/>
      <c r="P88" s="1009"/>
    </row>
    <row r="89" spans="1:16" ht="17.100000000000001" customHeight="1" x14ac:dyDescent="0.25">
      <c r="A89" s="1059"/>
      <c r="B89" s="1141"/>
      <c r="C89" s="1141"/>
      <c r="D89" s="835"/>
      <c r="E89" s="835"/>
      <c r="F89" s="835"/>
      <c r="G89" s="835"/>
      <c r="H89" s="835"/>
      <c r="I89" s="1141"/>
      <c r="J89" s="1148"/>
      <c r="K89" s="822">
        <f t="shared" si="3"/>
        <v>0</v>
      </c>
      <c r="L89" s="830" t="str">
        <f>IF(I89=0,"",IF(I89=I43,"You may have ordered the same items FFS and NOI. Please review your orders and correct if needed.",""))</f>
        <v/>
      </c>
      <c r="M89" s="1009"/>
      <c r="N89" s="1009"/>
      <c r="O89" s="1009"/>
      <c r="P89" s="1009"/>
    </row>
    <row r="90" spans="1:16" ht="18.95" customHeight="1" x14ac:dyDescent="0.25">
      <c r="A90" s="1256" t="s">
        <v>1786</v>
      </c>
      <c r="B90" s="1257">
        <f>'J.T.M. - Pork (NOI)'!L8</f>
        <v>0</v>
      </c>
      <c r="C90" s="1257"/>
      <c r="D90" s="1223" t="s">
        <v>1809</v>
      </c>
      <c r="E90" s="1223"/>
      <c r="F90" s="1223"/>
      <c r="G90" s="1223"/>
      <c r="H90" s="1223"/>
      <c r="I90" s="1258">
        <f>'J.T.M. - Pork (NOI)'!S8</f>
        <v>0</v>
      </c>
      <c r="J90" s="1259"/>
      <c r="K90" s="822">
        <f t="shared" si="3"/>
        <v>0</v>
      </c>
      <c r="L90" s="830" t="str">
        <f>IF(I90=0,"",IF(I90=I44,"You may have ordered the same items FFS and NOI. Please review your orders and correct if needed.",""))</f>
        <v/>
      </c>
      <c r="M90" s="1009"/>
      <c r="N90" s="1009"/>
      <c r="O90" s="1009"/>
      <c r="P90" s="1009"/>
    </row>
    <row r="91" spans="1:16" ht="18.95" customHeight="1" x14ac:dyDescent="0.3">
      <c r="A91" s="1256"/>
      <c r="B91" s="1224">
        <f>'Tyson - Pork (NOI)'!L8</f>
        <v>0</v>
      </c>
      <c r="C91" s="1224"/>
      <c r="D91" s="1220" t="s">
        <v>1810</v>
      </c>
      <c r="E91" s="1220"/>
      <c r="F91" s="1220"/>
      <c r="G91" s="1220"/>
      <c r="H91" s="1220"/>
      <c r="I91" s="1225">
        <f>'Tyson - Pork (NOI)'!S8</f>
        <v>0</v>
      </c>
      <c r="J91" s="1226"/>
      <c r="K91" s="822">
        <f t="shared" si="3"/>
        <v>0</v>
      </c>
      <c r="M91" s="1009"/>
      <c r="N91" s="1009"/>
      <c r="O91" s="1009"/>
      <c r="P91" s="1009"/>
    </row>
    <row r="92" spans="1:16" ht="17.100000000000001" customHeight="1" x14ac:dyDescent="0.3">
      <c r="A92" s="1060"/>
      <c r="B92" s="1142"/>
      <c r="C92" s="1142"/>
      <c r="D92" s="1008"/>
      <c r="E92" s="1008"/>
      <c r="F92" s="1008"/>
      <c r="G92" s="1008"/>
      <c r="H92" s="1008"/>
      <c r="I92" s="1149"/>
      <c r="J92" s="1150"/>
      <c r="K92" s="822">
        <f t="shared" si="3"/>
        <v>0</v>
      </c>
      <c r="M92" s="1009"/>
      <c r="N92" s="1009"/>
      <c r="O92" s="1009"/>
      <c r="P92" s="1009"/>
    </row>
    <row r="93" spans="1:16" ht="18.95" customHeight="1" x14ac:dyDescent="0.3">
      <c r="A93" s="1260" t="s">
        <v>1788</v>
      </c>
      <c r="B93" s="1261">
        <f>'Foster Farms (NOI)'!L8</f>
        <v>0</v>
      </c>
      <c r="C93" s="1261"/>
      <c r="D93" s="1241" t="s">
        <v>1811</v>
      </c>
      <c r="E93" s="1241"/>
      <c r="F93" s="1241"/>
      <c r="G93" s="1241"/>
      <c r="H93" s="1241"/>
      <c r="I93" s="1262">
        <f>'Foster Farms (NOI)'!S8</f>
        <v>0</v>
      </c>
      <c r="J93" s="1263"/>
      <c r="K93" s="822">
        <f t="shared" si="3"/>
        <v>0</v>
      </c>
      <c r="L93" s="830" t="str">
        <f>IF('Foster Farms (NOI)'!J11="Unbalanced","Please balance your white and dark meat chicken.","")</f>
        <v/>
      </c>
      <c r="M93" s="1009"/>
      <c r="N93" s="1009"/>
      <c r="O93" s="1009"/>
      <c r="P93" s="1009"/>
    </row>
    <row r="94" spans="1:16" ht="18.95" customHeight="1" x14ac:dyDescent="0.3">
      <c r="A94" s="1260"/>
      <c r="B94" s="1264">
        <f>'Gold Creek (NOI)'!L8</f>
        <v>0</v>
      </c>
      <c r="C94" s="1264"/>
      <c r="D94" s="1223" t="s">
        <v>1733</v>
      </c>
      <c r="E94" s="1223"/>
      <c r="F94" s="1223"/>
      <c r="G94" s="1223"/>
      <c r="H94" s="1223"/>
      <c r="I94" s="1265">
        <f>'Gold Creek (NOI)'!S8</f>
        <v>0</v>
      </c>
      <c r="J94" s="1263"/>
      <c r="K94" s="822">
        <f t="shared" si="3"/>
        <v>0</v>
      </c>
      <c r="L94" s="830" t="str">
        <f>IF('Gold Creek (NOI)'!$J$11="Unbalanced","Please balance your white and dark meat chicken.",IF(I94=0,"",IF(I94=I49,"You may have ordered the same items FFS and NOI. Please review your orders and correct if needed.","")))</f>
        <v/>
      </c>
      <c r="M94" s="1009"/>
      <c r="N94" s="1009"/>
      <c r="O94" s="1009"/>
      <c r="P94" s="1009"/>
    </row>
    <row r="95" spans="1:16" ht="18.95" customHeight="1" x14ac:dyDescent="0.3">
      <c r="A95" s="1260"/>
      <c r="B95" s="1224">
        <f>'IFS - 100103 Chicken (NOI)'!L8</f>
        <v>0</v>
      </c>
      <c r="C95" s="1224"/>
      <c r="D95" s="1223" t="s">
        <v>1812</v>
      </c>
      <c r="E95" s="1223"/>
      <c r="F95" s="1223"/>
      <c r="G95" s="1223"/>
      <c r="H95" s="1223"/>
      <c r="I95" s="1225">
        <f>'IFS - 100103 Chicken (NOI)'!S8</f>
        <v>0</v>
      </c>
      <c r="J95" s="1226"/>
      <c r="K95" s="822">
        <f t="shared" si="3"/>
        <v>0</v>
      </c>
      <c r="L95" s="830" t="str">
        <f>IF(I95=0,"",IF(I95=I47,"You may have ordered the same items FFS and NOI. Please review your orders and correct if needed.",""))</f>
        <v/>
      </c>
      <c r="M95" s="1009"/>
      <c r="N95" s="1009"/>
      <c r="O95" s="1009"/>
      <c r="P95" s="1009"/>
    </row>
    <row r="96" spans="1:16" ht="18.95" customHeight="1" x14ac:dyDescent="0.3">
      <c r="A96" s="1260"/>
      <c r="B96" s="1251">
        <f>'IFS - 100113 Chicken (NOI)'!L8</f>
        <v>0</v>
      </c>
      <c r="C96" s="1251"/>
      <c r="D96" s="1223" t="s">
        <v>1813</v>
      </c>
      <c r="E96" s="1223"/>
      <c r="F96" s="1223"/>
      <c r="G96" s="1223"/>
      <c r="H96" s="1223"/>
      <c r="I96" s="1246">
        <f>'IFS - 100113 Chicken (NOI)'!S8</f>
        <v>0</v>
      </c>
      <c r="J96" s="1226"/>
      <c r="K96" s="822">
        <f t="shared" si="3"/>
        <v>0</v>
      </c>
      <c r="L96" s="830" t="str">
        <f>IF(I96=0,"",IF(I96=I48,"You may have ordered the same items FFS and NOI. Please review your orders and correct if needed.",""))</f>
        <v/>
      </c>
      <c r="M96" s="1009"/>
      <c r="N96" s="1009"/>
      <c r="O96" s="1009"/>
      <c r="P96" s="1009"/>
    </row>
    <row r="97" spans="1:16" ht="18.95" customHeight="1" x14ac:dyDescent="0.3">
      <c r="A97" s="1260"/>
      <c r="B97" s="1224">
        <f>'Schwan''s - Chicken (NOI)'!L8</f>
        <v>0</v>
      </c>
      <c r="C97" s="1224"/>
      <c r="D97" s="1223" t="s">
        <v>1814</v>
      </c>
      <c r="E97" s="1223"/>
      <c r="F97" s="1223"/>
      <c r="G97" s="1223"/>
      <c r="H97" s="1223"/>
      <c r="I97" s="1225">
        <f>'Schwan''s - Chicken (NOI)'!S8</f>
        <v>0</v>
      </c>
      <c r="J97" s="1226"/>
      <c r="K97" s="822">
        <f t="shared" si="3"/>
        <v>0</v>
      </c>
      <c r="M97" s="1009"/>
      <c r="N97" s="1009"/>
      <c r="O97" s="1009"/>
      <c r="P97" s="1009"/>
    </row>
    <row r="98" spans="1:16" ht="18.95" customHeight="1" x14ac:dyDescent="0.3">
      <c r="A98" s="1260"/>
      <c r="B98" s="1224">
        <f>'Pilgrims-GoldKist (NOI)'!L8</f>
        <v>0</v>
      </c>
      <c r="C98" s="1224"/>
      <c r="D98" s="1223" t="s">
        <v>1752</v>
      </c>
      <c r="E98" s="1223"/>
      <c r="F98" s="1223"/>
      <c r="G98" s="1223"/>
      <c r="H98" s="1223"/>
      <c r="I98" s="1225">
        <f>'Pilgrims-GoldKist (NOI)'!S8</f>
        <v>0</v>
      </c>
      <c r="J98" s="1226"/>
      <c r="K98" s="822">
        <f t="shared" si="3"/>
        <v>0</v>
      </c>
      <c r="L98" s="830" t="str">
        <f>IF('Pilgrims-GoldKist (NOI)'!J11="Unbalanced","Please balance your white and dark meat chicken.",IF(I98=0,"",IF(I98=I51,"You may have ordered the same items FFS and NOI. Please review your orders and correct if needed.","")))</f>
        <v/>
      </c>
      <c r="M98" s="1009"/>
      <c r="N98" s="1009"/>
      <c r="O98" s="1009"/>
      <c r="P98" s="1009"/>
    </row>
    <row r="99" spans="1:16" ht="18.95" customHeight="1" x14ac:dyDescent="0.3">
      <c r="A99" s="1260"/>
      <c r="B99" s="1251">
        <f>'Rich Chicks (NOI)'!L8</f>
        <v>0</v>
      </c>
      <c r="C99" s="1251"/>
      <c r="D99" s="1223" t="s">
        <v>3020</v>
      </c>
      <c r="E99" s="1223"/>
      <c r="F99" s="1223"/>
      <c r="G99" s="1223"/>
      <c r="H99" s="1223"/>
      <c r="I99" s="1246">
        <f>'Rich Chicks (NOI)'!S8</f>
        <v>0</v>
      </c>
      <c r="J99" s="1226"/>
      <c r="K99" s="822">
        <f t="shared" si="3"/>
        <v>0</v>
      </c>
      <c r="L99" s="830" t="str">
        <f>IF('Rich Chicks (NOI)'!J11="Unbalanced","Please balance your white and dark meat chicken.",IF(I99=0,"",IF(I99=I50,"You may have ordered the same items FFS and NOI. Please review your orders and correct if needed.","")))</f>
        <v/>
      </c>
      <c r="M99" s="1009"/>
      <c r="N99" s="1009"/>
      <c r="O99" s="1009"/>
      <c r="P99" s="1009"/>
    </row>
    <row r="100" spans="1:16" ht="18.95" customHeight="1" x14ac:dyDescent="0.3">
      <c r="A100" s="1260"/>
      <c r="B100" s="1224">
        <f>'Tyson - Chicken (NOI)'!L8</f>
        <v>0</v>
      </c>
      <c r="C100" s="1224"/>
      <c r="D100" s="1223" t="s">
        <v>1810</v>
      </c>
      <c r="E100" s="1223"/>
      <c r="F100" s="1223"/>
      <c r="G100" s="1223"/>
      <c r="H100" s="1223"/>
      <c r="I100" s="1225">
        <f>'Tyson - Chicken (NOI)'!S8</f>
        <v>0</v>
      </c>
      <c r="J100" s="1226"/>
      <c r="K100" s="822">
        <f t="shared" si="3"/>
        <v>0</v>
      </c>
      <c r="L100" s="830" t="str">
        <f>IF('Tyson - Chicken (NOI)'!J11="Unbalanced","Please balance your white and dark meat chicken.","")</f>
        <v/>
      </c>
      <c r="M100" s="1009"/>
      <c r="N100" s="1009"/>
      <c r="O100" s="1009"/>
      <c r="P100" s="1009"/>
    </row>
    <row r="101" spans="1:16" ht="18.95" customHeight="1" x14ac:dyDescent="0.3">
      <c r="A101" s="1260"/>
      <c r="B101" s="1224">
        <f>'Yang''s 5th Taste (NOI)'!L8</f>
        <v>0</v>
      </c>
      <c r="C101" s="1224"/>
      <c r="D101" s="1223" t="s">
        <v>1757</v>
      </c>
      <c r="E101" s="1223"/>
      <c r="F101" s="1223"/>
      <c r="G101" s="1223"/>
      <c r="H101" s="1223"/>
      <c r="I101" s="1225">
        <f>'Yang''s 5th Taste (NOI)'!S8</f>
        <v>0</v>
      </c>
      <c r="J101" s="1226"/>
      <c r="K101" s="822">
        <f t="shared" si="3"/>
        <v>0</v>
      </c>
      <c r="L101" s="830" t="str">
        <f>IF(I101=0,"",IF(I101=I52,"You may have ordered the same items FFS and NOI. Please review your orders and correct if needed.",""))</f>
        <v/>
      </c>
      <c r="M101" s="1009"/>
      <c r="N101" s="1009"/>
      <c r="O101" s="1009"/>
      <c r="P101" s="1009"/>
    </row>
    <row r="102" spans="1:16" ht="17.100000000000001" customHeight="1" x14ac:dyDescent="0.3">
      <c r="A102" s="1060"/>
      <c r="B102" s="1143"/>
      <c r="C102" s="1143"/>
      <c r="D102" s="1008"/>
      <c r="E102" s="1008"/>
      <c r="F102" s="1008"/>
      <c r="G102" s="1008"/>
      <c r="H102" s="1008"/>
      <c r="I102" s="1149"/>
      <c r="J102" s="1150"/>
      <c r="K102" s="822">
        <f t="shared" si="3"/>
        <v>0</v>
      </c>
      <c r="M102" s="1009"/>
      <c r="N102" s="1009"/>
      <c r="O102" s="1009"/>
      <c r="P102" s="1009"/>
    </row>
    <row r="103" spans="1:16" ht="18.95" customHeight="1" x14ac:dyDescent="0.3">
      <c r="A103" s="1256" t="s">
        <v>1791</v>
      </c>
      <c r="B103" s="1224">
        <f>'Butterball (NOI)'!L8</f>
        <v>0</v>
      </c>
      <c r="C103" s="1224"/>
      <c r="D103" s="1223" t="s">
        <v>1815</v>
      </c>
      <c r="E103" s="1223"/>
      <c r="F103" s="1223"/>
      <c r="G103" s="1223"/>
      <c r="H103" s="1223"/>
      <c r="I103" s="1225">
        <f>'Butterball (NOI)'!S8</f>
        <v>0</v>
      </c>
      <c r="J103" s="1226"/>
      <c r="K103" s="822">
        <f t="shared" si="3"/>
        <v>0</v>
      </c>
      <c r="L103" s="830" t="str">
        <f>IF('Butterball (NOI)'!J11="Unbalanced","Please balance your white and dark meat turkey.","")</f>
        <v/>
      </c>
      <c r="M103" s="1009"/>
      <c r="N103" s="1009"/>
      <c r="O103" s="1009"/>
      <c r="P103" s="1009"/>
    </row>
    <row r="104" spans="1:16" ht="18.95" customHeight="1" x14ac:dyDescent="0.3">
      <c r="A104" s="1256"/>
      <c r="B104" s="1251">
        <f>'Hormel-Jennie-O (NOI)'!L8</f>
        <v>0</v>
      </c>
      <c r="C104" s="1251"/>
      <c r="D104" s="1223" t="s">
        <v>1792</v>
      </c>
      <c r="E104" s="1223"/>
      <c r="F104" s="1223"/>
      <c r="G104" s="1223"/>
      <c r="H104" s="1223"/>
      <c r="I104" s="1246">
        <f>'Hormel-Jennie-O (NOI)'!S8</f>
        <v>0</v>
      </c>
      <c r="J104" s="1226"/>
      <c r="K104" s="822">
        <f t="shared" si="3"/>
        <v>0</v>
      </c>
      <c r="L104" s="830" t="str">
        <f>IF('Hormel-Jennie-O (NOI)'!J11="Unbalanced","Please balance your white and dark meat turkey.",IF(I104=0,"",IF(I104=I55,"You may have ordered the same items FFS and NOI. Please review your orders and correct if needed.","")))</f>
        <v/>
      </c>
      <c r="M104" s="1009"/>
      <c r="N104" s="1009"/>
      <c r="O104" s="1009"/>
      <c r="P104" s="1009"/>
    </row>
    <row r="105" spans="1:16" ht="18.95" customHeight="1" x14ac:dyDescent="0.3">
      <c r="A105" s="1256"/>
      <c r="B105" s="1224">
        <f>'J.T.M. - Turkey (NOI)'!L8</f>
        <v>0</v>
      </c>
      <c r="C105" s="1224"/>
      <c r="D105" s="1223" t="s">
        <v>1785</v>
      </c>
      <c r="E105" s="1223"/>
      <c r="F105" s="1223"/>
      <c r="G105" s="1223"/>
      <c r="H105" s="1223"/>
      <c r="I105" s="1225">
        <f>'J.T.M. - Turkey (NOI)'!S8</f>
        <v>0</v>
      </c>
      <c r="J105" s="1226"/>
      <c r="K105" s="822">
        <f t="shared" si="3"/>
        <v>0</v>
      </c>
      <c r="L105" s="830" t="str">
        <f>IF(I105=0,"",IF(I105=I56,"You may have ordered the same items FFS and NOI. Please review your orders and correct if needed.",""))</f>
        <v/>
      </c>
      <c r="M105" s="1009"/>
      <c r="N105" s="1009"/>
      <c r="O105" s="1009"/>
      <c r="P105" s="1009"/>
    </row>
    <row r="106" spans="1:16" ht="17.100000000000001" customHeight="1" x14ac:dyDescent="0.3">
      <c r="A106" s="1060"/>
      <c r="B106" s="1142"/>
      <c r="C106" s="1142"/>
      <c r="D106" s="1008"/>
      <c r="E106" s="1008"/>
      <c r="F106" s="1008"/>
      <c r="G106" s="1008"/>
      <c r="H106" s="1008"/>
      <c r="I106" s="1149"/>
      <c r="J106" s="1150"/>
      <c r="K106" s="822">
        <f t="shared" si="3"/>
        <v>0</v>
      </c>
      <c r="M106" s="1009"/>
      <c r="N106" s="1009"/>
      <c r="O106" s="1009"/>
      <c r="P106" s="1009"/>
    </row>
    <row r="107" spans="1:16" ht="18.95" customHeight="1" x14ac:dyDescent="0.3">
      <c r="A107" s="1125" t="s">
        <v>1793</v>
      </c>
      <c r="B107" s="1254">
        <f>'Cargill-Sunny Fresh (NOI)'!L8</f>
        <v>0</v>
      </c>
      <c r="C107" s="1254"/>
      <c r="D107" s="1255" t="s">
        <v>1755</v>
      </c>
      <c r="E107" s="1255"/>
      <c r="F107" s="1255"/>
      <c r="G107" s="1255"/>
      <c r="H107" s="1255"/>
      <c r="I107" s="1225">
        <f>'Cargill-Sunny Fresh (NOI)'!S8</f>
        <v>0</v>
      </c>
      <c r="J107" s="1226"/>
      <c r="K107" s="822">
        <f t="shared" si="3"/>
        <v>0</v>
      </c>
      <c r="L107" s="830" t="str">
        <f>IF(I107=0,"",IF(I107=I58,"You may have ordered the same items FFS and NOI. Please review your orders and correct if needed.",""))</f>
        <v/>
      </c>
      <c r="M107" s="1009"/>
      <c r="N107" s="1009"/>
      <c r="O107" s="1009"/>
      <c r="P107" s="1009"/>
    </row>
    <row r="108" spans="1:16" ht="17.100000000000001" customHeight="1" x14ac:dyDescent="0.3">
      <c r="A108" s="1060"/>
      <c r="B108" s="1142"/>
      <c r="C108" s="1142"/>
      <c r="D108" s="1008"/>
      <c r="E108" s="1008"/>
      <c r="F108" s="1008"/>
      <c r="G108" s="1008"/>
      <c r="H108" s="1008"/>
      <c r="I108" s="1149"/>
      <c r="J108" s="1150"/>
      <c r="K108" s="822">
        <f t="shared" si="3"/>
        <v>0</v>
      </c>
      <c r="M108" s="1009"/>
      <c r="N108" s="1009"/>
      <c r="O108" s="1009"/>
      <c r="P108" s="1009"/>
    </row>
    <row r="109" spans="1:16" ht="18.95" customHeight="1" x14ac:dyDescent="0.3">
      <c r="A109" s="1253" t="s">
        <v>1795</v>
      </c>
      <c r="B109" s="1224">
        <f>'Alpha (NOI)'!L8</f>
        <v>0</v>
      </c>
      <c r="C109" s="1224"/>
      <c r="D109" s="1223" t="s">
        <v>1727</v>
      </c>
      <c r="E109" s="1223"/>
      <c r="F109" s="1223"/>
      <c r="G109" s="1223"/>
      <c r="H109" s="1223"/>
      <c r="I109" s="1225">
        <f>'Alpha (NOI)'!S8</f>
        <v>0</v>
      </c>
      <c r="J109" s="1226"/>
      <c r="K109" s="822">
        <f t="shared" si="3"/>
        <v>0</v>
      </c>
      <c r="L109" s="830" t="str">
        <f>IF(I109=0,"",IF(I109=I62,"You may have ordered the same items FFS and NOI. Please review your orders and correct if needed.",""))</f>
        <v/>
      </c>
      <c r="M109" s="1009"/>
      <c r="N109" s="1009"/>
      <c r="O109" s="1009"/>
      <c r="P109" s="1009"/>
    </row>
    <row r="110" spans="1:16" ht="18.95" customHeight="1" x14ac:dyDescent="0.3">
      <c r="A110" s="1253"/>
      <c r="B110" s="1251">
        <f>'Bake Crafters (NOI)'!L8</f>
        <v>0</v>
      </c>
      <c r="C110" s="1251"/>
      <c r="D110" s="1223" t="s">
        <v>1816</v>
      </c>
      <c r="E110" s="1223"/>
      <c r="F110" s="1223"/>
      <c r="G110" s="1223"/>
      <c r="H110" s="1223"/>
      <c r="I110" s="1246">
        <f>'Bake Crafters (NOI)'!S8</f>
        <v>0</v>
      </c>
      <c r="J110" s="1226"/>
      <c r="K110" s="822">
        <f t="shared" si="3"/>
        <v>0</v>
      </c>
      <c r="M110" s="1009"/>
      <c r="N110" s="1009"/>
      <c r="O110" s="1009"/>
      <c r="P110" s="1009"/>
    </row>
    <row r="111" spans="1:16" ht="18.95" customHeight="1" x14ac:dyDescent="0.3">
      <c r="A111" s="1253"/>
      <c r="B111" s="1224">
        <f>'Bongards (NOI)'!L8</f>
        <v>0</v>
      </c>
      <c r="C111" s="1224"/>
      <c r="D111" s="1223" t="s">
        <v>1728</v>
      </c>
      <c r="E111" s="1223"/>
      <c r="F111" s="1223"/>
      <c r="G111" s="1223"/>
      <c r="H111" s="1223"/>
      <c r="I111" s="1225">
        <f>'Bongards (NOI)'!S8</f>
        <v>0</v>
      </c>
      <c r="J111" s="1226"/>
      <c r="K111" s="822">
        <f t="shared" ref="K111:K144" si="4">IF(L111="",0,1)</f>
        <v>0</v>
      </c>
      <c r="L111" s="830" t="str">
        <f>IF(I111=0,"",IF(I111=I63,"You may have ordered the same items FFS and NOI. Please review your orders and correct if needed.",""))</f>
        <v/>
      </c>
      <c r="M111" s="1009"/>
      <c r="N111" s="1009"/>
      <c r="O111" s="1009"/>
      <c r="P111" s="1009"/>
    </row>
    <row r="112" spans="1:16" ht="18.95" customHeight="1" x14ac:dyDescent="0.3">
      <c r="A112" s="1253"/>
      <c r="B112" s="1251">
        <f>'Classic Delight (NOI)'!L8</f>
        <v>0</v>
      </c>
      <c r="C112" s="1251"/>
      <c r="D112" s="1223" t="s">
        <v>1817</v>
      </c>
      <c r="E112" s="1223"/>
      <c r="F112" s="1223"/>
      <c r="G112" s="1223"/>
      <c r="H112" s="1223"/>
      <c r="I112" s="1246">
        <f>'Classic Delight (NOI)'!S8</f>
        <v>0</v>
      </c>
      <c r="J112" s="1226"/>
      <c r="K112" s="822">
        <f t="shared" si="4"/>
        <v>0</v>
      </c>
      <c r="M112" s="1009"/>
      <c r="N112" s="1009"/>
      <c r="O112" s="1009"/>
      <c r="P112" s="1009"/>
    </row>
    <row r="113" spans="1:16" ht="18.95" customHeight="1" x14ac:dyDescent="0.3">
      <c r="A113" s="1253"/>
      <c r="B113" s="1224">
        <f>'Conagra (NOI)'!L8</f>
        <v>0</v>
      </c>
      <c r="C113" s="1224"/>
      <c r="D113" s="1223" t="s">
        <v>3026</v>
      </c>
      <c r="E113" s="1223"/>
      <c r="F113" s="1223"/>
      <c r="G113" s="1223"/>
      <c r="H113" s="1223"/>
      <c r="I113" s="1225">
        <f>'Conagra (NOI)'!S8</f>
        <v>0</v>
      </c>
      <c r="J113" s="1226"/>
      <c r="K113" s="822">
        <f t="shared" si="4"/>
        <v>0</v>
      </c>
      <c r="M113" s="1009"/>
      <c r="N113" s="1009"/>
      <c r="O113" s="1009"/>
      <c r="P113" s="1009"/>
    </row>
    <row r="114" spans="1:16" ht="18.95" customHeight="1" x14ac:dyDescent="0.3">
      <c r="A114" s="1253"/>
      <c r="B114" s="1224">
        <f>'J.T.M. - Cheese (NOI)'!L8</f>
        <v>0</v>
      </c>
      <c r="C114" s="1224"/>
      <c r="D114" s="1223" t="s">
        <v>1785</v>
      </c>
      <c r="E114" s="1223"/>
      <c r="F114" s="1223"/>
      <c r="G114" s="1223"/>
      <c r="H114" s="1223"/>
      <c r="I114" s="1225">
        <f>'J.T.M. - Cheese (NOI)'!S8</f>
        <v>0</v>
      </c>
      <c r="J114" s="1226"/>
      <c r="K114" s="822">
        <f t="shared" si="4"/>
        <v>0</v>
      </c>
      <c r="L114" s="830" t="str">
        <f>IF(I114=0,"",IF(I114=I64,"You may have ordered the same items FFS and NOI. Please review your orders and correct if needed.",""))</f>
        <v/>
      </c>
      <c r="M114" s="1009"/>
      <c r="N114" s="1009"/>
      <c r="O114" s="1009"/>
      <c r="P114" s="1009"/>
    </row>
    <row r="115" spans="1:16" ht="18.95" customHeight="1" x14ac:dyDescent="0.3">
      <c r="A115" s="1253"/>
      <c r="B115" s="1224">
        <f>'Land O Lakes (NOI)'!L8</f>
        <v>0</v>
      </c>
      <c r="C115" s="1224"/>
      <c r="D115" s="1223" t="s">
        <v>1818</v>
      </c>
      <c r="E115" s="1223"/>
      <c r="F115" s="1223"/>
      <c r="G115" s="1223"/>
      <c r="H115" s="1223"/>
      <c r="I115" s="1225">
        <f>'Land O Lakes (NOI)'!S8</f>
        <v>0</v>
      </c>
      <c r="J115" s="1226"/>
      <c r="K115" s="822">
        <f t="shared" si="4"/>
        <v>0</v>
      </c>
      <c r="M115" s="1009"/>
      <c r="N115" s="1009"/>
      <c r="O115" s="1009"/>
      <c r="P115" s="1009"/>
    </row>
    <row r="116" spans="1:16" ht="18.95" customHeight="1" x14ac:dyDescent="0.3">
      <c r="A116" s="1253"/>
      <c r="B116" s="1224">
        <f>'Los Cabos (NOI)'!L8</f>
        <v>0</v>
      </c>
      <c r="C116" s="1224"/>
      <c r="D116" s="1223" t="s">
        <v>1743</v>
      </c>
      <c r="E116" s="1223"/>
      <c r="F116" s="1223"/>
      <c r="G116" s="1223"/>
      <c r="H116" s="1223"/>
      <c r="I116" s="1225">
        <f>'Los Cabos (NOI)'!S8</f>
        <v>0</v>
      </c>
      <c r="J116" s="1226"/>
      <c r="K116" s="822">
        <f t="shared" si="4"/>
        <v>0</v>
      </c>
      <c r="L116" s="830" t="str">
        <f>IF(I116=0,"",IF(I116=I65,"You may have ordered the same items FFS and NOI. Please review your orders and correct if needed.",""))</f>
        <v/>
      </c>
      <c r="M116" s="1009"/>
      <c r="N116" s="1009"/>
      <c r="O116" s="1009"/>
      <c r="P116" s="1009"/>
    </row>
    <row r="117" spans="1:16" ht="18.95" customHeight="1" x14ac:dyDescent="0.3">
      <c r="A117" s="1253"/>
      <c r="B117" s="1251">
        <f>'Nardone Bros (NOI)'!L8</f>
        <v>0</v>
      </c>
      <c r="C117" s="1251"/>
      <c r="D117" s="1223" t="s">
        <v>3021</v>
      </c>
      <c r="E117" s="1223"/>
      <c r="F117" s="1223"/>
      <c r="G117" s="1223"/>
      <c r="H117" s="1223"/>
      <c r="I117" s="1246">
        <f>'Nardone Bros (NOI)'!S8</f>
        <v>0</v>
      </c>
      <c r="J117" s="1226"/>
      <c r="K117" s="822">
        <f t="shared" si="4"/>
        <v>0</v>
      </c>
      <c r="L117" s="830" t="str">
        <f>IF(I117=0,"",IF(I117=I66,"You may have ordered the same items FFS and NOI. Please review your orders and correct if needed.",""))</f>
        <v/>
      </c>
      <c r="M117" s="1009"/>
      <c r="N117" s="1009"/>
      <c r="O117" s="1009"/>
      <c r="P117" s="1009"/>
    </row>
    <row r="118" spans="1:16" ht="18.95" customHeight="1" x14ac:dyDescent="0.3">
      <c r="A118" s="1253"/>
      <c r="B118" s="1222">
        <f>'Rich''s - Cheese (NOI)'!L8</f>
        <v>0</v>
      </c>
      <c r="C118" s="1222"/>
      <c r="D118" s="1223" t="s">
        <v>1819</v>
      </c>
      <c r="E118" s="1223"/>
      <c r="F118" s="1223"/>
      <c r="G118" s="1223"/>
      <c r="H118" s="1223"/>
      <c r="I118" s="1218">
        <f>'Rich''s - Cheese (NOI)'!S8</f>
        <v>0</v>
      </c>
      <c r="J118" s="1219"/>
      <c r="K118" s="822">
        <f t="shared" si="4"/>
        <v>0</v>
      </c>
      <c r="L118" s="830" t="str">
        <f>IF(I118=0,"",IF(I118=I67,"You may have ordered the same items FFS and NOI. Please review your orders and correct if needed.",""))</f>
        <v/>
      </c>
      <c r="M118" s="1009"/>
      <c r="N118" s="1009"/>
      <c r="O118" s="1009"/>
      <c r="P118" s="1009"/>
    </row>
    <row r="119" spans="1:16" ht="18.95" customHeight="1" x14ac:dyDescent="0.3">
      <c r="A119" s="1253"/>
      <c r="B119" s="1224">
        <f>'S&amp;F Foods (NOI)'!L8</f>
        <v>0</v>
      </c>
      <c r="C119" s="1224"/>
      <c r="D119" s="1223" t="s">
        <v>1820</v>
      </c>
      <c r="E119" s="1223"/>
      <c r="F119" s="1223"/>
      <c r="G119" s="1223"/>
      <c r="H119" s="1223"/>
      <c r="I119" s="1225">
        <f>'S&amp;F Foods (NOI)'!S8</f>
        <v>0</v>
      </c>
      <c r="J119" s="1226"/>
      <c r="K119" s="822">
        <f t="shared" si="4"/>
        <v>0</v>
      </c>
      <c r="M119" s="1009"/>
      <c r="N119" s="1009"/>
      <c r="O119" s="1009"/>
      <c r="P119" s="1009"/>
    </row>
    <row r="120" spans="1:16" ht="18.95" customHeight="1" x14ac:dyDescent="0.3">
      <c r="A120" s="1253"/>
      <c r="B120" s="1224">
        <f>'S.A. Piazza (NOI)'!L8</f>
        <v>0</v>
      </c>
      <c r="C120" s="1224"/>
      <c r="D120" s="1223" t="s">
        <v>1821</v>
      </c>
      <c r="E120" s="1223"/>
      <c r="F120" s="1223"/>
      <c r="G120" s="1223"/>
      <c r="H120" s="1223"/>
      <c r="I120" s="1225">
        <f>'S.A. Piazza (NOI)'!S8</f>
        <v>0</v>
      </c>
      <c r="J120" s="1226"/>
      <c r="K120" s="822">
        <f t="shared" si="4"/>
        <v>0</v>
      </c>
      <c r="M120" s="1009"/>
      <c r="N120" s="1009"/>
      <c r="O120" s="1009"/>
      <c r="P120" s="1009"/>
    </row>
    <row r="121" spans="1:16" ht="18.95" customHeight="1" x14ac:dyDescent="0.3">
      <c r="A121" s="1253"/>
      <c r="B121" s="1224">
        <f>'Schwan''s - Cheese (NOI)'!L8</f>
        <v>0</v>
      </c>
      <c r="C121" s="1224"/>
      <c r="D121" s="1223" t="s">
        <v>1814</v>
      </c>
      <c r="E121" s="1223"/>
      <c r="F121" s="1223"/>
      <c r="G121" s="1223"/>
      <c r="H121" s="1223"/>
      <c r="I121" s="1225">
        <f>'Schwan''s - Cheese (NOI)'!S8</f>
        <v>0</v>
      </c>
      <c r="J121" s="1226"/>
      <c r="K121" s="822">
        <f t="shared" si="4"/>
        <v>0</v>
      </c>
      <c r="M121" s="1009"/>
      <c r="N121" s="1009"/>
      <c r="O121" s="1009"/>
      <c r="P121" s="1009"/>
    </row>
    <row r="122" spans="1:16" ht="18.95" customHeight="1" x14ac:dyDescent="0.3">
      <c r="A122" s="1253"/>
      <c r="B122" s="1224">
        <f>'Tasty Brands (NOI)'!L8</f>
        <v>0</v>
      </c>
      <c r="C122" s="1224"/>
      <c r="D122" s="1223" t="s">
        <v>1756</v>
      </c>
      <c r="E122" s="1223"/>
      <c r="F122" s="1223"/>
      <c r="G122" s="1223"/>
      <c r="H122" s="1223"/>
      <c r="I122" s="1225">
        <f>'Tasty Brands (NOI)'!S8</f>
        <v>0</v>
      </c>
      <c r="J122" s="1226"/>
      <c r="K122" s="822">
        <f t="shared" si="4"/>
        <v>0</v>
      </c>
      <c r="L122" s="830" t="str">
        <f>IF(I122=0,"",IF(I122=I68,"You may have ordered the same items FFS and NOI. Please review your orders and correct if needed.",""))</f>
        <v/>
      </c>
      <c r="M122" s="1009"/>
      <c r="N122" s="1009"/>
      <c r="O122" s="1009"/>
      <c r="P122" s="1009"/>
    </row>
    <row r="123" spans="1:16" ht="18.95" customHeight="1" x14ac:dyDescent="0.3">
      <c r="A123" s="1253"/>
      <c r="B123" s="1224">
        <f>'Tyson - Cheese (NOI)'!L8</f>
        <v>0</v>
      </c>
      <c r="C123" s="1224"/>
      <c r="D123" s="1223" t="s">
        <v>1810</v>
      </c>
      <c r="E123" s="1223"/>
      <c r="F123" s="1223"/>
      <c r="G123" s="1223"/>
      <c r="H123" s="1223"/>
      <c r="I123" s="1225">
        <f>'Tyson - Cheese (NOI)'!S8</f>
        <v>0</v>
      </c>
      <c r="J123" s="1226"/>
      <c r="K123" s="822">
        <f t="shared" si="4"/>
        <v>0</v>
      </c>
      <c r="M123" s="1009"/>
      <c r="N123" s="1009"/>
      <c r="O123" s="1009"/>
      <c r="P123" s="1009"/>
    </row>
    <row r="124" spans="1:16" ht="17.100000000000001" customHeight="1" x14ac:dyDescent="0.3">
      <c r="A124" s="1060"/>
      <c r="B124" s="1142"/>
      <c r="C124" s="1142"/>
      <c r="D124" s="1008"/>
      <c r="E124" s="1008"/>
      <c r="F124" s="1008"/>
      <c r="G124" s="1008"/>
      <c r="H124" s="1008"/>
      <c r="I124" s="1149"/>
      <c r="J124" s="1150"/>
      <c r="K124" s="822">
        <f t="shared" si="4"/>
        <v>0</v>
      </c>
      <c r="M124" s="1009"/>
      <c r="N124" s="1009"/>
      <c r="O124" s="1009"/>
      <c r="P124" s="1009"/>
    </row>
    <row r="125" spans="1:16" ht="18.95" customHeight="1" x14ac:dyDescent="0.3">
      <c r="A125" s="1061" t="s">
        <v>1822</v>
      </c>
      <c r="B125" s="1224">
        <f>'Red Gold (NOI)'!L8</f>
        <v>0</v>
      </c>
      <c r="C125" s="1224"/>
      <c r="D125" s="1223" t="s">
        <v>1753</v>
      </c>
      <c r="E125" s="1223"/>
      <c r="F125" s="1223"/>
      <c r="G125" s="1223"/>
      <c r="H125" s="1223"/>
      <c r="I125" s="1225">
        <f>'Red Gold (NOI)'!S8</f>
        <v>0</v>
      </c>
      <c r="J125" s="1226"/>
      <c r="K125" s="822">
        <f t="shared" si="4"/>
        <v>0</v>
      </c>
      <c r="L125" s="830" t="str">
        <f>IF(I125=0,"",IF(I125=I78,"You may have ordered the same items FFS and NOI. Please review your orders and correct if needed.",""))</f>
        <v/>
      </c>
      <c r="M125" s="1009"/>
      <c r="N125" s="1009"/>
      <c r="O125" s="1009"/>
      <c r="P125" s="1009"/>
    </row>
    <row r="126" spans="1:16" ht="18.95" customHeight="1" x14ac:dyDescent="0.3">
      <c r="A126" s="1242" t="s">
        <v>1823</v>
      </c>
      <c r="B126" s="1224">
        <f>'Peterson Farms (NOI)'!L8</f>
        <v>0</v>
      </c>
      <c r="C126" s="1224"/>
      <c r="D126" s="1223" t="s">
        <v>1824</v>
      </c>
      <c r="E126" s="1223"/>
      <c r="F126" s="1223"/>
      <c r="G126" s="1223"/>
      <c r="H126" s="1223"/>
      <c r="I126" s="1225">
        <f>'Peterson Farms (NOI)'!S8</f>
        <v>0</v>
      </c>
      <c r="J126" s="1226"/>
      <c r="K126" s="822">
        <f t="shared" si="4"/>
        <v>0</v>
      </c>
      <c r="M126" s="1009"/>
      <c r="N126" s="1009"/>
      <c r="O126" s="1009"/>
      <c r="P126" s="1009"/>
    </row>
    <row r="127" spans="1:16" ht="18.95" customHeight="1" x14ac:dyDescent="0.3">
      <c r="A127" s="1242"/>
      <c r="B127" s="1224">
        <f>'Richland Hills (NOI)'!L8</f>
        <v>0</v>
      </c>
      <c r="C127" s="1224"/>
      <c r="D127" s="1223" t="s">
        <v>1825</v>
      </c>
      <c r="E127" s="1223"/>
      <c r="F127" s="1223"/>
      <c r="G127" s="1223"/>
      <c r="H127" s="1223"/>
      <c r="I127" s="1225">
        <f>'Richland Hills (NOI)'!S8</f>
        <v>0</v>
      </c>
      <c r="J127" s="1226"/>
      <c r="K127" s="822">
        <f t="shared" si="4"/>
        <v>0</v>
      </c>
      <c r="M127" s="1009"/>
      <c r="N127" s="1009"/>
      <c r="O127" s="1009"/>
      <c r="P127" s="1009"/>
    </row>
    <row r="128" spans="1:16" ht="18.95" customHeight="1" x14ac:dyDescent="0.3">
      <c r="A128" s="1242"/>
      <c r="B128" s="1222">
        <f>'NFG - Apples (NOI)'!L8</f>
        <v>0</v>
      </c>
      <c r="C128" s="1222"/>
      <c r="D128" s="1241" t="s">
        <v>1797</v>
      </c>
      <c r="E128" s="1241"/>
      <c r="F128" s="1241"/>
      <c r="G128" s="1241"/>
      <c r="H128" s="1241"/>
      <c r="I128" s="1218">
        <f>'NFG - Apples (NOI)'!S8</f>
        <v>0</v>
      </c>
      <c r="J128" s="1219"/>
      <c r="K128" s="822">
        <f t="shared" si="4"/>
        <v>0</v>
      </c>
      <c r="L128" s="830" t="str">
        <f t="shared" ref="L128:L133" si="5">IF(I128=0,"",IF(I128=I70,"You may have ordered the same items FFS and NOI. Please review your orders and correct if needed.",""))</f>
        <v/>
      </c>
      <c r="M128" s="1009"/>
      <c r="N128" s="1009"/>
      <c r="O128" s="1009"/>
      <c r="P128" s="1009"/>
    </row>
    <row r="129" spans="1:16" ht="18.95" customHeight="1" x14ac:dyDescent="0.3">
      <c r="A129" s="1126" t="s">
        <v>1826</v>
      </c>
      <c r="B129" s="1222">
        <f>'NFG - Pears (NOI)'!L8</f>
        <v>0</v>
      </c>
      <c r="C129" s="1222"/>
      <c r="D129" s="1220" t="s">
        <v>1798</v>
      </c>
      <c r="E129" s="1220"/>
      <c r="F129" s="1220"/>
      <c r="G129" s="1220"/>
      <c r="H129" s="1220"/>
      <c r="I129" s="1218">
        <f>'NFG - Pears (NOI)'!S8</f>
        <v>0</v>
      </c>
      <c r="J129" s="1219"/>
      <c r="K129" s="822">
        <f t="shared" si="4"/>
        <v>0</v>
      </c>
      <c r="L129" s="830" t="str">
        <f t="shared" si="5"/>
        <v/>
      </c>
      <c r="M129" s="1009"/>
      <c r="N129" s="1009"/>
      <c r="O129" s="1009"/>
      <c r="P129" s="1009"/>
    </row>
    <row r="130" spans="1:16" ht="18.95" customHeight="1" x14ac:dyDescent="0.3">
      <c r="A130" s="1126" t="s">
        <v>1827</v>
      </c>
      <c r="B130" s="1222">
        <f>'NFG - Peaches (NOI)'!L8</f>
        <v>0</v>
      </c>
      <c r="C130" s="1222"/>
      <c r="D130" s="1220" t="s">
        <v>1799</v>
      </c>
      <c r="E130" s="1220"/>
      <c r="F130" s="1220"/>
      <c r="G130" s="1220"/>
      <c r="H130" s="1220"/>
      <c r="I130" s="1218">
        <f>'NFG - Peaches (NOI)'!S8</f>
        <v>0</v>
      </c>
      <c r="J130" s="1219"/>
      <c r="K130" s="822">
        <f t="shared" si="4"/>
        <v>0</v>
      </c>
      <c r="L130" s="830" t="str">
        <f t="shared" si="5"/>
        <v/>
      </c>
      <c r="M130" s="1009"/>
      <c r="N130" s="1009"/>
      <c r="O130" s="1009"/>
      <c r="P130" s="1009"/>
    </row>
    <row r="131" spans="1:16" ht="18.95" customHeight="1" x14ac:dyDescent="0.3">
      <c r="A131" s="1126" t="s">
        <v>1828</v>
      </c>
      <c r="B131" s="1222">
        <f>'NFG - Mixed Fruit (NOI)'!L8</f>
        <v>0</v>
      </c>
      <c r="C131" s="1222"/>
      <c r="D131" s="1220" t="s">
        <v>1800</v>
      </c>
      <c r="E131" s="1220"/>
      <c r="F131" s="1220"/>
      <c r="G131" s="1220"/>
      <c r="H131" s="1220"/>
      <c r="I131" s="1221">
        <f>'NFG - Mixed Fruit (NOI)'!S8</f>
        <v>0</v>
      </c>
      <c r="J131" s="1219"/>
      <c r="K131" s="822">
        <f t="shared" si="4"/>
        <v>0</v>
      </c>
      <c r="L131" s="830" t="str">
        <f t="shared" si="5"/>
        <v/>
      </c>
      <c r="M131" s="1009"/>
      <c r="N131" s="1009"/>
      <c r="O131" s="1009"/>
      <c r="P131" s="1009"/>
    </row>
    <row r="132" spans="1:16" ht="18.95" customHeight="1" x14ac:dyDescent="0.3">
      <c r="A132" s="1217" t="s">
        <v>1829</v>
      </c>
      <c r="B132" s="1222">
        <f>'NFG - Garbanzo Beans (NOI)'!L8</f>
        <v>0</v>
      </c>
      <c r="C132" s="1222"/>
      <c r="D132" s="1220" t="s">
        <v>1801</v>
      </c>
      <c r="E132" s="1220"/>
      <c r="F132" s="1220"/>
      <c r="G132" s="1220"/>
      <c r="H132" s="1220"/>
      <c r="I132" s="1218">
        <f>'NFG - Garbanzo Beans (NOI)'!S8</f>
        <v>0</v>
      </c>
      <c r="J132" s="1219"/>
      <c r="K132" s="822">
        <f t="shared" si="4"/>
        <v>0</v>
      </c>
      <c r="L132" s="830" t="str">
        <f t="shared" si="5"/>
        <v/>
      </c>
      <c r="M132" s="1009"/>
      <c r="N132" s="1009"/>
      <c r="O132" s="1009"/>
      <c r="P132" s="1009"/>
    </row>
    <row r="133" spans="1:16" ht="18.95" customHeight="1" x14ac:dyDescent="0.3">
      <c r="A133" s="1217"/>
      <c r="B133" s="1222">
        <f>'NFG - Pinto Beans (NOI)'!L8</f>
        <v>0</v>
      </c>
      <c r="C133" s="1222"/>
      <c r="D133" s="1220" t="s">
        <v>1802</v>
      </c>
      <c r="E133" s="1220"/>
      <c r="F133" s="1220"/>
      <c r="G133" s="1220"/>
      <c r="H133" s="1220"/>
      <c r="I133" s="1218">
        <f>'NFG - Pinto Beans (NOI)'!S8</f>
        <v>0</v>
      </c>
      <c r="J133" s="1219"/>
      <c r="K133" s="822">
        <f t="shared" si="4"/>
        <v>0</v>
      </c>
      <c r="L133" s="830" t="str">
        <f t="shared" si="5"/>
        <v/>
      </c>
      <c r="M133" s="1009"/>
      <c r="N133" s="1009"/>
      <c r="O133" s="1009"/>
      <c r="P133" s="1009"/>
    </row>
    <row r="134" spans="1:16" ht="18.95" customHeight="1" x14ac:dyDescent="0.3">
      <c r="A134" s="1126" t="s">
        <v>1794</v>
      </c>
      <c r="B134" s="1251">
        <f>'High Liner (NOI)'!L8</f>
        <v>0</v>
      </c>
      <c r="C134" s="1251"/>
      <c r="D134" s="1223" t="s">
        <v>1734</v>
      </c>
      <c r="E134" s="1223"/>
      <c r="F134" s="1223"/>
      <c r="G134" s="1223"/>
      <c r="H134" s="1223"/>
      <c r="I134" s="1246">
        <f>'High Liner (NOI)'!S8</f>
        <v>0</v>
      </c>
      <c r="J134" s="1226"/>
      <c r="K134" s="822">
        <f t="shared" si="4"/>
        <v>0</v>
      </c>
      <c r="L134" s="830" t="str">
        <f>IF(I134=0,"",IF(I134=I60,"You may have ordered the same items FFS and NOI. Please review your orders and correct if needed.",""))</f>
        <v/>
      </c>
      <c r="M134" s="1009"/>
      <c r="N134" s="1009"/>
      <c r="O134" s="1009"/>
      <c r="P134" s="1009"/>
    </row>
    <row r="135" spans="1:16" ht="18.95" customHeight="1" x14ac:dyDescent="0.3">
      <c r="A135" s="1062" t="s">
        <v>1830</v>
      </c>
      <c r="B135" s="1224">
        <f>'Smuckers (NOI)'!L8</f>
        <v>0</v>
      </c>
      <c r="C135" s="1224"/>
      <c r="D135" s="1223" t="s">
        <v>1831</v>
      </c>
      <c r="E135" s="1223"/>
      <c r="F135" s="1223"/>
      <c r="G135" s="1223"/>
      <c r="H135" s="1223"/>
      <c r="I135" s="1225">
        <f>'Smuckers (NOI)'!S8</f>
        <v>0</v>
      </c>
      <c r="J135" s="1226"/>
      <c r="K135" s="822">
        <f t="shared" si="4"/>
        <v>0</v>
      </c>
      <c r="M135" s="1009"/>
      <c r="N135" s="1009"/>
      <c r="O135" s="1009"/>
      <c r="P135" s="1009"/>
    </row>
    <row r="136" spans="1:16" ht="18.95" customHeight="1" x14ac:dyDescent="0.3">
      <c r="A136" s="1216" t="s">
        <v>1832</v>
      </c>
      <c r="B136" s="1224">
        <f>'Cavendish (NOI)'!L8</f>
        <v>0</v>
      </c>
      <c r="C136" s="1224"/>
      <c r="D136" s="1223" t="s">
        <v>1833</v>
      </c>
      <c r="E136" s="1223"/>
      <c r="F136" s="1223"/>
      <c r="G136" s="1223"/>
      <c r="H136" s="1223"/>
      <c r="I136" s="1225">
        <f>'Cavendish (NOI)'!S8</f>
        <v>0</v>
      </c>
      <c r="J136" s="1226"/>
      <c r="K136" s="822">
        <f t="shared" si="4"/>
        <v>0</v>
      </c>
      <c r="M136" s="1009"/>
      <c r="N136" s="1009"/>
      <c r="O136" s="1009"/>
      <c r="P136" s="1009"/>
    </row>
    <row r="137" spans="1:16" ht="18.95" customHeight="1" x14ac:dyDescent="0.3">
      <c r="A137" s="1216"/>
      <c r="B137" s="1240">
        <f>'McCain - Sweet Potatoes (NOI)'!L8</f>
        <v>0</v>
      </c>
      <c r="C137" s="1240"/>
      <c r="D137" s="1223" t="s">
        <v>1834</v>
      </c>
      <c r="E137" s="1223"/>
      <c r="F137" s="1223"/>
      <c r="G137" s="1223"/>
      <c r="H137" s="1223"/>
      <c r="I137" s="1246">
        <f>'McCain - Sweet Potatoes (NOI)'!S8</f>
        <v>0</v>
      </c>
      <c r="J137" s="1226"/>
      <c r="K137" s="822">
        <f t="shared" si="4"/>
        <v>0</v>
      </c>
      <c r="M137" s="1009"/>
      <c r="N137" s="1009"/>
      <c r="O137" s="1009"/>
      <c r="P137" s="1009"/>
    </row>
    <row r="138" spans="1:16" ht="18.95" customHeight="1" x14ac:dyDescent="0.3">
      <c r="A138" s="1216"/>
      <c r="B138" s="1224">
        <f>'McCain - Potatoes (NOI)'!L8</f>
        <v>0</v>
      </c>
      <c r="C138" s="1224"/>
      <c r="D138" s="1252" t="s">
        <v>1835</v>
      </c>
      <c r="E138" s="1252"/>
      <c r="F138" s="1252"/>
      <c r="G138" s="1252"/>
      <c r="H138" s="1252"/>
      <c r="I138" s="1225">
        <f>'McCain - Potatoes (NOI)'!S8</f>
        <v>0</v>
      </c>
      <c r="J138" s="1226"/>
      <c r="K138" s="822"/>
      <c r="M138" s="1009"/>
      <c r="N138" s="1009"/>
      <c r="O138" s="1009"/>
      <c r="P138" s="1009"/>
    </row>
    <row r="139" spans="1:16" ht="18.95" customHeight="1" thickBot="1" x14ac:dyDescent="0.35">
      <c r="A139" s="1063" t="s">
        <v>3011</v>
      </c>
      <c r="B139" s="1247">
        <f>'Rich''s - Flour (NOI)'!L8</f>
        <v>0</v>
      </c>
      <c r="C139" s="1247"/>
      <c r="D139" s="1248" t="s">
        <v>1819</v>
      </c>
      <c r="E139" s="1248"/>
      <c r="F139" s="1248"/>
      <c r="G139" s="1248"/>
      <c r="H139" s="1248"/>
      <c r="I139" s="1249">
        <f>'Rich''s - Flour (NOI)'!S8</f>
        <v>0</v>
      </c>
      <c r="J139" s="1250"/>
      <c r="K139" s="822">
        <f t="shared" si="4"/>
        <v>0</v>
      </c>
      <c r="M139" s="1009"/>
      <c r="N139" s="1009"/>
      <c r="O139" s="1009"/>
      <c r="P139" s="1009"/>
    </row>
    <row r="140" spans="1:16" ht="15.75" customHeight="1" thickTop="1" thickBot="1" x14ac:dyDescent="0.3">
      <c r="A140" s="1064"/>
      <c r="B140" s="836"/>
      <c r="C140" s="836"/>
      <c r="D140" s="836"/>
      <c r="E140" s="836"/>
      <c r="F140" s="836"/>
      <c r="G140" s="836"/>
      <c r="H140" s="836"/>
      <c r="I140" s="836"/>
      <c r="J140" s="1065"/>
      <c r="K140" s="822">
        <f t="shared" si="4"/>
        <v>0</v>
      </c>
      <c r="L140" s="833"/>
      <c r="M140" s="1009"/>
      <c r="N140" s="1009"/>
      <c r="O140" s="1009"/>
      <c r="P140" s="1009"/>
    </row>
    <row r="141" spans="1:16" ht="24.75" customHeight="1" thickTop="1" thickBot="1" x14ac:dyDescent="0.3">
      <c r="A141" s="1230" t="s">
        <v>1836</v>
      </c>
      <c r="B141" s="1230"/>
      <c r="C141" s="1230"/>
      <c r="D141" s="1230"/>
      <c r="E141" s="1230"/>
      <c r="F141" s="1230"/>
      <c r="G141" s="1230"/>
      <c r="H141" s="1230"/>
      <c r="I141" s="1232">
        <f>ROUND(SUM(I86:J139,I40:J78,I36,I32),2)</f>
        <v>0</v>
      </c>
      <c r="J141" s="1233"/>
      <c r="K141" s="822">
        <f t="shared" si="4"/>
        <v>0</v>
      </c>
      <c r="M141" s="1009"/>
      <c r="N141" s="1009"/>
      <c r="O141" s="1009"/>
      <c r="P141" s="1009"/>
    </row>
    <row r="142" spans="1:16" ht="5.25" customHeight="1" thickTop="1" thickBot="1" x14ac:dyDescent="0.3">
      <c r="A142" s="1231"/>
      <c r="B142" s="1231"/>
      <c r="C142" s="1231"/>
      <c r="D142" s="1231"/>
      <c r="E142" s="1231"/>
      <c r="F142" s="1231"/>
      <c r="G142" s="1231"/>
      <c r="H142" s="1231"/>
      <c r="I142" s="1234"/>
      <c r="J142" s="1235"/>
      <c r="K142" s="822">
        <f t="shared" si="4"/>
        <v>0</v>
      </c>
      <c r="M142" s="1009"/>
      <c r="N142" s="1009"/>
      <c r="O142" s="1009"/>
      <c r="P142" s="1009"/>
    </row>
    <row r="143" spans="1:16" ht="78.599999999999994" customHeight="1" thickTop="1" thickBot="1" x14ac:dyDescent="0.3">
      <c r="A143" s="1236" t="s">
        <v>1837</v>
      </c>
      <c r="B143" s="1236"/>
      <c r="C143" s="1236"/>
      <c r="D143" s="1236"/>
      <c r="E143" s="1236"/>
      <c r="F143" s="1236"/>
      <c r="G143" s="1236"/>
      <c r="H143" s="1236"/>
      <c r="I143" s="1236"/>
      <c r="J143" s="1237"/>
      <c r="K143" s="822">
        <f t="shared" si="4"/>
        <v>0</v>
      </c>
      <c r="M143" s="1009"/>
      <c r="N143" s="1009"/>
      <c r="O143" s="1009"/>
      <c r="P143" s="1009"/>
    </row>
    <row r="144" spans="1:16" ht="12.75" customHeight="1" thickTop="1" thickBot="1" x14ac:dyDescent="0.3">
      <c r="A144" s="1066"/>
      <c r="B144" s="1067"/>
      <c r="C144" s="1067"/>
      <c r="D144" s="1067"/>
      <c r="E144" s="1067"/>
      <c r="F144" s="1067"/>
      <c r="G144" s="1067"/>
      <c r="H144" s="1067"/>
      <c r="I144" s="1067"/>
      <c r="J144" s="1068"/>
      <c r="K144" s="822">
        <f t="shared" si="4"/>
        <v>0</v>
      </c>
      <c r="M144" s="1009"/>
      <c r="N144" s="1009"/>
      <c r="O144" s="1009"/>
      <c r="P144" s="1009"/>
    </row>
    <row r="145" spans="1:16" ht="9.75" customHeight="1" thickTop="1" x14ac:dyDescent="0.25">
      <c r="A145" s="837"/>
      <c r="B145" s="837"/>
      <c r="C145" s="837"/>
      <c r="D145" s="837"/>
      <c r="E145" s="837"/>
      <c r="F145" s="837"/>
      <c r="G145" s="837"/>
      <c r="H145" s="837"/>
      <c r="I145" s="837"/>
      <c r="J145" s="837"/>
      <c r="M145" s="1009"/>
      <c r="N145" s="1009"/>
      <c r="O145" s="1009"/>
      <c r="P145" s="1009"/>
    </row>
  </sheetData>
  <sheetProtection algorithmName="SHA-512" hashValue="uDcPFwP0MNwW8wZyAGkx/XqrFree51EPFcFo809RaeEOR5Z68NpxW6NOG3ndepJsxFoznOUqcBPWp5Qv0T7iBg==" saltValue="cBhU87q1Ttuw6SRpxGy56w==" spinCount="100000" sheet="1" objects="1" scenarios="1"/>
  <mergeCells count="334">
    <mergeCell ref="G24:I24"/>
    <mergeCell ref="D48:H48"/>
    <mergeCell ref="B41:C41"/>
    <mergeCell ref="A40:A41"/>
    <mergeCell ref="B45:C45"/>
    <mergeCell ref="D45:H45"/>
    <mergeCell ref="D119:H119"/>
    <mergeCell ref="A19:J19"/>
    <mergeCell ref="A25:J25"/>
    <mergeCell ref="B26:J26"/>
    <mergeCell ref="B27:J27"/>
    <mergeCell ref="D35:H35"/>
    <mergeCell ref="I35:J35"/>
    <mergeCell ref="B36:C36"/>
    <mergeCell ref="D36:H36"/>
    <mergeCell ref="F83:J83"/>
    <mergeCell ref="B83:E83"/>
    <mergeCell ref="I45:J45"/>
    <mergeCell ref="D41:H41"/>
    <mergeCell ref="I41:J41"/>
    <mergeCell ref="A43:A45"/>
    <mergeCell ref="B44:C44"/>
    <mergeCell ref="D44:H44"/>
    <mergeCell ref="I44:J44"/>
    <mergeCell ref="I47:J47"/>
    <mergeCell ref="A29:J29"/>
    <mergeCell ref="A33:J33"/>
    <mergeCell ref="A34:J34"/>
    <mergeCell ref="A35:A36"/>
    <mergeCell ref="B35:C35"/>
    <mergeCell ref="I36:J36"/>
    <mergeCell ref="A30:J30"/>
    <mergeCell ref="A31:A32"/>
    <mergeCell ref="D40:H40"/>
    <mergeCell ref="I40:J40"/>
    <mergeCell ref="A16:A17"/>
    <mergeCell ref="B16:C16"/>
    <mergeCell ref="D16:F16"/>
    <mergeCell ref="H16:J16"/>
    <mergeCell ref="B17:C17"/>
    <mergeCell ref="D17:F17"/>
    <mergeCell ref="B13:J13"/>
    <mergeCell ref="A14:A15"/>
    <mergeCell ref="H12:I12"/>
    <mergeCell ref="H14:J14"/>
    <mergeCell ref="B15:C15"/>
    <mergeCell ref="D15:F15"/>
    <mergeCell ref="B14:C14"/>
    <mergeCell ref="D14:F14"/>
    <mergeCell ref="L79:L80"/>
    <mergeCell ref="A62:A68"/>
    <mergeCell ref="L37:L38"/>
    <mergeCell ref="A5:E5"/>
    <mergeCell ref="A6:E6"/>
    <mergeCell ref="F5:J5"/>
    <mergeCell ref="A8:E8"/>
    <mergeCell ref="D31:H31"/>
    <mergeCell ref="I31:J31"/>
    <mergeCell ref="A37:J37"/>
    <mergeCell ref="A38:J38"/>
    <mergeCell ref="B39:C39"/>
    <mergeCell ref="D39:H39"/>
    <mergeCell ref="I39:J39"/>
    <mergeCell ref="B31:C31"/>
    <mergeCell ref="B32:C32"/>
    <mergeCell ref="D32:H32"/>
    <mergeCell ref="I32:J32"/>
    <mergeCell ref="B43:C43"/>
    <mergeCell ref="D43:H43"/>
    <mergeCell ref="I43:J43"/>
    <mergeCell ref="B40:C40"/>
    <mergeCell ref="F8:J8"/>
    <mergeCell ref="F6:J6"/>
    <mergeCell ref="A2:J2"/>
    <mergeCell ref="A3:J3"/>
    <mergeCell ref="A10:J10"/>
    <mergeCell ref="A11:A12"/>
    <mergeCell ref="B11:C11"/>
    <mergeCell ref="D11:E11"/>
    <mergeCell ref="F11:G11"/>
    <mergeCell ref="H11:J11"/>
    <mergeCell ref="B12:C12"/>
    <mergeCell ref="E12:F12"/>
    <mergeCell ref="F4:J4"/>
    <mergeCell ref="A4:E4"/>
    <mergeCell ref="A7:E7"/>
    <mergeCell ref="F7:J7"/>
    <mergeCell ref="A9:E9"/>
    <mergeCell ref="F9:J9"/>
    <mergeCell ref="I48:J48"/>
    <mergeCell ref="B49:C49"/>
    <mergeCell ref="D49:H49"/>
    <mergeCell ref="I49:J49"/>
    <mergeCell ref="B51:C51"/>
    <mergeCell ref="D51:H51"/>
    <mergeCell ref="I51:J51"/>
    <mergeCell ref="A54:A56"/>
    <mergeCell ref="B50:C50"/>
    <mergeCell ref="D50:H50"/>
    <mergeCell ref="I50:J50"/>
    <mergeCell ref="A47:A52"/>
    <mergeCell ref="B47:C47"/>
    <mergeCell ref="D47:H47"/>
    <mergeCell ref="B55:C55"/>
    <mergeCell ref="D55:H55"/>
    <mergeCell ref="I55:J55"/>
    <mergeCell ref="B56:C56"/>
    <mergeCell ref="D56:H56"/>
    <mergeCell ref="I56:J56"/>
    <mergeCell ref="B52:C52"/>
    <mergeCell ref="D52:H52"/>
    <mergeCell ref="I52:J52"/>
    <mergeCell ref="B48:C48"/>
    <mergeCell ref="B54:C54"/>
    <mergeCell ref="D54:H54"/>
    <mergeCell ref="I54:J54"/>
    <mergeCell ref="B64:C64"/>
    <mergeCell ref="D64:H64"/>
    <mergeCell ref="I64:J64"/>
    <mergeCell ref="B58:C58"/>
    <mergeCell ref="D58:H58"/>
    <mergeCell ref="I58:J58"/>
    <mergeCell ref="B60:C60"/>
    <mergeCell ref="D60:H60"/>
    <mergeCell ref="I60:J60"/>
    <mergeCell ref="B62:C62"/>
    <mergeCell ref="D62:H62"/>
    <mergeCell ref="I62:J62"/>
    <mergeCell ref="B63:C63"/>
    <mergeCell ref="D63:H63"/>
    <mergeCell ref="I63:J63"/>
    <mergeCell ref="I71:J71"/>
    <mergeCell ref="B78:C78"/>
    <mergeCell ref="D78:H78"/>
    <mergeCell ref="I78:J78"/>
    <mergeCell ref="I77:J77"/>
    <mergeCell ref="A79:J79"/>
    <mergeCell ref="B65:C65"/>
    <mergeCell ref="D65:H65"/>
    <mergeCell ref="I65:J65"/>
    <mergeCell ref="B66:C66"/>
    <mergeCell ref="D66:H66"/>
    <mergeCell ref="I66:J66"/>
    <mergeCell ref="B68:C68"/>
    <mergeCell ref="D68:H68"/>
    <mergeCell ref="I68:J68"/>
    <mergeCell ref="B67:C67"/>
    <mergeCell ref="I67:J67"/>
    <mergeCell ref="D67:H67"/>
    <mergeCell ref="A80:J80"/>
    <mergeCell ref="B85:C85"/>
    <mergeCell ref="D85:H85"/>
    <mergeCell ref="I85:J85"/>
    <mergeCell ref="B76:C76"/>
    <mergeCell ref="D76:H76"/>
    <mergeCell ref="I76:J76"/>
    <mergeCell ref="B77:C77"/>
    <mergeCell ref="D77:H77"/>
    <mergeCell ref="A70:A78"/>
    <mergeCell ref="B72:C72"/>
    <mergeCell ref="D72:H72"/>
    <mergeCell ref="I72:J72"/>
    <mergeCell ref="B75:C75"/>
    <mergeCell ref="D75:H75"/>
    <mergeCell ref="I75:J75"/>
    <mergeCell ref="B70:C70"/>
    <mergeCell ref="D70:H70"/>
    <mergeCell ref="B74:C74"/>
    <mergeCell ref="D74:H74"/>
    <mergeCell ref="B73:C73"/>
    <mergeCell ref="I70:J70"/>
    <mergeCell ref="B71:C71"/>
    <mergeCell ref="D71:H71"/>
    <mergeCell ref="A86:A88"/>
    <mergeCell ref="B86:C86"/>
    <mergeCell ref="D86:H86"/>
    <mergeCell ref="I86:J86"/>
    <mergeCell ref="B87:C87"/>
    <mergeCell ref="D87:H87"/>
    <mergeCell ref="I87:J87"/>
    <mergeCell ref="B88:C88"/>
    <mergeCell ref="D88:H88"/>
    <mergeCell ref="I88:J88"/>
    <mergeCell ref="A90:A91"/>
    <mergeCell ref="B90:C90"/>
    <mergeCell ref="D90:H90"/>
    <mergeCell ref="I90:J90"/>
    <mergeCell ref="B91:C91"/>
    <mergeCell ref="D91:H91"/>
    <mergeCell ref="I91:J91"/>
    <mergeCell ref="D100:H100"/>
    <mergeCell ref="I100:J100"/>
    <mergeCell ref="A93:A101"/>
    <mergeCell ref="B93:C93"/>
    <mergeCell ref="D93:H93"/>
    <mergeCell ref="I93:J93"/>
    <mergeCell ref="B94:C94"/>
    <mergeCell ref="D94:H94"/>
    <mergeCell ref="I94:J94"/>
    <mergeCell ref="B95:C95"/>
    <mergeCell ref="D95:H95"/>
    <mergeCell ref="I95:J95"/>
    <mergeCell ref="B96:C96"/>
    <mergeCell ref="D96:H96"/>
    <mergeCell ref="I96:J96"/>
    <mergeCell ref="B97:C97"/>
    <mergeCell ref="D97:H97"/>
    <mergeCell ref="I97:J97"/>
    <mergeCell ref="A103:A105"/>
    <mergeCell ref="B103:C103"/>
    <mergeCell ref="D103:H103"/>
    <mergeCell ref="I103:J103"/>
    <mergeCell ref="B104:C104"/>
    <mergeCell ref="D104:H104"/>
    <mergeCell ref="I104:J104"/>
    <mergeCell ref="B105:C105"/>
    <mergeCell ref="D105:H105"/>
    <mergeCell ref="I105:J105"/>
    <mergeCell ref="I98:J98"/>
    <mergeCell ref="B99:C99"/>
    <mergeCell ref="D99:H99"/>
    <mergeCell ref="I99:J99"/>
    <mergeCell ref="B100:C100"/>
    <mergeCell ref="B101:C101"/>
    <mergeCell ref="D101:H101"/>
    <mergeCell ref="I101:J101"/>
    <mergeCell ref="B98:C98"/>
    <mergeCell ref="D98:H98"/>
    <mergeCell ref="B111:C111"/>
    <mergeCell ref="D111:H111"/>
    <mergeCell ref="I111:J111"/>
    <mergeCell ref="B112:C112"/>
    <mergeCell ref="D112:H112"/>
    <mergeCell ref="I112:J112"/>
    <mergeCell ref="B107:C107"/>
    <mergeCell ref="D107:H107"/>
    <mergeCell ref="I107:J107"/>
    <mergeCell ref="A109:A123"/>
    <mergeCell ref="B109:C109"/>
    <mergeCell ref="D109:H109"/>
    <mergeCell ref="I109:J109"/>
    <mergeCell ref="B110:C110"/>
    <mergeCell ref="D110:H110"/>
    <mergeCell ref="I110:J110"/>
    <mergeCell ref="B116:C116"/>
    <mergeCell ref="D116:H116"/>
    <mergeCell ref="I116:J116"/>
    <mergeCell ref="B113:C113"/>
    <mergeCell ref="D113:H113"/>
    <mergeCell ref="I113:J113"/>
    <mergeCell ref="B114:C114"/>
    <mergeCell ref="B123:C123"/>
    <mergeCell ref="D123:H123"/>
    <mergeCell ref="I123:J123"/>
    <mergeCell ref="B117:C117"/>
    <mergeCell ref="D117:H117"/>
    <mergeCell ref="B115:C115"/>
    <mergeCell ref="D115:H115"/>
    <mergeCell ref="I115:J115"/>
    <mergeCell ref="I119:J119"/>
    <mergeCell ref="B119:C119"/>
    <mergeCell ref="D137:H137"/>
    <mergeCell ref="I137:J137"/>
    <mergeCell ref="B139:C139"/>
    <mergeCell ref="D139:H139"/>
    <mergeCell ref="I139:J139"/>
    <mergeCell ref="B134:C134"/>
    <mergeCell ref="D134:H134"/>
    <mergeCell ref="I134:J134"/>
    <mergeCell ref="B132:C132"/>
    <mergeCell ref="B135:C135"/>
    <mergeCell ref="D135:H135"/>
    <mergeCell ref="I135:J135"/>
    <mergeCell ref="B138:C138"/>
    <mergeCell ref="I138:J138"/>
    <mergeCell ref="D138:H138"/>
    <mergeCell ref="B122:C122"/>
    <mergeCell ref="D122:H122"/>
    <mergeCell ref="I122:J122"/>
    <mergeCell ref="B120:C120"/>
    <mergeCell ref="D120:H120"/>
    <mergeCell ref="I120:J120"/>
    <mergeCell ref="D118:H118"/>
    <mergeCell ref="I118:J118"/>
    <mergeCell ref="I117:J117"/>
    <mergeCell ref="B118:C118"/>
    <mergeCell ref="I114:J114"/>
    <mergeCell ref="A1:J1"/>
    <mergeCell ref="A141:H142"/>
    <mergeCell ref="I141:J142"/>
    <mergeCell ref="A143:J143"/>
    <mergeCell ref="A82:J82"/>
    <mergeCell ref="B136:C136"/>
    <mergeCell ref="D136:H136"/>
    <mergeCell ref="I136:J136"/>
    <mergeCell ref="B137:C137"/>
    <mergeCell ref="B130:C130"/>
    <mergeCell ref="I128:J128"/>
    <mergeCell ref="I129:J129"/>
    <mergeCell ref="I130:J130"/>
    <mergeCell ref="D128:H128"/>
    <mergeCell ref="D129:H129"/>
    <mergeCell ref="D130:H130"/>
    <mergeCell ref="D132:H132"/>
    <mergeCell ref="A126:A128"/>
    <mergeCell ref="I132:J132"/>
    <mergeCell ref="B125:C125"/>
    <mergeCell ref="D73:H73"/>
    <mergeCell ref="A26:A28"/>
    <mergeCell ref="B28:J28"/>
    <mergeCell ref="A136:A138"/>
    <mergeCell ref="A132:A133"/>
    <mergeCell ref="I73:J73"/>
    <mergeCell ref="I74:J74"/>
    <mergeCell ref="D131:H131"/>
    <mergeCell ref="D133:H133"/>
    <mergeCell ref="I131:J131"/>
    <mergeCell ref="I133:J133"/>
    <mergeCell ref="B131:C131"/>
    <mergeCell ref="B133:C133"/>
    <mergeCell ref="D125:H125"/>
    <mergeCell ref="B127:C127"/>
    <mergeCell ref="D127:H127"/>
    <mergeCell ref="I125:J125"/>
    <mergeCell ref="B126:C126"/>
    <mergeCell ref="D126:H126"/>
    <mergeCell ref="I126:J126"/>
    <mergeCell ref="I127:J127"/>
    <mergeCell ref="B128:C128"/>
    <mergeCell ref="B129:C129"/>
    <mergeCell ref="B121:C121"/>
    <mergeCell ref="D121:H121"/>
    <mergeCell ref="I121:J121"/>
    <mergeCell ref="D114:H114"/>
  </mergeCells>
  <conditionalFormatting sqref="B20:J20">
    <cfRule type="expression" dxfId="210" priority="4">
      <formula>AND(B22&gt;0,B22&lt;10)</formula>
    </cfRule>
    <cfRule type="expression" dxfId="209" priority="5">
      <formula>B22&gt;9</formula>
    </cfRule>
  </conditionalFormatting>
  <conditionalFormatting sqref="L97:L1048576 L3:L95">
    <cfRule type="containsText" dxfId="208" priority="1" operator="containsText" text="Please">
      <formula>NOT(ISERROR(SEARCH("Please",L3)))</formula>
    </cfRule>
    <cfRule type="containsText" dxfId="207" priority="3" operator="containsText" text="?">
      <formula>NOT(ISERROR(SEARCH("?",L3)))</formula>
    </cfRule>
  </conditionalFormatting>
  <conditionalFormatting sqref="A3:J6 A9:J9 A7:F7 A8 F8">
    <cfRule type="expression" dxfId="206" priority="2">
      <formula>$A$3="Warnings"</formula>
    </cfRule>
  </conditionalFormatting>
  <dataValidations count="3">
    <dataValidation allowBlank="1" showInputMessage="1" showErrorMessage="1" promptTitle="Required" sqref="G14:G15 I14:J15 H14" xr:uid="{00000000-0002-0000-0400-000002000000}"/>
    <dataValidation allowBlank="1" showInputMessage="1" showErrorMessage="1" promptTitle="Required" prompt="Required Cell" sqref="D14:F15" xr:uid="{00000000-0002-0000-0400-000001000000}"/>
    <dataValidation allowBlank="1" showInputMessage="1" showErrorMessage="1" promptTitle="Required" prompt="Required Cell_x000a_" sqref="H15" xr:uid="{00000000-0002-0000-0400-000000000000}"/>
  </dataValidations>
  <hyperlinks>
    <hyperlink ref="D32:H32" location="'Direct Delivery'!A1" display="Direct Delivery" xr:uid="{4B0722A2-F999-4E86-B8B9-DE98D9CB35A0}"/>
    <hyperlink ref="D40:H40" location="'IFS - Beef (FFS)'!A1" display="International Food Solutions " xr:uid="{F7185E43-55E6-4BB8-8222-7A6193B44B44}"/>
    <hyperlink ref="D41:H41" location="'J.T.M. - Beef (FFS)'!A1" display="J.T.M." xr:uid="{980E337F-2A67-4ACB-B2B7-1407BDDB3EE6}"/>
    <hyperlink ref="D43:H43" location="'Brookwood - Pork (FFS)'!A1" display="Brookwood Farms" xr:uid="{130EF542-269F-48F6-8A69-6B252536B410}"/>
    <hyperlink ref="D44:H44" location="'J.T.M. - Pork (FFS)'!A1" display="J.T.M." xr:uid="{25B49D78-1EB7-472E-8686-B8DF65DB5B31}"/>
    <hyperlink ref="D45:H45" location="'Nick''s Famous BBQ (FFS)'!A1" display="Nick's Famous BBQ" xr:uid="{0FD74DBC-3E75-4600-8896-5D62DBDDD7D3}"/>
    <hyperlink ref="D51:H51" location="'Pilgrims-GoldKist (FFS)'!A1" display="Pilgrim's Pride" xr:uid="{A4D41AE7-5551-41B7-B284-5D481EFB930A}"/>
    <hyperlink ref="D52:H52" location="'Yang''s 5th Taste (FFS)'!A1" display="Yangs 5th Taste" xr:uid="{D99552C4-3170-4858-817C-D44F512E913D}"/>
    <hyperlink ref="D55:H55" location="'Hormel-Jennie-O (FFS)'!A1" display="Hormel/Jennie-O" xr:uid="{E65E3B57-9C3F-4C99-BF9F-91F8E82D0061}"/>
    <hyperlink ref="D56:H56" location="'J.T.M. - Turkey (FFS)'!A1" display="J.T.M." xr:uid="{BF0F3534-5842-47F8-A298-CAC491545902}"/>
    <hyperlink ref="D58:H58" location="'Cargill-Sunny Fresh (FFS)'!A1" display="Sunny Fresh" xr:uid="{DA1A44DF-6115-487F-8925-20F1BD668E1D}"/>
    <hyperlink ref="D60:H60" location="'High Liner (FFS)'!A1" display="High Liner Foods" xr:uid="{D9D5151C-B005-4DDA-92F8-BC6467622B74}"/>
    <hyperlink ref="D62:H62" location="'Alpha (FFS)'!A1" display="Alpha Foods" xr:uid="{BBDDD443-13FC-421A-A1D4-31FE8B0A3120}"/>
    <hyperlink ref="D63:H63" location="'Bongards (FFS)'!A1" display="Bongards Creamery" xr:uid="{5D391243-2F9D-45C6-B142-521DA1E2FAE7}"/>
    <hyperlink ref="D64:H64" location="'J.T.M.  - Cheese (FFS)'!A1" display="J.T.M." xr:uid="{C08E0872-EBD3-4EF8-B290-79FDE9C27478}"/>
    <hyperlink ref="D65:H65" location="'Los Cabos (FFS)'!A1" display="Los Cabos" xr:uid="{F871DBDC-441C-440F-A426-465C88663C49}"/>
    <hyperlink ref="D66:H66" location="'Nardone Bros (FFS)'!A1" display="Nardones" xr:uid="{620C4740-7226-4EF0-A4AC-C55CF50A01A2}"/>
    <hyperlink ref="D68:H68" location="'Tasty Brands (FFS)'!A1" display="Tasty Brands" xr:uid="{49AB7B12-7430-4FA0-B95B-C6211BCF0405}"/>
    <hyperlink ref="D70:H70" location="'NFG - Apples (FFS)'!A1" display="National Food Group - Apple Products Only " xr:uid="{1F20F54C-5356-4B55-8CD4-058D5C76736F}"/>
    <hyperlink ref="D71:H71" location="'NFG - Pears (FFS)'!A1" display="National Food Group - Pear Products Only" xr:uid="{B7057518-9A92-4B76-845C-09351CF2793C}"/>
    <hyperlink ref="D72:H72" location="'NFG - Peaches (FFS)'!A1" display="National Food Group - Peach Products Only" xr:uid="{B5AD20F5-E283-4AAE-AEDF-715AD6F5C6DE}"/>
    <hyperlink ref="D77:H77" location="'Cherry Central - Cherries (FFS)'!A1" display="Cherry Central - Cherry Products Only " xr:uid="{4D690219-9118-45C2-9D7C-A85BFB2A63E0}"/>
    <hyperlink ref="D78:H78" location="'Red Gold (FFS)'!A1" display="Red Gold" xr:uid="{6CF31780-1B5E-416F-ADFA-6413C22319DE}"/>
    <hyperlink ref="D86:H86" location="'IFS - Beef (NOI)'!A1" display="International Food Solutions" xr:uid="{A1974648-0564-4225-A353-1CB335DF7335}"/>
    <hyperlink ref="D87:H87" location="'J.T.M - Beef (NOI)'!A1" display="J.T.M" xr:uid="{AE405FA6-2D7A-4146-9BC3-DD6B98D08D68}"/>
    <hyperlink ref="D88:H88" location="'Tyson - Beef (NOI)'!A1" display="Tyson" xr:uid="{BF9729A0-0955-42D5-9B9C-571EE1F86D94}"/>
    <hyperlink ref="D90:H90" location="'J.T.M. - Pork (NOI)'!A1" display="J.T.M" xr:uid="{D97151A3-5689-4A7C-8A3F-5B0DA2A7F362}"/>
    <hyperlink ref="D91:H91" location="'Tyson - Pork (NOI)'!A1" display="Tyson" xr:uid="{5E5A6D7A-63BC-4837-9AD8-92E3EAC37E6A}"/>
    <hyperlink ref="D93:H93" location="'Foster Farms (NOI)'!A1" display="Foster Farms" xr:uid="{72F5CA63-8EFC-434D-9C02-2E26C2A44EC2}"/>
    <hyperlink ref="D94:H94" location="'Gold Creek (NOI)'!A1" display="Gold Creek" xr:uid="{30894AAD-004A-4DF3-81D3-CE5301CF7EE9}"/>
    <hyperlink ref="D95:H95" location="'IFS - 100103 Chicken (NOI)'!A1" display="International Food Solutions 100103 Products Only" xr:uid="{D4166CF9-899C-44E0-9492-6CE00C6E7C5C}"/>
    <hyperlink ref="D96:H96" location="'IFS - 100113 Chicken (NOI)'!A1" display="International Food Solutions - 100113 Products Only" xr:uid="{EB9FA051-634C-4557-9E43-633721A96E52}"/>
    <hyperlink ref="D97:H97" location="'Schwan''s - Chicken (NOI)'!A1" display="Schwan's Food " xr:uid="{23CBAA71-7BF7-4016-85DF-1B22CC0FA24E}"/>
    <hyperlink ref="D98:H98" location="'Pilgrims-GoldKist (NOI)'!A1" display="Pilgrim's Pride" xr:uid="{90177A7A-8D04-4C76-8090-14D35FBA4251}"/>
    <hyperlink ref="D100:H100" location="'Tyson - Chicken (NOI)'!A1" display="Tyson" xr:uid="{6C93B5E1-853F-4B75-853F-4170F4A5FB5F}"/>
    <hyperlink ref="D101:H101" location="'Yang''s 5th Taste (NOI)'!A1" display="Yang's 5th Taste" xr:uid="{E227324B-5A40-467A-8069-1974B2357992}"/>
    <hyperlink ref="D103:H103" location="'Butterball (NOI)'!A1" display="Butterball" xr:uid="{77C38C85-5318-4038-8E6C-B2B46F26053A}"/>
    <hyperlink ref="D104:H104" location="'Hormel-Jennie-O (NOI)'!A1" display="Hormel/Jennie-O" xr:uid="{FD5EF284-A584-479E-8532-A316CF0EA3B3}"/>
    <hyperlink ref="D107:H107" location="'Cargill-Sunny Fresh (NOI)'!A1" display="Sunny Fresh" xr:uid="{8918D4C6-3666-4CC0-B8F5-359888ACBE38}"/>
    <hyperlink ref="D109:H109" location="'Alpha (NOI)'!A1" display="Alpha Foods" xr:uid="{32A2E03E-4251-4F33-865E-F70698F7CD57}"/>
    <hyperlink ref="D110:H110" location="'Bake Crafters (NOI)'!A1" display="Bake Crafters" xr:uid="{5DBC3410-90AE-4AB7-B447-0572C602FBB2}"/>
    <hyperlink ref="D111:H111" location="'Bongards (NOI)'!A1" display="Bongards Creamery" xr:uid="{B8AC4CB7-2D86-49C3-AB7B-92FD46A4938D}"/>
    <hyperlink ref="D112:H112" location="'Classic Delight (NOI)'!A1" display="Classic Delight " xr:uid="{9FD01FBD-332A-4267-BA2C-8FC04C1B830F}"/>
    <hyperlink ref="D113:H113" location="'Conagra (NOI)'!A1" display="ConAgra Foods" xr:uid="{84B01679-F283-410F-8B5A-20859F294A3F}"/>
    <hyperlink ref="D114:H114" location="'J.T.M. - Cheese (NOI)'!A1" display="J.T.M." xr:uid="{F92AD997-8AC0-492A-ABF6-1FB3B4165ACC}"/>
    <hyperlink ref="D115:H115" location="'Land O Lakes (NOI)'!A1" display="Land O Lakes" xr:uid="{8DE0E858-E6D9-430F-8253-F704BD0CD3F3}"/>
    <hyperlink ref="D116:H116" location="'Los Cabos (NOI)'!A1" display="Los Cabos" xr:uid="{ED4592D5-7E73-439D-A414-AB4068AB33DC}"/>
    <hyperlink ref="D117:H117" location="'Nardone Bros (NOI)'!A1" display="Nardones" xr:uid="{98B4F13D-45D1-47FE-A438-EC816A18EF55}"/>
    <hyperlink ref="D120:H120" location="'S.A. Piazza (NOI)'!A1" display="S.A. Piazza" xr:uid="{13987CFD-5039-4707-BB1F-51454795E7F0}"/>
    <hyperlink ref="D121:H121" location="'Schwan''s - Cheese (NOI)'!A1" display="Schwan's Food " xr:uid="{69350236-7D59-4FEE-A913-DEAAA4B98220}"/>
    <hyperlink ref="D122:H122" location="'Tasty Brands (NOI)'!A1" display="Tasty Brands" xr:uid="{62A2ED78-E8E4-4BD6-9D78-F018D5D06D9E}"/>
    <hyperlink ref="D123:H123" location="'Tyson - Cheese (NOI)'!A1" display="Tyson" xr:uid="{2739941C-A45F-433C-95B2-C2EC6752D8C1}"/>
    <hyperlink ref="D125:H125" location="'Red Gold (NOI)'!A1" display="Red Gold" xr:uid="{B3CAD959-557C-4651-8864-613173EA3397}"/>
    <hyperlink ref="D126:H126" location="'Peterson Farms (NOI)'!A1" display="Peterson Farms" xr:uid="{9C136D5A-9482-4B83-97AF-B5E2B083610B}"/>
    <hyperlink ref="D127:H127" location="'Richland Hills (NOI)'!A1" display="Richland Hills Farms" xr:uid="{C35F28A8-8C83-4BA6-94AF-0BC04F717964}"/>
    <hyperlink ref="D136:H136" location="'Cavendish (NOI)'!A1" display="Cavendish" xr:uid="{30C225F1-A0D7-4CE8-A29C-343B65E5121F}"/>
    <hyperlink ref="D137:H137" location="'McCain - Sweet Potatoes (NOI)'!A1" display="McCain Foods - Sweet Potatoes" xr:uid="{242A4564-D0FD-476A-A97A-95AB85BC172E}"/>
    <hyperlink ref="D36:H36" location="'DoD Fresh'!A1" display="D.o.D. Fresh" xr:uid="{8D4874E9-63A9-44C6-B2F1-1A1AF7962A50}"/>
    <hyperlink ref="D47:H47" location="'IFS - 100103 Chicken (FFS)'!A1" display="International Food Solutions -- 100103 Products Only " xr:uid="{C929F67C-CF51-40D7-91CE-45BA130F2550}"/>
    <hyperlink ref="D48:H48" location="'IFS - 100113 Chicken (FFS)'!A1" display="International Food Solutions -- 100113 Products Only " xr:uid="{6DDBF916-ED00-41E1-8B8C-3CABDF3ABA11}"/>
    <hyperlink ref="D49:H49" location="'Gold Creek (FFS)'!A1" display="Gold Creek" xr:uid="{F8506F08-B440-4B81-83BB-50D9359BECC6}"/>
    <hyperlink ref="D50:H50" location="'Rich Chicks (FFS)'!A1" display="Rich Chick's" xr:uid="{B293C8CF-8898-42DF-9CF2-F93DFE0C5C29}"/>
    <hyperlink ref="D99" location="'Rich Chick''s (NOI)'!A1" display="Rich Chick's" xr:uid="{01688684-8BD9-4DAD-BC5B-33876BFD98C5}"/>
    <hyperlink ref="D76" location="'Cherry Central Apples (FFS)'!A1" display="Cherry Central-Apple Products Only" xr:uid="{971183E5-2200-443D-A06C-F64E19451359}"/>
    <hyperlink ref="D118:H118" location="'Rich''s - Cheese (NOI)'!A1" display="Rich's" xr:uid="{B0C5AE07-DE6B-4551-AC02-27DC1B022CB9}"/>
    <hyperlink ref="D76:H76" location="'Cherry Central - Apples (FFS)'!A1" display="Cherry Central-Apple Products Only" xr:uid="{33163C52-DCCE-4762-BDED-48681CBDC55F}"/>
    <hyperlink ref="D99:H99" location="'Rich Chicks (NOI)'!A1" display="Rich Chick's" xr:uid="{BDA30FFF-F905-41E2-8BED-1A88D1649C05}"/>
    <hyperlink ref="D105:H105" location="'J.T.M. - Turkey (NOI)'!A1" display="J.T.M." xr:uid="{D01A30E9-0DD5-40F8-95B1-41B44BD2C7EE}"/>
    <hyperlink ref="D54:H54" location="'Brookwood - Turkey (FFS)'!A1" display="Brookwood Farms" xr:uid="{34C8145B-7AF4-475A-A862-794A500CDAC5}"/>
    <hyperlink ref="D128:H128" location="'NFG - Apples (NOI)'!A1" display="National Food Group - Apple Products Only " xr:uid="{02CBF667-82A4-4457-89D6-9A306BA5ED7D}"/>
    <hyperlink ref="D129:H129" location="'NFG - Pears (NOI)'!A1" display="National Food Group - Pear Products Only" xr:uid="{0CDD8B11-EE9B-44FE-B102-EF545341E4A3}"/>
    <hyperlink ref="D130:H130" location="'NFG - Peaches (NOI)'!A1" display="National Food Group - Peach Products Only" xr:uid="{501B69B6-9CC7-41A9-A35E-6BCCDB809F07}"/>
    <hyperlink ref="D134:H134" location="'High Liner (NOI)'!A1" display="High Liner Foods" xr:uid="{80D8D233-B05C-4E74-BFDB-B427986793B8}"/>
    <hyperlink ref="D119:H119" location="'S&amp;F Foods (NOI)'!A1" display="S&amp;F Foods" xr:uid="{9297BDAD-00FB-4F36-9251-F6A516D5C1F1}"/>
    <hyperlink ref="D135:H135" location="'Smuckers (NOI)'!A1" display="J.M. Smuckers" xr:uid="{0372D352-ECAC-4F5A-B919-DFBC757ABFA5}"/>
    <hyperlink ref="D73:H73" location="'NFG - Mixed Fruit (FFS)'!A1" display="National Food Group -Mixed Fruit Products Only" xr:uid="{99866B84-AB93-4892-A63E-8008557790B3}"/>
    <hyperlink ref="D74:H74" location="'NFG - Garbanzo Beans (FFS)'!A1" display="National Food Group - Garbanzo Bean Products Only" xr:uid="{B07E5C76-C9EF-457F-95A8-5A7BAF2C71A5}"/>
    <hyperlink ref="D75:H75" location="'NFG - Pinto Beans (FFS)'!A1" display="National Food Group - Pinto Bean Products Only" xr:uid="{02A553DF-C7E9-4B4F-8450-34EB01B64884}"/>
    <hyperlink ref="D131:H131" location="'NFG - Mixed Fruit (NOI)'!A1" display="National Food Group -Mixed Fruit Products Only" xr:uid="{4C00A5AD-FABA-48B2-9ED7-60A3DD4B0A02}"/>
    <hyperlink ref="D132:H132" location="'NFG - Garbanzo Beans (NOI)'!A1" display="National Food Group - Garbanzo Bean Products Only" xr:uid="{BD195819-6207-4904-A31E-1918D31B507F}"/>
    <hyperlink ref="D133:H133" location="'NFG - Pinto Beans (NOI)'!A1" display="National Food Group - Pinto Bean Products Only" xr:uid="{0BE3657E-6FDA-4BCE-8411-057490503C59}"/>
    <hyperlink ref="D67:H67" location="'Rich''s - Cheese (FFS)'!A1" display="Rich's" xr:uid="{2CB6CCBC-7AE3-4AD8-9288-ACD7E2039E5A}"/>
    <hyperlink ref="D138:H138" location="'McCain - Potatoes (NOI)'!A1" display="McCain Foods  - White Potatoes" xr:uid="{D385CA3F-2AF0-4313-80B4-06F31B25F8B6}"/>
    <hyperlink ref="D139:H139" location="'Rich''s - Flour (NOI)'!A1" display="Rich's" xr:uid="{3A679172-280A-4E6E-816F-C4300FECA87F}"/>
  </hyperlinks>
  <pageMargins left="0.25" right="0.25" top="0.5" bottom="0.25" header="0" footer="0"/>
  <pageSetup scale="58" fitToHeight="0" orientation="portrait" r:id="rId1"/>
  <rowBreaks count="2" manualBreakCount="2">
    <brk id="28" max="9" man="1"/>
    <brk id="78" max="9"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F5DCC-D6B6-4ED4-839A-7E733E7C216B}">
  <sheetPr>
    <pageSetUpPr fitToPage="1"/>
  </sheetPr>
  <dimension ref="A1:Y50"/>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22" style="169" bestFit="1" customWidth="1"/>
    <col min="3" max="3" width="57" style="169" customWidth="1"/>
    <col min="4" max="4" width="19.42578125" style="169" customWidth="1"/>
    <col min="5" max="5" width="10.140625" style="169" customWidth="1"/>
    <col min="6" max="6" width="12.28515625" style="169" bestFit="1" customWidth="1"/>
    <col min="7" max="9" width="10.140625" style="169" customWidth="1"/>
    <col min="10" max="10" width="10.85546875" style="217" bestFit="1" customWidth="1"/>
    <col min="11" max="13" width="12" style="169" customWidth="1"/>
    <col min="14" max="14" width="13.71093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110244</v>
      </c>
      <c r="L6" s="1559" t="s">
        <v>1963</v>
      </c>
      <c r="M6" s="1559"/>
      <c r="N6" s="1559"/>
      <c r="O6" s="1560" t="s">
        <v>2472</v>
      </c>
      <c r="P6" s="1561"/>
      <c r="Q6" s="1561"/>
      <c r="R6" s="1561"/>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SUM(U14:U40)</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SUM(K14:K72)</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1119" t="s">
        <v>161</v>
      </c>
      <c r="C14" s="591" t="s">
        <v>2473</v>
      </c>
      <c r="D14" s="592">
        <v>2</v>
      </c>
      <c r="E14" s="593">
        <v>2</v>
      </c>
      <c r="F14" s="594" t="s">
        <v>2474</v>
      </c>
      <c r="G14" s="593">
        <v>32</v>
      </c>
      <c r="H14" s="593">
        <v>96</v>
      </c>
      <c r="I14" s="593">
        <v>12</v>
      </c>
      <c r="J14" s="83">
        <f t="shared" ref="J14:J40" si="1">$S$6*I14</f>
        <v>22.1328</v>
      </c>
      <c r="K14" s="60"/>
      <c r="L14" s="59"/>
      <c r="M14" s="59"/>
      <c r="N14" s="59"/>
      <c r="O14" s="59"/>
      <c r="P14" s="59"/>
      <c r="Q14" s="59"/>
      <c r="R14" s="59"/>
      <c r="S14" s="58"/>
      <c r="T14" s="193">
        <f t="shared" ref="T14:T40" si="2">SUM(K14:S14)</f>
        <v>0</v>
      </c>
      <c r="U14" s="57">
        <f t="shared" ref="U14:U40" si="3">T14*I14</f>
        <v>0</v>
      </c>
      <c r="V14" s="1034">
        <f t="shared" ref="V14:V40" si="4">U14*$S$6</f>
        <v>0</v>
      </c>
      <c r="W14" s="1490" t="s">
        <v>1976</v>
      </c>
      <c r="X14" s="1491"/>
    </row>
    <row r="15" spans="1:25" ht="30.75" customHeight="1" x14ac:dyDescent="0.25">
      <c r="B15" s="1120" t="s">
        <v>162</v>
      </c>
      <c r="C15" s="595" t="s">
        <v>2475</v>
      </c>
      <c r="D15" s="596">
        <v>2</v>
      </c>
      <c r="E15" s="597">
        <v>2</v>
      </c>
      <c r="F15" s="598" t="s">
        <v>2474</v>
      </c>
      <c r="G15" s="597">
        <v>32</v>
      </c>
      <c r="H15" s="597">
        <v>96</v>
      </c>
      <c r="I15" s="597">
        <v>9</v>
      </c>
      <c r="J15" s="323">
        <f t="shared" si="1"/>
        <v>16.599599999999999</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1121" t="s">
        <v>163</v>
      </c>
      <c r="C16" s="595" t="s">
        <v>2476</v>
      </c>
      <c r="D16" s="596">
        <v>2</v>
      </c>
      <c r="E16" s="597">
        <v>2</v>
      </c>
      <c r="F16" s="598" t="s">
        <v>2485</v>
      </c>
      <c r="G16" s="597">
        <v>18.88</v>
      </c>
      <c r="H16" s="597">
        <v>60</v>
      </c>
      <c r="I16" s="597">
        <v>7.5</v>
      </c>
      <c r="J16" s="323">
        <f t="shared" si="1"/>
        <v>13.833</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1120" t="s">
        <v>164</v>
      </c>
      <c r="C17" s="595" t="s">
        <v>2478</v>
      </c>
      <c r="D17" s="596">
        <v>2</v>
      </c>
      <c r="E17" s="597">
        <v>2</v>
      </c>
      <c r="F17" s="598" t="s">
        <v>2485</v>
      </c>
      <c r="G17" s="597">
        <v>20.399999999999999</v>
      </c>
      <c r="H17" s="597">
        <v>64</v>
      </c>
      <c r="I17" s="597">
        <v>6</v>
      </c>
      <c r="J17" s="323">
        <f t="shared" si="1"/>
        <v>11.0664</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1120" t="s">
        <v>290</v>
      </c>
      <c r="C18" s="595" t="s">
        <v>2486</v>
      </c>
      <c r="D18" s="596">
        <v>2</v>
      </c>
      <c r="E18" s="597">
        <v>2</v>
      </c>
      <c r="F18" s="598" t="s">
        <v>2474</v>
      </c>
      <c r="G18" s="597">
        <v>22</v>
      </c>
      <c r="H18" s="597">
        <v>64</v>
      </c>
      <c r="I18" s="597">
        <v>8</v>
      </c>
      <c r="J18" s="323">
        <f t="shared" si="1"/>
        <v>14.7552</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1120" t="s">
        <v>291</v>
      </c>
      <c r="C19" s="595" t="s">
        <v>2487</v>
      </c>
      <c r="D19" s="596">
        <v>2</v>
      </c>
      <c r="E19" s="597">
        <v>2</v>
      </c>
      <c r="F19" s="598" t="s">
        <v>2474</v>
      </c>
      <c r="G19" s="597">
        <v>22.32</v>
      </c>
      <c r="H19" s="597">
        <v>64</v>
      </c>
      <c r="I19" s="597">
        <v>6.31</v>
      </c>
      <c r="J19" s="323">
        <f t="shared" si="1"/>
        <v>11.638164</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1121" t="s">
        <v>167</v>
      </c>
      <c r="C20" s="595" t="s">
        <v>2481</v>
      </c>
      <c r="D20" s="596">
        <v>1</v>
      </c>
      <c r="E20" s="597">
        <v>1</v>
      </c>
      <c r="F20" s="598" t="s">
        <v>2485</v>
      </c>
      <c r="G20" s="597">
        <v>14.35</v>
      </c>
      <c r="H20" s="597">
        <v>80</v>
      </c>
      <c r="I20" s="597">
        <v>2.5</v>
      </c>
      <c r="J20" s="323">
        <f t="shared" si="1"/>
        <v>4.6109999999999998</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1120" t="s">
        <v>168</v>
      </c>
      <c r="C21" s="595" t="s">
        <v>2482</v>
      </c>
      <c r="D21" s="596">
        <v>1</v>
      </c>
      <c r="E21" s="597">
        <v>2</v>
      </c>
      <c r="F21" s="598" t="s">
        <v>2485</v>
      </c>
      <c r="G21" s="597">
        <v>22.52</v>
      </c>
      <c r="H21" s="597">
        <v>96</v>
      </c>
      <c r="I21" s="597">
        <v>3</v>
      </c>
      <c r="J21" s="323">
        <f t="shared" si="1"/>
        <v>5.5331999999999999</v>
      </c>
      <c r="K21" s="56"/>
      <c r="L21" s="55"/>
      <c r="M21" s="55"/>
      <c r="N21" s="55"/>
      <c r="O21" s="55"/>
      <c r="P21" s="55"/>
      <c r="Q21" s="55"/>
      <c r="R21" s="55"/>
      <c r="S21" s="54"/>
      <c r="T21" s="200">
        <f t="shared" si="2"/>
        <v>0</v>
      </c>
      <c r="U21" s="53">
        <f t="shared" si="3"/>
        <v>0</v>
      </c>
      <c r="V21" s="1035">
        <f t="shared" si="4"/>
        <v>0</v>
      </c>
      <c r="W21" s="1492"/>
      <c r="X21" s="1493"/>
    </row>
    <row r="22" spans="2:24" ht="30.75" customHeight="1" x14ac:dyDescent="0.25">
      <c r="B22" s="1120" t="s">
        <v>292</v>
      </c>
      <c r="C22" s="595" t="s">
        <v>2488</v>
      </c>
      <c r="D22" s="596">
        <v>1</v>
      </c>
      <c r="E22" s="597">
        <v>2</v>
      </c>
      <c r="F22" s="599" t="s">
        <v>2485</v>
      </c>
      <c r="G22" s="597">
        <v>22.52</v>
      </c>
      <c r="H22" s="597">
        <v>96</v>
      </c>
      <c r="I22" s="597">
        <v>3</v>
      </c>
      <c r="J22" s="323">
        <f t="shared" si="1"/>
        <v>5.5331999999999999</v>
      </c>
      <c r="K22" s="56"/>
      <c r="L22" s="55"/>
      <c r="M22" s="55"/>
      <c r="N22" s="55"/>
      <c r="O22" s="55"/>
      <c r="P22" s="55"/>
      <c r="Q22" s="55"/>
      <c r="R22" s="55"/>
      <c r="S22" s="54"/>
      <c r="T22" s="200">
        <f t="shared" si="2"/>
        <v>0</v>
      </c>
      <c r="U22" s="53">
        <f t="shared" si="3"/>
        <v>0</v>
      </c>
      <c r="V22" s="1035">
        <f t="shared" si="4"/>
        <v>0</v>
      </c>
      <c r="W22" s="1492"/>
      <c r="X22" s="1493"/>
    </row>
    <row r="23" spans="2:24" ht="30.75" customHeight="1" x14ac:dyDescent="0.25">
      <c r="B23" s="1120" t="s">
        <v>170</v>
      </c>
      <c r="C23" s="595" t="s">
        <v>2484</v>
      </c>
      <c r="D23" s="596">
        <v>2</v>
      </c>
      <c r="E23" s="597">
        <v>2</v>
      </c>
      <c r="F23" s="598" t="s">
        <v>2474</v>
      </c>
      <c r="G23" s="597">
        <v>22.06</v>
      </c>
      <c r="H23" s="597">
        <v>60</v>
      </c>
      <c r="I23" s="597">
        <v>7.5</v>
      </c>
      <c r="J23" s="323">
        <f t="shared" si="1"/>
        <v>13.833</v>
      </c>
      <c r="K23" s="56"/>
      <c r="L23" s="55"/>
      <c r="M23" s="55"/>
      <c r="N23" s="55"/>
      <c r="O23" s="55"/>
      <c r="P23" s="55"/>
      <c r="Q23" s="55"/>
      <c r="R23" s="55"/>
      <c r="S23" s="54"/>
      <c r="T23" s="200">
        <f t="shared" si="2"/>
        <v>0</v>
      </c>
      <c r="U23" s="53">
        <f t="shared" si="3"/>
        <v>0</v>
      </c>
      <c r="V23" s="1035">
        <f t="shared" si="4"/>
        <v>0</v>
      </c>
      <c r="W23" s="1492"/>
      <c r="X23" s="1493"/>
    </row>
    <row r="24" spans="2:24" ht="30.75" customHeight="1" x14ac:dyDescent="0.25">
      <c r="B24" s="1120" t="s">
        <v>293</v>
      </c>
      <c r="C24" s="595" t="s">
        <v>2489</v>
      </c>
      <c r="D24" s="596">
        <v>2</v>
      </c>
      <c r="E24" s="597">
        <v>2</v>
      </c>
      <c r="F24" s="598" t="s">
        <v>2474</v>
      </c>
      <c r="G24" s="597">
        <v>32</v>
      </c>
      <c r="H24" s="597">
        <v>96</v>
      </c>
      <c r="I24" s="597">
        <v>12</v>
      </c>
      <c r="J24" s="323">
        <f t="shared" si="1"/>
        <v>22.1328</v>
      </c>
      <c r="K24" s="56"/>
      <c r="L24" s="55"/>
      <c r="M24" s="55"/>
      <c r="N24" s="55"/>
      <c r="O24" s="55"/>
      <c r="P24" s="55"/>
      <c r="Q24" s="55"/>
      <c r="R24" s="55"/>
      <c r="S24" s="54"/>
      <c r="T24" s="200">
        <f t="shared" si="2"/>
        <v>0</v>
      </c>
      <c r="U24" s="53">
        <f t="shared" si="3"/>
        <v>0</v>
      </c>
      <c r="V24" s="1035">
        <f t="shared" si="4"/>
        <v>0</v>
      </c>
      <c r="W24" s="1492"/>
      <c r="X24" s="1493"/>
    </row>
    <row r="25" spans="2:24" ht="30.75" customHeight="1" x14ac:dyDescent="0.25">
      <c r="B25" s="1121" t="s">
        <v>294</v>
      </c>
      <c r="C25" s="595" t="s">
        <v>2490</v>
      </c>
      <c r="D25" s="596">
        <v>2</v>
      </c>
      <c r="E25" s="597">
        <v>2</v>
      </c>
      <c r="F25" s="598" t="s">
        <v>2474</v>
      </c>
      <c r="G25" s="597">
        <v>23.65</v>
      </c>
      <c r="H25" s="597">
        <v>70</v>
      </c>
      <c r="I25" s="597">
        <v>8.75</v>
      </c>
      <c r="J25" s="323">
        <f t="shared" si="1"/>
        <v>16.138500000000001</v>
      </c>
      <c r="K25" s="56"/>
      <c r="L25" s="55"/>
      <c r="M25" s="55"/>
      <c r="N25" s="55"/>
      <c r="O25" s="55"/>
      <c r="P25" s="55"/>
      <c r="Q25" s="55"/>
      <c r="R25" s="55"/>
      <c r="S25" s="54"/>
      <c r="T25" s="200">
        <f t="shared" si="2"/>
        <v>0</v>
      </c>
      <c r="U25" s="53">
        <f t="shared" si="3"/>
        <v>0</v>
      </c>
      <c r="V25" s="1035">
        <f t="shared" si="4"/>
        <v>0</v>
      </c>
      <c r="W25" s="1492"/>
      <c r="X25" s="1493"/>
    </row>
    <row r="26" spans="2:24" ht="30.75" customHeight="1" x14ac:dyDescent="0.25">
      <c r="B26" s="1121" t="s">
        <v>295</v>
      </c>
      <c r="C26" s="595" t="s">
        <v>2491</v>
      </c>
      <c r="D26" s="596">
        <v>2</v>
      </c>
      <c r="E26" s="597">
        <v>2</v>
      </c>
      <c r="F26" s="598" t="s">
        <v>2474</v>
      </c>
      <c r="G26" s="597">
        <v>23.79</v>
      </c>
      <c r="H26" s="597">
        <v>70</v>
      </c>
      <c r="I26" s="597">
        <v>7.44</v>
      </c>
      <c r="J26" s="323">
        <f t="shared" si="1"/>
        <v>13.722336</v>
      </c>
      <c r="K26" s="56"/>
      <c r="L26" s="55"/>
      <c r="M26" s="55"/>
      <c r="N26" s="55"/>
      <c r="O26" s="55"/>
      <c r="P26" s="55"/>
      <c r="Q26" s="55"/>
      <c r="R26" s="55"/>
      <c r="S26" s="54"/>
      <c r="T26" s="200">
        <f t="shared" si="2"/>
        <v>0</v>
      </c>
      <c r="U26" s="53">
        <f t="shared" si="3"/>
        <v>0</v>
      </c>
      <c r="V26" s="1035">
        <f t="shared" si="4"/>
        <v>0</v>
      </c>
      <c r="W26" s="1492"/>
      <c r="X26" s="1493"/>
    </row>
    <row r="27" spans="2:24" ht="30.75" customHeight="1" x14ac:dyDescent="0.25">
      <c r="B27" s="1120" t="s">
        <v>169</v>
      </c>
      <c r="C27" s="595" t="s">
        <v>2483</v>
      </c>
      <c r="D27" s="596">
        <v>2</v>
      </c>
      <c r="E27" s="597">
        <v>2</v>
      </c>
      <c r="F27" s="598" t="s">
        <v>2474</v>
      </c>
      <c r="G27" s="597">
        <v>22.25</v>
      </c>
      <c r="H27" s="597">
        <v>60</v>
      </c>
      <c r="I27" s="597">
        <v>6</v>
      </c>
      <c r="J27" s="323">
        <f t="shared" si="1"/>
        <v>11.0664</v>
      </c>
      <c r="K27" s="56"/>
      <c r="L27" s="55"/>
      <c r="M27" s="55"/>
      <c r="N27" s="55"/>
      <c r="O27" s="55"/>
      <c r="P27" s="55"/>
      <c r="Q27" s="55"/>
      <c r="R27" s="55"/>
      <c r="S27" s="54"/>
      <c r="T27" s="200">
        <f t="shared" si="2"/>
        <v>0</v>
      </c>
      <c r="U27" s="53">
        <f t="shared" si="3"/>
        <v>0</v>
      </c>
      <c r="V27" s="1035">
        <f t="shared" si="4"/>
        <v>0</v>
      </c>
      <c r="W27" s="1492"/>
      <c r="X27" s="1493"/>
    </row>
    <row r="28" spans="2:24" ht="30.75" customHeight="1" x14ac:dyDescent="0.25">
      <c r="B28" s="1121" t="s">
        <v>296</v>
      </c>
      <c r="C28" s="595" t="s">
        <v>2492</v>
      </c>
      <c r="D28" s="596">
        <v>2</v>
      </c>
      <c r="E28" s="597">
        <v>2</v>
      </c>
      <c r="F28" s="598" t="s">
        <v>2493</v>
      </c>
      <c r="G28" s="597">
        <v>22.63</v>
      </c>
      <c r="H28" s="597">
        <v>60</v>
      </c>
      <c r="I28" s="597">
        <v>7.5</v>
      </c>
      <c r="J28" s="323">
        <f t="shared" si="1"/>
        <v>13.833</v>
      </c>
      <c r="K28" s="56"/>
      <c r="L28" s="55"/>
      <c r="M28" s="55"/>
      <c r="N28" s="55"/>
      <c r="O28" s="55"/>
      <c r="P28" s="55"/>
      <c r="Q28" s="55"/>
      <c r="R28" s="55"/>
      <c r="S28" s="54"/>
      <c r="T28" s="200">
        <f t="shared" si="2"/>
        <v>0</v>
      </c>
      <c r="U28" s="53">
        <f t="shared" si="3"/>
        <v>0</v>
      </c>
      <c r="V28" s="1035">
        <f t="shared" si="4"/>
        <v>0</v>
      </c>
      <c r="W28" s="1492"/>
      <c r="X28" s="1493"/>
    </row>
    <row r="29" spans="2:24" ht="30.75" customHeight="1" x14ac:dyDescent="0.25">
      <c r="B29" s="1120" t="s">
        <v>297</v>
      </c>
      <c r="C29" s="595" t="s">
        <v>2494</v>
      </c>
      <c r="D29" s="596">
        <v>2</v>
      </c>
      <c r="E29" s="597">
        <v>2</v>
      </c>
      <c r="F29" s="598" t="s">
        <v>2493</v>
      </c>
      <c r="G29" s="597">
        <v>22.74</v>
      </c>
      <c r="H29" s="597">
        <v>60</v>
      </c>
      <c r="I29" s="597">
        <v>5.62</v>
      </c>
      <c r="J29" s="323">
        <f t="shared" si="1"/>
        <v>10.365528000000001</v>
      </c>
      <c r="K29" s="56"/>
      <c r="L29" s="55"/>
      <c r="M29" s="55"/>
      <c r="N29" s="55"/>
      <c r="O29" s="55"/>
      <c r="P29" s="55"/>
      <c r="Q29" s="55"/>
      <c r="R29" s="55"/>
      <c r="S29" s="54"/>
      <c r="T29" s="200">
        <f t="shared" si="2"/>
        <v>0</v>
      </c>
      <c r="U29" s="53">
        <f t="shared" si="3"/>
        <v>0</v>
      </c>
      <c r="V29" s="1035">
        <f t="shared" si="4"/>
        <v>0</v>
      </c>
      <c r="W29" s="1492"/>
      <c r="X29" s="1493"/>
    </row>
    <row r="30" spans="2:24" ht="30.75" customHeight="1" x14ac:dyDescent="0.25">
      <c r="B30" s="1120" t="s">
        <v>298</v>
      </c>
      <c r="C30" s="595" t="s">
        <v>2495</v>
      </c>
      <c r="D30" s="596">
        <v>2</v>
      </c>
      <c r="E30" s="597">
        <v>2</v>
      </c>
      <c r="F30" s="598" t="s">
        <v>2485</v>
      </c>
      <c r="G30" s="597">
        <v>20.399999999999999</v>
      </c>
      <c r="H30" s="597">
        <v>64</v>
      </c>
      <c r="I30" s="597">
        <v>6</v>
      </c>
      <c r="J30" s="323">
        <f t="shared" si="1"/>
        <v>11.0664</v>
      </c>
      <c r="K30" s="56"/>
      <c r="L30" s="55"/>
      <c r="M30" s="55"/>
      <c r="N30" s="55"/>
      <c r="O30" s="55"/>
      <c r="P30" s="55"/>
      <c r="Q30" s="55"/>
      <c r="R30" s="55"/>
      <c r="S30" s="54"/>
      <c r="T30" s="200">
        <f t="shared" si="2"/>
        <v>0</v>
      </c>
      <c r="U30" s="53">
        <f t="shared" si="3"/>
        <v>0</v>
      </c>
      <c r="V30" s="1035">
        <f t="shared" si="4"/>
        <v>0</v>
      </c>
      <c r="W30" s="1492"/>
      <c r="X30" s="1493"/>
    </row>
    <row r="31" spans="2:24" ht="30.75" customHeight="1" x14ac:dyDescent="0.25">
      <c r="B31" s="1120" t="s">
        <v>299</v>
      </c>
      <c r="C31" s="595" t="s">
        <v>2496</v>
      </c>
      <c r="D31" s="596">
        <v>1</v>
      </c>
      <c r="E31" s="597">
        <v>1.5</v>
      </c>
      <c r="F31" s="598" t="s">
        <v>2485</v>
      </c>
      <c r="G31" s="597">
        <v>17</v>
      </c>
      <c r="H31" s="597">
        <v>80</v>
      </c>
      <c r="I31" s="597">
        <v>1.63</v>
      </c>
      <c r="J31" s="323">
        <f t="shared" si="1"/>
        <v>3.0063719999999998</v>
      </c>
      <c r="K31" s="56"/>
      <c r="L31" s="55"/>
      <c r="M31" s="55"/>
      <c r="N31" s="55"/>
      <c r="O31" s="55"/>
      <c r="P31" s="55"/>
      <c r="Q31" s="55"/>
      <c r="R31" s="55"/>
      <c r="S31" s="54"/>
      <c r="T31" s="200">
        <f t="shared" si="2"/>
        <v>0</v>
      </c>
      <c r="U31" s="53">
        <f t="shared" si="3"/>
        <v>0</v>
      </c>
      <c r="V31" s="1035">
        <f t="shared" si="4"/>
        <v>0</v>
      </c>
      <c r="W31" s="1492"/>
      <c r="X31" s="1493"/>
    </row>
    <row r="32" spans="2:24" ht="30.75" customHeight="1" x14ac:dyDescent="0.25">
      <c r="B32" s="1121" t="s">
        <v>300</v>
      </c>
      <c r="C32" s="595" t="s">
        <v>2497</v>
      </c>
      <c r="D32" s="596">
        <v>1</v>
      </c>
      <c r="E32" s="597">
        <v>1.5</v>
      </c>
      <c r="F32" s="598" t="s">
        <v>2474</v>
      </c>
      <c r="G32" s="597">
        <v>20.149999999999999</v>
      </c>
      <c r="H32" s="597">
        <v>80</v>
      </c>
      <c r="I32" s="597">
        <v>3.9</v>
      </c>
      <c r="J32" s="323">
        <f t="shared" si="1"/>
        <v>7.1931599999999998</v>
      </c>
      <c r="K32" s="56"/>
      <c r="L32" s="55"/>
      <c r="M32" s="55"/>
      <c r="N32" s="55"/>
      <c r="O32" s="55"/>
      <c r="P32" s="55"/>
      <c r="Q32" s="55"/>
      <c r="R32" s="55"/>
      <c r="S32" s="54"/>
      <c r="T32" s="200">
        <f t="shared" si="2"/>
        <v>0</v>
      </c>
      <c r="U32" s="53">
        <f t="shared" si="3"/>
        <v>0</v>
      </c>
      <c r="V32" s="1035">
        <f t="shared" si="4"/>
        <v>0</v>
      </c>
      <c r="W32" s="1492"/>
      <c r="X32" s="1493"/>
    </row>
    <row r="33" spans="2:24" ht="30.75" customHeight="1" x14ac:dyDescent="0.25">
      <c r="B33" s="1120" t="s">
        <v>301</v>
      </c>
      <c r="C33" s="595" t="s">
        <v>2498</v>
      </c>
      <c r="D33" s="596">
        <v>1</v>
      </c>
      <c r="E33" s="597">
        <v>1.5</v>
      </c>
      <c r="F33" s="598" t="s">
        <v>2474</v>
      </c>
      <c r="G33" s="597">
        <v>18.5</v>
      </c>
      <c r="H33" s="597">
        <v>80</v>
      </c>
      <c r="I33" s="597">
        <v>3.75</v>
      </c>
      <c r="J33" s="323">
        <f t="shared" si="1"/>
        <v>6.9165000000000001</v>
      </c>
      <c r="K33" s="56"/>
      <c r="L33" s="55"/>
      <c r="M33" s="55"/>
      <c r="N33" s="55"/>
      <c r="O33" s="55"/>
      <c r="P33" s="55"/>
      <c r="Q33" s="55"/>
      <c r="R33" s="55"/>
      <c r="S33" s="54"/>
      <c r="T33" s="200">
        <f t="shared" si="2"/>
        <v>0</v>
      </c>
      <c r="U33" s="53">
        <f t="shared" si="3"/>
        <v>0</v>
      </c>
      <c r="V33" s="1035">
        <f t="shared" si="4"/>
        <v>0</v>
      </c>
      <c r="W33" s="1492"/>
      <c r="X33" s="1493"/>
    </row>
    <row r="34" spans="2:24" ht="30.75" customHeight="1" x14ac:dyDescent="0.25">
      <c r="B34" s="1120" t="s">
        <v>302</v>
      </c>
      <c r="C34" s="595" t="s">
        <v>2499</v>
      </c>
      <c r="D34" s="596">
        <v>1</v>
      </c>
      <c r="E34" s="597">
        <v>1.5</v>
      </c>
      <c r="F34" s="598" t="s">
        <v>2485</v>
      </c>
      <c r="G34" s="597">
        <v>18.25</v>
      </c>
      <c r="H34" s="597">
        <v>80</v>
      </c>
      <c r="I34" s="597">
        <v>3.75</v>
      </c>
      <c r="J34" s="323">
        <f t="shared" si="1"/>
        <v>6.9165000000000001</v>
      </c>
      <c r="K34" s="56"/>
      <c r="L34" s="55"/>
      <c r="M34" s="55"/>
      <c r="N34" s="55"/>
      <c r="O34" s="55"/>
      <c r="P34" s="55"/>
      <c r="Q34" s="55"/>
      <c r="R34" s="55"/>
      <c r="S34" s="54"/>
      <c r="T34" s="200">
        <f t="shared" si="2"/>
        <v>0</v>
      </c>
      <c r="U34" s="53">
        <f t="shared" si="3"/>
        <v>0</v>
      </c>
      <c r="V34" s="1035">
        <f t="shared" si="4"/>
        <v>0</v>
      </c>
      <c r="W34" s="1492"/>
      <c r="X34" s="1493"/>
    </row>
    <row r="35" spans="2:24" ht="30.75" customHeight="1" x14ac:dyDescent="0.25">
      <c r="B35" s="1121" t="s">
        <v>303</v>
      </c>
      <c r="C35" s="595" t="s">
        <v>2500</v>
      </c>
      <c r="D35" s="596">
        <v>2</v>
      </c>
      <c r="E35" s="597">
        <v>2</v>
      </c>
      <c r="F35" s="598" t="s">
        <v>2474</v>
      </c>
      <c r="G35" s="597">
        <v>22.9</v>
      </c>
      <c r="H35" s="597">
        <v>64</v>
      </c>
      <c r="I35" s="597">
        <v>6</v>
      </c>
      <c r="J35" s="323">
        <f t="shared" si="1"/>
        <v>11.0664</v>
      </c>
      <c r="K35" s="56"/>
      <c r="L35" s="55"/>
      <c r="M35" s="55"/>
      <c r="N35" s="55"/>
      <c r="O35" s="55"/>
      <c r="P35" s="55"/>
      <c r="Q35" s="55"/>
      <c r="R35" s="55"/>
      <c r="S35" s="54"/>
      <c r="T35" s="200">
        <f t="shared" si="2"/>
        <v>0</v>
      </c>
      <c r="U35" s="53">
        <f t="shared" si="3"/>
        <v>0</v>
      </c>
      <c r="V35" s="1035">
        <f t="shared" si="4"/>
        <v>0</v>
      </c>
      <c r="W35" s="1492"/>
      <c r="X35" s="1493"/>
    </row>
    <row r="36" spans="2:24" ht="30.75" customHeight="1" x14ac:dyDescent="0.25">
      <c r="B36" s="1120" t="s">
        <v>304</v>
      </c>
      <c r="C36" s="595" t="s">
        <v>2501</v>
      </c>
      <c r="D36" s="596">
        <v>2</v>
      </c>
      <c r="E36" s="597">
        <v>2</v>
      </c>
      <c r="F36" s="598" t="s">
        <v>2474</v>
      </c>
      <c r="G36" s="597">
        <v>35.200000000000003</v>
      </c>
      <c r="H36" s="597">
        <v>96</v>
      </c>
      <c r="I36" s="597">
        <v>1.8</v>
      </c>
      <c r="J36" s="323">
        <f t="shared" si="1"/>
        <v>3.3199200000000002</v>
      </c>
      <c r="K36" s="56"/>
      <c r="L36" s="55"/>
      <c r="M36" s="55"/>
      <c r="N36" s="55"/>
      <c r="O36" s="55"/>
      <c r="P36" s="55"/>
      <c r="Q36" s="55"/>
      <c r="R36" s="55"/>
      <c r="S36" s="54"/>
      <c r="T36" s="200">
        <f t="shared" si="2"/>
        <v>0</v>
      </c>
      <c r="U36" s="53">
        <f t="shared" si="3"/>
        <v>0</v>
      </c>
      <c r="V36" s="1035">
        <f t="shared" si="4"/>
        <v>0</v>
      </c>
      <c r="W36" s="1492"/>
      <c r="X36" s="1493"/>
    </row>
    <row r="37" spans="2:24" ht="30.75" customHeight="1" x14ac:dyDescent="0.25">
      <c r="B37" s="1121" t="s">
        <v>305</v>
      </c>
      <c r="C37" s="595" t="s">
        <v>2502</v>
      </c>
      <c r="D37" s="596">
        <v>2</v>
      </c>
      <c r="E37" s="597">
        <v>2</v>
      </c>
      <c r="F37" s="598" t="s">
        <v>2493</v>
      </c>
      <c r="G37" s="597">
        <v>25.89</v>
      </c>
      <c r="H37" s="597">
        <v>60</v>
      </c>
      <c r="I37" s="597">
        <v>4.68</v>
      </c>
      <c r="J37" s="323">
        <f t="shared" si="1"/>
        <v>8.631791999999999</v>
      </c>
      <c r="K37" s="56"/>
      <c r="L37" s="55"/>
      <c r="M37" s="55"/>
      <c r="N37" s="55"/>
      <c r="O37" s="55"/>
      <c r="P37" s="55"/>
      <c r="Q37" s="55"/>
      <c r="R37" s="55"/>
      <c r="S37" s="54"/>
      <c r="T37" s="200">
        <f t="shared" si="2"/>
        <v>0</v>
      </c>
      <c r="U37" s="53">
        <f t="shared" si="3"/>
        <v>0</v>
      </c>
      <c r="V37" s="1035">
        <f t="shared" si="4"/>
        <v>0</v>
      </c>
      <c r="W37" s="1492"/>
      <c r="X37" s="1493"/>
    </row>
    <row r="38" spans="2:24" ht="30.75" customHeight="1" x14ac:dyDescent="0.25">
      <c r="B38" s="243" t="s">
        <v>165</v>
      </c>
      <c r="C38" s="600" t="s">
        <v>2503</v>
      </c>
      <c r="D38" s="601">
        <v>2</v>
      </c>
      <c r="E38" s="197">
        <v>2</v>
      </c>
      <c r="F38" s="598" t="s">
        <v>2485</v>
      </c>
      <c r="G38" s="198">
        <v>20</v>
      </c>
      <c r="H38" s="197">
        <v>64</v>
      </c>
      <c r="I38" s="198">
        <v>8</v>
      </c>
      <c r="J38" s="323">
        <f t="shared" si="1"/>
        <v>14.7552</v>
      </c>
      <c r="K38" s="56"/>
      <c r="L38" s="55"/>
      <c r="M38" s="55"/>
      <c r="N38" s="55"/>
      <c r="O38" s="55"/>
      <c r="P38" s="55"/>
      <c r="Q38" s="55"/>
      <c r="R38" s="55"/>
      <c r="S38" s="54"/>
      <c r="T38" s="200">
        <f t="shared" si="2"/>
        <v>0</v>
      </c>
      <c r="U38" s="53">
        <f t="shared" si="3"/>
        <v>0</v>
      </c>
      <c r="V38" s="1035">
        <f t="shared" si="4"/>
        <v>0</v>
      </c>
      <c r="W38" s="1492"/>
      <c r="X38" s="1493"/>
    </row>
    <row r="39" spans="2:24" ht="30.75" customHeight="1" x14ac:dyDescent="0.25">
      <c r="B39" s="245" t="s">
        <v>166</v>
      </c>
      <c r="C39" s="600" t="s">
        <v>2504</v>
      </c>
      <c r="D39" s="601">
        <v>2</v>
      </c>
      <c r="E39" s="197">
        <v>2</v>
      </c>
      <c r="F39" s="598" t="s">
        <v>2474</v>
      </c>
      <c r="G39" s="198">
        <v>23.65</v>
      </c>
      <c r="H39" s="197">
        <v>70</v>
      </c>
      <c r="I39" s="198">
        <v>6.56</v>
      </c>
      <c r="J39" s="323">
        <f t="shared" si="1"/>
        <v>12.099264</v>
      </c>
      <c r="K39" s="56"/>
      <c r="L39" s="55"/>
      <c r="M39" s="55"/>
      <c r="N39" s="55"/>
      <c r="O39" s="55"/>
      <c r="P39" s="55"/>
      <c r="Q39" s="55"/>
      <c r="R39" s="55"/>
      <c r="S39" s="54"/>
      <c r="T39" s="200">
        <f t="shared" si="2"/>
        <v>0</v>
      </c>
      <c r="U39" s="53">
        <f t="shared" si="3"/>
        <v>0</v>
      </c>
      <c r="V39" s="1035">
        <f t="shared" si="4"/>
        <v>0</v>
      </c>
      <c r="W39" s="1492"/>
      <c r="X39" s="1493"/>
    </row>
    <row r="40" spans="2:24" ht="30.75" customHeight="1" thickBot="1" x14ac:dyDescent="0.3">
      <c r="B40" s="330" t="s">
        <v>306</v>
      </c>
      <c r="C40" s="602" t="s">
        <v>2505</v>
      </c>
      <c r="D40" s="603">
        <v>2</v>
      </c>
      <c r="E40" s="204">
        <v>2</v>
      </c>
      <c r="F40" s="604" t="s">
        <v>2485</v>
      </c>
      <c r="G40" s="205">
        <v>18.88</v>
      </c>
      <c r="H40" s="204">
        <v>60</v>
      </c>
      <c r="I40" s="205">
        <v>3.75</v>
      </c>
      <c r="J40" s="327">
        <f t="shared" si="1"/>
        <v>6.9165000000000001</v>
      </c>
      <c r="K40" s="52"/>
      <c r="L40" s="51"/>
      <c r="M40" s="51"/>
      <c r="N40" s="51"/>
      <c r="O40" s="51"/>
      <c r="P40" s="51"/>
      <c r="Q40" s="51"/>
      <c r="R40" s="51"/>
      <c r="S40" s="50"/>
      <c r="T40" s="207">
        <f t="shared" si="2"/>
        <v>0</v>
      </c>
      <c r="U40" s="49">
        <f t="shared" si="3"/>
        <v>0</v>
      </c>
      <c r="V40" s="1036">
        <f t="shared" si="4"/>
        <v>0</v>
      </c>
      <c r="W40" s="1494"/>
      <c r="X40" s="1495"/>
    </row>
    <row r="41" spans="2:24" ht="23.85" customHeight="1" x14ac:dyDescent="0.25">
      <c r="B41" s="1548" t="s">
        <v>2004</v>
      </c>
      <c r="C41" s="1569"/>
      <c r="D41" s="1569"/>
      <c r="E41" s="1569"/>
      <c r="F41" s="1569"/>
      <c r="G41" s="1569"/>
      <c r="H41" s="1569"/>
      <c r="I41" s="1569"/>
      <c r="J41" s="1569"/>
      <c r="K41" s="1569"/>
      <c r="L41" s="1569"/>
      <c r="M41" s="1569"/>
      <c r="N41" s="1569"/>
      <c r="O41" s="1569"/>
      <c r="P41" s="1569"/>
      <c r="Q41" s="1569"/>
      <c r="R41" s="1569"/>
      <c r="S41" s="1569"/>
      <c r="T41" s="1569"/>
      <c r="U41" s="1569"/>
      <c r="V41" s="1569"/>
      <c r="W41" s="1569"/>
      <c r="X41" s="1550"/>
    </row>
    <row r="42" spans="2:24" ht="23.85" customHeight="1" x14ac:dyDescent="0.25">
      <c r="B42" s="1548"/>
      <c r="C42" s="1569"/>
      <c r="D42" s="1569"/>
      <c r="E42" s="1569"/>
      <c r="F42" s="1569"/>
      <c r="G42" s="1569"/>
      <c r="H42" s="1569"/>
      <c r="I42" s="1569"/>
      <c r="J42" s="1569"/>
      <c r="K42" s="1569"/>
      <c r="L42" s="1569"/>
      <c r="M42" s="1569"/>
      <c r="N42" s="1569"/>
      <c r="O42" s="1569"/>
      <c r="P42" s="1569"/>
      <c r="Q42" s="1569"/>
      <c r="R42" s="1569"/>
      <c r="S42" s="1569"/>
      <c r="T42" s="1569"/>
      <c r="U42" s="1569"/>
      <c r="V42" s="1569"/>
      <c r="W42" s="1569"/>
      <c r="X42" s="1550"/>
    </row>
    <row r="43" spans="2:24" ht="0.75" customHeight="1" x14ac:dyDescent="0.25">
      <c r="B43" s="1548"/>
      <c r="C43" s="1569"/>
      <c r="D43" s="1569"/>
      <c r="E43" s="1569"/>
      <c r="F43" s="1569"/>
      <c r="G43" s="1569"/>
      <c r="H43" s="1569"/>
      <c r="I43" s="1569"/>
      <c r="J43" s="1569"/>
      <c r="K43" s="1569"/>
      <c r="L43" s="1569"/>
      <c r="M43" s="1569"/>
      <c r="N43" s="1569"/>
      <c r="O43" s="1569"/>
      <c r="P43" s="1569"/>
      <c r="Q43" s="1569"/>
      <c r="R43" s="1569"/>
      <c r="S43" s="1569"/>
      <c r="T43" s="1569"/>
      <c r="U43" s="1569"/>
      <c r="V43" s="1569"/>
      <c r="W43" s="1569"/>
      <c r="X43" s="1550"/>
    </row>
    <row r="44" spans="2:24" ht="33.75" customHeight="1" thickBot="1" x14ac:dyDescent="0.3">
      <c r="B44" s="1551"/>
      <c r="C44" s="1552"/>
      <c r="D44" s="1552"/>
      <c r="E44" s="1552"/>
      <c r="F44" s="1552"/>
      <c r="G44" s="1552"/>
      <c r="H44" s="1552"/>
      <c r="I44" s="1552"/>
      <c r="J44" s="1552"/>
      <c r="K44" s="1552"/>
      <c r="L44" s="1552"/>
      <c r="M44" s="1552"/>
      <c r="N44" s="1552"/>
      <c r="O44" s="1552"/>
      <c r="P44" s="1552"/>
      <c r="Q44" s="1552"/>
      <c r="R44" s="1552"/>
      <c r="S44" s="1552"/>
      <c r="T44" s="1552"/>
      <c r="U44" s="1552"/>
      <c r="V44" s="1552"/>
      <c r="W44" s="1552"/>
      <c r="X44" s="1553"/>
    </row>
    <row r="45" spans="2:24" ht="58.5" customHeight="1" thickTop="1" thickBot="1" x14ac:dyDescent="0.3">
      <c r="B45" s="1533"/>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533"/>
    </row>
    <row r="46" spans="2:24" ht="23.25" x14ac:dyDescent="0.35">
      <c r="C46" s="1530" t="s">
        <v>2005</v>
      </c>
      <c r="D46" s="1531"/>
      <c r="E46" s="1531"/>
      <c r="F46" s="1531"/>
      <c r="G46" s="1532"/>
    </row>
    <row r="47" spans="2:24" x14ac:dyDescent="0.25">
      <c r="C47" s="1631"/>
      <c r="D47" s="1632"/>
      <c r="E47" s="1632"/>
      <c r="F47" s="1632"/>
      <c r="G47" s="1633"/>
    </row>
    <row r="48" spans="2:24" x14ac:dyDescent="0.25">
      <c r="C48" s="1631"/>
      <c r="D48" s="1632"/>
      <c r="E48" s="1632"/>
      <c r="F48" s="1632"/>
      <c r="G48" s="1633"/>
    </row>
    <row r="49" spans="3:7" x14ac:dyDescent="0.25">
      <c r="C49" s="1631"/>
      <c r="D49" s="1632"/>
      <c r="E49" s="1632"/>
      <c r="F49" s="1632"/>
      <c r="G49" s="1633"/>
    </row>
    <row r="50" spans="3:7" ht="15.75" thickBot="1" x14ac:dyDescent="0.3">
      <c r="C50" s="1634"/>
      <c r="D50" s="1635"/>
      <c r="E50" s="1635"/>
      <c r="F50" s="1635"/>
      <c r="G50" s="1636"/>
    </row>
  </sheetData>
  <sheetProtection algorithmName="SHA-512" hashValue="jl2HEmPuOwCNX2y3Bmde2AeyNovh4+ZtX0aAZnUlrjSJAbzHRmrJyVmzBwUzMVEooUN0E2bBW6SiWiZFNrlq6Q==" saltValue="y2+dyxVO4at0vHfBagNiQg==" spinCount="100000" sheet="1" objects="1" formatColumns="0" formatRows="0" selectLockedCells="1"/>
  <mergeCells count="28">
    <mergeCell ref="B41:X42"/>
    <mergeCell ref="B43:X44"/>
    <mergeCell ref="B45:X45"/>
    <mergeCell ref="B7:B8"/>
    <mergeCell ref="E7:J7"/>
    <mergeCell ref="L7:Q7"/>
    <mergeCell ref="S7:X7"/>
    <mergeCell ref="E8:J8"/>
    <mergeCell ref="L8:Q8"/>
    <mergeCell ref="S8:X8"/>
    <mergeCell ref="B9:X9"/>
    <mergeCell ref="B10:X10"/>
    <mergeCell ref="C46:G46"/>
    <mergeCell ref="C47:G50"/>
    <mergeCell ref="B1:P1"/>
    <mergeCell ref="Q1:X3"/>
    <mergeCell ref="B2:P2"/>
    <mergeCell ref="B3:C3"/>
    <mergeCell ref="D3:J3"/>
    <mergeCell ref="K3:M3"/>
    <mergeCell ref="N3:P3"/>
    <mergeCell ref="B4:X4"/>
    <mergeCell ref="B5:X5"/>
    <mergeCell ref="B6:J6"/>
    <mergeCell ref="L6:N6"/>
    <mergeCell ref="O6:R6"/>
    <mergeCell ref="T6:X6"/>
    <mergeCell ref="W14:X40"/>
  </mergeCells>
  <conditionalFormatting sqref="B1:B13 B38:B1048576">
    <cfRule type="duplicateValues" dxfId="87" priority="1"/>
  </conditionalFormatting>
  <pageMargins left="0.25" right="0.25" top="0.5" bottom="0.25" header="0" footer="0"/>
  <pageSetup scale="38"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147FE-4506-42CA-A566-D5914BBBE513}">
  <sheetPr>
    <pageSetUpPr fitToPage="1"/>
  </sheetPr>
  <dimension ref="B1:Z25"/>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8.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t="e" vm="1">
        <v>#VALUE!</v>
      </c>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110149</v>
      </c>
      <c r="L5" s="1502" t="s">
        <v>1963</v>
      </c>
      <c r="M5" s="1502"/>
      <c r="N5" s="1502"/>
      <c r="O5" s="1503" t="s">
        <v>2506</v>
      </c>
      <c r="P5" s="1503"/>
      <c r="Q5" s="1503"/>
      <c r="R5" s="1503"/>
      <c r="S5" s="991">
        <v>0.3831</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SUM(K9:K21)</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6" customHeight="1" x14ac:dyDescent="0.25">
      <c r="B9" s="605">
        <v>1700</v>
      </c>
      <c r="C9" s="252" t="s">
        <v>2507</v>
      </c>
      <c r="D9" s="189"/>
      <c r="E9" s="190"/>
      <c r="F9" s="190" t="s">
        <v>2508</v>
      </c>
      <c r="G9" s="191">
        <v>23</v>
      </c>
      <c r="H9" s="190" t="s">
        <v>2509</v>
      </c>
      <c r="I9" s="191">
        <v>10</v>
      </c>
      <c r="J9" s="606">
        <f t="shared" ref="J9:J21" si="1">$S$5*I9</f>
        <v>3.831</v>
      </c>
      <c r="K9" s="60"/>
      <c r="L9" s="520"/>
      <c r="M9" s="59"/>
      <c r="N9" s="520"/>
      <c r="O9" s="59"/>
      <c r="P9" s="59"/>
      <c r="Q9" s="520"/>
      <c r="R9" s="59"/>
      <c r="S9" s="521"/>
      <c r="T9" s="283">
        <f t="shared" ref="T9:T21" si="2">SUM(K9:S9)</f>
        <v>0</v>
      </c>
      <c r="U9" s="57">
        <f t="shared" ref="U9:U21" si="3">T9*I9</f>
        <v>0</v>
      </c>
      <c r="V9" s="843">
        <f t="shared" ref="V9:V21" si="4">U9*$S$5</f>
        <v>0</v>
      </c>
      <c r="W9" s="1508" t="str">
        <f>_xlfn.CONCAT("$",'Total Sheet'!B34," per case for public LEAS/ estimated $",'Total Sheet'!B35," for Nonpublic LEAs")</f>
        <v>$2.25 per case for public LEAS/ estimated $5.25 for Nonpublic LEAs</v>
      </c>
      <c r="X9" s="1490" t="s">
        <v>1976</v>
      </c>
      <c r="Y9" s="1719"/>
    </row>
    <row r="10" spans="2:26" ht="36" customHeight="1" x14ac:dyDescent="0.25">
      <c r="B10" s="607">
        <v>1750</v>
      </c>
      <c r="C10" s="253" t="s">
        <v>2510</v>
      </c>
      <c r="D10" s="196"/>
      <c r="E10" s="197"/>
      <c r="F10" s="197" t="s">
        <v>2508</v>
      </c>
      <c r="G10" s="198">
        <v>23</v>
      </c>
      <c r="H10" s="197" t="s">
        <v>2509</v>
      </c>
      <c r="I10" s="198">
        <v>10</v>
      </c>
      <c r="J10" s="323">
        <f t="shared" si="1"/>
        <v>3.831</v>
      </c>
      <c r="K10" s="56"/>
      <c r="L10" s="510"/>
      <c r="M10" s="55"/>
      <c r="N10" s="510"/>
      <c r="O10" s="55"/>
      <c r="P10" s="55"/>
      <c r="Q10" s="510"/>
      <c r="R10" s="55"/>
      <c r="S10" s="511"/>
      <c r="T10" s="279">
        <f t="shared" si="2"/>
        <v>0</v>
      </c>
      <c r="U10" s="53">
        <f t="shared" si="3"/>
        <v>0</v>
      </c>
      <c r="V10" s="844">
        <f t="shared" si="4"/>
        <v>0</v>
      </c>
      <c r="W10" s="1509"/>
      <c r="X10" s="1492"/>
      <c r="Y10" s="1720"/>
    </row>
    <row r="11" spans="2:26" ht="36" customHeight="1" x14ac:dyDescent="0.25">
      <c r="B11" s="608" t="s">
        <v>171</v>
      </c>
      <c r="C11" s="253" t="s">
        <v>2511</v>
      </c>
      <c r="D11" s="196"/>
      <c r="E11" s="197"/>
      <c r="F11" s="197" t="s">
        <v>2512</v>
      </c>
      <c r="G11" s="198">
        <v>29</v>
      </c>
      <c r="H11" s="197" t="s">
        <v>2509</v>
      </c>
      <c r="I11" s="198">
        <v>11.77</v>
      </c>
      <c r="J11" s="323">
        <f t="shared" si="1"/>
        <v>4.5090870000000001</v>
      </c>
      <c r="K11" s="56"/>
      <c r="L11" s="510"/>
      <c r="M11" s="55"/>
      <c r="N11" s="510"/>
      <c r="O11" s="55"/>
      <c r="P11" s="55"/>
      <c r="Q11" s="510"/>
      <c r="R11" s="55"/>
      <c r="S11" s="511"/>
      <c r="T11" s="279">
        <f t="shared" si="2"/>
        <v>0</v>
      </c>
      <c r="U11" s="53">
        <f t="shared" si="3"/>
        <v>0</v>
      </c>
      <c r="V11" s="844">
        <f t="shared" si="4"/>
        <v>0</v>
      </c>
      <c r="W11" s="1509"/>
      <c r="X11" s="1492"/>
      <c r="Y11" s="1720"/>
    </row>
    <row r="12" spans="2:26" ht="36" customHeight="1" x14ac:dyDescent="0.25">
      <c r="B12" s="607" t="s">
        <v>172</v>
      </c>
      <c r="C12" s="253" t="s">
        <v>2513</v>
      </c>
      <c r="D12" s="196"/>
      <c r="E12" s="197"/>
      <c r="F12" s="197" t="s">
        <v>2508</v>
      </c>
      <c r="G12" s="198">
        <v>29</v>
      </c>
      <c r="H12" s="197" t="s">
        <v>2514</v>
      </c>
      <c r="I12" s="198">
        <v>10</v>
      </c>
      <c r="J12" s="323">
        <f t="shared" si="1"/>
        <v>3.831</v>
      </c>
      <c r="K12" s="56"/>
      <c r="L12" s="510"/>
      <c r="M12" s="55"/>
      <c r="N12" s="510"/>
      <c r="O12" s="55"/>
      <c r="P12" s="55"/>
      <c r="Q12" s="510"/>
      <c r="R12" s="55"/>
      <c r="S12" s="511"/>
      <c r="T12" s="279">
        <f t="shared" si="2"/>
        <v>0</v>
      </c>
      <c r="U12" s="53">
        <f t="shared" si="3"/>
        <v>0</v>
      </c>
      <c r="V12" s="844">
        <f t="shared" si="4"/>
        <v>0</v>
      </c>
      <c r="W12" s="1509"/>
      <c r="X12" s="1492"/>
      <c r="Y12" s="1720"/>
    </row>
    <row r="13" spans="2:26" ht="36" customHeight="1" x14ac:dyDescent="0.25">
      <c r="B13" s="608" t="s">
        <v>173</v>
      </c>
      <c r="C13" s="253" t="s">
        <v>2515</v>
      </c>
      <c r="D13" s="196"/>
      <c r="E13" s="197"/>
      <c r="F13" s="197" t="s">
        <v>2508</v>
      </c>
      <c r="G13" s="198">
        <v>29</v>
      </c>
      <c r="H13" s="197" t="s">
        <v>2514</v>
      </c>
      <c r="I13" s="198">
        <v>10</v>
      </c>
      <c r="J13" s="323">
        <f t="shared" si="1"/>
        <v>3.831</v>
      </c>
      <c r="K13" s="56"/>
      <c r="L13" s="510"/>
      <c r="M13" s="55"/>
      <c r="N13" s="510"/>
      <c r="O13" s="55"/>
      <c r="P13" s="55"/>
      <c r="Q13" s="510"/>
      <c r="R13" s="55"/>
      <c r="S13" s="511"/>
      <c r="T13" s="279">
        <f t="shared" si="2"/>
        <v>0</v>
      </c>
      <c r="U13" s="53">
        <f t="shared" si="3"/>
        <v>0</v>
      </c>
      <c r="V13" s="844">
        <f t="shared" si="4"/>
        <v>0</v>
      </c>
      <c r="W13" s="1509"/>
      <c r="X13" s="1492"/>
      <c r="Y13" s="1720"/>
    </row>
    <row r="14" spans="2:26" ht="36" customHeight="1" x14ac:dyDescent="0.25">
      <c r="B14" s="607" t="s">
        <v>174</v>
      </c>
      <c r="C14" s="253" t="s">
        <v>2516</v>
      </c>
      <c r="D14" s="196"/>
      <c r="E14" s="197"/>
      <c r="F14" s="197" t="s">
        <v>2508</v>
      </c>
      <c r="G14" s="198">
        <v>29</v>
      </c>
      <c r="H14" s="197" t="s">
        <v>2514</v>
      </c>
      <c r="I14" s="198">
        <v>10</v>
      </c>
      <c r="J14" s="323">
        <f t="shared" si="1"/>
        <v>3.831</v>
      </c>
      <c r="K14" s="56"/>
      <c r="L14" s="510"/>
      <c r="M14" s="55"/>
      <c r="N14" s="510"/>
      <c r="O14" s="55"/>
      <c r="P14" s="55"/>
      <c r="Q14" s="510"/>
      <c r="R14" s="55"/>
      <c r="S14" s="511"/>
      <c r="T14" s="279">
        <f t="shared" si="2"/>
        <v>0</v>
      </c>
      <c r="U14" s="53">
        <f t="shared" si="3"/>
        <v>0</v>
      </c>
      <c r="V14" s="844">
        <f t="shared" si="4"/>
        <v>0</v>
      </c>
      <c r="W14" s="1509"/>
      <c r="X14" s="1492"/>
      <c r="Y14" s="1720"/>
    </row>
    <row r="15" spans="2:26" ht="36" customHeight="1" x14ac:dyDescent="0.25">
      <c r="B15" s="607" t="s">
        <v>175</v>
      </c>
      <c r="C15" s="253" t="s">
        <v>2517</v>
      </c>
      <c r="D15" s="196"/>
      <c r="E15" s="197"/>
      <c r="F15" s="197" t="s">
        <v>2508</v>
      </c>
      <c r="G15" s="198">
        <v>29</v>
      </c>
      <c r="H15" s="197" t="s">
        <v>2514</v>
      </c>
      <c r="I15" s="198">
        <v>10</v>
      </c>
      <c r="J15" s="323">
        <f t="shared" si="1"/>
        <v>3.831</v>
      </c>
      <c r="K15" s="56"/>
      <c r="L15" s="510"/>
      <c r="M15" s="55"/>
      <c r="N15" s="510"/>
      <c r="O15" s="55"/>
      <c r="P15" s="55"/>
      <c r="Q15" s="510"/>
      <c r="R15" s="55"/>
      <c r="S15" s="511"/>
      <c r="T15" s="279">
        <f t="shared" si="2"/>
        <v>0</v>
      </c>
      <c r="U15" s="53">
        <f t="shared" si="3"/>
        <v>0</v>
      </c>
      <c r="V15" s="844">
        <f t="shared" si="4"/>
        <v>0</v>
      </c>
      <c r="W15" s="1509"/>
      <c r="X15" s="1492"/>
      <c r="Y15" s="1720"/>
    </row>
    <row r="16" spans="2:26" ht="36" customHeight="1" x14ac:dyDescent="0.25">
      <c r="B16" s="607" t="s">
        <v>176</v>
      </c>
      <c r="C16" s="253" t="s">
        <v>2518</v>
      </c>
      <c r="D16" s="196"/>
      <c r="E16" s="197"/>
      <c r="F16" s="197" t="s">
        <v>2508</v>
      </c>
      <c r="G16" s="198">
        <v>29</v>
      </c>
      <c r="H16" s="197" t="s">
        <v>2514</v>
      </c>
      <c r="I16" s="198">
        <v>10</v>
      </c>
      <c r="J16" s="323">
        <f t="shared" si="1"/>
        <v>3.831</v>
      </c>
      <c r="K16" s="56"/>
      <c r="L16" s="510"/>
      <c r="M16" s="55"/>
      <c r="N16" s="510"/>
      <c r="O16" s="55"/>
      <c r="P16" s="55"/>
      <c r="Q16" s="510"/>
      <c r="R16" s="55"/>
      <c r="S16" s="511"/>
      <c r="T16" s="279">
        <f t="shared" si="2"/>
        <v>0</v>
      </c>
      <c r="U16" s="53">
        <f t="shared" si="3"/>
        <v>0</v>
      </c>
      <c r="V16" s="844">
        <f t="shared" si="4"/>
        <v>0</v>
      </c>
      <c r="W16" s="1509"/>
      <c r="X16" s="1492"/>
      <c r="Y16" s="1720"/>
    </row>
    <row r="17" spans="2:25" ht="36" customHeight="1" x14ac:dyDescent="0.25">
      <c r="B17" s="607" t="s">
        <v>177</v>
      </c>
      <c r="C17" s="253" t="s">
        <v>2519</v>
      </c>
      <c r="D17" s="196"/>
      <c r="E17" s="197"/>
      <c r="F17" s="197" t="s">
        <v>2508</v>
      </c>
      <c r="G17" s="198">
        <v>29</v>
      </c>
      <c r="H17" s="197" t="s">
        <v>2514</v>
      </c>
      <c r="I17" s="198">
        <v>10</v>
      </c>
      <c r="J17" s="323">
        <f t="shared" si="1"/>
        <v>3.831</v>
      </c>
      <c r="K17" s="56"/>
      <c r="L17" s="510"/>
      <c r="M17" s="55"/>
      <c r="N17" s="510"/>
      <c r="O17" s="55"/>
      <c r="P17" s="55"/>
      <c r="Q17" s="510"/>
      <c r="R17" s="55"/>
      <c r="S17" s="511"/>
      <c r="T17" s="279">
        <f t="shared" si="2"/>
        <v>0</v>
      </c>
      <c r="U17" s="53">
        <f t="shared" si="3"/>
        <v>0</v>
      </c>
      <c r="V17" s="844">
        <f t="shared" si="4"/>
        <v>0</v>
      </c>
      <c r="W17" s="1509"/>
      <c r="X17" s="1492"/>
      <c r="Y17" s="1720"/>
    </row>
    <row r="18" spans="2:25" ht="36" customHeight="1" x14ac:dyDescent="0.25">
      <c r="B18" s="607" t="s">
        <v>178</v>
      </c>
      <c r="C18" s="253" t="s">
        <v>2520</v>
      </c>
      <c r="D18" s="196"/>
      <c r="E18" s="197"/>
      <c r="F18" s="197" t="s">
        <v>2508</v>
      </c>
      <c r="G18" s="198">
        <v>29</v>
      </c>
      <c r="H18" s="197" t="s">
        <v>2514</v>
      </c>
      <c r="I18" s="198">
        <v>10</v>
      </c>
      <c r="J18" s="323">
        <f t="shared" si="1"/>
        <v>3.831</v>
      </c>
      <c r="K18" s="56"/>
      <c r="L18" s="510"/>
      <c r="M18" s="55"/>
      <c r="N18" s="510"/>
      <c r="O18" s="55"/>
      <c r="P18" s="55"/>
      <c r="Q18" s="510"/>
      <c r="R18" s="55"/>
      <c r="S18" s="511"/>
      <c r="T18" s="279">
        <f t="shared" si="2"/>
        <v>0</v>
      </c>
      <c r="U18" s="53">
        <f t="shared" si="3"/>
        <v>0</v>
      </c>
      <c r="V18" s="844">
        <f t="shared" si="4"/>
        <v>0</v>
      </c>
      <c r="W18" s="1509"/>
      <c r="X18" s="1492"/>
      <c r="Y18" s="1720"/>
    </row>
    <row r="19" spans="2:25" ht="36" customHeight="1" x14ac:dyDescent="0.25">
      <c r="B19" s="608" t="s">
        <v>179</v>
      </c>
      <c r="C19" s="253" t="s">
        <v>2521</v>
      </c>
      <c r="D19" s="196"/>
      <c r="E19" s="197"/>
      <c r="F19" s="197" t="s">
        <v>2508</v>
      </c>
      <c r="G19" s="198">
        <v>29</v>
      </c>
      <c r="H19" s="197" t="s">
        <v>2514</v>
      </c>
      <c r="I19" s="198">
        <v>10</v>
      </c>
      <c r="J19" s="323">
        <f t="shared" si="1"/>
        <v>3.831</v>
      </c>
      <c r="K19" s="56"/>
      <c r="L19" s="510"/>
      <c r="M19" s="55"/>
      <c r="N19" s="510"/>
      <c r="O19" s="55"/>
      <c r="P19" s="55"/>
      <c r="Q19" s="510"/>
      <c r="R19" s="55"/>
      <c r="S19" s="511"/>
      <c r="T19" s="279">
        <f t="shared" si="2"/>
        <v>0</v>
      </c>
      <c r="U19" s="53">
        <f t="shared" si="3"/>
        <v>0</v>
      </c>
      <c r="V19" s="844">
        <f t="shared" si="4"/>
        <v>0</v>
      </c>
      <c r="W19" s="1509"/>
      <c r="X19" s="1492"/>
      <c r="Y19" s="1720"/>
    </row>
    <row r="20" spans="2:25" ht="36" customHeight="1" x14ac:dyDescent="0.25">
      <c r="B20" s="607" t="s">
        <v>180</v>
      </c>
      <c r="C20" s="253" t="s">
        <v>2522</v>
      </c>
      <c r="D20" s="196"/>
      <c r="E20" s="197"/>
      <c r="F20" s="197" t="s">
        <v>2508</v>
      </c>
      <c r="G20" s="198">
        <v>29</v>
      </c>
      <c r="H20" s="197" t="s">
        <v>2514</v>
      </c>
      <c r="I20" s="198">
        <v>10</v>
      </c>
      <c r="J20" s="323">
        <f t="shared" si="1"/>
        <v>3.831</v>
      </c>
      <c r="K20" s="56"/>
      <c r="L20" s="510"/>
      <c r="M20" s="55"/>
      <c r="N20" s="510"/>
      <c r="O20" s="55"/>
      <c r="P20" s="55"/>
      <c r="Q20" s="510"/>
      <c r="R20" s="55"/>
      <c r="S20" s="511"/>
      <c r="T20" s="279">
        <f t="shared" si="2"/>
        <v>0</v>
      </c>
      <c r="U20" s="53">
        <f t="shared" si="3"/>
        <v>0</v>
      </c>
      <c r="V20" s="844">
        <f t="shared" si="4"/>
        <v>0</v>
      </c>
      <c r="W20" s="1509"/>
      <c r="X20" s="1492"/>
      <c r="Y20" s="1720"/>
    </row>
    <row r="21" spans="2:25" ht="36" customHeight="1" thickBot="1" x14ac:dyDescent="0.3">
      <c r="B21" s="609" t="s">
        <v>181</v>
      </c>
      <c r="C21" s="255" t="s">
        <v>2523</v>
      </c>
      <c r="D21" s="203"/>
      <c r="E21" s="204"/>
      <c r="F21" s="204" t="s">
        <v>2508</v>
      </c>
      <c r="G21" s="205">
        <v>29</v>
      </c>
      <c r="H21" s="204" t="s">
        <v>2514</v>
      </c>
      <c r="I21" s="205">
        <v>10</v>
      </c>
      <c r="J21" s="327">
        <f t="shared" si="1"/>
        <v>3.831</v>
      </c>
      <c r="K21" s="52"/>
      <c r="L21" s="610"/>
      <c r="M21" s="51"/>
      <c r="N21" s="610"/>
      <c r="O21" s="51"/>
      <c r="P21" s="51"/>
      <c r="Q21" s="610"/>
      <c r="R21" s="51"/>
      <c r="S21" s="611"/>
      <c r="T21" s="352">
        <f t="shared" si="2"/>
        <v>0</v>
      </c>
      <c r="U21" s="49">
        <f t="shared" si="3"/>
        <v>0</v>
      </c>
      <c r="V21" s="845">
        <f t="shared" si="4"/>
        <v>0</v>
      </c>
      <c r="W21" s="1510"/>
      <c r="X21" s="1494"/>
      <c r="Y21" s="1721"/>
    </row>
    <row r="22" spans="2:25" ht="70.900000000000006" customHeight="1" thickBot="1" x14ac:dyDescent="0.3">
      <c r="B22" s="208"/>
      <c r="C22" s="209"/>
      <c r="D22" s="210"/>
      <c r="E22" s="210"/>
      <c r="F22" s="210"/>
      <c r="G22" s="210"/>
      <c r="H22" s="210"/>
      <c r="I22" s="210"/>
      <c r="J22" s="211"/>
      <c r="K22" s="212"/>
      <c r="L22" s="212"/>
      <c r="M22" s="212"/>
      <c r="N22" s="212"/>
      <c r="O22" s="212"/>
      <c r="P22" s="212"/>
      <c r="Q22" s="212"/>
      <c r="R22" s="212"/>
      <c r="S22" s="212"/>
      <c r="T22" s="213"/>
      <c r="U22" s="214"/>
      <c r="V22" s="215"/>
      <c r="W22" s="215"/>
      <c r="X22" s="215"/>
      <c r="Y22" s="216"/>
    </row>
    <row r="23" spans="2:25" ht="15.75" thickTop="1" x14ac:dyDescent="0.25">
      <c r="K23" s="218"/>
      <c r="L23" s="218"/>
      <c r="M23" s="218"/>
      <c r="N23" s="218"/>
      <c r="O23" s="218"/>
      <c r="P23" s="218"/>
      <c r="Q23" s="218"/>
      <c r="R23" s="218"/>
      <c r="S23" s="218"/>
      <c r="T23" s="218"/>
      <c r="U23" s="219"/>
      <c r="V23" s="220"/>
      <c r="W23" s="220"/>
    </row>
    <row r="25" spans="2:25" ht="21" customHeight="1" x14ac:dyDescent="0.25"/>
  </sheetData>
  <sheetProtection algorithmName="SHA-512" hashValue="SijtpZ5+ZW37nVrLb4HdRV8bGJwa4cedyRmLbk5z6Jh1u6d269Lg7Bwmlx63OM1xMTVZBmQq1IY69S/R287sxg==" saltValue="hS5L7FRzs9dVrOBHacJ67A==" spinCount="100000" sheet="1" objects="1" formatColumns="0" formatRows="0" selectLockedCells="1"/>
  <mergeCells count="15">
    <mergeCell ref="X9:Y21"/>
    <mergeCell ref="B4:Y4"/>
    <mergeCell ref="B5:J5"/>
    <mergeCell ref="L5:N5"/>
    <mergeCell ref="O5:R5"/>
    <mergeCell ref="T5:Y5"/>
    <mergeCell ref="B8:Y8"/>
    <mergeCell ref="W9:W21"/>
    <mergeCell ref="B1:P1"/>
    <mergeCell ref="Q1:Y3"/>
    <mergeCell ref="B2:P2"/>
    <mergeCell ref="B3:C3"/>
    <mergeCell ref="D3:J3"/>
    <mergeCell ref="K3:M3"/>
    <mergeCell ref="N3:P3"/>
  </mergeCells>
  <conditionalFormatting sqref="B1">
    <cfRule type="duplicateValues" dxfId="86" priority="2"/>
  </conditionalFormatting>
  <conditionalFormatting sqref="B2:B1048576">
    <cfRule type="duplicateValues" dxfId="85" priority="3"/>
  </conditionalFormatting>
  <conditionalFormatting sqref="Z9:Z21">
    <cfRule type="containsText" dxfId="84"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2502-BCC8-456E-B024-184FF634F518}">
  <sheetPr>
    <pageSetUpPr fitToPage="1"/>
  </sheetPr>
  <dimension ref="A1:Y36"/>
  <sheetViews>
    <sheetView showGridLines="0" topLeftCell="A2"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64.5703125"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8"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110149</v>
      </c>
      <c r="L6" s="1559" t="s">
        <v>1963</v>
      </c>
      <c r="M6" s="1559"/>
      <c r="N6" s="1559"/>
      <c r="O6" s="1560" t="s">
        <v>2506</v>
      </c>
      <c r="P6" s="1561"/>
      <c r="Q6" s="1561"/>
      <c r="R6" s="1561"/>
      <c r="S6" s="757">
        <v>0.3831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SUM(U14:U26)</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SUM(K14:K58)</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81">
        <v>1700</v>
      </c>
      <c r="C14" s="252" t="s">
        <v>2507</v>
      </c>
      <c r="D14" s="189"/>
      <c r="E14" s="190"/>
      <c r="F14" s="190" t="s">
        <v>2508</v>
      </c>
      <c r="G14" s="191">
        <v>23</v>
      </c>
      <c r="H14" s="190" t="s">
        <v>2509</v>
      </c>
      <c r="I14" s="191">
        <v>10</v>
      </c>
      <c r="J14" s="83">
        <f t="shared" ref="J14:J26" si="1">$S$6*I14</f>
        <v>3.831</v>
      </c>
      <c r="K14" s="60"/>
      <c r="L14" s="59"/>
      <c r="M14" s="59"/>
      <c r="N14" s="59"/>
      <c r="O14" s="59"/>
      <c r="P14" s="59"/>
      <c r="Q14" s="59"/>
      <c r="R14" s="59"/>
      <c r="S14" s="58"/>
      <c r="T14" s="283">
        <f t="shared" ref="T14:T26" si="2">SUM(K14:S14)</f>
        <v>0</v>
      </c>
      <c r="U14" s="57">
        <f t="shared" ref="U14:U26" si="3">T14*I14</f>
        <v>0</v>
      </c>
      <c r="V14" s="115">
        <f t="shared" ref="V14:V26" si="4">U14*$S$6</f>
        <v>0</v>
      </c>
      <c r="W14" s="1490" t="s">
        <v>1976</v>
      </c>
      <c r="X14" s="1491"/>
    </row>
    <row r="15" spans="1:25" ht="31.5" customHeight="1" x14ac:dyDescent="0.25">
      <c r="B15" s="194">
        <v>1750</v>
      </c>
      <c r="C15" s="253" t="s">
        <v>2510</v>
      </c>
      <c r="D15" s="196"/>
      <c r="E15" s="197"/>
      <c r="F15" s="197" t="s">
        <v>2508</v>
      </c>
      <c r="G15" s="198">
        <v>23</v>
      </c>
      <c r="H15" s="197" t="s">
        <v>2509</v>
      </c>
      <c r="I15" s="198">
        <v>10</v>
      </c>
      <c r="J15" s="126">
        <f t="shared" si="1"/>
        <v>3.831</v>
      </c>
      <c r="K15" s="56"/>
      <c r="L15" s="55"/>
      <c r="M15" s="55"/>
      <c r="N15" s="55"/>
      <c r="O15" s="55"/>
      <c r="P15" s="55"/>
      <c r="Q15" s="55"/>
      <c r="R15" s="55"/>
      <c r="S15" s="54"/>
      <c r="T15" s="279">
        <f t="shared" si="2"/>
        <v>0</v>
      </c>
      <c r="U15" s="53">
        <f t="shared" si="3"/>
        <v>0</v>
      </c>
      <c r="V15" s="76">
        <f t="shared" si="4"/>
        <v>0</v>
      </c>
      <c r="W15" s="1492"/>
      <c r="X15" s="1493"/>
    </row>
    <row r="16" spans="1:25" ht="31.5" customHeight="1" x14ac:dyDescent="0.25">
      <c r="B16" s="254" t="s">
        <v>171</v>
      </c>
      <c r="C16" s="253" t="s">
        <v>2511</v>
      </c>
      <c r="D16" s="196"/>
      <c r="E16" s="197"/>
      <c r="F16" s="197" t="s">
        <v>2512</v>
      </c>
      <c r="G16" s="198">
        <v>29</v>
      </c>
      <c r="H16" s="197" t="s">
        <v>2509</v>
      </c>
      <c r="I16" s="198">
        <v>11.77</v>
      </c>
      <c r="J16" s="126">
        <f t="shared" si="1"/>
        <v>4.5090870000000001</v>
      </c>
      <c r="K16" s="56"/>
      <c r="L16" s="55"/>
      <c r="M16" s="55"/>
      <c r="N16" s="55"/>
      <c r="O16" s="55"/>
      <c r="P16" s="55"/>
      <c r="Q16" s="55"/>
      <c r="R16" s="55"/>
      <c r="S16" s="54"/>
      <c r="T16" s="279">
        <f t="shared" si="2"/>
        <v>0</v>
      </c>
      <c r="U16" s="53">
        <f t="shared" si="3"/>
        <v>0</v>
      </c>
      <c r="V16" s="76">
        <f t="shared" si="4"/>
        <v>0</v>
      </c>
      <c r="W16" s="1492"/>
      <c r="X16" s="1493"/>
    </row>
    <row r="17" spans="2:24" ht="31.5" customHeight="1" x14ac:dyDescent="0.25">
      <c r="B17" s="194" t="s">
        <v>172</v>
      </c>
      <c r="C17" s="253" t="s">
        <v>2513</v>
      </c>
      <c r="D17" s="196"/>
      <c r="E17" s="197"/>
      <c r="F17" s="197" t="s">
        <v>2508</v>
      </c>
      <c r="G17" s="198">
        <v>29</v>
      </c>
      <c r="H17" s="197" t="s">
        <v>2514</v>
      </c>
      <c r="I17" s="198">
        <v>10</v>
      </c>
      <c r="J17" s="126">
        <f t="shared" si="1"/>
        <v>3.831</v>
      </c>
      <c r="K17" s="56"/>
      <c r="L17" s="55"/>
      <c r="M17" s="55"/>
      <c r="N17" s="55"/>
      <c r="O17" s="55"/>
      <c r="P17" s="55"/>
      <c r="Q17" s="55"/>
      <c r="R17" s="55"/>
      <c r="S17" s="54"/>
      <c r="T17" s="279">
        <f t="shared" si="2"/>
        <v>0</v>
      </c>
      <c r="U17" s="53">
        <f t="shared" si="3"/>
        <v>0</v>
      </c>
      <c r="V17" s="76">
        <f t="shared" si="4"/>
        <v>0</v>
      </c>
      <c r="W17" s="1492"/>
      <c r="X17" s="1493"/>
    </row>
    <row r="18" spans="2:24" ht="31.5" customHeight="1" x14ac:dyDescent="0.25">
      <c r="B18" s="254" t="s">
        <v>173</v>
      </c>
      <c r="C18" s="253" t="s">
        <v>2515</v>
      </c>
      <c r="D18" s="196"/>
      <c r="E18" s="197"/>
      <c r="F18" s="197" t="s">
        <v>2508</v>
      </c>
      <c r="G18" s="198">
        <v>29</v>
      </c>
      <c r="H18" s="197" t="s">
        <v>2514</v>
      </c>
      <c r="I18" s="198">
        <v>10</v>
      </c>
      <c r="J18" s="126">
        <f t="shared" si="1"/>
        <v>3.831</v>
      </c>
      <c r="K18" s="56"/>
      <c r="L18" s="55"/>
      <c r="M18" s="55"/>
      <c r="N18" s="55"/>
      <c r="O18" s="55"/>
      <c r="P18" s="55"/>
      <c r="Q18" s="55"/>
      <c r="R18" s="55"/>
      <c r="S18" s="54"/>
      <c r="T18" s="279">
        <f t="shared" si="2"/>
        <v>0</v>
      </c>
      <c r="U18" s="53">
        <f t="shared" si="3"/>
        <v>0</v>
      </c>
      <c r="V18" s="76">
        <f t="shared" si="4"/>
        <v>0</v>
      </c>
      <c r="W18" s="1492"/>
      <c r="X18" s="1493"/>
    </row>
    <row r="19" spans="2:24" ht="31.5" customHeight="1" x14ac:dyDescent="0.25">
      <c r="B19" s="194" t="s">
        <v>174</v>
      </c>
      <c r="C19" s="253" t="s">
        <v>2516</v>
      </c>
      <c r="D19" s="196"/>
      <c r="E19" s="197"/>
      <c r="F19" s="197" t="s">
        <v>2508</v>
      </c>
      <c r="G19" s="198">
        <v>29</v>
      </c>
      <c r="H19" s="197" t="s">
        <v>2514</v>
      </c>
      <c r="I19" s="198">
        <v>10</v>
      </c>
      <c r="J19" s="126">
        <f t="shared" si="1"/>
        <v>3.831</v>
      </c>
      <c r="K19" s="56"/>
      <c r="L19" s="55"/>
      <c r="M19" s="55"/>
      <c r="N19" s="55"/>
      <c r="O19" s="55"/>
      <c r="P19" s="55"/>
      <c r="Q19" s="55"/>
      <c r="R19" s="55"/>
      <c r="S19" s="54"/>
      <c r="T19" s="279">
        <f t="shared" si="2"/>
        <v>0</v>
      </c>
      <c r="U19" s="53">
        <f t="shared" si="3"/>
        <v>0</v>
      </c>
      <c r="V19" s="76">
        <f t="shared" si="4"/>
        <v>0</v>
      </c>
      <c r="W19" s="1492"/>
      <c r="X19" s="1493"/>
    </row>
    <row r="20" spans="2:24" ht="31.5" customHeight="1" x14ac:dyDescent="0.25">
      <c r="B20" s="194" t="s">
        <v>175</v>
      </c>
      <c r="C20" s="253" t="s">
        <v>2517</v>
      </c>
      <c r="D20" s="196"/>
      <c r="E20" s="197"/>
      <c r="F20" s="197" t="s">
        <v>2508</v>
      </c>
      <c r="G20" s="198">
        <v>29</v>
      </c>
      <c r="H20" s="197" t="s">
        <v>2514</v>
      </c>
      <c r="I20" s="198">
        <v>10</v>
      </c>
      <c r="J20" s="126">
        <f t="shared" si="1"/>
        <v>3.831</v>
      </c>
      <c r="K20" s="56"/>
      <c r="L20" s="55"/>
      <c r="M20" s="55"/>
      <c r="N20" s="55"/>
      <c r="O20" s="55"/>
      <c r="P20" s="55"/>
      <c r="Q20" s="55"/>
      <c r="R20" s="55"/>
      <c r="S20" s="54"/>
      <c r="T20" s="279">
        <f t="shared" si="2"/>
        <v>0</v>
      </c>
      <c r="U20" s="53">
        <f t="shared" si="3"/>
        <v>0</v>
      </c>
      <c r="V20" s="76">
        <f t="shared" si="4"/>
        <v>0</v>
      </c>
      <c r="W20" s="1492"/>
      <c r="X20" s="1493"/>
    </row>
    <row r="21" spans="2:24" ht="31.5" customHeight="1" x14ac:dyDescent="0.25">
      <c r="B21" s="194" t="s">
        <v>176</v>
      </c>
      <c r="C21" s="253" t="s">
        <v>2518</v>
      </c>
      <c r="D21" s="196"/>
      <c r="E21" s="197"/>
      <c r="F21" s="197" t="s">
        <v>2508</v>
      </c>
      <c r="G21" s="198">
        <v>29</v>
      </c>
      <c r="H21" s="197" t="s">
        <v>2514</v>
      </c>
      <c r="I21" s="198">
        <v>10</v>
      </c>
      <c r="J21" s="126">
        <f t="shared" si="1"/>
        <v>3.831</v>
      </c>
      <c r="K21" s="56"/>
      <c r="L21" s="55"/>
      <c r="M21" s="55"/>
      <c r="N21" s="55"/>
      <c r="O21" s="55"/>
      <c r="P21" s="55"/>
      <c r="Q21" s="55"/>
      <c r="R21" s="55"/>
      <c r="S21" s="54"/>
      <c r="T21" s="279">
        <f t="shared" si="2"/>
        <v>0</v>
      </c>
      <c r="U21" s="53">
        <f t="shared" si="3"/>
        <v>0</v>
      </c>
      <c r="V21" s="76">
        <f t="shared" si="4"/>
        <v>0</v>
      </c>
      <c r="W21" s="1492"/>
      <c r="X21" s="1493"/>
    </row>
    <row r="22" spans="2:24" ht="31.5" customHeight="1" x14ac:dyDescent="0.25">
      <c r="B22" s="194" t="s">
        <v>177</v>
      </c>
      <c r="C22" s="253" t="s">
        <v>2519</v>
      </c>
      <c r="D22" s="196"/>
      <c r="E22" s="197"/>
      <c r="F22" s="197" t="s">
        <v>2508</v>
      </c>
      <c r="G22" s="198">
        <v>29</v>
      </c>
      <c r="H22" s="197" t="s">
        <v>2514</v>
      </c>
      <c r="I22" s="198">
        <v>10</v>
      </c>
      <c r="J22" s="126">
        <f t="shared" si="1"/>
        <v>3.831</v>
      </c>
      <c r="K22" s="56"/>
      <c r="L22" s="55"/>
      <c r="M22" s="55"/>
      <c r="N22" s="55"/>
      <c r="O22" s="55"/>
      <c r="P22" s="55"/>
      <c r="Q22" s="55"/>
      <c r="R22" s="55"/>
      <c r="S22" s="54"/>
      <c r="T22" s="279">
        <f t="shared" si="2"/>
        <v>0</v>
      </c>
      <c r="U22" s="53">
        <f t="shared" si="3"/>
        <v>0</v>
      </c>
      <c r="V22" s="76">
        <f t="shared" si="4"/>
        <v>0</v>
      </c>
      <c r="W22" s="1492"/>
      <c r="X22" s="1493"/>
    </row>
    <row r="23" spans="2:24" ht="31.5" customHeight="1" x14ac:dyDescent="0.25">
      <c r="B23" s="194" t="s">
        <v>178</v>
      </c>
      <c r="C23" s="253" t="s">
        <v>2520</v>
      </c>
      <c r="D23" s="196"/>
      <c r="E23" s="197"/>
      <c r="F23" s="197" t="s">
        <v>2508</v>
      </c>
      <c r="G23" s="198">
        <v>29</v>
      </c>
      <c r="H23" s="197" t="s">
        <v>2514</v>
      </c>
      <c r="I23" s="198">
        <v>10</v>
      </c>
      <c r="J23" s="126">
        <f t="shared" si="1"/>
        <v>3.831</v>
      </c>
      <c r="K23" s="56"/>
      <c r="L23" s="55"/>
      <c r="M23" s="55"/>
      <c r="N23" s="55"/>
      <c r="O23" s="55"/>
      <c r="P23" s="55"/>
      <c r="Q23" s="55"/>
      <c r="R23" s="55"/>
      <c r="S23" s="54"/>
      <c r="T23" s="279">
        <f t="shared" si="2"/>
        <v>0</v>
      </c>
      <c r="U23" s="53">
        <f t="shared" si="3"/>
        <v>0</v>
      </c>
      <c r="V23" s="76">
        <f t="shared" si="4"/>
        <v>0</v>
      </c>
      <c r="W23" s="1492"/>
      <c r="X23" s="1493"/>
    </row>
    <row r="24" spans="2:24" ht="31.5" customHeight="1" x14ac:dyDescent="0.25">
      <c r="B24" s="254" t="s">
        <v>179</v>
      </c>
      <c r="C24" s="253" t="s">
        <v>2521</v>
      </c>
      <c r="D24" s="196"/>
      <c r="E24" s="197"/>
      <c r="F24" s="197" t="s">
        <v>2508</v>
      </c>
      <c r="G24" s="198">
        <v>29</v>
      </c>
      <c r="H24" s="197" t="s">
        <v>2514</v>
      </c>
      <c r="I24" s="198">
        <v>10</v>
      </c>
      <c r="J24" s="126">
        <f t="shared" si="1"/>
        <v>3.831</v>
      </c>
      <c r="K24" s="56"/>
      <c r="L24" s="55"/>
      <c r="M24" s="55"/>
      <c r="N24" s="55"/>
      <c r="O24" s="55"/>
      <c r="P24" s="55"/>
      <c r="Q24" s="55"/>
      <c r="R24" s="55"/>
      <c r="S24" s="54"/>
      <c r="T24" s="279">
        <f t="shared" si="2"/>
        <v>0</v>
      </c>
      <c r="U24" s="53">
        <f t="shared" si="3"/>
        <v>0</v>
      </c>
      <c r="V24" s="76">
        <f t="shared" si="4"/>
        <v>0</v>
      </c>
      <c r="W24" s="1492"/>
      <c r="X24" s="1493"/>
    </row>
    <row r="25" spans="2:24" ht="31.5" customHeight="1" x14ac:dyDescent="0.25">
      <c r="B25" s="194" t="s">
        <v>180</v>
      </c>
      <c r="C25" s="253" t="s">
        <v>2522</v>
      </c>
      <c r="D25" s="196"/>
      <c r="E25" s="197"/>
      <c r="F25" s="197" t="s">
        <v>2508</v>
      </c>
      <c r="G25" s="198">
        <v>29</v>
      </c>
      <c r="H25" s="197" t="s">
        <v>2514</v>
      </c>
      <c r="I25" s="198">
        <v>10</v>
      </c>
      <c r="J25" s="126">
        <f t="shared" si="1"/>
        <v>3.831</v>
      </c>
      <c r="K25" s="56"/>
      <c r="L25" s="55"/>
      <c r="M25" s="55"/>
      <c r="N25" s="55"/>
      <c r="O25" s="55"/>
      <c r="P25" s="55"/>
      <c r="Q25" s="55"/>
      <c r="R25" s="55"/>
      <c r="S25" s="54"/>
      <c r="T25" s="279">
        <f t="shared" si="2"/>
        <v>0</v>
      </c>
      <c r="U25" s="53">
        <f t="shared" si="3"/>
        <v>0</v>
      </c>
      <c r="V25" s="76">
        <f t="shared" si="4"/>
        <v>0</v>
      </c>
      <c r="W25" s="1492"/>
      <c r="X25" s="1493"/>
    </row>
    <row r="26" spans="2:24" ht="31.5" customHeight="1" thickBot="1" x14ac:dyDescent="0.3">
      <c r="B26" s="256" t="s">
        <v>181</v>
      </c>
      <c r="C26" s="255" t="s">
        <v>2523</v>
      </c>
      <c r="D26" s="203"/>
      <c r="E26" s="204"/>
      <c r="F26" s="204" t="s">
        <v>2508</v>
      </c>
      <c r="G26" s="205">
        <v>29</v>
      </c>
      <c r="H26" s="204" t="s">
        <v>2514</v>
      </c>
      <c r="I26" s="205">
        <v>10</v>
      </c>
      <c r="J26" s="131">
        <f t="shared" si="1"/>
        <v>3.831</v>
      </c>
      <c r="K26" s="52"/>
      <c r="L26" s="51"/>
      <c r="M26" s="51"/>
      <c r="N26" s="51"/>
      <c r="O26" s="51"/>
      <c r="P26" s="51"/>
      <c r="Q26" s="51"/>
      <c r="R26" s="51"/>
      <c r="S26" s="50"/>
      <c r="T26" s="352">
        <f t="shared" si="2"/>
        <v>0</v>
      </c>
      <c r="U26" s="49">
        <f t="shared" si="3"/>
        <v>0</v>
      </c>
      <c r="V26" s="986">
        <f t="shared" si="4"/>
        <v>0</v>
      </c>
      <c r="W26" s="1494"/>
      <c r="X26" s="1495"/>
    </row>
    <row r="27" spans="2:24" ht="23.85" customHeight="1" x14ac:dyDescent="0.25">
      <c r="B27" s="1548" t="s">
        <v>2004</v>
      </c>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50"/>
    </row>
    <row r="28" spans="2:24" ht="23.85" customHeight="1" x14ac:dyDescent="0.25">
      <c r="B28" s="1548"/>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50"/>
    </row>
    <row r="29" spans="2:24" ht="0.75" customHeight="1" x14ac:dyDescent="0.25">
      <c r="B29" s="1548"/>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50"/>
    </row>
    <row r="30" spans="2:24" ht="33.75" customHeight="1" thickBot="1" x14ac:dyDescent="0.3">
      <c r="B30" s="1551"/>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3"/>
    </row>
    <row r="31" spans="2:24" ht="58.5" customHeight="1" thickTop="1" thickBot="1" x14ac:dyDescent="0.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row>
    <row r="32" spans="2:24" ht="23.25" x14ac:dyDescent="0.35">
      <c r="C32" s="1530" t="s">
        <v>2005</v>
      </c>
      <c r="D32" s="1531"/>
      <c r="E32" s="1531"/>
      <c r="F32" s="1531"/>
      <c r="G32" s="1532"/>
    </row>
    <row r="33" spans="3:7" x14ac:dyDescent="0.25">
      <c r="C33" s="1631"/>
      <c r="D33" s="1632"/>
      <c r="E33" s="1632"/>
      <c r="F33" s="1632"/>
      <c r="G33" s="1633"/>
    </row>
    <row r="34" spans="3:7" x14ac:dyDescent="0.25">
      <c r="C34" s="1631"/>
      <c r="D34" s="1632"/>
      <c r="E34" s="1632"/>
      <c r="F34" s="1632"/>
      <c r="G34" s="1633"/>
    </row>
    <row r="35" spans="3:7" x14ac:dyDescent="0.25">
      <c r="C35" s="1631"/>
      <c r="D35" s="1632"/>
      <c r="E35" s="1632"/>
      <c r="F35" s="1632"/>
      <c r="G35" s="1633"/>
    </row>
    <row r="36" spans="3:7" ht="15.75" thickBot="1" x14ac:dyDescent="0.3">
      <c r="C36" s="1634"/>
      <c r="D36" s="1635"/>
      <c r="E36" s="1635"/>
      <c r="F36" s="1635"/>
      <c r="G36" s="1636"/>
    </row>
  </sheetData>
  <sheetProtection algorithmName="SHA-512" hashValue="FndeUUrfJf+csbv1oGM/ZNC1DlUKch06j/kCMBNgSVEtqZLIWkFAqrY7HTMliNRDIfwKkbNKXaWZJOZ1u+a+Qg==" saltValue="ke41qllqZAXhVCy+wkNjag==" spinCount="100000" sheet="1" objects="1" formatColumns="0" formatRows="0" selectLockedCells="1"/>
  <mergeCells count="27">
    <mergeCell ref="B29:X30"/>
    <mergeCell ref="B31:X31"/>
    <mergeCell ref="B7:B8"/>
    <mergeCell ref="E7:J7"/>
    <mergeCell ref="L7:Q7"/>
    <mergeCell ref="S7:X7"/>
    <mergeCell ref="E8:J8"/>
    <mergeCell ref="L8:Q8"/>
    <mergeCell ref="S8:X8"/>
    <mergeCell ref="B9:X9"/>
    <mergeCell ref="B10:X10"/>
    <mergeCell ref="C32:G32"/>
    <mergeCell ref="C33:G36"/>
    <mergeCell ref="B1:P1"/>
    <mergeCell ref="B2:P2"/>
    <mergeCell ref="B3:C3"/>
    <mergeCell ref="D3:J3"/>
    <mergeCell ref="K3:M3"/>
    <mergeCell ref="N3:P3"/>
    <mergeCell ref="B4:X4"/>
    <mergeCell ref="B5:X5"/>
    <mergeCell ref="B6:J6"/>
    <mergeCell ref="L6:N6"/>
    <mergeCell ref="O6:R6"/>
    <mergeCell ref="T6:X6"/>
    <mergeCell ref="W14:X26"/>
    <mergeCell ref="B27:X28"/>
  </mergeCells>
  <conditionalFormatting sqref="B14:B26">
    <cfRule type="duplicateValues" dxfId="83" priority="4"/>
  </conditionalFormatting>
  <conditionalFormatting sqref="B1:B13 B27:B1048576">
    <cfRule type="duplicateValues" dxfId="82" priority="22"/>
  </conditionalFormatting>
  <pageMargins left="0.25" right="0.25" top="0.5" bottom="0.25" header="0" footer="0"/>
  <pageSetup scale="38"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86BB5-727A-4680-87D3-EBB7510A08A3}">
  <sheetPr>
    <pageSetUpPr fitToPage="1"/>
  </sheetPr>
  <dimension ref="B1:Z14"/>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t="e" vm="1">
        <v>#VALUE!</v>
      </c>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100220</v>
      </c>
      <c r="L5" s="1502" t="s">
        <v>1963</v>
      </c>
      <c r="M5" s="1502"/>
      <c r="N5" s="1502"/>
      <c r="O5" s="1503" t="s">
        <v>2524</v>
      </c>
      <c r="P5" s="1503"/>
      <c r="Q5" s="1503"/>
      <c r="R5" s="1503"/>
      <c r="S5" s="170">
        <v>1.1263000000000001</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52"/>
      <c r="D7" s="183"/>
      <c r="E7" s="183"/>
      <c r="F7" s="183"/>
      <c r="G7" s="183"/>
      <c r="H7" s="183"/>
      <c r="I7" s="183"/>
      <c r="J7" s="184"/>
      <c r="K7" s="185">
        <f t="shared" ref="K7:V7" si="0">SUM(K9:K10)</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54" customHeight="1" x14ac:dyDescent="0.25">
      <c r="B9" s="328">
        <v>1740</v>
      </c>
      <c r="C9" s="252" t="s">
        <v>2525</v>
      </c>
      <c r="D9" s="189"/>
      <c r="E9" s="190"/>
      <c r="F9" s="190" t="s">
        <v>2508</v>
      </c>
      <c r="G9" s="191">
        <v>29</v>
      </c>
      <c r="H9" s="190" t="s">
        <v>2509</v>
      </c>
      <c r="I9" s="191">
        <v>20.25</v>
      </c>
      <c r="J9" s="606">
        <f t="shared" ref="J9:J10" si="1">$S$5*I9</f>
        <v>22.807575</v>
      </c>
      <c r="K9" s="60"/>
      <c r="L9" s="520"/>
      <c r="M9" s="59"/>
      <c r="N9" s="520"/>
      <c r="O9" s="59"/>
      <c r="P9" s="59"/>
      <c r="Q9" s="520"/>
      <c r="R9" s="59"/>
      <c r="S9" s="521"/>
      <c r="T9" s="193">
        <f>SUM(K9:S9)</f>
        <v>0</v>
      </c>
      <c r="U9" s="57">
        <f>T9*I9</f>
        <v>0</v>
      </c>
      <c r="V9" s="843">
        <f>U9*$S$5</f>
        <v>0</v>
      </c>
      <c r="W9" s="1508" t="str">
        <f>_xlfn.CONCAT("$",'Total Sheet'!B34," per case for public LEAS/ estimated $",'Total Sheet'!B35," for Nonpublic LEAs")</f>
        <v>$2.25 per case for public LEAS/ estimated $5.25 for Nonpublic LEAs</v>
      </c>
      <c r="X9" s="1490" t="s">
        <v>1976</v>
      </c>
      <c r="Y9" s="1719"/>
    </row>
    <row r="10" spans="2:26" ht="54" customHeight="1" thickBot="1" x14ac:dyDescent="0.3">
      <c r="B10" s="329">
        <v>1785</v>
      </c>
      <c r="C10" s="255" t="s">
        <v>2526</v>
      </c>
      <c r="D10" s="203"/>
      <c r="E10" s="204"/>
      <c r="F10" s="204" t="s">
        <v>2508</v>
      </c>
      <c r="G10" s="205">
        <v>29</v>
      </c>
      <c r="H10" s="204" t="s">
        <v>2509</v>
      </c>
      <c r="I10" s="205">
        <v>20.25</v>
      </c>
      <c r="J10" s="327">
        <f t="shared" si="1"/>
        <v>22.807575</v>
      </c>
      <c r="K10" s="52"/>
      <c r="L10" s="610"/>
      <c r="M10" s="51"/>
      <c r="N10" s="610"/>
      <c r="O10" s="51"/>
      <c r="P10" s="51"/>
      <c r="Q10" s="610"/>
      <c r="R10" s="51"/>
      <c r="S10" s="611"/>
      <c r="T10" s="207">
        <f t="shared" ref="T10" si="2">SUM(K10:S10)</f>
        <v>0</v>
      </c>
      <c r="U10" s="49">
        <f t="shared" ref="U10" si="3">T10*I10</f>
        <v>0</v>
      </c>
      <c r="V10" s="845">
        <f t="shared" ref="V10" si="4">U10*$S$5</f>
        <v>0</v>
      </c>
      <c r="W10" s="1510"/>
      <c r="X10" s="1494"/>
      <c r="Y10" s="1721"/>
    </row>
    <row r="11" spans="2:26" ht="70.900000000000006" customHeight="1" thickBot="1" x14ac:dyDescent="0.3">
      <c r="B11" s="208"/>
      <c r="C11" s="209"/>
      <c r="D11" s="210"/>
      <c r="E11" s="210"/>
      <c r="F11" s="210"/>
      <c r="G11" s="210"/>
      <c r="H11" s="210"/>
      <c r="I11" s="210"/>
      <c r="J11" s="211"/>
      <c r="K11" s="987"/>
      <c r="L11" s="987"/>
      <c r="M11" s="987"/>
      <c r="N11" s="987"/>
      <c r="O11" s="987"/>
      <c r="P11" s="987"/>
      <c r="Q11" s="987"/>
      <c r="R11" s="987"/>
      <c r="S11" s="212"/>
      <c r="T11" s="213"/>
      <c r="U11" s="214"/>
      <c r="V11" s="215"/>
      <c r="W11" s="215"/>
      <c r="X11" s="215"/>
      <c r="Y11" s="216"/>
    </row>
    <row r="12" spans="2:26" ht="15.75" thickTop="1" x14ac:dyDescent="0.25">
      <c r="K12" s="218">
        <v>1</v>
      </c>
      <c r="L12" s="218"/>
      <c r="M12" s="218"/>
      <c r="N12" s="218"/>
      <c r="O12" s="218"/>
      <c r="P12" s="218"/>
      <c r="Q12" s="218"/>
      <c r="R12" s="218"/>
      <c r="S12" s="218"/>
      <c r="T12" s="218"/>
      <c r="U12" s="219"/>
      <c r="V12" s="220"/>
      <c r="W12" s="220"/>
    </row>
    <row r="14" spans="2:26" ht="21" customHeight="1" x14ac:dyDescent="0.25"/>
  </sheetData>
  <sheetProtection algorithmName="SHA-512" hashValue="h2a8iSE744aZfMRm/gOAVcypIgPMfyDZwQCTNpu3fNbLIGJHJO8SvsaF1Dcr26l9/f749bDS80K+XCWmecYKhg==" saltValue="AdvW8i57yEs3mV+5LmvNGQ==" spinCount="100000" sheet="1" objects="1" formatColumns="0" formatRows="0" selectLockedCells="1"/>
  <mergeCells count="15">
    <mergeCell ref="X9:Y10"/>
    <mergeCell ref="B4:Y4"/>
    <mergeCell ref="B5:J5"/>
    <mergeCell ref="L5:N5"/>
    <mergeCell ref="O5:R5"/>
    <mergeCell ref="T5:Y5"/>
    <mergeCell ref="B8:Y8"/>
    <mergeCell ref="W9:W10"/>
    <mergeCell ref="B1:P1"/>
    <mergeCell ref="Q1:Y3"/>
    <mergeCell ref="B2:P2"/>
    <mergeCell ref="B3:C3"/>
    <mergeCell ref="D3:J3"/>
    <mergeCell ref="K3:M3"/>
    <mergeCell ref="N3:P3"/>
  </mergeCells>
  <conditionalFormatting sqref="B1">
    <cfRule type="duplicateValues" dxfId="81" priority="2"/>
  </conditionalFormatting>
  <conditionalFormatting sqref="B2:B1048576">
    <cfRule type="duplicateValues" dxfId="80" priority="3"/>
  </conditionalFormatting>
  <conditionalFormatting sqref="Z9:Z10">
    <cfRule type="containsText" dxfId="79"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AABF-6BA8-4C71-B819-916237541035}">
  <sheetPr>
    <pageSetUpPr fitToPage="1"/>
  </sheetPr>
  <dimension ref="A1:Y25"/>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100220</v>
      </c>
      <c r="L6" s="1559" t="s">
        <v>1963</v>
      </c>
      <c r="M6" s="1559"/>
      <c r="N6" s="1559"/>
      <c r="O6" s="1560" t="s">
        <v>2524</v>
      </c>
      <c r="P6" s="1561"/>
      <c r="Q6" s="1561"/>
      <c r="R6" s="1561"/>
      <c r="S6" s="221">
        <v>1.1263000000000001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SUM(K14:K47)</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4.5" customHeight="1" x14ac:dyDescent="0.25">
      <c r="B14" s="187">
        <v>1740</v>
      </c>
      <c r="C14" s="252" t="s">
        <v>2525</v>
      </c>
      <c r="D14" s="189"/>
      <c r="E14" s="190"/>
      <c r="F14" s="190" t="s">
        <v>2508</v>
      </c>
      <c r="G14" s="191">
        <v>29</v>
      </c>
      <c r="H14" s="190" t="s">
        <v>2509</v>
      </c>
      <c r="I14" s="191">
        <v>20.25</v>
      </c>
      <c r="J14" s="83">
        <f t="shared" ref="J14:J15" si="1">$S$6*I14</f>
        <v>22.807575</v>
      </c>
      <c r="K14" s="60"/>
      <c r="L14" s="59"/>
      <c r="M14" s="59"/>
      <c r="N14" s="59"/>
      <c r="O14" s="59"/>
      <c r="P14" s="59"/>
      <c r="Q14" s="59"/>
      <c r="R14" s="59"/>
      <c r="S14" s="58"/>
      <c r="T14" s="283">
        <f t="shared" ref="T14:T15" si="2">SUM(K14:S14)</f>
        <v>0</v>
      </c>
      <c r="U14" s="57">
        <f t="shared" ref="U14:U15" si="3">T14*I14</f>
        <v>0</v>
      </c>
      <c r="V14" s="115">
        <f t="shared" ref="V14:V15" si="4">U14*$S$6</f>
        <v>0</v>
      </c>
      <c r="W14" s="1490" t="s">
        <v>1976</v>
      </c>
      <c r="X14" s="1491"/>
    </row>
    <row r="15" spans="1:25" ht="34.5" customHeight="1" thickBot="1" x14ac:dyDescent="0.3">
      <c r="B15" s="201">
        <v>1785</v>
      </c>
      <c r="C15" s="255" t="s">
        <v>2526</v>
      </c>
      <c r="D15" s="203"/>
      <c r="E15" s="204"/>
      <c r="F15" s="204" t="s">
        <v>2508</v>
      </c>
      <c r="G15" s="205">
        <v>29</v>
      </c>
      <c r="H15" s="204" t="s">
        <v>2509</v>
      </c>
      <c r="I15" s="205">
        <v>20.25</v>
      </c>
      <c r="J15" s="206">
        <f t="shared" si="1"/>
        <v>22.807575</v>
      </c>
      <c r="K15" s="52"/>
      <c r="L15" s="51"/>
      <c r="M15" s="51"/>
      <c r="N15" s="51"/>
      <c r="O15" s="51"/>
      <c r="P15" s="51"/>
      <c r="Q15" s="51"/>
      <c r="R15" s="51"/>
      <c r="S15" s="50"/>
      <c r="T15" s="352">
        <f t="shared" si="2"/>
        <v>0</v>
      </c>
      <c r="U15" s="49">
        <f t="shared" si="3"/>
        <v>0</v>
      </c>
      <c r="V15" s="986">
        <f t="shared" si="4"/>
        <v>0</v>
      </c>
      <c r="W15" s="1494"/>
      <c r="X15" s="1495"/>
    </row>
    <row r="16" spans="1:25" ht="23.85" customHeight="1" x14ac:dyDescent="0.25">
      <c r="B16" s="1548" t="s">
        <v>2004</v>
      </c>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50"/>
    </row>
    <row r="17" spans="2:24" ht="23.85" customHeight="1" x14ac:dyDescent="0.25">
      <c r="B17" s="1548"/>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0.75" customHeight="1" x14ac:dyDescent="0.25">
      <c r="B18" s="1548"/>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33.75" customHeight="1" thickBot="1" x14ac:dyDescent="0.3">
      <c r="B19" s="1551"/>
      <c r="C19" s="1552"/>
      <c r="D19" s="1552"/>
      <c r="E19" s="1552"/>
      <c r="F19" s="1552"/>
      <c r="G19" s="1552"/>
      <c r="H19" s="1552"/>
      <c r="I19" s="1552"/>
      <c r="J19" s="1552"/>
      <c r="K19" s="1552"/>
      <c r="L19" s="1552"/>
      <c r="M19" s="1552"/>
      <c r="N19" s="1552"/>
      <c r="O19" s="1552"/>
      <c r="P19" s="1552"/>
      <c r="Q19" s="1552"/>
      <c r="R19" s="1552"/>
      <c r="S19" s="1552"/>
      <c r="T19" s="1552"/>
      <c r="U19" s="1552"/>
      <c r="V19" s="1552"/>
      <c r="W19" s="1552"/>
      <c r="X19" s="1553"/>
    </row>
    <row r="20" spans="2:24" ht="58.5" customHeight="1" thickTop="1" thickBot="1" x14ac:dyDescent="0.3">
      <c r="B20" s="1533"/>
      <c r="C20" s="1533"/>
      <c r="D20" s="1533"/>
      <c r="E20" s="1533"/>
      <c r="F20" s="1533"/>
      <c r="G20" s="1533"/>
      <c r="H20" s="1533"/>
      <c r="I20" s="1533"/>
      <c r="J20" s="1533"/>
      <c r="K20" s="1533"/>
      <c r="L20" s="1533"/>
      <c r="M20" s="1533"/>
      <c r="N20" s="1533"/>
      <c r="O20" s="1533"/>
      <c r="P20" s="1533"/>
      <c r="Q20" s="1533"/>
      <c r="R20" s="1533"/>
      <c r="S20" s="1533"/>
      <c r="T20" s="1533"/>
      <c r="U20" s="1533"/>
      <c r="V20" s="1533"/>
      <c r="W20" s="1533"/>
      <c r="X20" s="1533"/>
    </row>
    <row r="21" spans="2:24" ht="23.25" x14ac:dyDescent="0.35">
      <c r="C21" s="1530" t="s">
        <v>2005</v>
      </c>
      <c r="D21" s="1531"/>
      <c r="E21" s="1531"/>
      <c r="F21" s="1531"/>
      <c r="G21" s="1532"/>
    </row>
    <row r="22" spans="2:24" x14ac:dyDescent="0.25">
      <c r="C22" s="1631"/>
      <c r="D22" s="1632"/>
      <c r="E22" s="1632"/>
      <c r="F22" s="1632"/>
      <c r="G22" s="1633"/>
    </row>
    <row r="23" spans="2:24" x14ac:dyDescent="0.25">
      <c r="C23" s="1631"/>
      <c r="D23" s="1632"/>
      <c r="E23" s="1632"/>
      <c r="F23" s="1632"/>
      <c r="G23" s="1633"/>
    </row>
    <row r="24" spans="2:24" x14ac:dyDescent="0.25">
      <c r="C24" s="1631"/>
      <c r="D24" s="1632"/>
      <c r="E24" s="1632"/>
      <c r="F24" s="1632"/>
      <c r="G24" s="1633"/>
    </row>
    <row r="25" spans="2:24" ht="15.75" thickBot="1" x14ac:dyDescent="0.3">
      <c r="C25" s="1634"/>
      <c r="D25" s="1635"/>
      <c r="E25" s="1635"/>
      <c r="F25" s="1635"/>
      <c r="G25" s="1636"/>
    </row>
  </sheetData>
  <sheetProtection algorithmName="SHA-512" hashValue="jJxVeAElOe0u7aodKEN6mHnqUFYY5hUlwiD5QDDzc+0E/IDmQgwlEwUDscJTI/62pDywtXdoocS7EpKcTlP3bw==" saltValue="RD7ji2ujTIjiRF1WSRY1Lw==" spinCount="100000" sheet="1" objects="1" formatColumns="0" formatRows="0" selectLockedCells="1"/>
  <mergeCells count="27">
    <mergeCell ref="B18:X19"/>
    <mergeCell ref="B20:X20"/>
    <mergeCell ref="B7:B8"/>
    <mergeCell ref="E7:J7"/>
    <mergeCell ref="L7:Q7"/>
    <mergeCell ref="S7:X7"/>
    <mergeCell ref="E8:J8"/>
    <mergeCell ref="L8:Q8"/>
    <mergeCell ref="S8:X8"/>
    <mergeCell ref="B9:X9"/>
    <mergeCell ref="B10:X10"/>
    <mergeCell ref="C21:G21"/>
    <mergeCell ref="C22:G25"/>
    <mergeCell ref="B1:P1"/>
    <mergeCell ref="B2:P2"/>
    <mergeCell ref="B3:C3"/>
    <mergeCell ref="D3:J3"/>
    <mergeCell ref="K3:M3"/>
    <mergeCell ref="N3:P3"/>
    <mergeCell ref="B4:X4"/>
    <mergeCell ref="B5:X5"/>
    <mergeCell ref="B6:J6"/>
    <mergeCell ref="L6:N6"/>
    <mergeCell ref="O6:R6"/>
    <mergeCell ref="T6:X6"/>
    <mergeCell ref="W14:X15"/>
    <mergeCell ref="B16:X17"/>
  </mergeCells>
  <conditionalFormatting sqref="B16:B1048576 B1:B13">
    <cfRule type="duplicateValues" dxfId="78" priority="18"/>
  </conditionalFormatting>
  <conditionalFormatting sqref="B14:B15">
    <cfRule type="duplicateValues" dxfId="77" priority="21"/>
  </conditionalFormatting>
  <pageMargins left="0.25" right="0.25" top="0.5" bottom="0.25" header="0" footer="0"/>
  <pageSetup scale="39" fitToHeight="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FC8E1-89D6-4452-92AD-56D78F974209}">
  <sheetPr>
    <pageSetUpPr fitToPage="1"/>
  </sheetPr>
  <dimension ref="B1:Z14"/>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4.42578125" style="169" bestFit="1"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t="e" vm="1">
        <v>#VALUE!</v>
      </c>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846">
        <v>100225</v>
      </c>
      <c r="L5" s="1502" t="s">
        <v>1963</v>
      </c>
      <c r="M5" s="1502"/>
      <c r="N5" s="1502"/>
      <c r="O5" s="1503" t="s">
        <v>2527</v>
      </c>
      <c r="P5" s="1503"/>
      <c r="Q5" s="1503"/>
      <c r="R5" s="1503"/>
      <c r="S5" s="170">
        <v>1.0522</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699" t="s">
        <v>1720</v>
      </c>
      <c r="M6" s="177" t="s">
        <v>1721</v>
      </c>
      <c r="N6" s="699" t="s">
        <v>1722</v>
      </c>
      <c r="O6" s="177" t="s">
        <v>1723</v>
      </c>
      <c r="P6" s="177" t="s">
        <v>1724</v>
      </c>
      <c r="Q6" s="699" t="s">
        <v>1725</v>
      </c>
      <c r="R6" s="699" t="s">
        <v>106</v>
      </c>
      <c r="S6" s="700"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184"/>
      <c r="K7" s="185">
        <f t="shared" ref="K7:V7" si="0">SUM(K9:K10)</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x14ac:dyDescent="0.25">
      <c r="B8" s="1746"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55.5" customHeight="1" x14ac:dyDescent="0.25">
      <c r="B9" s="701">
        <v>1780</v>
      </c>
      <c r="C9" s="702" t="s">
        <v>2528</v>
      </c>
      <c r="D9" s="527"/>
      <c r="E9" s="528"/>
      <c r="F9" s="528" t="s">
        <v>2508</v>
      </c>
      <c r="G9" s="529">
        <v>29</v>
      </c>
      <c r="H9" s="528" t="s">
        <v>2509</v>
      </c>
      <c r="I9" s="529">
        <v>20.25</v>
      </c>
      <c r="J9" s="703">
        <f>$S$5*I9</f>
        <v>21.30705</v>
      </c>
      <c r="K9" s="531"/>
      <c r="L9" s="704"/>
      <c r="M9" s="532"/>
      <c r="N9" s="704"/>
      <c r="O9" s="532"/>
      <c r="P9" s="532"/>
      <c r="Q9" s="704"/>
      <c r="R9" s="532"/>
      <c r="S9" s="705"/>
      <c r="T9" s="534">
        <f t="shared" ref="T9:T10" si="1">SUM(K9:S9)</f>
        <v>0</v>
      </c>
      <c r="U9" s="535">
        <f t="shared" ref="U9:U10" si="2">T9*I9</f>
        <v>0</v>
      </c>
      <c r="V9" s="850">
        <f t="shared" ref="V9:V10" si="3">U9*$S$5</f>
        <v>0</v>
      </c>
      <c r="W9" s="1580" t="str">
        <f>_xlfn.CONCAT("$",'Total Sheet'!B34," per case for public LEAS/ estimated $",'Total Sheet'!B35," for Nonpublic LEAs")</f>
        <v>$2.25 per case for public LEAS/ estimated $5.25 for Nonpublic LEAs</v>
      </c>
      <c r="X9" s="1592" t="s">
        <v>1976</v>
      </c>
      <c r="Y9" s="1740"/>
    </row>
    <row r="10" spans="2:26" ht="55.5" customHeight="1" x14ac:dyDescent="0.25">
      <c r="B10" s="706">
        <v>1800</v>
      </c>
      <c r="C10" s="707" t="s">
        <v>2529</v>
      </c>
      <c r="D10" s="540"/>
      <c r="E10" s="541"/>
      <c r="F10" s="541" t="s">
        <v>2508</v>
      </c>
      <c r="G10" s="542">
        <v>29</v>
      </c>
      <c r="H10" s="541" t="s">
        <v>2509</v>
      </c>
      <c r="I10" s="542">
        <v>20.25</v>
      </c>
      <c r="J10" s="708">
        <f>$S$5*I10</f>
        <v>21.30705</v>
      </c>
      <c r="K10" s="544"/>
      <c r="L10" s="709"/>
      <c r="M10" s="545"/>
      <c r="N10" s="709"/>
      <c r="O10" s="545"/>
      <c r="P10" s="545"/>
      <c r="Q10" s="709"/>
      <c r="R10" s="545"/>
      <c r="S10" s="710"/>
      <c r="T10" s="547">
        <f t="shared" si="1"/>
        <v>0</v>
      </c>
      <c r="U10" s="548">
        <f t="shared" si="2"/>
        <v>0</v>
      </c>
      <c r="V10" s="851">
        <f t="shared" si="3"/>
        <v>0</v>
      </c>
      <c r="W10" s="1581"/>
      <c r="X10" s="1595"/>
      <c r="Y10" s="1741"/>
    </row>
    <row r="11" spans="2:26" ht="70.900000000000006" customHeight="1" x14ac:dyDescent="0.25">
      <c r="B11" s="641"/>
      <c r="C11" s="642"/>
      <c r="D11" s="643"/>
      <c r="E11" s="643"/>
      <c r="F11" s="643"/>
      <c r="G11" s="643"/>
      <c r="H11" s="643"/>
      <c r="I11" s="643"/>
      <c r="J11" s="644"/>
      <c r="K11" s="645"/>
      <c r="L11" s="645"/>
      <c r="M11" s="645"/>
      <c r="N11" s="645"/>
      <c r="O11" s="645"/>
      <c r="P11" s="645"/>
      <c r="Q11" s="645"/>
      <c r="R11" s="645"/>
      <c r="S11" s="645"/>
      <c r="T11" s="646"/>
      <c r="U11" s="647"/>
      <c r="V11" s="648"/>
      <c r="W11" s="648"/>
      <c r="X11" s="648"/>
      <c r="Y11" s="649"/>
    </row>
    <row r="12" spans="2:26" x14ac:dyDescent="0.25">
      <c r="K12" s="218"/>
      <c r="L12" s="218"/>
      <c r="M12" s="218"/>
      <c r="N12" s="218"/>
      <c r="O12" s="218"/>
      <c r="P12" s="218"/>
      <c r="Q12" s="218"/>
      <c r="R12" s="218"/>
      <c r="S12" s="218"/>
      <c r="T12" s="218"/>
      <c r="U12" s="219"/>
      <c r="V12" s="220"/>
      <c r="W12" s="220"/>
    </row>
    <row r="14" spans="2:26" ht="21" customHeight="1" x14ac:dyDescent="0.25"/>
  </sheetData>
  <sheetProtection algorithmName="SHA-512" hashValue="sMeWqhAsvPBv15D34xP/2AbFue13xrrPFD0JpzRNUW4/DGXYNS/aIOxMQkRvkHZDKawcJYHYTuyl89noRhn+tg==" saltValue="ggLM3ZtW2CTo6ZJ0ZVGgsg==" spinCount="100000" sheet="1" objects="1" formatColumns="0" formatRows="0" selectLockedCells="1"/>
  <mergeCells count="15">
    <mergeCell ref="X9:Y10"/>
    <mergeCell ref="B4:Y4"/>
    <mergeCell ref="B5:J5"/>
    <mergeCell ref="L5:N5"/>
    <mergeCell ref="O5:R5"/>
    <mergeCell ref="T5:Y5"/>
    <mergeCell ref="B8:Y8"/>
    <mergeCell ref="W9:W10"/>
    <mergeCell ref="B1:P1"/>
    <mergeCell ref="Q1:Y3"/>
    <mergeCell ref="B2:P2"/>
    <mergeCell ref="B3:C3"/>
    <mergeCell ref="D3:J3"/>
    <mergeCell ref="K3:M3"/>
    <mergeCell ref="N3:P3"/>
  </mergeCells>
  <conditionalFormatting sqref="B1">
    <cfRule type="duplicateValues" dxfId="76" priority="2"/>
  </conditionalFormatting>
  <conditionalFormatting sqref="B2:B1048576">
    <cfRule type="duplicateValues" dxfId="75" priority="3"/>
  </conditionalFormatting>
  <conditionalFormatting sqref="Z9:Z10">
    <cfRule type="containsText" dxfId="74"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1F43-34FA-4EC3-BB78-18BD19BF8A3E}">
  <sheetPr>
    <pageSetUpPr fitToPage="1"/>
  </sheetPr>
  <dimension ref="A1:Y25"/>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100225</v>
      </c>
      <c r="L6" s="1559" t="s">
        <v>1963</v>
      </c>
      <c r="M6" s="1559"/>
      <c r="N6" s="1559"/>
      <c r="O6" s="1560" t="s">
        <v>2527</v>
      </c>
      <c r="P6" s="1561"/>
      <c r="Q6" s="1561"/>
      <c r="R6" s="1561"/>
      <c r="S6" s="221">
        <v>1.0522</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SUM(K14:K47)</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6" customHeight="1" x14ac:dyDescent="0.25">
      <c r="B14" s="1116">
        <v>1780</v>
      </c>
      <c r="C14" s="711" t="s">
        <v>2528</v>
      </c>
      <c r="D14" s="189"/>
      <c r="E14" s="190"/>
      <c r="F14" s="190" t="s">
        <v>2508</v>
      </c>
      <c r="G14" s="191">
        <v>29</v>
      </c>
      <c r="H14" s="190" t="s">
        <v>2509</v>
      </c>
      <c r="I14" s="191">
        <v>20.25</v>
      </c>
      <c r="J14" s="192">
        <f t="shared" ref="J14:J15" si="1">$S$6*I14</f>
        <v>21.30705</v>
      </c>
      <c r="K14" s="60"/>
      <c r="L14" s="59"/>
      <c r="M14" s="59"/>
      <c r="N14" s="59"/>
      <c r="O14" s="59"/>
      <c r="P14" s="59"/>
      <c r="Q14" s="59"/>
      <c r="R14" s="59"/>
      <c r="S14" s="58"/>
      <c r="T14" s="283">
        <f t="shared" ref="T14:T15" si="2">SUM(K14:S14)</f>
        <v>0</v>
      </c>
      <c r="U14" s="57">
        <f t="shared" ref="U14:U15" si="3">T14*I14</f>
        <v>0</v>
      </c>
      <c r="V14" s="115">
        <f t="shared" ref="V14:V15" si="4">U14*$S$6</f>
        <v>0</v>
      </c>
      <c r="W14" s="1748" t="s">
        <v>1976</v>
      </c>
      <c r="X14" s="1491"/>
    </row>
    <row r="15" spans="1:25" ht="36" customHeight="1" thickBot="1" x14ac:dyDescent="0.3">
      <c r="B15" s="1117">
        <v>1800</v>
      </c>
      <c r="C15" s="712" t="s">
        <v>2529</v>
      </c>
      <c r="D15" s="203"/>
      <c r="E15" s="204"/>
      <c r="F15" s="204" t="s">
        <v>2508</v>
      </c>
      <c r="G15" s="205">
        <v>29</v>
      </c>
      <c r="H15" s="204" t="s">
        <v>2509</v>
      </c>
      <c r="I15" s="205">
        <v>20.25</v>
      </c>
      <c r="J15" s="206">
        <f t="shared" si="1"/>
        <v>21.30705</v>
      </c>
      <c r="K15" s="52"/>
      <c r="L15" s="51"/>
      <c r="M15" s="51"/>
      <c r="N15" s="51"/>
      <c r="O15" s="51"/>
      <c r="P15" s="51"/>
      <c r="Q15" s="51"/>
      <c r="R15" s="51"/>
      <c r="S15" s="50"/>
      <c r="T15" s="352">
        <f t="shared" si="2"/>
        <v>0</v>
      </c>
      <c r="U15" s="49">
        <f t="shared" si="3"/>
        <v>0</v>
      </c>
      <c r="V15" s="986">
        <f t="shared" si="4"/>
        <v>0</v>
      </c>
      <c r="W15" s="1749"/>
      <c r="X15" s="1495"/>
    </row>
    <row r="16" spans="1:25" ht="23.85" customHeight="1" x14ac:dyDescent="0.25">
      <c r="B16" s="1548" t="s">
        <v>2004</v>
      </c>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50"/>
    </row>
    <row r="17" spans="2:24" ht="23.85" customHeight="1" x14ac:dyDescent="0.25">
      <c r="B17" s="1548"/>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0.75" customHeight="1" x14ac:dyDescent="0.25">
      <c r="B18" s="1548"/>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33.75" customHeight="1" thickBot="1" x14ac:dyDescent="0.3">
      <c r="B19" s="1551"/>
      <c r="C19" s="1552"/>
      <c r="D19" s="1552"/>
      <c r="E19" s="1552"/>
      <c r="F19" s="1552"/>
      <c r="G19" s="1552"/>
      <c r="H19" s="1552"/>
      <c r="I19" s="1552"/>
      <c r="J19" s="1552"/>
      <c r="K19" s="1552"/>
      <c r="L19" s="1552"/>
      <c r="M19" s="1552"/>
      <c r="N19" s="1552"/>
      <c r="O19" s="1552"/>
      <c r="P19" s="1552"/>
      <c r="Q19" s="1552"/>
      <c r="R19" s="1552"/>
      <c r="S19" s="1552"/>
      <c r="T19" s="1552"/>
      <c r="U19" s="1552"/>
      <c r="V19" s="1552"/>
      <c r="W19" s="1552"/>
      <c r="X19" s="1553"/>
    </row>
    <row r="20" spans="2:24" ht="58.5" customHeight="1" thickTop="1" thickBot="1" x14ac:dyDescent="0.3">
      <c r="B20" s="1533"/>
      <c r="C20" s="1533"/>
      <c r="D20" s="1533"/>
      <c r="E20" s="1533"/>
      <c r="F20" s="1533"/>
      <c r="G20" s="1533"/>
      <c r="H20" s="1533"/>
      <c r="I20" s="1533"/>
      <c r="J20" s="1533"/>
      <c r="K20" s="1533"/>
      <c r="L20" s="1533"/>
      <c r="M20" s="1533"/>
      <c r="N20" s="1533"/>
      <c r="O20" s="1533"/>
      <c r="P20" s="1533"/>
      <c r="Q20" s="1533"/>
      <c r="R20" s="1533"/>
      <c r="S20" s="1533"/>
      <c r="T20" s="1533"/>
      <c r="U20" s="1533"/>
      <c r="V20" s="1533"/>
      <c r="W20" s="1533"/>
      <c r="X20" s="1533"/>
    </row>
    <row r="21" spans="2:24" ht="23.25" x14ac:dyDescent="0.35">
      <c r="C21" s="1530" t="s">
        <v>2005</v>
      </c>
      <c r="D21" s="1531"/>
      <c r="E21" s="1531"/>
      <c r="F21" s="1531"/>
      <c r="G21" s="1532"/>
    </row>
    <row r="22" spans="2:24" x14ac:dyDescent="0.25">
      <c r="C22" s="1631"/>
      <c r="D22" s="1632"/>
      <c r="E22" s="1632"/>
      <c r="F22" s="1632"/>
      <c r="G22" s="1633"/>
    </row>
    <row r="23" spans="2:24" x14ac:dyDescent="0.25">
      <c r="C23" s="1631"/>
      <c r="D23" s="1632"/>
      <c r="E23" s="1632"/>
      <c r="F23" s="1632"/>
      <c r="G23" s="1633"/>
    </row>
    <row r="24" spans="2:24" x14ac:dyDescent="0.25">
      <c r="C24" s="1631"/>
      <c r="D24" s="1632"/>
      <c r="E24" s="1632"/>
      <c r="F24" s="1632"/>
      <c r="G24" s="1633"/>
    </row>
    <row r="25" spans="2:24" ht="15.75" thickBot="1" x14ac:dyDescent="0.3">
      <c r="C25" s="1634"/>
      <c r="D25" s="1635"/>
      <c r="E25" s="1635"/>
      <c r="F25" s="1635"/>
      <c r="G25" s="1636"/>
    </row>
  </sheetData>
  <sheetProtection algorithmName="SHA-512" hashValue="hu5/fJeKLy7ffk+vs2rGLumPJUEL8VyCSJxaO7JZ02xJCnMSC2eSAAgFzuzS1fClQ3vPClKRDLETU/ZAztJWPw==" saltValue="+2fYoiZQjxgC7kqxHM+vWQ==" spinCount="100000" sheet="1" objects="1" formatColumns="0" formatRows="0" selectLockedCells="1"/>
  <mergeCells count="27">
    <mergeCell ref="B18:X19"/>
    <mergeCell ref="B20:X20"/>
    <mergeCell ref="B7:B8"/>
    <mergeCell ref="E7:J7"/>
    <mergeCell ref="L7:Q7"/>
    <mergeCell ref="S7:X7"/>
    <mergeCell ref="E8:J8"/>
    <mergeCell ref="L8:Q8"/>
    <mergeCell ref="S8:X8"/>
    <mergeCell ref="B9:X9"/>
    <mergeCell ref="B10:X10"/>
    <mergeCell ref="C21:G21"/>
    <mergeCell ref="C22:G25"/>
    <mergeCell ref="B1:P1"/>
    <mergeCell ref="B2:P2"/>
    <mergeCell ref="B3:C3"/>
    <mergeCell ref="D3:J3"/>
    <mergeCell ref="K3:M3"/>
    <mergeCell ref="N3:P3"/>
    <mergeCell ref="B4:X4"/>
    <mergeCell ref="B5:X5"/>
    <mergeCell ref="B6:J6"/>
    <mergeCell ref="L6:N6"/>
    <mergeCell ref="O6:R6"/>
    <mergeCell ref="T6:X6"/>
    <mergeCell ref="W14:X15"/>
    <mergeCell ref="B16:X17"/>
  </mergeCells>
  <conditionalFormatting sqref="B16:B1048576 B1:B13">
    <cfRule type="duplicateValues" dxfId="73" priority="14"/>
  </conditionalFormatting>
  <conditionalFormatting sqref="B14:B15">
    <cfRule type="duplicateValues" dxfId="72" priority="17"/>
  </conditionalFormatting>
  <pageMargins left="0.25" right="0.25" top="0.5" bottom="0.25" header="0" footer="0"/>
  <pageSetup scale="39" fitToHeight="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8993-B86D-4C68-B324-033E53A48A72}">
  <sheetPr>
    <pageSetUpPr fitToPage="1"/>
  </sheetPr>
  <dimension ref="B1:Z13"/>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3.42578125" style="169" bestFit="1" customWidth="1"/>
    <col min="21" max="21" width="10.7109375" style="169" customWidth="1"/>
    <col min="22" max="22" width="20.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t="e" vm="1">
        <v>#VALUE!</v>
      </c>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52"/>
      <c r="C5" s="1753"/>
      <c r="D5" s="1753"/>
      <c r="E5" s="1753"/>
      <c r="F5" s="1753"/>
      <c r="G5" s="1753"/>
      <c r="H5" s="1753"/>
      <c r="I5" s="1753"/>
      <c r="J5" s="1754"/>
      <c r="K5" s="855">
        <v>100212</v>
      </c>
      <c r="L5" s="1755" t="s">
        <v>1963</v>
      </c>
      <c r="M5" s="1755"/>
      <c r="N5" s="1755"/>
      <c r="O5" s="1756" t="s">
        <v>2530</v>
      </c>
      <c r="P5" s="1756"/>
      <c r="Q5" s="1756"/>
      <c r="R5" s="1756"/>
      <c r="S5" s="713">
        <v>1.1035999999999999</v>
      </c>
      <c r="T5" s="1755" t="s">
        <v>1965</v>
      </c>
      <c r="U5" s="1755"/>
      <c r="V5" s="1755"/>
      <c r="W5" s="1755"/>
      <c r="X5" s="1755"/>
      <c r="Y5" s="1757"/>
    </row>
    <row r="6" spans="2:26" ht="66.75" customHeight="1" x14ac:dyDescent="0.25">
      <c r="B6" s="714" t="s">
        <v>1841</v>
      </c>
      <c r="C6" s="715" t="s">
        <v>1842</v>
      </c>
      <c r="D6" s="716" t="s">
        <v>1966</v>
      </c>
      <c r="E6" s="717" t="s">
        <v>1967</v>
      </c>
      <c r="F6" s="717" t="s">
        <v>1968</v>
      </c>
      <c r="G6" s="717" t="s">
        <v>1969</v>
      </c>
      <c r="H6" s="717" t="s">
        <v>1844</v>
      </c>
      <c r="I6" s="717" t="s">
        <v>1970</v>
      </c>
      <c r="J6" s="718" t="s">
        <v>1845</v>
      </c>
      <c r="K6" s="719" t="s">
        <v>1719</v>
      </c>
      <c r="L6" s="720" t="s">
        <v>1720</v>
      </c>
      <c r="M6" s="721" t="s">
        <v>1721</v>
      </c>
      <c r="N6" s="720" t="s">
        <v>1722</v>
      </c>
      <c r="O6" s="721" t="s">
        <v>1723</v>
      </c>
      <c r="P6" s="721" t="s">
        <v>1724</v>
      </c>
      <c r="Q6" s="720" t="s">
        <v>1725</v>
      </c>
      <c r="R6" s="721" t="s">
        <v>106</v>
      </c>
      <c r="S6" s="722" t="s">
        <v>107</v>
      </c>
      <c r="T6" s="723" t="s">
        <v>1726</v>
      </c>
      <c r="U6" s="724" t="s">
        <v>1971</v>
      </c>
      <c r="V6" s="717" t="s">
        <v>1847</v>
      </c>
      <c r="W6" s="717" t="s">
        <v>1849</v>
      </c>
      <c r="X6" s="717" t="s">
        <v>1848</v>
      </c>
      <c r="Y6" s="725" t="s">
        <v>1972</v>
      </c>
    </row>
    <row r="7" spans="2:26" ht="8.25" customHeight="1" x14ac:dyDescent="0.25">
      <c r="B7" s="726"/>
      <c r="C7" s="853"/>
      <c r="D7" s="727"/>
      <c r="E7" s="727"/>
      <c r="F7" s="727"/>
      <c r="G7" s="727"/>
      <c r="H7" s="727"/>
      <c r="I7" s="727"/>
      <c r="J7" s="728"/>
      <c r="K7" s="729">
        <f t="shared" ref="K7:V7" si="0">SUM(K9:K9)</f>
        <v>0</v>
      </c>
      <c r="L7" s="729">
        <f t="shared" si="0"/>
        <v>0</v>
      </c>
      <c r="M7" s="729">
        <f t="shared" si="0"/>
        <v>0</v>
      </c>
      <c r="N7" s="729">
        <f t="shared" si="0"/>
        <v>0</v>
      </c>
      <c r="O7" s="729">
        <f t="shared" si="0"/>
        <v>0</v>
      </c>
      <c r="P7" s="729">
        <f t="shared" si="0"/>
        <v>0</v>
      </c>
      <c r="Q7" s="729">
        <f t="shared" si="0"/>
        <v>0</v>
      </c>
      <c r="R7" s="729">
        <f t="shared" si="0"/>
        <v>0</v>
      </c>
      <c r="S7" s="729">
        <f t="shared" si="0"/>
        <v>0</v>
      </c>
      <c r="T7" s="729">
        <f t="shared" si="0"/>
        <v>0</v>
      </c>
      <c r="U7" s="729">
        <f t="shared" si="0"/>
        <v>0</v>
      </c>
      <c r="V7" s="729">
        <f t="shared" si="0"/>
        <v>0</v>
      </c>
      <c r="W7" s="727"/>
      <c r="X7" s="727"/>
      <c r="Y7" s="730"/>
    </row>
    <row r="8" spans="2:26" x14ac:dyDescent="0.25">
      <c r="B8" s="1758"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109.5" customHeight="1" x14ac:dyDescent="0.25">
      <c r="B9" s="731">
        <v>1765</v>
      </c>
      <c r="C9" s="732" t="s">
        <v>2531</v>
      </c>
      <c r="D9" s="733"/>
      <c r="E9" s="734"/>
      <c r="F9" s="734" t="s">
        <v>2532</v>
      </c>
      <c r="G9" s="735">
        <v>29</v>
      </c>
      <c r="H9" s="734">
        <v>96</v>
      </c>
      <c r="I9" s="735">
        <v>20.25</v>
      </c>
      <c r="J9" s="736">
        <f t="shared" ref="J9" si="1">$S$5*I9</f>
        <v>22.347899999999999</v>
      </c>
      <c r="K9" s="633"/>
      <c r="L9" s="737"/>
      <c r="M9" s="634"/>
      <c r="N9" s="737"/>
      <c r="O9" s="634"/>
      <c r="P9" s="634"/>
      <c r="Q9" s="737"/>
      <c r="R9" s="634"/>
      <c r="S9" s="738"/>
      <c r="T9" s="739">
        <f t="shared" ref="T9" si="2">SUM(K9:S9)</f>
        <v>0</v>
      </c>
      <c r="U9" s="635">
        <f t="shared" ref="U9" si="3">T9*I9</f>
        <v>0</v>
      </c>
      <c r="V9" s="854">
        <f t="shared" ref="V9" si="4">U9*$S$5</f>
        <v>0</v>
      </c>
      <c r="W9" s="854" t="str">
        <f>_xlfn.CONCAT("$",'Total Sheet'!B34," per case for public LEAS/ estimated $",'Total Sheet'!B35," for Nonpublic LEAs")</f>
        <v>$2.25 per case for public LEAS/ estimated $5.25 for Nonpublic LEAs</v>
      </c>
      <c r="X9" s="1750" t="s">
        <v>1976</v>
      </c>
      <c r="Y9" s="1751"/>
    </row>
    <row r="10" spans="2:26" ht="70.900000000000006" customHeight="1" x14ac:dyDescent="0.25">
      <c r="B10" s="641"/>
      <c r="C10" s="642"/>
      <c r="D10" s="643"/>
      <c r="E10" s="643"/>
      <c r="F10" s="643"/>
      <c r="G10" s="643"/>
      <c r="H10" s="643"/>
      <c r="I10" s="643"/>
      <c r="J10" s="644"/>
      <c r="K10" s="645"/>
      <c r="L10" s="645"/>
      <c r="M10" s="645"/>
      <c r="N10" s="645"/>
      <c r="O10" s="645"/>
      <c r="P10" s="645"/>
      <c r="Q10" s="645"/>
      <c r="R10" s="645"/>
      <c r="S10" s="645"/>
      <c r="T10" s="646"/>
      <c r="U10" s="647"/>
      <c r="V10" s="648"/>
      <c r="W10" s="648"/>
      <c r="X10" s="648"/>
      <c r="Y10" s="649"/>
    </row>
    <row r="11" spans="2:26" x14ac:dyDescent="0.25">
      <c r="K11" s="218"/>
      <c r="L11" s="218"/>
      <c r="M11" s="218"/>
      <c r="N11" s="218"/>
      <c r="O11" s="218"/>
      <c r="P11" s="218"/>
      <c r="Q11" s="218"/>
      <c r="R11" s="218"/>
      <c r="S11" s="218"/>
      <c r="T11" s="218"/>
      <c r="U11" s="219"/>
      <c r="V11" s="220"/>
      <c r="W11" s="220"/>
    </row>
    <row r="13" spans="2:26" ht="21" customHeight="1" x14ac:dyDescent="0.25"/>
  </sheetData>
  <sheetProtection algorithmName="SHA-512" hashValue="RELqIM3YpUJRNikrJNkP+snSWmG9BaUiGrTP5/ANNFL2R3NAl3Ch5PHjeQtrXjMzZ4VQ6t3dJEbnaI1Em8Fk/g==" saltValue="9x2RVgxvQ7bjhfavz/Zgig==" spinCount="100000" sheet="1" objects="1" formatColumns="0" formatRows="0" selectLockedCells="1"/>
  <mergeCells count="14">
    <mergeCell ref="X9:Y9"/>
    <mergeCell ref="B4:Y4"/>
    <mergeCell ref="B5:J5"/>
    <mergeCell ref="L5:N5"/>
    <mergeCell ref="O5:R5"/>
    <mergeCell ref="T5:Y5"/>
    <mergeCell ref="B8:Y8"/>
    <mergeCell ref="B1:P1"/>
    <mergeCell ref="Q1:Y3"/>
    <mergeCell ref="B2:P2"/>
    <mergeCell ref="B3:C3"/>
    <mergeCell ref="D3:J3"/>
    <mergeCell ref="K3:M3"/>
    <mergeCell ref="N3:P3"/>
  </mergeCells>
  <conditionalFormatting sqref="B1">
    <cfRule type="duplicateValues" dxfId="71" priority="3"/>
  </conditionalFormatting>
  <conditionalFormatting sqref="B2:B8 B10:B1048576">
    <cfRule type="duplicateValues" dxfId="70" priority="4"/>
  </conditionalFormatting>
  <conditionalFormatting sqref="B9">
    <cfRule type="duplicateValues" dxfId="69" priority="1"/>
  </conditionalFormatting>
  <conditionalFormatting sqref="Z9">
    <cfRule type="containsText" dxfId="68" priority="2" operator="containsText" text="Error">
      <formula>NOT(ISERROR(SEARCH("Error",Z9)))</formula>
    </cfRule>
  </conditionalFormatting>
  <pageMargins left="0.25" right="0.25" top="0.5" bottom="0.25" header="0" footer="0"/>
  <pageSetup scale="39" fitToHeight="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6D8D-66FE-494D-8DEC-29845E3B9EC7}">
  <sheetPr>
    <pageSetUpPr fitToPage="1"/>
  </sheetPr>
  <dimension ref="A1:Y24"/>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100212</v>
      </c>
      <c r="L6" s="1559" t="s">
        <v>1963</v>
      </c>
      <c r="M6" s="1559"/>
      <c r="N6" s="1559"/>
      <c r="O6" s="1560" t="s">
        <v>2530</v>
      </c>
      <c r="P6" s="1561"/>
      <c r="Q6" s="1561"/>
      <c r="R6" s="1561"/>
      <c r="S6" s="221">
        <v>1.1035999999999999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SUM(U14:U14)</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SUM(K14:K46)</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72" customHeight="1" thickBot="1" x14ac:dyDescent="0.3">
      <c r="B14" s="1118">
        <v>1765</v>
      </c>
      <c r="C14" s="740" t="s">
        <v>2531</v>
      </c>
      <c r="D14" s="741"/>
      <c r="E14" s="742"/>
      <c r="F14" s="742" t="s">
        <v>2532</v>
      </c>
      <c r="G14" s="743">
        <v>29</v>
      </c>
      <c r="H14" s="742">
        <v>96</v>
      </c>
      <c r="I14" s="743">
        <v>20.25</v>
      </c>
      <c r="J14" s="744">
        <f t="shared" ref="J14" si="1">$S$6*I14</f>
        <v>22.347899999999999</v>
      </c>
      <c r="K14" s="127"/>
      <c r="L14" s="128"/>
      <c r="M14" s="128"/>
      <c r="N14" s="128"/>
      <c r="O14" s="128"/>
      <c r="P14" s="128"/>
      <c r="Q14" s="128"/>
      <c r="R14" s="128"/>
      <c r="S14" s="129"/>
      <c r="T14" s="745">
        <f t="shared" ref="T14" si="2">SUM(K14:S14)</f>
        <v>0</v>
      </c>
      <c r="U14" s="130">
        <f t="shared" ref="U14" si="3">T14*I14</f>
        <v>0</v>
      </c>
      <c r="V14" s="988">
        <f t="shared" ref="V14" si="4">U14*$S$6</f>
        <v>0</v>
      </c>
      <c r="W14" s="1759" t="s">
        <v>1976</v>
      </c>
      <c r="X14" s="1760"/>
    </row>
    <row r="15" spans="1:25" ht="23.85" customHeight="1" x14ac:dyDescent="0.25">
      <c r="B15" s="1548" t="s">
        <v>2004</v>
      </c>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50"/>
    </row>
    <row r="16" spans="1:25" ht="23.85" customHeight="1" x14ac:dyDescent="0.25">
      <c r="B16" s="1548"/>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50"/>
    </row>
    <row r="17" spans="2:24" ht="0.75" customHeight="1" x14ac:dyDescent="0.25">
      <c r="B17" s="1548"/>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33.75" customHeight="1" thickBot="1" x14ac:dyDescent="0.3">
      <c r="B18" s="1551"/>
      <c r="C18" s="1552"/>
      <c r="D18" s="1552"/>
      <c r="E18" s="1552"/>
      <c r="F18" s="1552"/>
      <c r="G18" s="1552"/>
      <c r="H18" s="1552"/>
      <c r="I18" s="1552"/>
      <c r="J18" s="1552"/>
      <c r="K18" s="1552"/>
      <c r="L18" s="1552"/>
      <c r="M18" s="1552"/>
      <c r="N18" s="1552"/>
      <c r="O18" s="1552"/>
      <c r="P18" s="1552"/>
      <c r="Q18" s="1552"/>
      <c r="R18" s="1552"/>
      <c r="S18" s="1552"/>
      <c r="T18" s="1552"/>
      <c r="U18" s="1552"/>
      <c r="V18" s="1552"/>
      <c r="W18" s="1552"/>
      <c r="X18" s="1553"/>
    </row>
    <row r="19" spans="2:24" ht="58.5" customHeight="1" thickTop="1" thickBot="1" x14ac:dyDescent="0.3">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row>
    <row r="20" spans="2:24" ht="23.25" x14ac:dyDescent="0.35">
      <c r="C20" s="1530" t="s">
        <v>2005</v>
      </c>
      <c r="D20" s="1531"/>
      <c r="E20" s="1531"/>
      <c r="F20" s="1531"/>
      <c r="G20" s="1532"/>
    </row>
    <row r="21" spans="2:24" x14ac:dyDescent="0.25">
      <c r="C21" s="1631"/>
      <c r="D21" s="1632"/>
      <c r="E21" s="1632"/>
      <c r="F21" s="1632"/>
      <c r="G21" s="1633"/>
    </row>
    <row r="22" spans="2:24" x14ac:dyDescent="0.25">
      <c r="C22" s="1631"/>
      <c r="D22" s="1632"/>
      <c r="E22" s="1632"/>
      <c r="F22" s="1632"/>
      <c r="G22" s="1633"/>
    </row>
    <row r="23" spans="2:24" x14ac:dyDescent="0.25">
      <c r="C23" s="1631"/>
      <c r="D23" s="1632"/>
      <c r="E23" s="1632"/>
      <c r="F23" s="1632"/>
      <c r="G23" s="1633"/>
    </row>
    <row r="24" spans="2:24" ht="15.75" thickBot="1" x14ac:dyDescent="0.3">
      <c r="C24" s="1634"/>
      <c r="D24" s="1635"/>
      <c r="E24" s="1635"/>
      <c r="F24" s="1635"/>
      <c r="G24" s="1636"/>
    </row>
  </sheetData>
  <sheetProtection algorithmName="SHA-512" hashValue="l8Gk7rj0fmqgeNiNfhcgcRz6GjZ4aIqyD5LbkDRJ7jqRxecmmzzmvLKTUQVhlhs/z/t4Me8pJdBuMmUAlL+b7w==" saltValue="MwWETOsDPTooDcO5GTOPXg==" spinCount="100000" sheet="1" objects="1" formatColumns="0" formatRows="0" selectLockedCells="1"/>
  <mergeCells count="27">
    <mergeCell ref="B17:X18"/>
    <mergeCell ref="B19:X19"/>
    <mergeCell ref="B7:B8"/>
    <mergeCell ref="E7:J7"/>
    <mergeCell ref="L7:Q7"/>
    <mergeCell ref="S7:X7"/>
    <mergeCell ref="E8:J8"/>
    <mergeCell ref="L8:Q8"/>
    <mergeCell ref="S8:X8"/>
    <mergeCell ref="B9:X9"/>
    <mergeCell ref="B10:X10"/>
    <mergeCell ref="C20:G20"/>
    <mergeCell ref="C21:G24"/>
    <mergeCell ref="B1:P1"/>
    <mergeCell ref="B2:P2"/>
    <mergeCell ref="B3:C3"/>
    <mergeCell ref="D3:J3"/>
    <mergeCell ref="K3:M3"/>
    <mergeCell ref="N3:P3"/>
    <mergeCell ref="B4:X4"/>
    <mergeCell ref="B5:X5"/>
    <mergeCell ref="B6:J6"/>
    <mergeCell ref="L6:N6"/>
    <mergeCell ref="O6:R6"/>
    <mergeCell ref="T6:X6"/>
    <mergeCell ref="W14:X14"/>
    <mergeCell ref="B15:X16"/>
  </mergeCells>
  <conditionalFormatting sqref="B1:B1048576">
    <cfRule type="duplicateValues" dxfId="67" priority="13"/>
  </conditionalFormatting>
  <pageMargins left="0.25" right="0.25" top="0.5" bottom="0.25" header="0" footer="0"/>
  <pageSetup scale="39"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6B15-6745-4810-BB73-65E6125C0EA0}">
  <sheetPr>
    <pageSetUpPr fitToPage="1"/>
  </sheetPr>
  <dimension ref="B1:Z18"/>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t="e" vm="1">
        <v>#VALUE!</v>
      </c>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846">
        <v>100360</v>
      </c>
      <c r="L5" s="1502" t="s">
        <v>1963</v>
      </c>
      <c r="M5" s="1502"/>
      <c r="N5" s="1502"/>
      <c r="O5" s="1503" t="s">
        <v>2533</v>
      </c>
      <c r="P5" s="1503"/>
      <c r="Q5" s="1503"/>
      <c r="R5" s="1503"/>
      <c r="S5" s="170">
        <v>0.49909999999999999</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699" t="s">
        <v>1720</v>
      </c>
      <c r="M6" s="177" t="s">
        <v>1721</v>
      </c>
      <c r="N6" s="699" t="s">
        <v>1722</v>
      </c>
      <c r="O6" s="177" t="s">
        <v>1723</v>
      </c>
      <c r="P6" s="177" t="s">
        <v>1724</v>
      </c>
      <c r="Q6" s="699" t="s">
        <v>1725</v>
      </c>
      <c r="R6" s="177" t="s">
        <v>106</v>
      </c>
      <c r="S6" s="700"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184"/>
      <c r="K7" s="185">
        <f t="shared" ref="K7:V7" si="0">SUM(K9:K14)</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x14ac:dyDescent="0.25">
      <c r="B8" s="1758"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30.75" customHeight="1" x14ac:dyDescent="0.25">
      <c r="B9" s="746" t="s">
        <v>182</v>
      </c>
      <c r="C9" s="747" t="s">
        <v>2534</v>
      </c>
      <c r="D9" s="527" t="s">
        <v>2535</v>
      </c>
      <c r="E9" s="528"/>
      <c r="F9" s="528"/>
      <c r="G9" s="529">
        <v>22.5</v>
      </c>
      <c r="H9" s="528">
        <v>120</v>
      </c>
      <c r="I9" s="529">
        <v>19.899999999999999</v>
      </c>
      <c r="J9" s="703">
        <f t="shared" ref="J9:J14" si="1">$S$5*I9</f>
        <v>9.9320899999999988</v>
      </c>
      <c r="K9" s="531"/>
      <c r="L9" s="704"/>
      <c r="M9" s="532"/>
      <c r="N9" s="704"/>
      <c r="O9" s="532"/>
      <c r="P9" s="532"/>
      <c r="Q9" s="704"/>
      <c r="R9" s="532"/>
      <c r="S9" s="705"/>
      <c r="T9" s="534">
        <f t="shared" ref="T9:T14" si="2">SUM(K9:S9)</f>
        <v>0</v>
      </c>
      <c r="U9" s="535">
        <f t="shared" ref="U9:U14" si="3">T9*I9</f>
        <v>0</v>
      </c>
      <c r="V9" s="850">
        <f t="shared" ref="V9:V14" si="4">U9*$S$5</f>
        <v>0</v>
      </c>
      <c r="W9" s="1580" t="str">
        <f>_xlfn.CONCAT("$",'Total Sheet'!B34," per case for public LEAS/ estimated $",'Total Sheet'!B35," for Nonpublic LEAs")</f>
        <v>$2.25 per case for public LEAS/ estimated $5.25 for Nonpublic LEAs</v>
      </c>
      <c r="X9" s="1592" t="s">
        <v>1976</v>
      </c>
      <c r="Y9" s="1740"/>
    </row>
    <row r="10" spans="2:26" ht="30.75" customHeight="1" x14ac:dyDescent="0.25">
      <c r="B10" s="748" t="s">
        <v>183</v>
      </c>
      <c r="C10" s="749" t="s">
        <v>2536</v>
      </c>
      <c r="D10" s="196" t="s">
        <v>2537</v>
      </c>
      <c r="E10" s="197"/>
      <c r="F10" s="197" t="s">
        <v>2538</v>
      </c>
      <c r="G10" s="198">
        <v>27</v>
      </c>
      <c r="H10" s="197">
        <v>96</v>
      </c>
      <c r="I10" s="198">
        <v>23.89</v>
      </c>
      <c r="J10" s="323">
        <f t="shared" si="1"/>
        <v>11.923499</v>
      </c>
      <c r="K10" s="56"/>
      <c r="L10" s="510"/>
      <c r="M10" s="55"/>
      <c r="N10" s="510"/>
      <c r="O10" s="55"/>
      <c r="P10" s="55"/>
      <c r="Q10" s="510"/>
      <c r="R10" s="55"/>
      <c r="S10" s="511"/>
      <c r="T10" s="200">
        <f t="shared" si="2"/>
        <v>0</v>
      </c>
      <c r="U10" s="53">
        <f t="shared" si="3"/>
        <v>0</v>
      </c>
      <c r="V10" s="844">
        <f t="shared" si="4"/>
        <v>0</v>
      </c>
      <c r="W10" s="1509"/>
      <c r="X10" s="1492"/>
      <c r="Y10" s="1761"/>
    </row>
    <row r="11" spans="2:26" ht="30.75" customHeight="1" x14ac:dyDescent="0.25">
      <c r="B11" s="750" t="s">
        <v>184</v>
      </c>
      <c r="C11" s="749" t="s">
        <v>2539</v>
      </c>
      <c r="D11" s="196" t="s">
        <v>2535</v>
      </c>
      <c r="E11" s="197"/>
      <c r="F11" s="197"/>
      <c r="G11" s="198">
        <v>22.5</v>
      </c>
      <c r="H11" s="197">
        <v>120</v>
      </c>
      <c r="I11" s="198">
        <v>19.899999999999999</v>
      </c>
      <c r="J11" s="323">
        <f t="shared" si="1"/>
        <v>9.9320899999999988</v>
      </c>
      <c r="K11" s="56"/>
      <c r="L11" s="510"/>
      <c r="M11" s="55"/>
      <c r="N11" s="510"/>
      <c r="O11" s="55"/>
      <c r="P11" s="55"/>
      <c r="Q11" s="510"/>
      <c r="R11" s="55"/>
      <c r="S11" s="511"/>
      <c r="T11" s="200">
        <f t="shared" si="2"/>
        <v>0</v>
      </c>
      <c r="U11" s="53">
        <f t="shared" si="3"/>
        <v>0</v>
      </c>
      <c r="V11" s="844">
        <f t="shared" si="4"/>
        <v>0</v>
      </c>
      <c r="W11" s="1509"/>
      <c r="X11" s="1492"/>
      <c r="Y11" s="1761"/>
    </row>
    <row r="12" spans="2:26" ht="30.75" customHeight="1" x14ac:dyDescent="0.25">
      <c r="B12" s="750" t="s">
        <v>185</v>
      </c>
      <c r="C12" s="749" t="s">
        <v>2540</v>
      </c>
      <c r="D12" s="196" t="s">
        <v>2537</v>
      </c>
      <c r="E12" s="197"/>
      <c r="F12" s="197" t="s">
        <v>2538</v>
      </c>
      <c r="G12" s="198">
        <v>27</v>
      </c>
      <c r="H12" s="197">
        <v>96</v>
      </c>
      <c r="I12" s="198">
        <v>23.89</v>
      </c>
      <c r="J12" s="323">
        <f t="shared" si="1"/>
        <v>11.923499</v>
      </c>
      <c r="K12" s="56"/>
      <c r="L12" s="510"/>
      <c r="M12" s="55"/>
      <c r="N12" s="510"/>
      <c r="O12" s="55"/>
      <c r="P12" s="55"/>
      <c r="Q12" s="510"/>
      <c r="R12" s="55"/>
      <c r="S12" s="511"/>
      <c r="T12" s="200">
        <f t="shared" si="2"/>
        <v>0</v>
      </c>
      <c r="U12" s="53">
        <f t="shared" si="3"/>
        <v>0</v>
      </c>
      <c r="V12" s="844">
        <f t="shared" si="4"/>
        <v>0</v>
      </c>
      <c r="W12" s="1509"/>
      <c r="X12" s="1492"/>
      <c r="Y12" s="1761"/>
    </row>
    <row r="13" spans="2:26" ht="30.75" customHeight="1" x14ac:dyDescent="0.25">
      <c r="B13" s="748" t="s">
        <v>186</v>
      </c>
      <c r="C13" s="749" t="s">
        <v>2541</v>
      </c>
      <c r="D13" s="196" t="s">
        <v>2535</v>
      </c>
      <c r="E13" s="197"/>
      <c r="F13" s="197"/>
      <c r="G13" s="198">
        <v>22.5</v>
      </c>
      <c r="H13" s="197">
        <v>120</v>
      </c>
      <c r="I13" s="198">
        <v>19.899999999999999</v>
      </c>
      <c r="J13" s="323">
        <f t="shared" si="1"/>
        <v>9.9320899999999988</v>
      </c>
      <c r="K13" s="56"/>
      <c r="L13" s="510"/>
      <c r="M13" s="55"/>
      <c r="N13" s="510"/>
      <c r="O13" s="55"/>
      <c r="P13" s="55"/>
      <c r="Q13" s="510"/>
      <c r="R13" s="55"/>
      <c r="S13" s="511"/>
      <c r="T13" s="200">
        <f t="shared" si="2"/>
        <v>0</v>
      </c>
      <c r="U13" s="53">
        <f t="shared" si="3"/>
        <v>0</v>
      </c>
      <c r="V13" s="844">
        <f t="shared" si="4"/>
        <v>0</v>
      </c>
      <c r="W13" s="1509"/>
      <c r="X13" s="1492"/>
      <c r="Y13" s="1761"/>
    </row>
    <row r="14" spans="2:26" ht="30.75" customHeight="1" x14ac:dyDescent="0.25">
      <c r="B14" s="751" t="s">
        <v>187</v>
      </c>
      <c r="C14" s="752" t="s">
        <v>2542</v>
      </c>
      <c r="D14" s="540" t="s">
        <v>2537</v>
      </c>
      <c r="E14" s="541"/>
      <c r="F14" s="541" t="s">
        <v>2538</v>
      </c>
      <c r="G14" s="542">
        <v>27</v>
      </c>
      <c r="H14" s="541">
        <v>96</v>
      </c>
      <c r="I14" s="542">
        <v>23.89</v>
      </c>
      <c r="J14" s="708">
        <f t="shared" si="1"/>
        <v>11.923499</v>
      </c>
      <c r="K14" s="544"/>
      <c r="L14" s="709"/>
      <c r="M14" s="545"/>
      <c r="N14" s="709"/>
      <c r="O14" s="545"/>
      <c r="P14" s="545"/>
      <c r="Q14" s="709"/>
      <c r="R14" s="545"/>
      <c r="S14" s="710"/>
      <c r="T14" s="547">
        <f t="shared" si="2"/>
        <v>0</v>
      </c>
      <c r="U14" s="548">
        <f t="shared" si="3"/>
        <v>0</v>
      </c>
      <c r="V14" s="851">
        <f t="shared" si="4"/>
        <v>0</v>
      </c>
      <c r="W14" s="1581"/>
      <c r="X14" s="1595"/>
      <c r="Y14" s="1741"/>
    </row>
    <row r="15" spans="2:26" ht="70.900000000000006" customHeight="1" x14ac:dyDescent="0.25">
      <c r="B15" s="641"/>
      <c r="C15" s="642"/>
      <c r="D15" s="643"/>
      <c r="E15" s="643"/>
      <c r="F15" s="643"/>
      <c r="G15" s="643"/>
      <c r="H15" s="643"/>
      <c r="I15" s="643"/>
      <c r="J15" s="644"/>
      <c r="K15" s="645"/>
      <c r="L15" s="645"/>
      <c r="M15" s="645"/>
      <c r="N15" s="645"/>
      <c r="O15" s="645"/>
      <c r="P15" s="645"/>
      <c r="Q15" s="645"/>
      <c r="R15" s="645"/>
      <c r="S15" s="645"/>
      <c r="T15" s="646"/>
      <c r="U15" s="647"/>
      <c r="V15" s="648"/>
      <c r="W15" s="648"/>
      <c r="X15" s="648"/>
      <c r="Y15" s="649"/>
    </row>
    <row r="16" spans="2:26" x14ac:dyDescent="0.25">
      <c r="K16" s="218"/>
      <c r="L16" s="218"/>
      <c r="M16" s="218"/>
      <c r="N16" s="218"/>
      <c r="O16" s="218"/>
      <c r="P16" s="218"/>
      <c r="Q16" s="218"/>
      <c r="R16" s="218"/>
      <c r="S16" s="218"/>
      <c r="T16" s="218"/>
      <c r="U16" s="219"/>
      <c r="V16" s="220"/>
      <c r="W16" s="220"/>
    </row>
    <row r="18" ht="21" customHeight="1" x14ac:dyDescent="0.25"/>
  </sheetData>
  <sheetProtection algorithmName="SHA-512" hashValue="+uCTxl9LNLw2400puao1Y31i9C2WuGs5fBa0fsXEj854nRld/XMlVWfJlgxVpRwgFkLtoSCakhrF8/BfMj4vQQ==" saltValue="rmbt/CcUx9BiwFrmz1B3+A==" spinCount="100000" sheet="1" objects="1" formatColumns="0" formatRows="0" selectLockedCells="1"/>
  <mergeCells count="15">
    <mergeCell ref="X9:Y14"/>
    <mergeCell ref="B4:Y4"/>
    <mergeCell ref="B5:J5"/>
    <mergeCell ref="L5:N5"/>
    <mergeCell ref="O5:R5"/>
    <mergeCell ref="T5:Y5"/>
    <mergeCell ref="B8:Y8"/>
    <mergeCell ref="W9:W14"/>
    <mergeCell ref="B1:P1"/>
    <mergeCell ref="Q1:Y3"/>
    <mergeCell ref="B2:P2"/>
    <mergeCell ref="B3:C3"/>
    <mergeCell ref="D3:J3"/>
    <mergeCell ref="K3:M3"/>
    <mergeCell ref="N3:P3"/>
  </mergeCells>
  <conditionalFormatting sqref="B1">
    <cfRule type="duplicateValues" dxfId="66" priority="3"/>
  </conditionalFormatting>
  <conditionalFormatting sqref="B2:B8 B15:B1048576">
    <cfRule type="duplicateValues" dxfId="65" priority="4"/>
  </conditionalFormatting>
  <conditionalFormatting sqref="B9:B14">
    <cfRule type="duplicateValues" dxfId="64" priority="1"/>
  </conditionalFormatting>
  <conditionalFormatting sqref="Z9:Z14">
    <cfRule type="containsText" dxfId="63" priority="2" operator="containsText" text="Error">
      <formula>NOT(ISERROR(SEARCH("Error",Z9)))</formula>
    </cfRule>
  </conditionalFormatting>
  <pageMargins left="0.25" right="0.25" top="0.5" bottom="0.25" header="0" footer="0"/>
  <pageSetup scale="3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23C4-5278-405F-96A8-EA77F90511B3}">
  <sheetPr>
    <pageSetUpPr fitToPage="1"/>
  </sheetPr>
  <dimension ref="B1:Y100"/>
  <sheetViews>
    <sheetView showGridLines="0" zoomScale="60" zoomScaleNormal="60" workbookViewId="0">
      <pane ySplit="6" topLeftCell="A7" activePane="bottomLeft" state="frozen"/>
      <selection activeCell="B8" sqref="B8:Y8"/>
      <selection pane="bottomLeft" activeCell="G9" sqref="G9"/>
    </sheetView>
  </sheetViews>
  <sheetFormatPr defaultColWidth="9.140625" defaultRowHeight="15" x14ac:dyDescent="0.25"/>
  <cols>
    <col min="1" max="1" width="1.140625" style="1" customWidth="1"/>
    <col min="2" max="2" width="13.42578125" style="1" customWidth="1"/>
    <col min="3" max="3" width="59.42578125" style="1" bestFit="1" customWidth="1"/>
    <col min="4" max="4" width="28.140625" style="1" customWidth="1"/>
    <col min="5" max="6" width="14.85546875" style="1" customWidth="1"/>
    <col min="7" max="14" width="9.85546875" style="1" customWidth="1"/>
    <col min="15" max="15" width="9" style="1" customWidth="1"/>
    <col min="16" max="16" width="9.85546875" style="1" customWidth="1"/>
    <col min="17" max="17" width="12.7109375" style="1" customWidth="1"/>
    <col min="18" max="18" width="18.42578125" style="1" bestFit="1" customWidth="1"/>
    <col min="19" max="19" width="14.7109375" style="1" customWidth="1"/>
    <col min="20" max="20" width="20.28515625" style="1" customWidth="1"/>
    <col min="21" max="21" width="12" style="1" customWidth="1"/>
    <col min="22" max="22" width="9.140625" style="1"/>
    <col min="23" max="23" width="30.5703125" style="1" customWidth="1"/>
    <col min="24" max="16384" width="9.140625" style="1"/>
  </cols>
  <sheetData>
    <row r="1" spans="2:25" ht="43.5" customHeight="1" thickTop="1" thickBot="1" x14ac:dyDescent="0.3">
      <c r="B1" s="1385" t="s">
        <v>1838</v>
      </c>
      <c r="C1" s="1386"/>
      <c r="D1" s="1386"/>
      <c r="E1" s="1386"/>
      <c r="F1" s="1386"/>
      <c r="G1" s="1386"/>
      <c r="H1" s="1386"/>
      <c r="I1" s="1386"/>
      <c r="J1" s="1386"/>
      <c r="K1" s="1386"/>
      <c r="L1" s="1386"/>
      <c r="M1" s="1387"/>
      <c r="N1" s="1388"/>
      <c r="O1" s="1388"/>
      <c r="P1" s="1388"/>
      <c r="Q1" s="1388"/>
      <c r="R1" s="1388"/>
      <c r="S1" s="1388"/>
      <c r="T1" s="1388"/>
      <c r="U1" s="1389"/>
      <c r="V1" s="85"/>
      <c r="W1" s="1411" t="s">
        <v>3039</v>
      </c>
      <c r="X1" s="1412"/>
      <c r="Y1" s="1413"/>
    </row>
    <row r="2" spans="2:25" ht="33" customHeight="1" thickTop="1" thickBot="1" x14ac:dyDescent="0.3">
      <c r="B2" s="1396"/>
      <c r="C2" s="1397"/>
      <c r="D2" s="1397"/>
      <c r="E2" s="1397"/>
      <c r="F2" s="1397"/>
      <c r="G2" s="1397"/>
      <c r="H2" s="1397"/>
      <c r="I2" s="1397"/>
      <c r="J2" s="1397"/>
      <c r="K2" s="1397"/>
      <c r="L2" s="1397"/>
      <c r="M2" s="1390"/>
      <c r="N2" s="1391"/>
      <c r="O2" s="1391"/>
      <c r="P2" s="1391"/>
      <c r="Q2" s="1391"/>
      <c r="R2" s="1391"/>
      <c r="S2" s="1391"/>
      <c r="T2" s="1391"/>
      <c r="U2" s="1392"/>
      <c r="V2" s="85"/>
      <c r="W2" s="1414"/>
      <c r="X2" s="1415"/>
      <c r="Y2" s="1416"/>
    </row>
    <row r="3" spans="2:25" ht="33" customHeight="1" thickTop="1" thickBot="1" x14ac:dyDescent="0.4">
      <c r="B3" s="1398" t="s">
        <v>1839</v>
      </c>
      <c r="C3" s="1399"/>
      <c r="D3" s="1400">
        <f>'Overview Sheet'!D11</f>
        <v>0</v>
      </c>
      <c r="E3" s="1401"/>
      <c r="F3" s="1401"/>
      <c r="G3" s="1402" t="s">
        <v>1840</v>
      </c>
      <c r="H3" s="1402"/>
      <c r="I3" s="1402"/>
      <c r="J3" s="1403">
        <f>'Overview Sheet'!J12</f>
        <v>0</v>
      </c>
      <c r="K3" s="1404"/>
      <c r="L3" s="1404"/>
      <c r="M3" s="1393"/>
      <c r="N3" s="1394"/>
      <c r="O3" s="1394"/>
      <c r="P3" s="1394"/>
      <c r="Q3" s="1394"/>
      <c r="R3" s="1394"/>
      <c r="S3" s="1394"/>
      <c r="T3" s="1394"/>
      <c r="U3" s="1395"/>
      <c r="W3" s="1417"/>
      <c r="X3" s="1418"/>
      <c r="Y3" s="1419"/>
    </row>
    <row r="4" spans="2:25" ht="13.5" customHeight="1" thickTop="1" thickBot="1" x14ac:dyDescent="0.3">
      <c r="B4" s="1376"/>
      <c r="C4" s="1377"/>
      <c r="D4" s="1377"/>
      <c r="E4" s="1377"/>
      <c r="F4" s="1377"/>
      <c r="G4" s="1377"/>
      <c r="H4" s="1377"/>
      <c r="I4" s="1377"/>
      <c r="J4" s="1377"/>
      <c r="K4" s="1377"/>
      <c r="L4" s="1377"/>
      <c r="M4" s="1377"/>
      <c r="N4" s="1377"/>
      <c r="O4" s="1377"/>
      <c r="P4" s="1377"/>
      <c r="Q4" s="1377"/>
      <c r="R4" s="1377"/>
      <c r="S4" s="1377"/>
      <c r="T4" s="1377"/>
      <c r="U4" s="1378"/>
      <c r="V4" s="85"/>
      <c r="W4" s="467"/>
      <c r="X4" s="467"/>
      <c r="Y4" s="467"/>
    </row>
    <row r="5" spans="2:25" ht="35.25" customHeight="1" thickTop="1" thickBot="1" x14ac:dyDescent="0.3">
      <c r="B5" s="1379"/>
      <c r="C5" s="1380"/>
      <c r="D5" s="1380"/>
      <c r="E5" s="1380"/>
      <c r="F5" s="1381"/>
      <c r="G5" s="1438"/>
      <c r="H5" s="1439"/>
      <c r="I5" s="1439"/>
      <c r="J5" s="1439"/>
      <c r="K5" s="1439"/>
      <c r="L5" s="1439"/>
      <c r="M5" s="1439"/>
      <c r="N5" s="1439"/>
      <c r="O5" s="1439"/>
      <c r="P5" s="1439"/>
      <c r="Q5" s="1439"/>
      <c r="R5" s="1439"/>
      <c r="S5" s="1439"/>
      <c r="T5" s="1439"/>
      <c r="U5" s="1440"/>
      <c r="X5" s="467"/>
      <c r="Y5" s="467"/>
    </row>
    <row r="6" spans="2:25" ht="48" customHeight="1" thickBot="1" x14ac:dyDescent="0.3">
      <c r="B6" s="466" t="s">
        <v>1841</v>
      </c>
      <c r="C6" s="465" t="s">
        <v>1842</v>
      </c>
      <c r="D6" s="456" t="s">
        <v>1843</v>
      </c>
      <c r="E6" s="456" t="s">
        <v>1844</v>
      </c>
      <c r="F6" s="464" t="s">
        <v>1845</v>
      </c>
      <c r="G6" s="463" t="s">
        <v>1719</v>
      </c>
      <c r="H6" s="462" t="s">
        <v>1720</v>
      </c>
      <c r="I6" s="462" t="s">
        <v>1721</v>
      </c>
      <c r="J6" s="461" t="s">
        <v>1722</v>
      </c>
      <c r="K6" s="461" t="s">
        <v>1723</v>
      </c>
      <c r="L6" s="461" t="s">
        <v>1724</v>
      </c>
      <c r="M6" s="460" t="s">
        <v>1725</v>
      </c>
      <c r="N6" s="460" t="s">
        <v>106</v>
      </c>
      <c r="O6" s="459" t="s">
        <v>107</v>
      </c>
      <c r="P6" s="458" t="s">
        <v>1726</v>
      </c>
      <c r="Q6" s="457" t="s">
        <v>1846</v>
      </c>
      <c r="R6" s="456" t="s">
        <v>1847</v>
      </c>
      <c r="S6" s="456" t="s">
        <v>1848</v>
      </c>
      <c r="T6" s="456" t="s">
        <v>1849</v>
      </c>
      <c r="U6" s="455" t="s">
        <v>1850</v>
      </c>
    </row>
    <row r="7" spans="2:25" ht="9" customHeight="1" thickBot="1" x14ac:dyDescent="0.3">
      <c r="B7" s="454"/>
      <c r="C7" s="453"/>
      <c r="D7" s="449"/>
      <c r="E7" s="449"/>
      <c r="F7" s="452"/>
      <c r="G7" s="451"/>
      <c r="H7" s="451"/>
      <c r="I7" s="451"/>
      <c r="J7" s="451"/>
      <c r="K7" s="451"/>
      <c r="L7" s="451"/>
      <c r="M7" s="451"/>
      <c r="N7" s="451"/>
      <c r="O7" s="451"/>
      <c r="P7" s="450"/>
      <c r="Q7" s="449"/>
      <c r="R7" s="449"/>
      <c r="S7" s="449"/>
      <c r="T7" s="449"/>
      <c r="U7" s="448"/>
    </row>
    <row r="8" spans="2:25" ht="15.75" thickBot="1" x14ac:dyDescent="0.3">
      <c r="B8" s="1441" t="s">
        <v>1851</v>
      </c>
      <c r="C8" s="1442"/>
      <c r="D8" s="1442"/>
      <c r="E8" s="1442"/>
      <c r="F8" s="1442"/>
      <c r="G8" s="1442"/>
      <c r="H8" s="1442"/>
      <c r="I8" s="1442"/>
      <c r="J8" s="1442"/>
      <c r="K8" s="1442"/>
      <c r="L8" s="1442"/>
      <c r="M8" s="1442"/>
      <c r="N8" s="1442"/>
      <c r="O8" s="1442"/>
      <c r="P8" s="1442"/>
      <c r="Q8" s="1442"/>
      <c r="R8" s="1442"/>
      <c r="S8" s="1442"/>
      <c r="T8" s="1442"/>
      <c r="U8" s="1443"/>
    </row>
    <row r="9" spans="2:25" ht="19.5" customHeight="1" x14ac:dyDescent="0.25">
      <c r="B9" s="447">
        <v>100206</v>
      </c>
      <c r="C9" s="469" t="s">
        <v>1852</v>
      </c>
      <c r="D9" s="385" t="s">
        <v>1853</v>
      </c>
      <c r="E9" s="385">
        <v>142</v>
      </c>
      <c r="F9" s="480">
        <v>38.97</v>
      </c>
      <c r="G9" s="384"/>
      <c r="H9" s="383"/>
      <c r="I9" s="383"/>
      <c r="J9" s="383"/>
      <c r="K9" s="383"/>
      <c r="L9" s="383"/>
      <c r="M9" s="383"/>
      <c r="N9" s="383"/>
      <c r="O9" s="382"/>
      <c r="P9" s="446">
        <f>SUM(G9:O9)</f>
        <v>0</v>
      </c>
      <c r="Q9" s="445">
        <f t="shared" ref="Q9:Q23" si="0">P9*E9</f>
        <v>0</v>
      </c>
      <c r="R9" s="1033">
        <f t="shared" ref="R9:R23" si="1">$F9*$P9</f>
        <v>0</v>
      </c>
      <c r="S9" s="1033">
        <v>0</v>
      </c>
      <c r="T9" s="1373" t="str">
        <f>_xlfn.CONCAT("$",'Total Sheet'!B34," per case for public LEAS / estimated $",'Total Sheet'!B35," for Nonpublic LEAs")</f>
        <v>$2.25 per case for public LEAS / estimated $5.25 for Nonpublic LEAs</v>
      </c>
      <c r="U9" s="444">
        <f t="shared" ref="U9:U23" si="2">F9</f>
        <v>38.97</v>
      </c>
    </row>
    <row r="10" spans="2:25" ht="19.5" customHeight="1" x14ac:dyDescent="0.25">
      <c r="B10" s="405">
        <v>100212</v>
      </c>
      <c r="C10" s="468" t="s">
        <v>1854</v>
      </c>
      <c r="D10" s="372" t="s">
        <v>1853</v>
      </c>
      <c r="E10" s="372">
        <v>102</v>
      </c>
      <c r="F10" s="481">
        <v>43.52</v>
      </c>
      <c r="G10" s="509"/>
      <c r="H10" s="510"/>
      <c r="I10" s="510"/>
      <c r="J10" s="370"/>
      <c r="K10" s="370"/>
      <c r="L10" s="370"/>
      <c r="M10" s="370"/>
      <c r="N10" s="370"/>
      <c r="O10" s="398"/>
      <c r="P10" s="369">
        <f t="shared" ref="P10:P23" si="3">SUM(G10:O10)</f>
        <v>0</v>
      </c>
      <c r="Q10" s="368">
        <f t="shared" si="0"/>
        <v>0</v>
      </c>
      <c r="R10" s="161">
        <f t="shared" si="1"/>
        <v>0</v>
      </c>
      <c r="S10" s="161">
        <v>0</v>
      </c>
      <c r="T10" s="1374"/>
      <c r="U10" s="162">
        <f t="shared" si="2"/>
        <v>43.52</v>
      </c>
    </row>
    <row r="11" spans="2:25" ht="19.5" customHeight="1" x14ac:dyDescent="0.25">
      <c r="B11" s="856">
        <v>100216</v>
      </c>
      <c r="C11" s="470" t="s">
        <v>1855</v>
      </c>
      <c r="D11" s="372" t="s">
        <v>1853</v>
      </c>
      <c r="E11" s="372">
        <v>144</v>
      </c>
      <c r="F11" s="481">
        <v>46.75</v>
      </c>
      <c r="G11" s="509"/>
      <c r="H11" s="510"/>
      <c r="I11" s="510"/>
      <c r="J11" s="370"/>
      <c r="K11" s="370"/>
      <c r="L11" s="370"/>
      <c r="M11" s="370"/>
      <c r="N11" s="370"/>
      <c r="O11" s="398"/>
      <c r="P11" s="369">
        <f t="shared" si="3"/>
        <v>0</v>
      </c>
      <c r="Q11" s="368">
        <f t="shared" si="0"/>
        <v>0</v>
      </c>
      <c r="R11" s="161">
        <f t="shared" si="1"/>
        <v>0</v>
      </c>
      <c r="S11" s="161">
        <v>0</v>
      </c>
      <c r="T11" s="1374"/>
      <c r="U11" s="162">
        <f t="shared" si="2"/>
        <v>46.75</v>
      </c>
    </row>
    <row r="12" spans="2:25" ht="19.5" customHeight="1" x14ac:dyDescent="0.25">
      <c r="B12" s="405">
        <v>100220</v>
      </c>
      <c r="C12" s="470" t="s">
        <v>1856</v>
      </c>
      <c r="D12" s="372" t="s">
        <v>1853</v>
      </c>
      <c r="E12" s="372">
        <v>106</v>
      </c>
      <c r="F12" s="481">
        <v>44.78</v>
      </c>
      <c r="G12" s="509"/>
      <c r="H12" s="510"/>
      <c r="I12" s="55"/>
      <c r="J12" s="370"/>
      <c r="K12" s="370"/>
      <c r="L12" s="370"/>
      <c r="M12" s="370"/>
      <c r="N12" s="370"/>
      <c r="O12" s="398"/>
      <c r="P12" s="369">
        <f t="shared" si="3"/>
        <v>0</v>
      </c>
      <c r="Q12" s="368">
        <f t="shared" si="0"/>
        <v>0</v>
      </c>
      <c r="R12" s="161">
        <f t="shared" si="1"/>
        <v>0</v>
      </c>
      <c r="S12" s="161">
        <v>0</v>
      </c>
      <c r="T12" s="1374"/>
      <c r="U12" s="162">
        <f t="shared" si="2"/>
        <v>44.78</v>
      </c>
    </row>
    <row r="13" spans="2:25" ht="19.5" customHeight="1" x14ac:dyDescent="0.25">
      <c r="B13" s="1172">
        <v>100225</v>
      </c>
      <c r="C13" s="470" t="s">
        <v>1857</v>
      </c>
      <c r="D13" s="372" t="s">
        <v>1853</v>
      </c>
      <c r="E13" s="372">
        <v>89</v>
      </c>
      <c r="F13" s="481">
        <v>49.3</v>
      </c>
      <c r="G13" s="371"/>
      <c r="H13" s="370"/>
      <c r="I13" s="370"/>
      <c r="J13" s="370"/>
      <c r="K13" s="370"/>
      <c r="L13" s="370"/>
      <c r="M13" s="370"/>
      <c r="N13" s="370"/>
      <c r="O13" s="398"/>
      <c r="P13" s="369">
        <f t="shared" si="3"/>
        <v>0</v>
      </c>
      <c r="Q13" s="368">
        <f t="shared" si="0"/>
        <v>0</v>
      </c>
      <c r="R13" s="161">
        <f t="shared" si="1"/>
        <v>0</v>
      </c>
      <c r="S13" s="161">
        <v>0</v>
      </c>
      <c r="T13" s="1374"/>
      <c r="U13" s="162">
        <f t="shared" si="2"/>
        <v>49.3</v>
      </c>
    </row>
    <row r="14" spans="2:25" ht="19.5" customHeight="1" x14ac:dyDescent="0.25">
      <c r="B14" s="405">
        <v>100241</v>
      </c>
      <c r="C14" s="468" t="s">
        <v>1858</v>
      </c>
      <c r="D14" s="372" t="s">
        <v>1859</v>
      </c>
      <c r="E14" s="372">
        <v>96</v>
      </c>
      <c r="F14" s="481">
        <v>42.87</v>
      </c>
      <c r="G14" s="509"/>
      <c r="H14" s="510"/>
      <c r="I14" s="510"/>
      <c r="J14" s="370"/>
      <c r="K14" s="370"/>
      <c r="L14" s="370"/>
      <c r="M14" s="370"/>
      <c r="N14" s="370"/>
      <c r="O14" s="398"/>
      <c r="P14" s="369">
        <f t="shared" si="3"/>
        <v>0</v>
      </c>
      <c r="Q14" s="368">
        <f t="shared" si="0"/>
        <v>0</v>
      </c>
      <c r="R14" s="161">
        <f t="shared" si="1"/>
        <v>0</v>
      </c>
      <c r="S14" s="161">
        <v>0</v>
      </c>
      <c r="T14" s="1374"/>
      <c r="U14" s="162">
        <f t="shared" si="2"/>
        <v>42.87</v>
      </c>
    </row>
    <row r="15" spans="2:25" ht="19.5" customHeight="1" x14ac:dyDescent="0.25">
      <c r="B15" s="405">
        <v>110623</v>
      </c>
      <c r="C15" s="468" t="s">
        <v>1860</v>
      </c>
      <c r="D15" s="372" t="s">
        <v>1861</v>
      </c>
      <c r="E15" s="372">
        <v>179</v>
      </c>
      <c r="F15" s="481">
        <v>41.5</v>
      </c>
      <c r="G15" s="371"/>
      <c r="H15" s="370"/>
      <c r="I15" s="370"/>
      <c r="J15" s="370"/>
      <c r="K15" s="370"/>
      <c r="L15" s="370"/>
      <c r="M15" s="370"/>
      <c r="N15" s="370"/>
      <c r="O15" s="398"/>
      <c r="P15" s="369">
        <f t="shared" si="3"/>
        <v>0</v>
      </c>
      <c r="Q15" s="368">
        <f t="shared" si="0"/>
        <v>0</v>
      </c>
      <c r="R15" s="161">
        <f t="shared" si="1"/>
        <v>0</v>
      </c>
      <c r="S15" s="161">
        <v>0</v>
      </c>
      <c r="T15" s="1374"/>
      <c r="U15" s="162">
        <f t="shared" si="2"/>
        <v>41.5</v>
      </c>
    </row>
    <row r="16" spans="2:25" ht="19.5" customHeight="1" x14ac:dyDescent="0.25">
      <c r="B16" s="407">
        <v>100256</v>
      </c>
      <c r="C16" s="468" t="s">
        <v>1862</v>
      </c>
      <c r="D16" s="372" t="s">
        <v>1859</v>
      </c>
      <c r="E16" s="372">
        <v>96</v>
      </c>
      <c r="F16" s="481">
        <v>44.59</v>
      </c>
      <c r="G16" s="509"/>
      <c r="H16" s="510"/>
      <c r="I16" s="510"/>
      <c r="J16" s="370"/>
      <c r="K16" s="370"/>
      <c r="L16" s="370"/>
      <c r="M16" s="370"/>
      <c r="N16" s="370"/>
      <c r="O16" s="398"/>
      <c r="P16" s="369">
        <f t="shared" si="3"/>
        <v>0</v>
      </c>
      <c r="Q16" s="368">
        <f t="shared" si="0"/>
        <v>0</v>
      </c>
      <c r="R16" s="161">
        <f t="shared" si="1"/>
        <v>0</v>
      </c>
      <c r="S16" s="161">
        <v>0</v>
      </c>
      <c r="T16" s="1374"/>
      <c r="U16" s="162">
        <f t="shared" si="2"/>
        <v>44.59</v>
      </c>
    </row>
    <row r="17" spans="2:21" ht="19.5" customHeight="1" x14ac:dyDescent="0.25">
      <c r="B17" s="405">
        <v>100293</v>
      </c>
      <c r="C17" s="468" t="s">
        <v>1863</v>
      </c>
      <c r="D17" s="372" t="s">
        <v>1864</v>
      </c>
      <c r="E17" s="372">
        <v>144</v>
      </c>
      <c r="F17" s="481">
        <v>24.4</v>
      </c>
      <c r="G17" s="371"/>
      <c r="H17" s="510"/>
      <c r="I17" s="510"/>
      <c r="J17" s="510"/>
      <c r="K17" s="510"/>
      <c r="L17" s="370"/>
      <c r="M17" s="510"/>
      <c r="N17" s="510"/>
      <c r="O17" s="511"/>
      <c r="P17" s="369">
        <f t="shared" si="3"/>
        <v>0</v>
      </c>
      <c r="Q17" s="368">
        <f t="shared" si="0"/>
        <v>0</v>
      </c>
      <c r="R17" s="161">
        <f t="shared" si="1"/>
        <v>0</v>
      </c>
      <c r="S17" s="161">
        <v>0</v>
      </c>
      <c r="T17" s="1374"/>
      <c r="U17" s="162">
        <f t="shared" si="2"/>
        <v>24.4</v>
      </c>
    </row>
    <row r="18" spans="2:21" ht="19.5" customHeight="1" x14ac:dyDescent="0.25">
      <c r="B18" s="405">
        <v>110361</v>
      </c>
      <c r="C18" s="468" t="s">
        <v>1865</v>
      </c>
      <c r="D18" s="372" t="s">
        <v>1859</v>
      </c>
      <c r="E18" s="372">
        <v>96</v>
      </c>
      <c r="F18" s="481">
        <v>18.97</v>
      </c>
      <c r="G18" s="371"/>
      <c r="H18" s="370"/>
      <c r="I18" s="370"/>
      <c r="J18" s="370"/>
      <c r="K18" s="370"/>
      <c r="L18" s="370"/>
      <c r="M18" s="370"/>
      <c r="N18" s="370"/>
      <c r="O18" s="398"/>
      <c r="P18" s="369">
        <f t="shared" si="3"/>
        <v>0</v>
      </c>
      <c r="Q18" s="368">
        <f t="shared" si="0"/>
        <v>0</v>
      </c>
      <c r="R18" s="161">
        <f t="shared" si="1"/>
        <v>0</v>
      </c>
      <c r="S18" s="161">
        <v>0</v>
      </c>
      <c r="T18" s="1374"/>
      <c r="U18" s="162">
        <f t="shared" si="2"/>
        <v>18.97</v>
      </c>
    </row>
    <row r="19" spans="2:21" ht="19.5" customHeight="1" x14ac:dyDescent="0.25">
      <c r="B19" s="405">
        <v>110541</v>
      </c>
      <c r="C19" s="468" t="s">
        <v>1866</v>
      </c>
      <c r="D19" s="372" t="s">
        <v>1853</v>
      </c>
      <c r="E19" s="372">
        <v>143</v>
      </c>
      <c r="F19" s="481">
        <v>22.83</v>
      </c>
      <c r="G19" s="371"/>
      <c r="H19" s="370"/>
      <c r="I19" s="370"/>
      <c r="J19" s="370"/>
      <c r="K19" s="370"/>
      <c r="L19" s="370"/>
      <c r="M19" s="370"/>
      <c r="N19" s="370"/>
      <c r="O19" s="398"/>
      <c r="P19" s="369">
        <f t="shared" si="3"/>
        <v>0</v>
      </c>
      <c r="Q19" s="368">
        <f t="shared" si="0"/>
        <v>0</v>
      </c>
      <c r="R19" s="161">
        <f t="shared" si="1"/>
        <v>0</v>
      </c>
      <c r="S19" s="161">
        <v>0</v>
      </c>
      <c r="T19" s="1374"/>
      <c r="U19" s="162">
        <f t="shared" si="2"/>
        <v>22.83</v>
      </c>
    </row>
    <row r="20" spans="2:21" ht="19.5" customHeight="1" x14ac:dyDescent="0.25">
      <c r="B20" s="407">
        <v>110723</v>
      </c>
      <c r="C20" s="470" t="s">
        <v>1867</v>
      </c>
      <c r="D20" s="372" t="s">
        <v>1868</v>
      </c>
      <c r="E20" s="372">
        <v>300</v>
      </c>
      <c r="F20" s="481">
        <v>47.37</v>
      </c>
      <c r="G20" s="371"/>
      <c r="H20" s="370"/>
      <c r="I20" s="370"/>
      <c r="J20" s="370"/>
      <c r="K20" s="370"/>
      <c r="L20" s="370"/>
      <c r="M20" s="370"/>
      <c r="N20" s="370"/>
      <c r="O20" s="398"/>
      <c r="P20" s="369">
        <f t="shared" si="3"/>
        <v>0</v>
      </c>
      <c r="Q20" s="368">
        <f t="shared" si="0"/>
        <v>0</v>
      </c>
      <c r="R20" s="161">
        <f t="shared" si="1"/>
        <v>0</v>
      </c>
      <c r="S20" s="161">
        <v>0</v>
      </c>
      <c r="T20" s="1374"/>
      <c r="U20" s="162">
        <f t="shared" si="2"/>
        <v>47.37</v>
      </c>
    </row>
    <row r="21" spans="2:21" ht="19.5" customHeight="1" x14ac:dyDescent="0.25">
      <c r="B21" s="405">
        <v>110859</v>
      </c>
      <c r="C21" s="468" t="s">
        <v>1869</v>
      </c>
      <c r="D21" s="372" t="s">
        <v>1870</v>
      </c>
      <c r="E21" s="372">
        <v>96</v>
      </c>
      <c r="F21" s="482">
        <v>39.94</v>
      </c>
      <c r="G21" s="509"/>
      <c r="H21" s="510"/>
      <c r="I21" s="510"/>
      <c r="J21" s="370"/>
      <c r="K21" s="370"/>
      <c r="L21" s="370"/>
      <c r="M21" s="370"/>
      <c r="N21" s="370"/>
      <c r="O21" s="398"/>
      <c r="P21" s="369">
        <f t="shared" si="3"/>
        <v>0</v>
      </c>
      <c r="Q21" s="368">
        <f t="shared" si="0"/>
        <v>0</v>
      </c>
      <c r="R21" s="161">
        <f t="shared" si="1"/>
        <v>0</v>
      </c>
      <c r="S21" s="161">
        <v>0</v>
      </c>
      <c r="T21" s="1374"/>
      <c r="U21" s="162">
        <f t="shared" si="2"/>
        <v>39.94</v>
      </c>
    </row>
    <row r="22" spans="2:21" ht="19.5" customHeight="1" x14ac:dyDescent="0.25">
      <c r="B22" s="413">
        <v>110860</v>
      </c>
      <c r="C22" s="472" t="s">
        <v>1871</v>
      </c>
      <c r="D22" s="412" t="s">
        <v>1872</v>
      </c>
      <c r="E22" s="412">
        <v>192</v>
      </c>
      <c r="F22" s="483">
        <v>46.34</v>
      </c>
      <c r="G22" s="512"/>
      <c r="H22" s="513"/>
      <c r="I22" s="513"/>
      <c r="J22" s="404"/>
      <c r="K22" s="404"/>
      <c r="L22" s="404"/>
      <c r="M22" s="404"/>
      <c r="N22" s="404"/>
      <c r="O22" s="398"/>
      <c r="P22" s="443">
        <f t="shared" si="3"/>
        <v>0</v>
      </c>
      <c r="Q22" s="442">
        <f t="shared" si="0"/>
        <v>0</v>
      </c>
      <c r="R22" s="441">
        <f t="shared" si="1"/>
        <v>0</v>
      </c>
      <c r="S22" s="441">
        <v>0</v>
      </c>
      <c r="T22" s="1374"/>
      <c r="U22" s="440">
        <f t="shared" si="2"/>
        <v>46.34</v>
      </c>
    </row>
    <row r="23" spans="2:21" ht="19.5" customHeight="1" thickBot="1" x14ac:dyDescent="0.3">
      <c r="B23" s="420">
        <v>111643</v>
      </c>
      <c r="C23" s="471" t="s">
        <v>1873</v>
      </c>
      <c r="D23" s="419" t="s">
        <v>1874</v>
      </c>
      <c r="E23" s="392">
        <v>250</v>
      </c>
      <c r="F23" s="484">
        <v>108.44</v>
      </c>
      <c r="G23" s="391"/>
      <c r="H23" s="390"/>
      <c r="I23" s="390"/>
      <c r="J23" s="391"/>
      <c r="K23" s="390"/>
      <c r="L23" s="390"/>
      <c r="M23" s="390"/>
      <c r="N23" s="390"/>
      <c r="O23" s="389"/>
      <c r="P23" s="443">
        <f t="shared" si="3"/>
        <v>0</v>
      </c>
      <c r="Q23" s="442">
        <f t="shared" si="0"/>
        <v>0</v>
      </c>
      <c r="R23" s="441">
        <f t="shared" si="1"/>
        <v>0</v>
      </c>
      <c r="S23" s="441">
        <v>0</v>
      </c>
      <c r="T23" s="1375"/>
      <c r="U23" s="440">
        <f t="shared" si="2"/>
        <v>108.44</v>
      </c>
    </row>
    <row r="24" spans="2:21" ht="20.25" thickTop="1" thickBot="1" x14ac:dyDescent="0.3">
      <c r="B24" s="439"/>
      <c r="C24" s="438"/>
      <c r="D24" s="437"/>
      <c r="E24" s="437"/>
      <c r="F24" s="436"/>
      <c r="G24" s="435"/>
      <c r="H24" s="435"/>
      <c r="I24" s="435"/>
      <c r="J24" s="435"/>
      <c r="K24" s="435"/>
      <c r="L24" s="435"/>
      <c r="M24" s="435"/>
      <c r="N24" s="435"/>
      <c r="O24" s="435"/>
      <c r="P24" s="434"/>
      <c r="Q24" s="433"/>
      <c r="R24" s="432"/>
      <c r="S24" s="432"/>
      <c r="T24" s="432"/>
      <c r="U24" s="431"/>
    </row>
    <row r="25" spans="2:21" ht="16.5" thickTop="1" thickBot="1" x14ac:dyDescent="0.3">
      <c r="B25" s="1444" t="s">
        <v>1875</v>
      </c>
      <c r="C25" s="1445"/>
      <c r="D25" s="1445"/>
      <c r="E25" s="1445"/>
      <c r="F25" s="1445"/>
      <c r="G25" s="1445"/>
      <c r="H25" s="1445"/>
      <c r="I25" s="1445"/>
      <c r="J25" s="1445"/>
      <c r="K25" s="1445"/>
      <c r="L25" s="1445"/>
      <c r="M25" s="1445"/>
      <c r="N25" s="1445"/>
      <c r="O25" s="1445"/>
      <c r="P25" s="1445"/>
      <c r="Q25" s="1445"/>
      <c r="R25" s="1445"/>
      <c r="S25" s="1445"/>
      <c r="T25" s="1445"/>
      <c r="U25" s="1446"/>
    </row>
    <row r="26" spans="2:21" ht="33" customHeight="1" x14ac:dyDescent="0.25">
      <c r="B26" s="422">
        <v>100134</v>
      </c>
      <c r="C26" s="473" t="s">
        <v>1876</v>
      </c>
      <c r="D26" s="378" t="s">
        <v>1877</v>
      </c>
      <c r="E26" s="378">
        <v>557</v>
      </c>
      <c r="F26" s="485">
        <v>157.76</v>
      </c>
      <c r="G26" s="377"/>
      <c r="H26" s="376"/>
      <c r="I26" s="376"/>
      <c r="J26" s="376"/>
      <c r="K26" s="376"/>
      <c r="L26" s="376"/>
      <c r="M26" s="376"/>
      <c r="N26" s="376"/>
      <c r="O26" s="375"/>
      <c r="P26" s="374">
        <f>SUM(G26:O26)</f>
        <v>0</v>
      </c>
      <c r="Q26" s="373">
        <f>P26*E26</f>
        <v>0</v>
      </c>
      <c r="R26" s="393">
        <f>$F26*$P26</f>
        <v>0</v>
      </c>
      <c r="S26" s="159">
        <v>0</v>
      </c>
      <c r="T26" s="1373" t="str">
        <f>_xlfn.CONCAT("$",'Total Sheet'!B34," per case for public LEAS / estimated $",'Total Sheet'!B35," for Nonpublic LEAs")</f>
        <v>$2.25 per case for public LEAS / estimated $5.25 for Nonpublic LEAs</v>
      </c>
      <c r="U26" s="160">
        <f>F26</f>
        <v>157.76</v>
      </c>
    </row>
    <row r="27" spans="2:21" ht="33" customHeight="1" x14ac:dyDescent="0.25">
      <c r="B27" s="405">
        <v>100158</v>
      </c>
      <c r="C27" s="468" t="s">
        <v>1878</v>
      </c>
      <c r="D27" s="372" t="s">
        <v>1879</v>
      </c>
      <c r="E27" s="372">
        <v>478</v>
      </c>
      <c r="F27" s="486">
        <v>161.52000000000001</v>
      </c>
      <c r="G27" s="371"/>
      <c r="H27" s="370"/>
      <c r="I27" s="370"/>
      <c r="J27" s="370"/>
      <c r="K27" s="370"/>
      <c r="L27" s="370"/>
      <c r="M27" s="370"/>
      <c r="N27" s="370"/>
      <c r="O27" s="398"/>
      <c r="P27" s="369">
        <f>SUM(G27:O27)</f>
        <v>0</v>
      </c>
      <c r="Q27" s="368">
        <f>P27*E27</f>
        <v>0</v>
      </c>
      <c r="R27" s="402">
        <f>$F27*$P27</f>
        <v>0</v>
      </c>
      <c r="S27" s="161">
        <v>0</v>
      </c>
      <c r="T27" s="1374"/>
      <c r="U27" s="162">
        <f>F27</f>
        <v>161.52000000000001</v>
      </c>
    </row>
    <row r="28" spans="2:21" ht="33" customHeight="1" thickBot="1" x14ac:dyDescent="0.3">
      <c r="B28" s="1173">
        <v>110349</v>
      </c>
      <c r="C28" s="474" t="s">
        <v>1880</v>
      </c>
      <c r="D28" s="392" t="s">
        <v>1879</v>
      </c>
      <c r="E28" s="392">
        <v>291</v>
      </c>
      <c r="F28" s="487">
        <v>216.06</v>
      </c>
      <c r="G28" s="391"/>
      <c r="H28" s="390"/>
      <c r="I28" s="390"/>
      <c r="J28" s="390"/>
      <c r="K28" s="390"/>
      <c r="L28" s="390"/>
      <c r="M28" s="390"/>
      <c r="N28" s="390"/>
      <c r="O28" s="389"/>
      <c r="P28" s="388">
        <f>SUM(G28:O28)</f>
        <v>0</v>
      </c>
      <c r="Q28" s="387">
        <f>P28*E28</f>
        <v>0</v>
      </c>
      <c r="R28" s="386">
        <f>$F28*$P28</f>
        <v>0</v>
      </c>
      <c r="S28" s="163">
        <v>0</v>
      </c>
      <c r="T28" s="1375"/>
      <c r="U28" s="164">
        <f>F28</f>
        <v>216.06</v>
      </c>
    </row>
    <row r="29" spans="2:21" ht="20.25" thickTop="1" thickBot="1" x14ac:dyDescent="0.3">
      <c r="B29" s="430"/>
      <c r="C29" s="1070"/>
      <c r="D29" s="1071"/>
      <c r="E29" s="1071"/>
      <c r="F29" s="429"/>
      <c r="G29" s="1072"/>
      <c r="H29" s="1072"/>
      <c r="I29" s="1072"/>
      <c r="J29" s="1072"/>
      <c r="K29" s="1072"/>
      <c r="L29" s="1072"/>
      <c r="M29" s="1072"/>
      <c r="N29" s="1072"/>
      <c r="O29" s="1072"/>
      <c r="P29" s="1073"/>
      <c r="Q29" s="428"/>
      <c r="R29" s="427"/>
      <c r="S29" s="427"/>
      <c r="T29" s="427"/>
      <c r="U29" s="426"/>
    </row>
    <row r="30" spans="2:21" ht="18.75" customHeight="1" thickTop="1" thickBot="1" x14ac:dyDescent="0.3">
      <c r="B30" s="1447" t="s">
        <v>1786</v>
      </c>
      <c r="C30" s="1448"/>
      <c r="D30" s="1448"/>
      <c r="E30" s="1448"/>
      <c r="F30" s="1448"/>
      <c r="G30" s="1448"/>
      <c r="H30" s="1448"/>
      <c r="I30" s="1448"/>
      <c r="J30" s="1448"/>
      <c r="K30" s="1448"/>
      <c r="L30" s="1448"/>
      <c r="M30" s="1448"/>
      <c r="N30" s="1448"/>
      <c r="O30" s="1448"/>
      <c r="P30" s="1448"/>
      <c r="Q30" s="1448"/>
      <c r="R30" s="1448"/>
      <c r="S30" s="1448"/>
      <c r="T30" s="1448"/>
      <c r="U30" s="1449"/>
    </row>
    <row r="31" spans="2:21" ht="50.25" customHeight="1" x14ac:dyDescent="0.25">
      <c r="B31" s="425">
        <v>100187</v>
      </c>
      <c r="C31" s="473" t="s">
        <v>1881</v>
      </c>
      <c r="D31" s="424" t="s">
        <v>1882</v>
      </c>
      <c r="E31" s="1071">
        <v>525</v>
      </c>
      <c r="F31" s="488">
        <v>96.7</v>
      </c>
      <c r="G31" s="396"/>
      <c r="H31" s="395"/>
      <c r="I31" s="395"/>
      <c r="J31" s="395"/>
      <c r="K31" s="395"/>
      <c r="L31" s="395"/>
      <c r="M31" s="395"/>
      <c r="N31" s="395"/>
      <c r="O31" s="394"/>
      <c r="P31" s="374">
        <f>SUM(G31:O31)</f>
        <v>0</v>
      </c>
      <c r="Q31" s="373">
        <f>P31*E31</f>
        <v>0</v>
      </c>
      <c r="R31" s="393">
        <f>$F31*$P31</f>
        <v>0</v>
      </c>
      <c r="S31" s="159">
        <v>0</v>
      </c>
      <c r="T31" s="1373" t="str">
        <f>_xlfn.CONCAT("$",'Total Sheet'!B34," per case for public LEAS / estimated $",'Total Sheet'!B35," for Nonpublic LEAs")</f>
        <v>$2.25 per case for public LEAS / estimated $5.25 for Nonpublic LEAs</v>
      </c>
      <c r="U31" s="160">
        <f>F31</f>
        <v>96.7</v>
      </c>
    </row>
    <row r="32" spans="2:21" ht="50.25" customHeight="1" thickBot="1" x14ac:dyDescent="0.3">
      <c r="B32" s="423">
        <v>110730</v>
      </c>
      <c r="C32" s="474" t="s">
        <v>1883</v>
      </c>
      <c r="D32" s="392" t="s">
        <v>1884</v>
      </c>
      <c r="E32" s="392">
        <v>320</v>
      </c>
      <c r="F32" s="487">
        <v>92.9</v>
      </c>
      <c r="G32" s="391"/>
      <c r="H32" s="390"/>
      <c r="I32" s="390"/>
      <c r="J32" s="390"/>
      <c r="K32" s="390"/>
      <c r="L32" s="390"/>
      <c r="M32" s="390"/>
      <c r="N32" s="390"/>
      <c r="O32" s="389"/>
      <c r="P32" s="388">
        <f>SUM(G32:O32)</f>
        <v>0</v>
      </c>
      <c r="Q32" s="387">
        <f>P32*E32</f>
        <v>0</v>
      </c>
      <c r="R32" s="386">
        <f>$F32*$P32</f>
        <v>0</v>
      </c>
      <c r="S32" s="163">
        <v>0</v>
      </c>
      <c r="T32" s="1375"/>
      <c r="U32" s="164">
        <f>F32</f>
        <v>92.9</v>
      </c>
    </row>
    <row r="33" spans="2:21" ht="16.5" thickTop="1" thickBot="1" x14ac:dyDescent="0.3">
      <c r="B33" s="30"/>
      <c r="C33" s="1074"/>
      <c r="D33" s="1074"/>
      <c r="E33" s="1074"/>
      <c r="F33" s="1074"/>
      <c r="G33" s="1074"/>
      <c r="H33" s="1074"/>
      <c r="I33" s="1074"/>
      <c r="J33" s="1074"/>
      <c r="K33" s="1074"/>
      <c r="L33" s="1074"/>
      <c r="M33" s="1074"/>
      <c r="N33" s="1074"/>
      <c r="O33" s="1074"/>
      <c r="P33" s="1074"/>
      <c r="Q33" s="1074"/>
      <c r="R33" s="1074"/>
      <c r="S33" s="1074"/>
      <c r="T33" s="1074"/>
      <c r="U33" s="29"/>
    </row>
    <row r="34" spans="2:21" ht="16.5" thickTop="1" thickBot="1" x14ac:dyDescent="0.3">
      <c r="B34" s="1450" t="s">
        <v>1885</v>
      </c>
      <c r="C34" s="1451"/>
      <c r="D34" s="1451"/>
      <c r="E34" s="1451"/>
      <c r="F34" s="1451"/>
      <c r="G34" s="1451"/>
      <c r="H34" s="1451"/>
      <c r="I34" s="1451"/>
      <c r="J34" s="1451"/>
      <c r="K34" s="1451"/>
      <c r="L34" s="1451"/>
      <c r="M34" s="1451"/>
      <c r="N34" s="1451"/>
      <c r="O34" s="1451"/>
      <c r="P34" s="1451"/>
      <c r="Q34" s="1451"/>
      <c r="R34" s="1451"/>
      <c r="S34" s="1451"/>
      <c r="T34" s="1451"/>
      <c r="U34" s="1452"/>
    </row>
    <row r="35" spans="2:21" ht="18.75" x14ac:dyDescent="0.25">
      <c r="B35" s="422">
        <v>100101</v>
      </c>
      <c r="C35" s="473" t="s">
        <v>1886</v>
      </c>
      <c r="D35" s="378" t="s">
        <v>1884</v>
      </c>
      <c r="E35" s="378">
        <v>640</v>
      </c>
      <c r="F35" s="485">
        <v>127.78</v>
      </c>
      <c r="G35" s="377"/>
      <c r="H35" s="376"/>
      <c r="I35" s="376"/>
      <c r="J35" s="376"/>
      <c r="K35" s="376"/>
      <c r="L35" s="376"/>
      <c r="M35" s="376"/>
      <c r="N35" s="376"/>
      <c r="O35" s="375"/>
      <c r="P35" s="374">
        <f t="shared" ref="P35:P40" si="4">SUM(G35:O35)</f>
        <v>0</v>
      </c>
      <c r="Q35" s="373">
        <f t="shared" ref="Q35:Q40" si="5">P35*E35</f>
        <v>0</v>
      </c>
      <c r="R35" s="393">
        <f t="shared" ref="R35:R40" si="6">$F35*$P35</f>
        <v>0</v>
      </c>
      <c r="S35" s="159">
        <v>0</v>
      </c>
      <c r="T35" s="1373" t="s">
        <v>1887</v>
      </c>
      <c r="U35" s="160">
        <f t="shared" ref="U35:U40" si="7">F35</f>
        <v>127.78</v>
      </c>
    </row>
    <row r="36" spans="2:21" ht="18.75" x14ac:dyDescent="0.25">
      <c r="B36" s="405">
        <v>100117</v>
      </c>
      <c r="C36" s="475" t="s">
        <v>1888</v>
      </c>
      <c r="D36" s="372" t="s">
        <v>1889</v>
      </c>
      <c r="E36" s="372">
        <v>282</v>
      </c>
      <c r="F36" s="486">
        <v>75.36</v>
      </c>
      <c r="G36" s="371"/>
      <c r="H36" s="370"/>
      <c r="I36" s="370"/>
      <c r="J36" s="370"/>
      <c r="K36" s="370"/>
      <c r="L36" s="370"/>
      <c r="M36" s="370"/>
      <c r="N36" s="370"/>
      <c r="O36" s="398"/>
      <c r="P36" s="369">
        <f t="shared" si="4"/>
        <v>0</v>
      </c>
      <c r="Q36" s="368">
        <f t="shared" si="5"/>
        <v>0</v>
      </c>
      <c r="R36" s="402">
        <f t="shared" si="6"/>
        <v>0</v>
      </c>
      <c r="S36" s="161">
        <v>0</v>
      </c>
      <c r="T36" s="1374"/>
      <c r="U36" s="162">
        <f t="shared" si="7"/>
        <v>75.36</v>
      </c>
    </row>
    <row r="37" spans="2:21" ht="18.75" x14ac:dyDescent="0.25">
      <c r="B37" s="405">
        <v>100125</v>
      </c>
      <c r="C37" s="468" t="s">
        <v>1890</v>
      </c>
      <c r="D37" s="372" t="s">
        <v>1891</v>
      </c>
      <c r="E37" s="372">
        <v>320</v>
      </c>
      <c r="F37" s="486">
        <v>114.38</v>
      </c>
      <c r="G37" s="371"/>
      <c r="H37" s="370"/>
      <c r="I37" s="370"/>
      <c r="J37" s="370"/>
      <c r="K37" s="370"/>
      <c r="L37" s="370"/>
      <c r="M37" s="370"/>
      <c r="N37" s="370"/>
      <c r="O37" s="398"/>
      <c r="P37" s="369">
        <f t="shared" si="4"/>
        <v>0</v>
      </c>
      <c r="Q37" s="368">
        <f t="shared" si="5"/>
        <v>0</v>
      </c>
      <c r="R37" s="402">
        <f t="shared" si="6"/>
        <v>0</v>
      </c>
      <c r="S37" s="161">
        <v>0</v>
      </c>
      <c r="T37" s="1374"/>
      <c r="U37" s="162">
        <f t="shared" si="7"/>
        <v>114.38</v>
      </c>
    </row>
    <row r="38" spans="2:21" ht="18.75" x14ac:dyDescent="0.25">
      <c r="B38" s="413">
        <v>111900</v>
      </c>
      <c r="C38" s="472" t="s">
        <v>1892</v>
      </c>
      <c r="D38" s="412" t="s">
        <v>1893</v>
      </c>
      <c r="E38" s="412">
        <v>448</v>
      </c>
      <c r="F38" s="489">
        <v>126.96</v>
      </c>
      <c r="G38" s="371"/>
      <c r="H38" s="370"/>
      <c r="I38" s="370"/>
      <c r="J38" s="370"/>
      <c r="K38" s="370"/>
      <c r="L38" s="370"/>
      <c r="M38" s="370"/>
      <c r="N38" s="370"/>
      <c r="O38" s="398"/>
      <c r="P38" s="369">
        <f t="shared" si="4"/>
        <v>0</v>
      </c>
      <c r="Q38" s="368">
        <f t="shared" si="5"/>
        <v>0</v>
      </c>
      <c r="R38" s="402">
        <f t="shared" si="6"/>
        <v>0</v>
      </c>
      <c r="S38" s="161">
        <v>0</v>
      </c>
      <c r="T38" s="1374"/>
      <c r="U38" s="162">
        <f t="shared" si="7"/>
        <v>126.96</v>
      </c>
    </row>
    <row r="39" spans="2:21" ht="18.75" x14ac:dyDescent="0.25">
      <c r="B39" s="413">
        <v>111882</v>
      </c>
      <c r="C39" s="477" t="s">
        <v>1894</v>
      </c>
      <c r="D39" s="412" t="s">
        <v>1893</v>
      </c>
      <c r="E39" s="412">
        <v>427</v>
      </c>
      <c r="F39" s="489">
        <v>124.62</v>
      </c>
      <c r="G39" s="421"/>
      <c r="H39" s="404"/>
      <c r="I39" s="404"/>
      <c r="J39" s="404"/>
      <c r="K39" s="404"/>
      <c r="L39" s="404"/>
      <c r="M39" s="404"/>
      <c r="N39" s="404"/>
      <c r="O39" s="403"/>
      <c r="P39" s="369">
        <f t="shared" si="4"/>
        <v>0</v>
      </c>
      <c r="Q39" s="368">
        <f t="shared" si="5"/>
        <v>0</v>
      </c>
      <c r="R39" s="402">
        <f t="shared" si="6"/>
        <v>0</v>
      </c>
      <c r="S39" s="161">
        <v>0</v>
      </c>
      <c r="T39" s="1374"/>
      <c r="U39" s="162">
        <f t="shared" si="7"/>
        <v>124.62</v>
      </c>
    </row>
    <row r="40" spans="2:21" ht="19.5" thickBot="1" x14ac:dyDescent="0.3">
      <c r="B40" s="420">
        <v>110921</v>
      </c>
      <c r="C40" s="476" t="s">
        <v>1895</v>
      </c>
      <c r="D40" s="419" t="s">
        <v>1896</v>
      </c>
      <c r="E40" s="392">
        <v>192</v>
      </c>
      <c r="F40" s="487">
        <v>92.16</v>
      </c>
      <c r="G40" s="391"/>
      <c r="H40" s="390"/>
      <c r="I40" s="390"/>
      <c r="J40" s="390"/>
      <c r="K40" s="390"/>
      <c r="L40" s="390"/>
      <c r="M40" s="390"/>
      <c r="N40" s="390"/>
      <c r="O40" s="389"/>
      <c r="P40" s="388">
        <f t="shared" si="4"/>
        <v>0</v>
      </c>
      <c r="Q40" s="387">
        <f t="shared" si="5"/>
        <v>0</v>
      </c>
      <c r="R40" s="386">
        <f t="shared" si="6"/>
        <v>0</v>
      </c>
      <c r="S40" s="163">
        <v>0</v>
      </c>
      <c r="T40" s="1375"/>
      <c r="U40" s="164">
        <f t="shared" si="7"/>
        <v>92.16</v>
      </c>
    </row>
    <row r="41" spans="2:21" ht="16.5" thickTop="1" thickBot="1" x14ac:dyDescent="0.3">
      <c r="B41" s="30"/>
      <c r="C41" s="1074"/>
      <c r="D41" s="1074"/>
      <c r="E41" s="1074"/>
      <c r="F41" s="1074"/>
      <c r="G41" s="1074"/>
      <c r="H41" s="1074"/>
      <c r="I41" s="1074"/>
      <c r="J41" s="1074"/>
      <c r="K41" s="1074"/>
      <c r="L41" s="1074"/>
      <c r="M41" s="1074"/>
      <c r="N41" s="1074"/>
      <c r="O41" s="1074"/>
      <c r="P41" s="1074"/>
      <c r="Q41" s="1074"/>
      <c r="R41" s="1074"/>
      <c r="S41" s="1074"/>
      <c r="T41" s="1074"/>
      <c r="U41" s="29"/>
    </row>
    <row r="42" spans="2:21" ht="16.5" thickTop="1" thickBot="1" x14ac:dyDescent="0.3">
      <c r="B42" s="1382" t="s">
        <v>1795</v>
      </c>
      <c r="C42" s="1383"/>
      <c r="D42" s="1383"/>
      <c r="E42" s="1383"/>
      <c r="F42" s="1383"/>
      <c r="G42" s="1383"/>
      <c r="H42" s="1383"/>
      <c r="I42" s="1383"/>
      <c r="J42" s="1383"/>
      <c r="K42" s="1383"/>
      <c r="L42" s="1383"/>
      <c r="M42" s="1383"/>
      <c r="N42" s="1383"/>
      <c r="O42" s="1383"/>
      <c r="P42" s="1383"/>
      <c r="Q42" s="1383"/>
      <c r="R42" s="1383"/>
      <c r="S42" s="1383"/>
      <c r="T42" s="1383"/>
      <c r="U42" s="1384"/>
    </row>
    <row r="43" spans="2:21" ht="24" customHeight="1" x14ac:dyDescent="0.25">
      <c r="B43" s="1174">
        <v>100003</v>
      </c>
      <c r="C43" s="1075" t="s">
        <v>1897</v>
      </c>
      <c r="D43" s="418" t="s">
        <v>1872</v>
      </c>
      <c r="E43" s="378">
        <v>480</v>
      </c>
      <c r="F43" s="485">
        <v>70.31</v>
      </c>
      <c r="G43" s="377"/>
      <c r="H43" s="376"/>
      <c r="I43" s="376"/>
      <c r="J43" s="376"/>
      <c r="K43" s="376"/>
      <c r="L43" s="376"/>
      <c r="M43" s="376"/>
      <c r="N43" s="514"/>
      <c r="O43" s="515"/>
      <c r="P43" s="369">
        <f>SUM(G43:O43)</f>
        <v>0</v>
      </c>
      <c r="Q43" s="373">
        <f>P43*E43</f>
        <v>0</v>
      </c>
      <c r="R43" s="393">
        <f>$F43*$P43</f>
        <v>0</v>
      </c>
      <c r="S43" s="159">
        <v>0</v>
      </c>
      <c r="T43" s="1373" t="s">
        <v>1887</v>
      </c>
      <c r="U43" s="160">
        <f>F43</f>
        <v>70.31</v>
      </c>
    </row>
    <row r="44" spans="2:21" ht="24" customHeight="1" x14ac:dyDescent="0.25">
      <c r="B44" s="405">
        <v>100018</v>
      </c>
      <c r="C44" s="468" t="s">
        <v>1898</v>
      </c>
      <c r="D44" s="372" t="s">
        <v>1899</v>
      </c>
      <c r="E44" s="372">
        <v>480</v>
      </c>
      <c r="F44" s="486">
        <v>74.61</v>
      </c>
      <c r="G44" s="371"/>
      <c r="H44" s="370"/>
      <c r="I44" s="370"/>
      <c r="J44" s="370"/>
      <c r="K44" s="370"/>
      <c r="L44" s="370"/>
      <c r="M44" s="370"/>
      <c r="N44" s="510"/>
      <c r="O44" s="511"/>
      <c r="P44" s="369">
        <f>SUM(G44:O44)</f>
        <v>0</v>
      </c>
      <c r="Q44" s="368">
        <f>P44*E44</f>
        <v>0</v>
      </c>
      <c r="R44" s="402">
        <f>$F44*$P44</f>
        <v>0</v>
      </c>
      <c r="S44" s="161">
        <v>0</v>
      </c>
      <c r="T44" s="1374"/>
      <c r="U44" s="162">
        <f>F44</f>
        <v>74.61</v>
      </c>
    </row>
    <row r="45" spans="2:21" ht="24" customHeight="1" x14ac:dyDescent="0.25">
      <c r="B45" s="405">
        <v>100021</v>
      </c>
      <c r="C45" s="468" t="s">
        <v>1900</v>
      </c>
      <c r="D45" s="372" t="s">
        <v>1901</v>
      </c>
      <c r="E45" s="372">
        <v>480</v>
      </c>
      <c r="F45" s="486">
        <v>66.8</v>
      </c>
      <c r="G45" s="371"/>
      <c r="H45" s="370"/>
      <c r="I45" s="370"/>
      <c r="J45" s="370"/>
      <c r="K45" s="370"/>
      <c r="L45" s="370"/>
      <c r="M45" s="370"/>
      <c r="N45" s="510"/>
      <c r="O45" s="511"/>
      <c r="P45" s="369">
        <f>SUM(G45:O45)</f>
        <v>0</v>
      </c>
      <c r="Q45" s="368">
        <f>P45*E45</f>
        <v>0</v>
      </c>
      <c r="R45" s="402">
        <f>$F45*$P45</f>
        <v>0</v>
      </c>
      <c r="S45" s="161">
        <v>0</v>
      </c>
      <c r="T45" s="1374"/>
      <c r="U45" s="162">
        <f>F45</f>
        <v>66.8</v>
      </c>
    </row>
    <row r="46" spans="2:21" ht="24" customHeight="1" thickBot="1" x14ac:dyDescent="0.3">
      <c r="B46" s="417">
        <v>110396</v>
      </c>
      <c r="C46" s="474" t="s">
        <v>1902</v>
      </c>
      <c r="D46" s="392" t="s">
        <v>1903</v>
      </c>
      <c r="E46" s="392">
        <v>360</v>
      </c>
      <c r="F46" s="487">
        <v>68.23</v>
      </c>
      <c r="G46" s="516"/>
      <c r="H46" s="390"/>
      <c r="I46" s="390"/>
      <c r="J46" s="390"/>
      <c r="K46" s="517"/>
      <c r="L46" s="390"/>
      <c r="M46" s="390"/>
      <c r="N46" s="517"/>
      <c r="O46" s="518"/>
      <c r="P46" s="388">
        <f>SUM(G46:O46)</f>
        <v>0</v>
      </c>
      <c r="Q46" s="387">
        <f>P46*E46</f>
        <v>0</v>
      </c>
      <c r="R46" s="386">
        <f>$F46*$P46</f>
        <v>0</v>
      </c>
      <c r="S46" s="163">
        <v>0</v>
      </c>
      <c r="T46" s="1375"/>
      <c r="U46" s="164">
        <f>F46</f>
        <v>68.23</v>
      </c>
    </row>
    <row r="47" spans="2:21" ht="16.5" thickTop="1" thickBot="1" x14ac:dyDescent="0.3">
      <c r="B47" s="30"/>
      <c r="C47" s="1074"/>
      <c r="D47" s="1074"/>
      <c r="E47" s="1074"/>
      <c r="F47" s="1074"/>
      <c r="G47" s="1074"/>
      <c r="H47" s="1074"/>
      <c r="I47" s="1074"/>
      <c r="J47" s="1074"/>
      <c r="K47" s="1074"/>
      <c r="L47" s="1074"/>
      <c r="M47" s="1074"/>
      <c r="N47" s="1074"/>
      <c r="O47" s="1074"/>
      <c r="P47" s="1074"/>
      <c r="Q47" s="1074"/>
      <c r="R47" s="1074"/>
      <c r="S47" s="1074"/>
      <c r="T47" s="1074"/>
      <c r="U47" s="29"/>
    </row>
    <row r="48" spans="2:21" ht="16.5" thickTop="1" thickBot="1" x14ac:dyDescent="0.3">
      <c r="B48" s="1420" t="s">
        <v>1904</v>
      </c>
      <c r="C48" s="1421"/>
      <c r="D48" s="1421"/>
      <c r="E48" s="1421"/>
      <c r="F48" s="1421"/>
      <c r="G48" s="1421"/>
      <c r="H48" s="1421"/>
      <c r="I48" s="1421"/>
      <c r="J48" s="1421"/>
      <c r="K48" s="1421"/>
      <c r="L48" s="1421"/>
      <c r="M48" s="1421"/>
      <c r="N48" s="1421"/>
      <c r="O48" s="1421"/>
      <c r="P48" s="1421"/>
      <c r="Q48" s="1421"/>
      <c r="R48" s="1421"/>
      <c r="S48" s="1421"/>
      <c r="T48" s="1421"/>
      <c r="U48" s="1422"/>
    </row>
    <row r="49" spans="2:21" ht="25.5" customHeight="1" x14ac:dyDescent="0.25">
      <c r="B49" s="416">
        <v>100400</v>
      </c>
      <c r="C49" s="469" t="s">
        <v>1905</v>
      </c>
      <c r="D49" s="385" t="s">
        <v>1906</v>
      </c>
      <c r="E49" s="385">
        <v>0</v>
      </c>
      <c r="F49" s="485">
        <v>11.74</v>
      </c>
      <c r="G49" s="519"/>
      <c r="H49" s="383"/>
      <c r="I49" s="383"/>
      <c r="J49" s="383"/>
      <c r="K49" s="383"/>
      <c r="L49" s="383"/>
      <c r="M49" s="383"/>
      <c r="N49" s="520"/>
      <c r="O49" s="521"/>
      <c r="P49" s="381">
        <f t="shared" ref="P49:P55" si="8">SUM(G49:O49)</f>
        <v>0</v>
      </c>
      <c r="Q49" s="380">
        <f t="shared" ref="Q49:Q55" si="9">P49*E49</f>
        <v>0</v>
      </c>
      <c r="R49" s="415">
        <f t="shared" ref="R49:R55" si="10">$F49*$P49</f>
        <v>0</v>
      </c>
      <c r="S49" s="379">
        <v>0</v>
      </c>
      <c r="T49" s="1373" t="s">
        <v>1887</v>
      </c>
      <c r="U49" s="414">
        <f t="shared" ref="U49:U55" si="11">F49</f>
        <v>11.74</v>
      </c>
    </row>
    <row r="50" spans="2:21" ht="25.5" customHeight="1" x14ac:dyDescent="0.25">
      <c r="B50" s="405">
        <v>100425</v>
      </c>
      <c r="C50" s="468" t="s">
        <v>1907</v>
      </c>
      <c r="D50" s="372" t="s">
        <v>1908</v>
      </c>
      <c r="E50" s="372">
        <v>212</v>
      </c>
      <c r="F50" s="486">
        <v>37.94</v>
      </c>
      <c r="G50" s="509"/>
      <c r="H50" s="370"/>
      <c r="I50" s="370"/>
      <c r="J50" s="370"/>
      <c r="K50" s="370"/>
      <c r="L50" s="370"/>
      <c r="M50" s="370"/>
      <c r="N50" s="370"/>
      <c r="O50" s="398"/>
      <c r="P50" s="369">
        <f t="shared" si="8"/>
        <v>0</v>
      </c>
      <c r="Q50" s="368">
        <f t="shared" si="9"/>
        <v>0</v>
      </c>
      <c r="R50" s="402">
        <f t="shared" si="10"/>
        <v>0</v>
      </c>
      <c r="S50" s="161">
        <v>0</v>
      </c>
      <c r="T50" s="1374"/>
      <c r="U50" s="162">
        <f t="shared" si="11"/>
        <v>37.94</v>
      </c>
    </row>
    <row r="51" spans="2:21" ht="25.5" customHeight="1" x14ac:dyDescent="0.25">
      <c r="B51" s="405">
        <v>100465</v>
      </c>
      <c r="C51" s="468" t="s">
        <v>1909</v>
      </c>
      <c r="D51" s="372" t="s">
        <v>1910</v>
      </c>
      <c r="E51" s="372">
        <v>204</v>
      </c>
      <c r="F51" s="486">
        <v>22.9</v>
      </c>
      <c r="G51" s="509"/>
      <c r="H51" s="370"/>
      <c r="I51" s="370"/>
      <c r="J51" s="370"/>
      <c r="K51" s="370"/>
      <c r="L51" s="370"/>
      <c r="M51" s="370"/>
      <c r="N51" s="510"/>
      <c r="O51" s="511"/>
      <c r="P51" s="369">
        <f t="shared" si="8"/>
        <v>0</v>
      </c>
      <c r="Q51" s="368">
        <f t="shared" si="9"/>
        <v>0</v>
      </c>
      <c r="R51" s="402">
        <f t="shared" si="10"/>
        <v>0</v>
      </c>
      <c r="S51" s="161">
        <v>0</v>
      </c>
      <c r="T51" s="1374"/>
      <c r="U51" s="162">
        <f t="shared" si="11"/>
        <v>22.9</v>
      </c>
    </row>
    <row r="52" spans="2:21" ht="25.5" customHeight="1" x14ac:dyDescent="0.25">
      <c r="B52" s="405">
        <v>100494</v>
      </c>
      <c r="C52" s="468" t="s">
        <v>1911</v>
      </c>
      <c r="D52" s="372" t="s">
        <v>1912</v>
      </c>
      <c r="E52" s="372">
        <v>87</v>
      </c>
      <c r="F52" s="486">
        <v>14.38</v>
      </c>
      <c r="G52" s="509"/>
      <c r="H52" s="370"/>
      <c r="I52" s="370"/>
      <c r="J52" s="370"/>
      <c r="K52" s="370"/>
      <c r="L52" s="370"/>
      <c r="M52" s="370"/>
      <c r="N52" s="370"/>
      <c r="O52" s="398"/>
      <c r="P52" s="369">
        <f t="shared" si="8"/>
        <v>0</v>
      </c>
      <c r="Q52" s="368">
        <f t="shared" si="9"/>
        <v>0</v>
      </c>
      <c r="R52" s="402">
        <f t="shared" si="10"/>
        <v>0</v>
      </c>
      <c r="S52" s="161">
        <v>0</v>
      </c>
      <c r="T52" s="1374"/>
      <c r="U52" s="162">
        <f t="shared" si="11"/>
        <v>14.38</v>
      </c>
    </row>
    <row r="53" spans="2:21" ht="25.5" customHeight="1" x14ac:dyDescent="0.25">
      <c r="B53" s="408">
        <v>100500</v>
      </c>
      <c r="C53" s="468" t="s">
        <v>1913</v>
      </c>
      <c r="D53" s="372" t="s">
        <v>1914</v>
      </c>
      <c r="E53" s="372">
        <v>744</v>
      </c>
      <c r="F53" s="486">
        <v>40.07</v>
      </c>
      <c r="G53" s="509"/>
      <c r="H53" s="370"/>
      <c r="I53" s="370"/>
      <c r="J53" s="370"/>
      <c r="K53" s="370"/>
      <c r="L53" s="370"/>
      <c r="M53" s="370"/>
      <c r="N53" s="370"/>
      <c r="O53" s="398"/>
      <c r="P53" s="369">
        <f t="shared" si="8"/>
        <v>0</v>
      </c>
      <c r="Q53" s="368">
        <f t="shared" si="9"/>
        <v>0</v>
      </c>
      <c r="R53" s="402">
        <f t="shared" si="10"/>
        <v>0</v>
      </c>
      <c r="S53" s="161">
        <v>0</v>
      </c>
      <c r="T53" s="1374"/>
      <c r="U53" s="162">
        <f t="shared" si="11"/>
        <v>40.07</v>
      </c>
    </row>
    <row r="54" spans="2:21" ht="25.5" customHeight="1" x14ac:dyDescent="0.25">
      <c r="B54" s="405">
        <v>110393</v>
      </c>
      <c r="C54" s="468" t="s">
        <v>1915</v>
      </c>
      <c r="D54" s="372" t="s">
        <v>1916</v>
      </c>
      <c r="E54" s="372">
        <v>144</v>
      </c>
      <c r="F54" s="486">
        <v>13.07</v>
      </c>
      <c r="G54" s="509"/>
      <c r="H54" s="370"/>
      <c r="I54" s="370"/>
      <c r="J54" s="370"/>
      <c r="K54" s="370"/>
      <c r="L54" s="370"/>
      <c r="M54" s="370"/>
      <c r="N54" s="370"/>
      <c r="O54" s="398"/>
      <c r="P54" s="369">
        <f t="shared" si="8"/>
        <v>0</v>
      </c>
      <c r="Q54" s="368">
        <f t="shared" si="9"/>
        <v>0</v>
      </c>
      <c r="R54" s="402">
        <f t="shared" si="10"/>
        <v>0</v>
      </c>
      <c r="S54" s="161">
        <v>0</v>
      </c>
      <c r="T54" s="1374"/>
      <c r="U54" s="162">
        <f t="shared" si="11"/>
        <v>13.07</v>
      </c>
    </row>
    <row r="55" spans="2:21" ht="25.5" customHeight="1" thickBot="1" x14ac:dyDescent="0.3">
      <c r="B55" s="413">
        <v>110501</v>
      </c>
      <c r="C55" s="472" t="s">
        <v>1917</v>
      </c>
      <c r="D55" s="412" t="s">
        <v>1908</v>
      </c>
      <c r="E55" s="412">
        <v>160</v>
      </c>
      <c r="F55" s="487">
        <v>42.07</v>
      </c>
      <c r="G55" s="516"/>
      <c r="H55" s="390"/>
      <c r="I55" s="390"/>
      <c r="J55" s="390"/>
      <c r="K55" s="390"/>
      <c r="L55" s="390"/>
      <c r="M55" s="390"/>
      <c r="N55" s="390"/>
      <c r="O55" s="389"/>
      <c r="P55" s="388">
        <f t="shared" si="8"/>
        <v>0</v>
      </c>
      <c r="Q55" s="387">
        <f t="shared" si="9"/>
        <v>0</v>
      </c>
      <c r="R55" s="386">
        <f t="shared" si="10"/>
        <v>0</v>
      </c>
      <c r="S55" s="163">
        <v>0</v>
      </c>
      <c r="T55" s="1375"/>
      <c r="U55" s="164">
        <f t="shared" si="11"/>
        <v>42.07</v>
      </c>
    </row>
    <row r="56" spans="2:21" ht="16.5" thickTop="1" thickBot="1" x14ac:dyDescent="0.3">
      <c r="B56" s="411"/>
      <c r="C56" s="410"/>
      <c r="D56" s="410"/>
      <c r="E56" s="410"/>
      <c r="F56" s="410"/>
      <c r="G56" s="410"/>
      <c r="H56" s="410"/>
      <c r="I56" s="410"/>
      <c r="J56" s="410"/>
      <c r="K56" s="410"/>
      <c r="L56" s="410"/>
      <c r="M56" s="410"/>
      <c r="N56" s="410"/>
      <c r="O56" s="410"/>
      <c r="P56" s="410"/>
      <c r="Q56" s="410"/>
      <c r="R56" s="410"/>
      <c r="S56" s="410"/>
      <c r="T56" s="410"/>
      <c r="U56" s="1069"/>
    </row>
    <row r="57" spans="2:21" ht="16.5" thickTop="1" thickBot="1" x14ac:dyDescent="0.3">
      <c r="B57" s="1423" t="s">
        <v>1918</v>
      </c>
      <c r="C57" s="1424"/>
      <c r="D57" s="1424"/>
      <c r="E57" s="1424"/>
      <c r="F57" s="1424"/>
      <c r="G57" s="1424"/>
      <c r="H57" s="1424"/>
      <c r="I57" s="1424"/>
      <c r="J57" s="1424"/>
      <c r="K57" s="1424"/>
      <c r="L57" s="1424"/>
      <c r="M57" s="1424"/>
      <c r="N57" s="1424"/>
      <c r="O57" s="1424"/>
      <c r="P57" s="1424"/>
      <c r="Q57" s="1424"/>
      <c r="R57" s="1424"/>
      <c r="S57" s="1424"/>
      <c r="T57" s="1424"/>
      <c r="U57" s="1425"/>
    </row>
    <row r="58" spans="2:21" ht="25.5" customHeight="1" thickTop="1" x14ac:dyDescent="0.25">
      <c r="B58" s="397">
        <v>100307</v>
      </c>
      <c r="C58" s="473" t="s">
        <v>1919</v>
      </c>
      <c r="D58" s="378" t="s">
        <v>1853</v>
      </c>
      <c r="E58" s="378">
        <v>136</v>
      </c>
      <c r="F58" s="491">
        <v>17</v>
      </c>
      <c r="G58" s="862"/>
      <c r="H58" s="65"/>
      <c r="I58" s="65"/>
      <c r="J58" s="376"/>
      <c r="K58" s="376"/>
      <c r="L58" s="376"/>
      <c r="M58" s="376"/>
      <c r="N58" s="376"/>
      <c r="O58" s="375"/>
      <c r="P58" s="374">
        <f t="shared" ref="P58:P71" si="12">SUM(G58:O58)</f>
        <v>0</v>
      </c>
      <c r="Q58" s="373">
        <f t="shared" ref="Q58:Q71" si="13">P58*E58</f>
        <v>0</v>
      </c>
      <c r="R58" s="393">
        <f t="shared" ref="R58:R71" si="14">$F58*$P58</f>
        <v>0</v>
      </c>
      <c r="S58" s="159">
        <v>0</v>
      </c>
      <c r="T58" s="1374" t="s">
        <v>1887</v>
      </c>
      <c r="U58" s="160">
        <f t="shared" ref="U58:U71" si="15">F58</f>
        <v>17</v>
      </c>
    </row>
    <row r="59" spans="2:21" ht="25.5" customHeight="1" x14ac:dyDescent="0.25">
      <c r="B59" s="405">
        <v>100309</v>
      </c>
      <c r="C59" s="468" t="s">
        <v>1920</v>
      </c>
      <c r="D59" s="372" t="s">
        <v>1853</v>
      </c>
      <c r="E59" s="372">
        <v>112</v>
      </c>
      <c r="F59" s="486">
        <v>22.47</v>
      </c>
      <c r="G59" s="509"/>
      <c r="H59" s="510"/>
      <c r="I59" s="510"/>
      <c r="J59" s="370"/>
      <c r="K59" s="370"/>
      <c r="L59" s="370"/>
      <c r="M59" s="370"/>
      <c r="N59" s="370"/>
      <c r="O59" s="398"/>
      <c r="P59" s="369">
        <f t="shared" si="12"/>
        <v>0</v>
      </c>
      <c r="Q59" s="368">
        <f t="shared" si="13"/>
        <v>0</v>
      </c>
      <c r="R59" s="402">
        <f t="shared" si="14"/>
        <v>0</v>
      </c>
      <c r="S59" s="161">
        <v>0</v>
      </c>
      <c r="T59" s="1374"/>
      <c r="U59" s="162">
        <f t="shared" si="15"/>
        <v>22.47</v>
      </c>
    </row>
    <row r="60" spans="2:21" ht="25.5" customHeight="1" x14ac:dyDescent="0.25">
      <c r="B60" s="405">
        <v>100313</v>
      </c>
      <c r="C60" s="468" t="s">
        <v>1921</v>
      </c>
      <c r="D60" s="372" t="s">
        <v>1853</v>
      </c>
      <c r="E60" s="372">
        <v>119</v>
      </c>
      <c r="F60" s="486">
        <v>23.66</v>
      </c>
      <c r="G60" s="108"/>
      <c r="H60" s="55"/>
      <c r="I60" s="55"/>
      <c r="J60" s="370"/>
      <c r="K60" s="370"/>
      <c r="L60" s="370"/>
      <c r="M60" s="370"/>
      <c r="N60" s="370"/>
      <c r="O60" s="398"/>
      <c r="P60" s="369">
        <f t="shared" si="12"/>
        <v>0</v>
      </c>
      <c r="Q60" s="368">
        <f t="shared" si="13"/>
        <v>0</v>
      </c>
      <c r="R60" s="402">
        <f t="shared" si="14"/>
        <v>0</v>
      </c>
      <c r="S60" s="161">
        <v>0</v>
      </c>
      <c r="T60" s="1374"/>
      <c r="U60" s="162">
        <f t="shared" si="15"/>
        <v>23.66</v>
      </c>
    </row>
    <row r="61" spans="2:21" ht="25.5" customHeight="1" x14ac:dyDescent="0.25">
      <c r="B61" s="405">
        <v>100315</v>
      </c>
      <c r="C61" s="468" t="s">
        <v>1922</v>
      </c>
      <c r="D61" s="372" t="s">
        <v>1853</v>
      </c>
      <c r="E61" s="372">
        <v>110</v>
      </c>
      <c r="F61" s="486">
        <v>27.52</v>
      </c>
      <c r="G61" s="509"/>
      <c r="H61" s="510"/>
      <c r="I61" s="510"/>
      <c r="J61" s="370"/>
      <c r="K61" s="370"/>
      <c r="L61" s="370"/>
      <c r="M61" s="370"/>
      <c r="N61" s="370"/>
      <c r="O61" s="398"/>
      <c r="P61" s="369">
        <f t="shared" si="12"/>
        <v>0</v>
      </c>
      <c r="Q61" s="368">
        <f t="shared" si="13"/>
        <v>0</v>
      </c>
      <c r="R61" s="402">
        <f t="shared" si="14"/>
        <v>0</v>
      </c>
      <c r="S61" s="161">
        <v>0</v>
      </c>
      <c r="T61" s="1374"/>
      <c r="U61" s="162">
        <f t="shared" si="15"/>
        <v>27.52</v>
      </c>
    </row>
    <row r="62" spans="2:21" ht="25.5" customHeight="1" x14ac:dyDescent="0.25">
      <c r="B62" s="407">
        <v>100336</v>
      </c>
      <c r="C62" s="468" t="s">
        <v>1923</v>
      </c>
      <c r="D62" s="372" t="s">
        <v>1853</v>
      </c>
      <c r="E62" s="372">
        <v>144</v>
      </c>
      <c r="F62" s="486">
        <v>25.38</v>
      </c>
      <c r="G62" s="371"/>
      <c r="H62" s="370"/>
      <c r="I62" s="370"/>
      <c r="J62" s="370"/>
      <c r="K62" s="370"/>
      <c r="L62" s="370"/>
      <c r="M62" s="370"/>
      <c r="N62" s="370"/>
      <c r="O62" s="398"/>
      <c r="P62" s="369">
        <f t="shared" si="12"/>
        <v>0</v>
      </c>
      <c r="Q62" s="368">
        <f t="shared" si="13"/>
        <v>0</v>
      </c>
      <c r="R62" s="402">
        <f t="shared" si="14"/>
        <v>0</v>
      </c>
      <c r="S62" s="161">
        <v>0</v>
      </c>
      <c r="T62" s="1374"/>
      <c r="U62" s="162">
        <f t="shared" si="15"/>
        <v>25.38</v>
      </c>
    </row>
    <row r="63" spans="2:21" ht="25.5" customHeight="1" x14ac:dyDescent="0.25">
      <c r="B63" s="406">
        <v>100348</v>
      </c>
      <c r="C63" s="470" t="s">
        <v>1924</v>
      </c>
      <c r="D63" s="409" t="s">
        <v>1901</v>
      </c>
      <c r="E63" s="409">
        <v>165</v>
      </c>
      <c r="F63" s="486">
        <v>19.68</v>
      </c>
      <c r="G63" s="523"/>
      <c r="H63" s="524"/>
      <c r="I63" s="524"/>
      <c r="J63" s="370"/>
      <c r="K63" s="370"/>
      <c r="L63" s="370"/>
      <c r="M63" s="370"/>
      <c r="N63" s="370"/>
      <c r="O63" s="398"/>
      <c r="P63" s="369">
        <f t="shared" si="12"/>
        <v>0</v>
      </c>
      <c r="Q63" s="368">
        <f t="shared" si="13"/>
        <v>0</v>
      </c>
      <c r="R63" s="402">
        <f t="shared" si="14"/>
        <v>0</v>
      </c>
      <c r="S63" s="161">
        <v>0</v>
      </c>
      <c r="T63" s="1374"/>
      <c r="U63" s="162">
        <f t="shared" si="15"/>
        <v>19.68</v>
      </c>
    </row>
    <row r="64" spans="2:21" ht="25.5" customHeight="1" x14ac:dyDescent="0.25">
      <c r="B64" s="407">
        <v>100352</v>
      </c>
      <c r="C64" s="470" t="s">
        <v>1925</v>
      </c>
      <c r="D64" s="372" t="s">
        <v>1901</v>
      </c>
      <c r="E64" s="372">
        <v>148</v>
      </c>
      <c r="F64" s="486">
        <v>19.37</v>
      </c>
      <c r="G64" s="509"/>
      <c r="H64" s="510"/>
      <c r="I64" s="510"/>
      <c r="J64" s="370"/>
      <c r="K64" s="370"/>
      <c r="L64" s="370"/>
      <c r="M64" s="370"/>
      <c r="N64" s="370"/>
      <c r="O64" s="398"/>
      <c r="P64" s="369">
        <f t="shared" si="12"/>
        <v>0</v>
      </c>
      <c r="Q64" s="368">
        <f t="shared" si="13"/>
        <v>0</v>
      </c>
      <c r="R64" s="402">
        <f t="shared" si="14"/>
        <v>0</v>
      </c>
      <c r="S64" s="161">
        <v>0</v>
      </c>
      <c r="T64" s="1374"/>
      <c r="U64" s="162">
        <f t="shared" si="15"/>
        <v>19.37</v>
      </c>
    </row>
    <row r="65" spans="2:21" ht="25.5" customHeight="1" x14ac:dyDescent="0.25">
      <c r="B65" s="405">
        <v>100355</v>
      </c>
      <c r="C65" s="468" t="s">
        <v>1926</v>
      </c>
      <c r="D65" s="372" t="s">
        <v>1872</v>
      </c>
      <c r="E65" s="372">
        <v>179</v>
      </c>
      <c r="F65" s="486">
        <v>43.04</v>
      </c>
      <c r="G65" s="509"/>
      <c r="H65" s="510"/>
      <c r="I65" s="510"/>
      <c r="J65" s="370"/>
      <c r="K65" s="370"/>
      <c r="L65" s="370"/>
      <c r="M65" s="370"/>
      <c r="N65" s="370"/>
      <c r="O65" s="398"/>
      <c r="P65" s="369">
        <f t="shared" si="12"/>
        <v>0</v>
      </c>
      <c r="Q65" s="368">
        <f t="shared" si="13"/>
        <v>0</v>
      </c>
      <c r="R65" s="402">
        <f t="shared" si="14"/>
        <v>0</v>
      </c>
      <c r="S65" s="161">
        <v>0</v>
      </c>
      <c r="T65" s="1374"/>
      <c r="U65" s="162">
        <f t="shared" si="15"/>
        <v>43.04</v>
      </c>
    </row>
    <row r="66" spans="2:21" ht="25.5" customHeight="1" x14ac:dyDescent="0.25">
      <c r="B66" s="405">
        <v>100357</v>
      </c>
      <c r="C66" s="468" t="s">
        <v>1927</v>
      </c>
      <c r="D66" s="372" t="s">
        <v>1872</v>
      </c>
      <c r="E66" s="372">
        <v>243</v>
      </c>
      <c r="F66" s="486">
        <v>39.96</v>
      </c>
      <c r="G66" s="509"/>
      <c r="H66" s="510"/>
      <c r="I66" s="510"/>
      <c r="J66" s="370"/>
      <c r="K66" s="370"/>
      <c r="L66" s="370"/>
      <c r="M66" s="370"/>
      <c r="N66" s="370"/>
      <c r="O66" s="398"/>
      <c r="P66" s="369">
        <f t="shared" si="12"/>
        <v>0</v>
      </c>
      <c r="Q66" s="368">
        <f t="shared" si="13"/>
        <v>0</v>
      </c>
      <c r="R66" s="402">
        <f t="shared" si="14"/>
        <v>0</v>
      </c>
      <c r="S66" s="161">
        <v>0</v>
      </c>
      <c r="T66" s="1374"/>
      <c r="U66" s="162">
        <f t="shared" si="15"/>
        <v>39.96</v>
      </c>
    </row>
    <row r="67" spans="2:21" ht="25.5" customHeight="1" x14ac:dyDescent="0.25">
      <c r="B67" s="408">
        <v>110186</v>
      </c>
      <c r="C67" s="470" t="s">
        <v>1928</v>
      </c>
      <c r="D67" s="372" t="s">
        <v>1929</v>
      </c>
      <c r="E67" s="372">
        <v>148</v>
      </c>
      <c r="F67" s="486">
        <v>29.85</v>
      </c>
      <c r="G67" s="371"/>
      <c r="H67" s="370"/>
      <c r="I67" s="370"/>
      <c r="J67" s="370"/>
      <c r="K67" s="370"/>
      <c r="L67" s="370"/>
      <c r="M67" s="370"/>
      <c r="N67" s="370"/>
      <c r="O67" s="398"/>
      <c r="P67" s="369">
        <f t="shared" si="12"/>
        <v>0</v>
      </c>
      <c r="Q67" s="368">
        <f t="shared" si="13"/>
        <v>0</v>
      </c>
      <c r="R67" s="402">
        <f t="shared" si="14"/>
        <v>0</v>
      </c>
      <c r="S67" s="161">
        <v>0</v>
      </c>
      <c r="T67" s="1374"/>
      <c r="U67" s="162">
        <f t="shared" si="15"/>
        <v>29.85</v>
      </c>
    </row>
    <row r="68" spans="2:21" ht="25.5" customHeight="1" x14ac:dyDescent="0.25">
      <c r="B68" s="407">
        <v>110473</v>
      </c>
      <c r="C68" s="470" t="s">
        <v>1930</v>
      </c>
      <c r="D68" s="372" t="s">
        <v>1901</v>
      </c>
      <c r="E68" s="372">
        <v>210</v>
      </c>
      <c r="F68" s="486">
        <v>55.03</v>
      </c>
      <c r="G68" s="509"/>
      <c r="H68" s="510"/>
      <c r="I68" s="510"/>
      <c r="J68" s="370"/>
      <c r="K68" s="370"/>
      <c r="L68" s="370"/>
      <c r="M68" s="370"/>
      <c r="N68" s="370"/>
      <c r="O68" s="398"/>
      <c r="P68" s="369">
        <f t="shared" si="12"/>
        <v>0</v>
      </c>
      <c r="Q68" s="368">
        <f t="shared" si="13"/>
        <v>0</v>
      </c>
      <c r="R68" s="402">
        <f t="shared" si="14"/>
        <v>0</v>
      </c>
      <c r="S68" s="161">
        <v>0</v>
      </c>
      <c r="T68" s="1374"/>
      <c r="U68" s="162">
        <f t="shared" si="15"/>
        <v>55.03</v>
      </c>
    </row>
    <row r="69" spans="2:21" ht="25.5" customHeight="1" x14ac:dyDescent="0.25">
      <c r="B69" s="406">
        <v>110721</v>
      </c>
      <c r="C69" s="470" t="s">
        <v>1931</v>
      </c>
      <c r="D69" s="372" t="s">
        <v>1872</v>
      </c>
      <c r="E69" s="372">
        <v>210</v>
      </c>
      <c r="F69" s="486">
        <v>43.49</v>
      </c>
      <c r="G69" s="512"/>
      <c r="H69" s="513"/>
      <c r="I69" s="513"/>
      <c r="J69" s="404"/>
      <c r="K69" s="404"/>
      <c r="L69" s="404"/>
      <c r="M69" s="404"/>
      <c r="N69" s="404"/>
      <c r="O69" s="403"/>
      <c r="P69" s="369">
        <f t="shared" si="12"/>
        <v>0</v>
      </c>
      <c r="Q69" s="368">
        <f t="shared" si="13"/>
        <v>0</v>
      </c>
      <c r="R69" s="402">
        <f t="shared" si="14"/>
        <v>0</v>
      </c>
      <c r="S69" s="161">
        <v>0</v>
      </c>
      <c r="T69" s="1374"/>
      <c r="U69" s="162">
        <f t="shared" si="15"/>
        <v>43.49</v>
      </c>
    </row>
    <row r="70" spans="2:21" ht="25.5" customHeight="1" x14ac:dyDescent="0.25">
      <c r="B70" s="405">
        <v>110763</v>
      </c>
      <c r="C70" s="470" t="s">
        <v>1932</v>
      </c>
      <c r="D70" s="372" t="s">
        <v>1861</v>
      </c>
      <c r="E70" s="372">
        <v>144</v>
      </c>
      <c r="F70" s="486">
        <v>24.71</v>
      </c>
      <c r="G70" s="512"/>
      <c r="H70" s="513"/>
      <c r="I70" s="513"/>
      <c r="J70" s="404"/>
      <c r="K70" s="404"/>
      <c r="L70" s="404"/>
      <c r="M70" s="404"/>
      <c r="N70" s="404"/>
      <c r="O70" s="403"/>
      <c r="P70" s="369">
        <f t="shared" si="12"/>
        <v>0</v>
      </c>
      <c r="Q70" s="368">
        <f t="shared" si="13"/>
        <v>0</v>
      </c>
      <c r="R70" s="402">
        <f t="shared" si="14"/>
        <v>0</v>
      </c>
      <c r="S70" s="161">
        <v>0</v>
      </c>
      <c r="T70" s="1374"/>
      <c r="U70" s="162">
        <f t="shared" si="15"/>
        <v>24.71</v>
      </c>
    </row>
    <row r="71" spans="2:21" ht="25.5" customHeight="1" thickBot="1" x14ac:dyDescent="0.3">
      <c r="B71" s="401">
        <v>111230</v>
      </c>
      <c r="C71" s="478" t="s">
        <v>1933</v>
      </c>
      <c r="D71" s="400" t="s">
        <v>1872</v>
      </c>
      <c r="E71" s="400">
        <v>138</v>
      </c>
      <c r="F71" s="490">
        <v>26.63</v>
      </c>
      <c r="G71" s="516"/>
      <c r="H71" s="517"/>
      <c r="I71" s="517"/>
      <c r="J71" s="390"/>
      <c r="K71" s="390"/>
      <c r="L71" s="390"/>
      <c r="M71" s="390"/>
      <c r="N71" s="390"/>
      <c r="O71" s="389"/>
      <c r="P71" s="388">
        <f t="shared" si="12"/>
        <v>0</v>
      </c>
      <c r="Q71" s="387">
        <f t="shared" si="13"/>
        <v>0</v>
      </c>
      <c r="R71" s="386">
        <f t="shared" si="14"/>
        <v>0</v>
      </c>
      <c r="S71" s="163">
        <v>0</v>
      </c>
      <c r="T71" s="1375"/>
      <c r="U71" s="164">
        <f t="shared" si="15"/>
        <v>26.63</v>
      </c>
    </row>
    <row r="72" spans="2:21" ht="16.5" thickTop="1" thickBot="1" x14ac:dyDescent="0.3">
      <c r="B72" s="30"/>
      <c r="C72" s="1074"/>
      <c r="D72" s="1074"/>
      <c r="E72" s="1074"/>
      <c r="F72" s="1074"/>
      <c r="G72" s="1074"/>
      <c r="H72" s="1074"/>
      <c r="I72" s="1074"/>
      <c r="J72" s="1074"/>
      <c r="K72" s="1074"/>
      <c r="L72" s="1074"/>
      <c r="M72" s="1074"/>
      <c r="N72" s="1074"/>
      <c r="O72" s="1074"/>
      <c r="P72" s="1074"/>
      <c r="Q72" s="1074"/>
      <c r="R72" s="1074"/>
      <c r="S72" s="1074"/>
      <c r="T72" s="1074"/>
      <c r="U72" s="29"/>
    </row>
    <row r="73" spans="2:21" ht="16.5" thickTop="1" thickBot="1" x14ac:dyDescent="0.3">
      <c r="B73" s="1426" t="s">
        <v>1829</v>
      </c>
      <c r="C73" s="1427"/>
      <c r="D73" s="1427"/>
      <c r="E73" s="1427"/>
      <c r="F73" s="1427"/>
      <c r="G73" s="1427"/>
      <c r="H73" s="1427"/>
      <c r="I73" s="1427"/>
      <c r="J73" s="1427"/>
      <c r="K73" s="1427"/>
      <c r="L73" s="1427"/>
      <c r="M73" s="1427"/>
      <c r="N73" s="1427"/>
      <c r="O73" s="1427"/>
      <c r="P73" s="1427"/>
      <c r="Q73" s="1427"/>
      <c r="R73" s="1427"/>
      <c r="S73" s="1427"/>
      <c r="T73" s="1427"/>
      <c r="U73" s="1428"/>
    </row>
    <row r="74" spans="2:21" ht="25.5" customHeight="1" x14ac:dyDescent="0.25">
      <c r="B74" s="397">
        <v>100359</v>
      </c>
      <c r="C74" s="479" t="s">
        <v>1934</v>
      </c>
      <c r="D74" s="378" t="s">
        <v>1853</v>
      </c>
      <c r="E74" s="378">
        <v>141</v>
      </c>
      <c r="F74" s="485">
        <v>21.4</v>
      </c>
      <c r="G74" s="377"/>
      <c r="H74" s="376"/>
      <c r="I74" s="376"/>
      <c r="J74" s="376"/>
      <c r="K74" s="376"/>
      <c r="L74" s="376"/>
      <c r="M74" s="376"/>
      <c r="N74" s="376"/>
      <c r="O74" s="375"/>
      <c r="P74" s="374">
        <f>SUM(G74:O74)</f>
        <v>0</v>
      </c>
      <c r="Q74" s="373">
        <f>P74*E74</f>
        <v>0</v>
      </c>
      <c r="R74" s="393">
        <f>$F74*$P74</f>
        <v>0</v>
      </c>
      <c r="S74" s="159">
        <v>0</v>
      </c>
      <c r="T74" s="1373" t="s">
        <v>1887</v>
      </c>
      <c r="U74" s="160">
        <f>F74</f>
        <v>21.4</v>
      </c>
    </row>
    <row r="75" spans="2:21" ht="25.5" customHeight="1" x14ac:dyDescent="0.25">
      <c r="B75" s="397">
        <v>100362</v>
      </c>
      <c r="C75" s="522" t="s">
        <v>1935</v>
      </c>
      <c r="D75" s="399" t="s">
        <v>1853</v>
      </c>
      <c r="E75" s="378">
        <v>149</v>
      </c>
      <c r="F75" s="491">
        <v>40.75</v>
      </c>
      <c r="G75" s="371"/>
      <c r="H75" s="370"/>
      <c r="I75" s="370"/>
      <c r="J75" s="370"/>
      <c r="K75" s="370"/>
      <c r="L75" s="370"/>
      <c r="M75" s="370"/>
      <c r="N75" s="370"/>
      <c r="O75" s="398"/>
      <c r="P75" s="374">
        <f>SUM(G75:O75)</f>
        <v>0</v>
      </c>
      <c r="Q75" s="373">
        <f>P75*E75</f>
        <v>0</v>
      </c>
      <c r="R75" s="393">
        <f>$F75*$P75</f>
        <v>0</v>
      </c>
      <c r="S75" s="159">
        <v>0</v>
      </c>
      <c r="T75" s="1374"/>
      <c r="U75" s="160">
        <f>F75</f>
        <v>40.75</v>
      </c>
    </row>
    <row r="76" spans="2:21" ht="25.5" customHeight="1" x14ac:dyDescent="0.25">
      <c r="B76" s="397">
        <v>100364</v>
      </c>
      <c r="C76" s="473" t="s">
        <v>1936</v>
      </c>
      <c r="D76" s="378" t="s">
        <v>1853</v>
      </c>
      <c r="E76" s="378">
        <v>141</v>
      </c>
      <c r="F76" s="491">
        <v>20.66</v>
      </c>
      <c r="G76" s="396"/>
      <c r="H76" s="395"/>
      <c r="I76" s="395"/>
      <c r="J76" s="395"/>
      <c r="K76" s="395"/>
      <c r="L76" s="395"/>
      <c r="M76" s="395"/>
      <c r="N76" s="395"/>
      <c r="O76" s="394"/>
      <c r="P76" s="374">
        <f>SUM(G76:O76)</f>
        <v>0</v>
      </c>
      <c r="Q76" s="373">
        <f>P76*E76</f>
        <v>0</v>
      </c>
      <c r="R76" s="393">
        <f>$F76*$P76</f>
        <v>0</v>
      </c>
      <c r="S76" s="159">
        <v>0</v>
      </c>
      <c r="T76" s="1374"/>
      <c r="U76" s="160">
        <f>F76</f>
        <v>20.66</v>
      </c>
    </row>
    <row r="77" spans="2:21" ht="25.5" customHeight="1" thickBot="1" x14ac:dyDescent="0.3">
      <c r="B77" s="857">
        <v>100365</v>
      </c>
      <c r="C77" s="474" t="s">
        <v>1937</v>
      </c>
      <c r="D77" s="392" t="s">
        <v>1853</v>
      </c>
      <c r="E77" s="392">
        <v>112</v>
      </c>
      <c r="F77" s="487">
        <v>21.24</v>
      </c>
      <c r="G77" s="391"/>
      <c r="H77" s="390"/>
      <c r="I77" s="390"/>
      <c r="J77" s="390"/>
      <c r="K77" s="390"/>
      <c r="L77" s="390"/>
      <c r="M77" s="390"/>
      <c r="N77" s="390"/>
      <c r="O77" s="389"/>
      <c r="P77" s="388">
        <f>SUM(G77:O77)</f>
        <v>0</v>
      </c>
      <c r="Q77" s="387">
        <f>P77*E77</f>
        <v>0</v>
      </c>
      <c r="R77" s="386">
        <f>$F77*$P77</f>
        <v>0</v>
      </c>
      <c r="S77" s="163">
        <v>0</v>
      </c>
      <c r="T77" s="1375"/>
      <c r="U77" s="164">
        <f>F77</f>
        <v>21.24</v>
      </c>
    </row>
    <row r="78" spans="2:21" ht="16.5" thickTop="1" thickBot="1" x14ac:dyDescent="0.3">
      <c r="B78" s="30"/>
      <c r="C78" s="1074"/>
      <c r="D78" s="1074"/>
      <c r="E78" s="1074"/>
      <c r="F78" s="1074"/>
      <c r="G78" s="1074"/>
      <c r="H78" s="1074"/>
      <c r="I78" s="1074"/>
      <c r="J78" s="1074"/>
      <c r="K78" s="1074"/>
      <c r="L78" s="1074"/>
      <c r="M78" s="1074"/>
      <c r="N78" s="1074"/>
      <c r="O78" s="1074"/>
      <c r="P78" s="1074"/>
      <c r="Q78" s="1074"/>
      <c r="R78" s="1074"/>
      <c r="S78" s="1074"/>
      <c r="T78" s="1074"/>
      <c r="U78" s="29"/>
    </row>
    <row r="79" spans="2:21" ht="16.5" thickTop="1" thickBot="1" x14ac:dyDescent="0.3">
      <c r="B79" s="1429" t="s">
        <v>1938</v>
      </c>
      <c r="C79" s="1430"/>
      <c r="D79" s="1430"/>
      <c r="E79" s="1430"/>
      <c r="F79" s="1430"/>
      <c r="G79" s="1430"/>
      <c r="H79" s="1430"/>
      <c r="I79" s="1430"/>
      <c r="J79" s="1430"/>
      <c r="K79" s="1430"/>
      <c r="L79" s="1430"/>
      <c r="M79" s="1430"/>
      <c r="N79" s="1430"/>
      <c r="O79" s="1430"/>
      <c r="P79" s="1430"/>
      <c r="Q79" s="1430"/>
      <c r="R79" s="1430"/>
      <c r="S79" s="1430"/>
      <c r="T79" s="1430"/>
      <c r="U79" s="1431"/>
    </row>
    <row r="80" spans="2:21" ht="25.5" customHeight="1" x14ac:dyDescent="0.25">
      <c r="B80" s="1174">
        <v>110845</v>
      </c>
      <c r="C80" s="473" t="s">
        <v>1939</v>
      </c>
      <c r="D80" s="378" t="s">
        <v>1940</v>
      </c>
      <c r="E80" s="378">
        <v>540</v>
      </c>
      <c r="F80" s="491">
        <v>49.45</v>
      </c>
      <c r="G80" s="377"/>
      <c r="H80" s="376"/>
      <c r="I80" s="376"/>
      <c r="J80" s="376"/>
      <c r="K80" s="376"/>
      <c r="L80" s="376"/>
      <c r="M80" s="376"/>
      <c r="N80" s="376"/>
      <c r="O80" s="375"/>
      <c r="P80" s="381">
        <f>SUM(G80:O80)</f>
        <v>0</v>
      </c>
      <c r="Q80" s="380">
        <f>P80*E80</f>
        <v>0</v>
      </c>
      <c r="R80" s="379">
        <f>$F80*$P80</f>
        <v>0</v>
      </c>
      <c r="S80" s="379">
        <v>0</v>
      </c>
      <c r="T80" s="1373" t="s">
        <v>1887</v>
      </c>
      <c r="U80" s="414">
        <f>F80</f>
        <v>49.45</v>
      </c>
    </row>
    <row r="81" spans="2:21" ht="25.5" customHeight="1" x14ac:dyDescent="0.25">
      <c r="B81" s="405">
        <v>100439</v>
      </c>
      <c r="C81" s="468" t="s">
        <v>1941</v>
      </c>
      <c r="D81" s="372" t="s">
        <v>1942</v>
      </c>
      <c r="E81" s="372">
        <v>768</v>
      </c>
      <c r="F81" s="486">
        <v>35.799999999999997</v>
      </c>
      <c r="G81" s="371"/>
      <c r="H81" s="510"/>
      <c r="I81" s="510"/>
      <c r="J81" s="510"/>
      <c r="K81" s="510"/>
      <c r="L81" s="370"/>
      <c r="M81" s="510"/>
      <c r="N81" s="510"/>
      <c r="O81" s="511"/>
      <c r="P81" s="369">
        <f>SUM(G81:O81)</f>
        <v>0</v>
      </c>
      <c r="Q81" s="368">
        <f>P81*E81</f>
        <v>0</v>
      </c>
      <c r="R81" s="161">
        <f>$F81*$P81</f>
        <v>0</v>
      </c>
      <c r="S81" s="161">
        <v>0</v>
      </c>
      <c r="T81" s="1374"/>
      <c r="U81" s="162">
        <f>F81</f>
        <v>35.799999999999997</v>
      </c>
    </row>
    <row r="82" spans="2:21" ht="25.5" customHeight="1" x14ac:dyDescent="0.25">
      <c r="B82" s="407">
        <v>100935</v>
      </c>
      <c r="C82" s="468" t="s">
        <v>1943</v>
      </c>
      <c r="D82" s="372" t="s">
        <v>1944</v>
      </c>
      <c r="E82" s="372">
        <v>432</v>
      </c>
      <c r="F82" s="486">
        <v>43.75</v>
      </c>
      <c r="G82" s="371"/>
      <c r="H82" s="370"/>
      <c r="I82" s="370"/>
      <c r="J82" s="370"/>
      <c r="K82" s="510"/>
      <c r="L82" s="510"/>
      <c r="M82" s="510"/>
      <c r="N82" s="510"/>
      <c r="O82" s="511"/>
      <c r="P82" s="369">
        <f>SUM(G82:O82)</f>
        <v>0</v>
      </c>
      <c r="Q82" s="368">
        <f>P82*E82</f>
        <v>0</v>
      </c>
      <c r="R82" s="161">
        <f>$F82*$P82</f>
        <v>0</v>
      </c>
      <c r="S82" s="161">
        <v>0</v>
      </c>
      <c r="T82" s="1374"/>
      <c r="U82" s="162">
        <f>F82</f>
        <v>43.75</v>
      </c>
    </row>
    <row r="83" spans="2:21" ht="25.5" customHeight="1" x14ac:dyDescent="0.25">
      <c r="B83" s="1175">
        <v>100396</v>
      </c>
      <c r="C83" s="472" t="s">
        <v>1945</v>
      </c>
      <c r="D83" s="412" t="s">
        <v>1944</v>
      </c>
      <c r="E83" s="412">
        <v>432</v>
      </c>
      <c r="F83" s="489">
        <v>38.17</v>
      </c>
      <c r="G83" s="421"/>
      <c r="H83" s="404"/>
      <c r="I83" s="404"/>
      <c r="J83" s="404"/>
      <c r="K83" s="72"/>
      <c r="L83" s="72"/>
      <c r="M83" s="72"/>
      <c r="N83" s="72"/>
      <c r="O83" s="71"/>
      <c r="P83" s="369">
        <f>SUM(G83:O83)</f>
        <v>0</v>
      </c>
      <c r="Q83" s="368">
        <f>P83*E83</f>
        <v>0</v>
      </c>
      <c r="R83" s="161">
        <f>$F83*$P83</f>
        <v>0</v>
      </c>
      <c r="S83" s="161">
        <v>0</v>
      </c>
      <c r="T83" s="1374"/>
      <c r="U83" s="162">
        <f>F83</f>
        <v>38.17</v>
      </c>
    </row>
    <row r="84" spans="2:21" ht="25.5" customHeight="1" thickBot="1" x14ac:dyDescent="0.3">
      <c r="B84" s="420">
        <v>111751</v>
      </c>
      <c r="C84" s="474" t="s">
        <v>1946</v>
      </c>
      <c r="D84" s="392" t="s">
        <v>1947</v>
      </c>
      <c r="E84" s="392">
        <v>300</v>
      </c>
      <c r="F84" s="487">
        <v>49.31</v>
      </c>
      <c r="G84" s="391"/>
      <c r="H84" s="390"/>
      <c r="I84" s="390"/>
      <c r="J84" s="390"/>
      <c r="K84" s="390"/>
      <c r="L84" s="390"/>
      <c r="M84" s="390"/>
      <c r="N84" s="390"/>
      <c r="O84" s="389"/>
      <c r="P84" s="388">
        <f>SUM(G84:O84)</f>
        <v>0</v>
      </c>
      <c r="Q84" s="387">
        <f>P84*E84</f>
        <v>0</v>
      </c>
      <c r="R84" s="163">
        <f>$F84*$P84</f>
        <v>0</v>
      </c>
      <c r="S84" s="163">
        <v>0</v>
      </c>
      <c r="T84" s="1375"/>
      <c r="U84" s="164">
        <f>F84</f>
        <v>49.31</v>
      </c>
    </row>
    <row r="85" spans="2:21" ht="20.25" thickTop="1" thickBot="1" x14ac:dyDescent="0.3">
      <c r="B85" s="367"/>
      <c r="C85" s="366"/>
      <c r="D85" s="365"/>
      <c r="E85" s="365"/>
      <c r="F85" s="364"/>
      <c r="G85" s="360"/>
      <c r="H85" s="360"/>
      <c r="I85" s="360"/>
      <c r="J85" s="360"/>
      <c r="K85" s="360"/>
      <c r="L85" s="360"/>
      <c r="M85" s="360"/>
      <c r="N85" s="360"/>
      <c r="O85" s="360"/>
      <c r="P85" s="1076"/>
      <c r="Q85" s="363"/>
      <c r="R85" s="362"/>
      <c r="S85" s="362"/>
      <c r="T85" s="362"/>
      <c r="U85" s="362"/>
    </row>
    <row r="86" spans="2:21" ht="35.25" thickTop="1" thickBot="1" x14ac:dyDescent="0.3">
      <c r="B86" s="1432" t="s">
        <v>1948</v>
      </c>
      <c r="C86" s="1433"/>
      <c r="D86" s="1433"/>
      <c r="E86" s="1433"/>
      <c r="F86" s="1434"/>
      <c r="G86" s="1077">
        <f>SUM(G8:G84)</f>
        <v>0</v>
      </c>
      <c r="H86" s="1077">
        <f t="shared" ref="H86:S86" si="16">SUM(H8:H84)</f>
        <v>0</v>
      </c>
      <c r="I86" s="1077">
        <f t="shared" si="16"/>
        <v>0</v>
      </c>
      <c r="J86" s="1078">
        <f t="shared" si="16"/>
        <v>0</v>
      </c>
      <c r="K86" s="1078">
        <f t="shared" si="16"/>
        <v>0</v>
      </c>
      <c r="L86" s="1078">
        <f t="shared" si="16"/>
        <v>0</v>
      </c>
      <c r="M86" s="1079">
        <f t="shared" si="16"/>
        <v>0</v>
      </c>
      <c r="N86" s="1079">
        <f t="shared" si="16"/>
        <v>0</v>
      </c>
      <c r="O86" s="1079">
        <f t="shared" si="16"/>
        <v>0</v>
      </c>
      <c r="P86" s="1080">
        <f t="shared" si="16"/>
        <v>0</v>
      </c>
      <c r="Q86" s="1080">
        <f t="shared" si="16"/>
        <v>0</v>
      </c>
      <c r="R86" s="1081">
        <f t="shared" si="16"/>
        <v>0</v>
      </c>
      <c r="S86" s="1081">
        <f t="shared" si="16"/>
        <v>0</v>
      </c>
      <c r="T86" s="1082" t="str">
        <f>IFERROR(IF(VLOOKUP('Overview Sheet'!D11,'DATA 25 26'!$A:$K,11,FALSE)="Public",'Total Sheet'!$B$34*P86,'Total Sheet'!$B$35*P86),"")</f>
        <v/>
      </c>
      <c r="U86" s="1083"/>
    </row>
    <row r="87" spans="2:21" ht="35.25" thickTop="1" thickBot="1" x14ac:dyDescent="0.3">
      <c r="B87" s="361"/>
      <c r="C87" s="361"/>
      <c r="D87" s="361"/>
      <c r="E87" s="361"/>
      <c r="F87" s="361"/>
      <c r="G87" s="360"/>
      <c r="H87" s="360"/>
      <c r="I87" s="360"/>
      <c r="J87" s="360"/>
      <c r="K87" s="360"/>
      <c r="L87" s="360"/>
      <c r="M87" s="360"/>
      <c r="N87" s="360"/>
      <c r="O87" s="360"/>
      <c r="P87" s="360"/>
      <c r="Q87" s="360"/>
      <c r="R87" s="360"/>
      <c r="S87" s="359"/>
      <c r="T87" s="359"/>
      <c r="U87" s="359"/>
    </row>
    <row r="88" spans="2:21" ht="21" thickTop="1" x14ac:dyDescent="0.25">
      <c r="Q88" s="1435" t="s">
        <v>1949</v>
      </c>
      <c r="R88" s="1436"/>
      <c r="S88" s="1436"/>
      <c r="T88" s="1436"/>
      <c r="U88" s="1437"/>
    </row>
    <row r="89" spans="2:21" ht="18.75" x14ac:dyDescent="0.25">
      <c r="Q89" s="1405" t="s">
        <v>1950</v>
      </c>
      <c r="R89" s="1406"/>
      <c r="S89" s="1407"/>
      <c r="T89" s="841"/>
      <c r="U89" s="358"/>
    </row>
    <row r="90" spans="2:21" ht="18.75" x14ac:dyDescent="0.25">
      <c r="Q90" s="1405" t="s">
        <v>1951</v>
      </c>
      <c r="R90" s="1406"/>
      <c r="S90" s="1407"/>
      <c r="T90" s="841"/>
      <c r="U90" s="358"/>
    </row>
    <row r="91" spans="2:21" ht="18.75" x14ac:dyDescent="0.25">
      <c r="Q91" s="1405" t="s">
        <v>1952</v>
      </c>
      <c r="R91" s="1406"/>
      <c r="S91" s="1407"/>
      <c r="T91" s="841"/>
      <c r="U91" s="358"/>
    </row>
    <row r="92" spans="2:21" ht="19.5" thickBot="1" x14ac:dyDescent="0.3">
      <c r="Q92" s="1408" t="s">
        <v>1953</v>
      </c>
      <c r="R92" s="1409"/>
      <c r="S92" s="1410"/>
      <c r="T92" s="842"/>
      <c r="U92" s="357">
        <f>IFERROR((U89*U91)/U90,0)</f>
        <v>0</v>
      </c>
    </row>
    <row r="93" spans="2:21" ht="15.75" thickTop="1" x14ac:dyDescent="0.25"/>
    <row r="100" ht="24" customHeight="1" x14ac:dyDescent="0.25"/>
  </sheetData>
  <sheetProtection algorithmName="SHA-512" hashValue="FxFapfK19hyhbLc6MnTvK62yYPMc6VSnp2yYunF4uJ36mjPb7K47NbcuqtwT3xwQa10WmEldCPZWKBELxbXsag==" saltValue="wAWZDp5nJ4SzToSrCbT4qw==" spinCount="100000" sheet="1" formatColumns="0" formatRows="0" selectLockedCells="1"/>
  <mergeCells count="35">
    <mergeCell ref="Q89:S89"/>
    <mergeCell ref="Q90:S90"/>
    <mergeCell ref="Q91:S91"/>
    <mergeCell ref="Q92:S92"/>
    <mergeCell ref="W1:Y3"/>
    <mergeCell ref="B48:U48"/>
    <mergeCell ref="B57:U57"/>
    <mergeCell ref="B73:U73"/>
    <mergeCell ref="B79:U79"/>
    <mergeCell ref="B86:F86"/>
    <mergeCell ref="Q88:U88"/>
    <mergeCell ref="G5:U5"/>
    <mergeCell ref="B8:U8"/>
    <mergeCell ref="B25:U25"/>
    <mergeCell ref="B30:U30"/>
    <mergeCell ref="B34:U34"/>
    <mergeCell ref="B1:L1"/>
    <mergeCell ref="M1:U3"/>
    <mergeCell ref="B2:L2"/>
    <mergeCell ref="B3:C3"/>
    <mergeCell ref="D3:F3"/>
    <mergeCell ref="G3:I3"/>
    <mergeCell ref="J3:L3"/>
    <mergeCell ref="T74:T77"/>
    <mergeCell ref="T80:T84"/>
    <mergeCell ref="B4:U4"/>
    <mergeCell ref="B5:F5"/>
    <mergeCell ref="T9:T23"/>
    <mergeCell ref="T26:T28"/>
    <mergeCell ref="T31:T32"/>
    <mergeCell ref="T35:T40"/>
    <mergeCell ref="B42:U42"/>
    <mergeCell ref="T43:T46"/>
    <mergeCell ref="T49:T55"/>
    <mergeCell ref="T58:T71"/>
  </mergeCells>
  <conditionalFormatting sqref="G5">
    <cfRule type="expression" dxfId="205" priority="1">
      <formula>#REF!</formula>
    </cfRule>
  </conditionalFormatting>
  <conditionalFormatting sqref="G5">
    <cfRule type="cellIs" dxfId="204" priority="2" operator="equal">
      <formula>"Meets the minumum case amount"</formula>
    </cfRule>
    <cfRule type="duplicateValues" dxfId="203" priority="3"/>
  </conditionalFormatting>
  <pageMargins left="0.2" right="0.2" top="0.5" bottom="0.25" header="0" footer="0"/>
  <pageSetup scale="43" fitToHeight="0" orientation="landscape" r:id="rId1"/>
  <rowBreaks count="1" manualBreakCount="1">
    <brk id="56" max="20" man="1"/>
  </rowBreaks>
  <colBreaks count="1" manualBreakCount="1">
    <brk id="1" max="93"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93D8B-078B-4F0B-807E-3DD9B490BE6E}">
  <sheetPr>
    <pageSetUpPr fitToPage="1"/>
  </sheetPr>
  <dimension ref="A1:Y29"/>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100360</v>
      </c>
      <c r="L6" s="1559" t="s">
        <v>1963</v>
      </c>
      <c r="M6" s="1559"/>
      <c r="N6" s="1559"/>
      <c r="O6" s="1560" t="s">
        <v>2533</v>
      </c>
      <c r="P6" s="1561"/>
      <c r="Q6" s="1561"/>
      <c r="R6" s="1561"/>
      <c r="S6" s="221">
        <v>0.49909999999999999</v>
      </c>
      <c r="T6" s="1559" t="s">
        <v>1965</v>
      </c>
      <c r="U6" s="1559"/>
      <c r="V6" s="1559"/>
      <c r="W6" s="1559"/>
      <c r="X6" s="1562"/>
    </row>
    <row r="7" spans="1:25" s="223" customFormat="1" ht="27" customHeight="1" thickTop="1" thickBot="1" x14ac:dyDescent="0.35">
      <c r="A7" s="1032"/>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SUM(K14:K51)</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753" t="s">
        <v>182</v>
      </c>
      <c r="C14" s="711" t="s">
        <v>2534</v>
      </c>
      <c r="D14" s="189" t="s">
        <v>2535</v>
      </c>
      <c r="E14" s="190"/>
      <c r="F14" s="190"/>
      <c r="G14" s="191">
        <v>22.5</v>
      </c>
      <c r="H14" s="190">
        <v>120</v>
      </c>
      <c r="I14" s="191">
        <v>19.899999999999999</v>
      </c>
      <c r="J14" s="192">
        <f t="shared" ref="J14:J19" si="1">$S$6*I14</f>
        <v>9.9320899999999988</v>
      </c>
      <c r="K14" s="60"/>
      <c r="L14" s="59"/>
      <c r="M14" s="59"/>
      <c r="N14" s="59"/>
      <c r="O14" s="59"/>
      <c r="P14" s="59"/>
      <c r="Q14" s="59"/>
      <c r="R14" s="59"/>
      <c r="S14" s="58"/>
      <c r="T14" s="283">
        <f t="shared" ref="T14:T19" si="2">SUM(K14:S14)</f>
        <v>0</v>
      </c>
      <c r="U14" s="57">
        <f t="shared" ref="U14:U19" si="3">T14*I14</f>
        <v>0</v>
      </c>
      <c r="V14" s="115">
        <f t="shared" ref="V14:V19" si="4">U14*$S$6</f>
        <v>0</v>
      </c>
      <c r="W14" s="1748" t="s">
        <v>1976</v>
      </c>
      <c r="X14" s="1491"/>
    </row>
    <row r="15" spans="1:25" ht="31.5" customHeight="1" x14ac:dyDescent="0.25">
      <c r="B15" s="754" t="s">
        <v>183</v>
      </c>
      <c r="C15" s="749" t="s">
        <v>2536</v>
      </c>
      <c r="D15" s="196" t="s">
        <v>2537</v>
      </c>
      <c r="E15" s="197"/>
      <c r="F15" s="197" t="s">
        <v>2538</v>
      </c>
      <c r="G15" s="198">
        <v>27</v>
      </c>
      <c r="H15" s="197">
        <v>96</v>
      </c>
      <c r="I15" s="198">
        <v>23.89</v>
      </c>
      <c r="J15" s="199">
        <f t="shared" si="1"/>
        <v>11.923499</v>
      </c>
      <c r="K15" s="56"/>
      <c r="L15" s="55"/>
      <c r="M15" s="55"/>
      <c r="N15" s="55"/>
      <c r="O15" s="55"/>
      <c r="P15" s="55"/>
      <c r="Q15" s="55"/>
      <c r="R15" s="55"/>
      <c r="S15" s="54"/>
      <c r="T15" s="279">
        <f t="shared" si="2"/>
        <v>0</v>
      </c>
      <c r="U15" s="53">
        <f t="shared" si="3"/>
        <v>0</v>
      </c>
      <c r="V15" s="76">
        <f t="shared" si="4"/>
        <v>0</v>
      </c>
      <c r="W15" s="1762"/>
      <c r="X15" s="1493"/>
    </row>
    <row r="16" spans="1:25" ht="31.5" customHeight="1" x14ac:dyDescent="0.25">
      <c r="B16" s="755" t="s">
        <v>184</v>
      </c>
      <c r="C16" s="749" t="s">
        <v>2539</v>
      </c>
      <c r="D16" s="196" t="s">
        <v>2535</v>
      </c>
      <c r="E16" s="197"/>
      <c r="F16" s="197"/>
      <c r="G16" s="198">
        <v>22.5</v>
      </c>
      <c r="H16" s="197">
        <v>120</v>
      </c>
      <c r="I16" s="198">
        <v>19.899999999999999</v>
      </c>
      <c r="J16" s="199">
        <f t="shared" si="1"/>
        <v>9.9320899999999988</v>
      </c>
      <c r="K16" s="56"/>
      <c r="L16" s="55"/>
      <c r="M16" s="55"/>
      <c r="N16" s="55"/>
      <c r="O16" s="55"/>
      <c r="P16" s="55"/>
      <c r="Q16" s="55"/>
      <c r="R16" s="55"/>
      <c r="S16" s="54"/>
      <c r="T16" s="279">
        <f t="shared" si="2"/>
        <v>0</v>
      </c>
      <c r="U16" s="53">
        <f t="shared" si="3"/>
        <v>0</v>
      </c>
      <c r="V16" s="76">
        <f t="shared" si="4"/>
        <v>0</v>
      </c>
      <c r="W16" s="1762"/>
      <c r="X16" s="1493"/>
    </row>
    <row r="17" spans="2:24" ht="31.5" customHeight="1" x14ac:dyDescent="0.25">
      <c r="B17" s="755" t="s">
        <v>185</v>
      </c>
      <c r="C17" s="749" t="s">
        <v>2540</v>
      </c>
      <c r="D17" s="196" t="s">
        <v>2537</v>
      </c>
      <c r="E17" s="197"/>
      <c r="F17" s="197" t="s">
        <v>2538</v>
      </c>
      <c r="G17" s="198">
        <v>27</v>
      </c>
      <c r="H17" s="197">
        <v>96</v>
      </c>
      <c r="I17" s="198">
        <v>23.89</v>
      </c>
      <c r="J17" s="199">
        <f t="shared" si="1"/>
        <v>11.923499</v>
      </c>
      <c r="K17" s="56"/>
      <c r="L17" s="55"/>
      <c r="M17" s="55"/>
      <c r="N17" s="55"/>
      <c r="O17" s="55"/>
      <c r="P17" s="55"/>
      <c r="Q17" s="55"/>
      <c r="R17" s="55"/>
      <c r="S17" s="54"/>
      <c r="T17" s="279">
        <f t="shared" si="2"/>
        <v>0</v>
      </c>
      <c r="U17" s="53">
        <f t="shared" si="3"/>
        <v>0</v>
      </c>
      <c r="V17" s="76">
        <f t="shared" si="4"/>
        <v>0</v>
      </c>
      <c r="W17" s="1762"/>
      <c r="X17" s="1493"/>
    </row>
    <row r="18" spans="2:24" ht="31.5" customHeight="1" x14ac:dyDescent="0.25">
      <c r="B18" s="754" t="s">
        <v>186</v>
      </c>
      <c r="C18" s="749" t="s">
        <v>2541</v>
      </c>
      <c r="D18" s="196" t="s">
        <v>2535</v>
      </c>
      <c r="E18" s="197"/>
      <c r="F18" s="197"/>
      <c r="G18" s="198">
        <v>22.5</v>
      </c>
      <c r="H18" s="197">
        <v>120</v>
      </c>
      <c r="I18" s="198">
        <v>19.899999999999999</v>
      </c>
      <c r="J18" s="199">
        <f t="shared" si="1"/>
        <v>9.9320899999999988</v>
      </c>
      <c r="K18" s="56"/>
      <c r="L18" s="55"/>
      <c r="M18" s="55"/>
      <c r="N18" s="55"/>
      <c r="O18" s="55"/>
      <c r="P18" s="55"/>
      <c r="Q18" s="55"/>
      <c r="R18" s="55"/>
      <c r="S18" s="54"/>
      <c r="T18" s="279">
        <f t="shared" si="2"/>
        <v>0</v>
      </c>
      <c r="U18" s="53">
        <f t="shared" si="3"/>
        <v>0</v>
      </c>
      <c r="V18" s="76">
        <f t="shared" si="4"/>
        <v>0</v>
      </c>
      <c r="W18" s="1762"/>
      <c r="X18" s="1493"/>
    </row>
    <row r="19" spans="2:24" ht="31.5" customHeight="1" thickBot="1" x14ac:dyDescent="0.3">
      <c r="B19" s="756" t="s">
        <v>187</v>
      </c>
      <c r="C19" s="712" t="s">
        <v>2542</v>
      </c>
      <c r="D19" s="203" t="s">
        <v>2537</v>
      </c>
      <c r="E19" s="204"/>
      <c r="F19" s="204" t="s">
        <v>2538</v>
      </c>
      <c r="G19" s="205">
        <v>27</v>
      </c>
      <c r="H19" s="204">
        <v>96</v>
      </c>
      <c r="I19" s="205">
        <v>23.89</v>
      </c>
      <c r="J19" s="206">
        <f t="shared" si="1"/>
        <v>11.923499</v>
      </c>
      <c r="K19" s="52"/>
      <c r="L19" s="51"/>
      <c r="M19" s="51"/>
      <c r="N19" s="51"/>
      <c r="O19" s="51"/>
      <c r="P19" s="51"/>
      <c r="Q19" s="51"/>
      <c r="R19" s="51"/>
      <c r="S19" s="50"/>
      <c r="T19" s="352">
        <f t="shared" si="2"/>
        <v>0</v>
      </c>
      <c r="U19" s="49">
        <f t="shared" si="3"/>
        <v>0</v>
      </c>
      <c r="V19" s="986">
        <f t="shared" si="4"/>
        <v>0</v>
      </c>
      <c r="W19" s="1749"/>
      <c r="X19" s="1495"/>
    </row>
    <row r="20" spans="2:24" ht="23.85" customHeight="1" x14ac:dyDescent="0.25">
      <c r="B20" s="1548" t="s">
        <v>2004</v>
      </c>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23.85" customHeight="1" x14ac:dyDescent="0.25">
      <c r="B21" s="1548"/>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50"/>
    </row>
    <row r="22" spans="2:24" ht="0.75" customHeight="1" x14ac:dyDescent="0.25">
      <c r="B22" s="1548"/>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4" ht="33.75" customHeight="1" thickBot="1" x14ac:dyDescent="0.3">
      <c r="B23" s="1551"/>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3"/>
    </row>
    <row r="24" spans="2:24" ht="58.5" customHeight="1" thickTop="1" thickBot="1" x14ac:dyDescent="0.3">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row>
    <row r="25" spans="2:24" ht="23.25" x14ac:dyDescent="0.35">
      <c r="C25" s="1530" t="s">
        <v>2005</v>
      </c>
      <c r="D25" s="1531"/>
      <c r="E25" s="1531"/>
      <c r="F25" s="1531"/>
      <c r="G25" s="1532"/>
    </row>
    <row r="26" spans="2:24" x14ac:dyDescent="0.25">
      <c r="C26" s="1631"/>
      <c r="D26" s="1632"/>
      <c r="E26" s="1632"/>
      <c r="F26" s="1632"/>
      <c r="G26" s="1633"/>
    </row>
    <row r="27" spans="2:24" x14ac:dyDescent="0.25">
      <c r="C27" s="1631"/>
      <c r="D27" s="1632"/>
      <c r="E27" s="1632"/>
      <c r="F27" s="1632"/>
      <c r="G27" s="1633"/>
    </row>
    <row r="28" spans="2:24" x14ac:dyDescent="0.25">
      <c r="C28" s="1631"/>
      <c r="D28" s="1632"/>
      <c r="E28" s="1632"/>
      <c r="F28" s="1632"/>
      <c r="G28" s="1633"/>
    </row>
    <row r="29" spans="2:24" ht="15.75" thickBot="1" x14ac:dyDescent="0.3">
      <c r="C29" s="1634"/>
      <c r="D29" s="1635"/>
      <c r="E29" s="1635"/>
      <c r="F29" s="1635"/>
      <c r="G29" s="1636"/>
    </row>
  </sheetData>
  <sheetProtection algorithmName="SHA-512" hashValue="zLA7R8TRsmrK6NkAb+GRWCkUpPOiEIT7An3uuHvZXHTqOE6Z68VGkC6Gedqyn/i4OzW9yRavFOkhX7Aowk88dQ==" saltValue="EkT3u/8xpKLqhTF0T/69dg==" spinCount="100000" sheet="1" objects="1" formatColumns="0" formatRows="0" selectLockedCells="1"/>
  <mergeCells count="27">
    <mergeCell ref="B22:X23"/>
    <mergeCell ref="B24:X24"/>
    <mergeCell ref="B7:B8"/>
    <mergeCell ref="E7:J7"/>
    <mergeCell ref="L7:Q7"/>
    <mergeCell ref="S7:X7"/>
    <mergeCell ref="E8:J8"/>
    <mergeCell ref="L8:Q8"/>
    <mergeCell ref="S8:X8"/>
    <mergeCell ref="B9:X9"/>
    <mergeCell ref="B10:X10"/>
    <mergeCell ref="C25:G25"/>
    <mergeCell ref="C26:G29"/>
    <mergeCell ref="B1:P1"/>
    <mergeCell ref="B2:P2"/>
    <mergeCell ref="B3:C3"/>
    <mergeCell ref="D3:J3"/>
    <mergeCell ref="K3:M3"/>
    <mergeCell ref="N3:P3"/>
    <mergeCell ref="B4:X4"/>
    <mergeCell ref="B5:X5"/>
    <mergeCell ref="B6:J6"/>
    <mergeCell ref="L6:N6"/>
    <mergeCell ref="O6:R6"/>
    <mergeCell ref="T6:X6"/>
    <mergeCell ref="W14:X19"/>
    <mergeCell ref="B20:X21"/>
  </mergeCells>
  <conditionalFormatting sqref="B20:B1048576 B1:B13">
    <cfRule type="duplicateValues" dxfId="62" priority="2"/>
  </conditionalFormatting>
  <conditionalFormatting sqref="B14:B19">
    <cfRule type="duplicateValues" dxfId="61" priority="1"/>
  </conditionalFormatting>
  <pageMargins left="0.25" right="0.25" top="0.5" bottom="0.25" header="0" footer="0"/>
  <pageSetup scale="39"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172CE-D0C2-4DEE-A820-011995FA3B57}">
  <sheetPr>
    <pageSetUpPr fitToPage="1"/>
  </sheetPr>
  <dimension ref="B1:Z14"/>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0.7109375" style="169" customWidth="1"/>
    <col min="22" max="22" width="19"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83" t="s">
        <v>1962</v>
      </c>
      <c r="C1" s="1584"/>
      <c r="D1" s="1584"/>
      <c r="E1" s="1584"/>
      <c r="F1" s="1584"/>
      <c r="G1" s="1584"/>
      <c r="H1" s="1584"/>
      <c r="I1" s="1584"/>
      <c r="J1" s="1584"/>
      <c r="K1" s="1584"/>
      <c r="L1" s="1584"/>
      <c r="M1" s="1584"/>
      <c r="N1" s="1584"/>
      <c r="O1" s="1584"/>
      <c r="P1" s="1584"/>
      <c r="Q1" s="1585" t="e" vm="1">
        <v>#VALUE!</v>
      </c>
      <c r="R1" s="1586"/>
      <c r="S1" s="1586"/>
      <c r="T1" s="1586"/>
      <c r="U1" s="1586"/>
      <c r="V1" s="1586"/>
      <c r="W1" s="1586"/>
      <c r="X1" s="1586"/>
      <c r="Y1" s="1587"/>
      <c r="Z1" s="168"/>
    </row>
    <row r="2" spans="2:26" ht="33" customHeight="1" thickTop="1" thickBot="1" x14ac:dyDescent="0.3">
      <c r="B2" s="1590"/>
      <c r="C2" s="1523"/>
      <c r="D2" s="1523"/>
      <c r="E2" s="1523"/>
      <c r="F2" s="1523"/>
      <c r="G2" s="1523"/>
      <c r="H2" s="1523"/>
      <c r="I2" s="1523"/>
      <c r="J2" s="1523"/>
      <c r="K2" s="1523"/>
      <c r="L2" s="1523"/>
      <c r="M2" s="1523"/>
      <c r="N2" s="1523"/>
      <c r="O2" s="1523"/>
      <c r="P2" s="1523"/>
      <c r="Q2" s="1516"/>
      <c r="R2" s="1572"/>
      <c r="S2" s="1572"/>
      <c r="T2" s="1572"/>
      <c r="U2" s="1572"/>
      <c r="V2" s="1572"/>
      <c r="W2" s="1572"/>
      <c r="X2" s="1572"/>
      <c r="Y2" s="1588"/>
      <c r="Z2" s="168"/>
    </row>
    <row r="3" spans="2:26" ht="40.9" customHeight="1" thickTop="1" thickBot="1" x14ac:dyDescent="0.3">
      <c r="B3" s="1591"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589"/>
    </row>
    <row r="4" spans="2:26" ht="13.5" customHeight="1" thickTop="1" thickBot="1" x14ac:dyDescent="0.3">
      <c r="B4" s="1597"/>
      <c r="C4" s="1579"/>
      <c r="D4" s="1579"/>
      <c r="E4" s="1579"/>
      <c r="F4" s="1579"/>
      <c r="G4" s="1579"/>
      <c r="H4" s="1579"/>
      <c r="I4" s="1579"/>
      <c r="J4" s="1579"/>
      <c r="K4" s="1579"/>
      <c r="L4" s="1579"/>
      <c r="M4" s="1579"/>
      <c r="N4" s="1579"/>
      <c r="O4" s="1579"/>
      <c r="P4" s="1579"/>
      <c r="Q4" s="1579"/>
      <c r="R4" s="1579"/>
      <c r="S4" s="1579"/>
      <c r="T4" s="1579"/>
      <c r="U4" s="1579"/>
      <c r="V4" s="1579"/>
      <c r="W4" s="1579"/>
      <c r="X4" s="1579"/>
      <c r="Y4" s="1598"/>
      <c r="Z4" s="168"/>
    </row>
    <row r="5" spans="2:26" ht="47.45" customHeight="1" thickTop="1" thickBot="1" x14ac:dyDescent="0.3">
      <c r="B5" s="1763"/>
      <c r="C5" s="1753"/>
      <c r="D5" s="1753"/>
      <c r="E5" s="1753"/>
      <c r="F5" s="1753"/>
      <c r="G5" s="1753"/>
      <c r="H5" s="1753"/>
      <c r="I5" s="1753"/>
      <c r="J5" s="1754"/>
      <c r="K5" s="929">
        <v>100365</v>
      </c>
      <c r="L5" s="1755" t="s">
        <v>1963</v>
      </c>
      <c r="M5" s="1755"/>
      <c r="N5" s="1755"/>
      <c r="O5" s="1756" t="s">
        <v>2543</v>
      </c>
      <c r="P5" s="1756"/>
      <c r="Q5" s="1756"/>
      <c r="R5" s="1756"/>
      <c r="S5" s="713">
        <v>0.52410000000000001</v>
      </c>
      <c r="T5" s="1755" t="s">
        <v>1965</v>
      </c>
      <c r="U5" s="1755"/>
      <c r="V5" s="1755"/>
      <c r="W5" s="1755"/>
      <c r="X5" s="1755"/>
      <c r="Y5" s="1764"/>
    </row>
    <row r="6" spans="2:26" ht="66.75" customHeight="1" thickBot="1" x14ac:dyDescent="0.3">
      <c r="B6" s="946" t="s">
        <v>1841</v>
      </c>
      <c r="C6" s="715" t="s">
        <v>1842</v>
      </c>
      <c r="D6" s="716" t="s">
        <v>1966</v>
      </c>
      <c r="E6" s="717" t="s">
        <v>1967</v>
      </c>
      <c r="F6" s="717" t="s">
        <v>1968</v>
      </c>
      <c r="G6" s="717" t="s">
        <v>1969</v>
      </c>
      <c r="H6" s="717" t="s">
        <v>1844</v>
      </c>
      <c r="I6" s="717" t="s">
        <v>1970</v>
      </c>
      <c r="J6" s="718" t="s">
        <v>1845</v>
      </c>
      <c r="K6" s="719" t="s">
        <v>1719</v>
      </c>
      <c r="L6" s="720" t="s">
        <v>1720</v>
      </c>
      <c r="M6" s="721" t="s">
        <v>1721</v>
      </c>
      <c r="N6" s="720" t="s">
        <v>1722</v>
      </c>
      <c r="O6" s="721" t="s">
        <v>1723</v>
      </c>
      <c r="P6" s="721" t="s">
        <v>1724</v>
      </c>
      <c r="Q6" s="720" t="s">
        <v>1725</v>
      </c>
      <c r="R6" s="721" t="s">
        <v>106</v>
      </c>
      <c r="S6" s="722" t="s">
        <v>107</v>
      </c>
      <c r="T6" s="723" t="s">
        <v>1726</v>
      </c>
      <c r="U6" s="724" t="s">
        <v>1971</v>
      </c>
      <c r="V6" s="717" t="s">
        <v>1847</v>
      </c>
      <c r="W6" s="717" t="s">
        <v>1849</v>
      </c>
      <c r="X6" s="717" t="s">
        <v>1848</v>
      </c>
      <c r="Y6" s="947" t="s">
        <v>1972</v>
      </c>
    </row>
    <row r="7" spans="2:26" ht="8.25" customHeight="1" thickBot="1" x14ac:dyDescent="0.3">
      <c r="B7" s="948"/>
      <c r="C7" s="928"/>
      <c r="D7" s="727"/>
      <c r="E7" s="727"/>
      <c r="F7" s="727"/>
      <c r="G7" s="727"/>
      <c r="H7" s="727"/>
      <c r="I7" s="727"/>
      <c r="J7" s="728"/>
      <c r="K7" s="729">
        <f t="shared" ref="K7:V7" si="0">SUM(K9:K10)</f>
        <v>0</v>
      </c>
      <c r="L7" s="729">
        <f t="shared" si="0"/>
        <v>0</v>
      </c>
      <c r="M7" s="729">
        <f t="shared" si="0"/>
        <v>0</v>
      </c>
      <c r="N7" s="729">
        <f t="shared" si="0"/>
        <v>0</v>
      </c>
      <c r="O7" s="729">
        <f t="shared" si="0"/>
        <v>0</v>
      </c>
      <c r="P7" s="729">
        <f t="shared" si="0"/>
        <v>0</v>
      </c>
      <c r="Q7" s="729">
        <f t="shared" si="0"/>
        <v>0</v>
      </c>
      <c r="R7" s="729">
        <f t="shared" si="0"/>
        <v>0</v>
      </c>
      <c r="S7" s="729">
        <f t="shared" si="0"/>
        <v>0</v>
      </c>
      <c r="T7" s="729">
        <f t="shared" si="0"/>
        <v>0</v>
      </c>
      <c r="U7" s="729">
        <f t="shared" si="0"/>
        <v>0</v>
      </c>
      <c r="V7" s="729">
        <f t="shared" si="0"/>
        <v>0</v>
      </c>
      <c r="W7" s="727"/>
      <c r="X7" s="727"/>
      <c r="Y7" s="949"/>
    </row>
    <row r="8" spans="2:26" ht="15.75" thickBot="1" x14ac:dyDescent="0.3">
      <c r="B8" s="1603"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604"/>
    </row>
    <row r="9" spans="2:26" ht="54.75" customHeight="1" x14ac:dyDescent="0.25">
      <c r="B9" s="950" t="s">
        <v>188</v>
      </c>
      <c r="C9" s="526" t="s">
        <v>2544</v>
      </c>
      <c r="D9" s="527" t="s">
        <v>2535</v>
      </c>
      <c r="E9" s="528"/>
      <c r="F9" s="528"/>
      <c r="G9" s="529">
        <v>22.5</v>
      </c>
      <c r="H9" s="528">
        <v>120</v>
      </c>
      <c r="I9" s="529">
        <v>21.9</v>
      </c>
      <c r="J9" s="703">
        <f>$S$5*I9</f>
        <v>11.477789999999999</v>
      </c>
      <c r="K9" s="531"/>
      <c r="L9" s="704"/>
      <c r="M9" s="532"/>
      <c r="N9" s="704"/>
      <c r="O9" s="532"/>
      <c r="P9" s="532"/>
      <c r="Q9" s="704"/>
      <c r="R9" s="532"/>
      <c r="S9" s="705"/>
      <c r="T9" s="534">
        <f>SUM(K9:S9)</f>
        <v>0</v>
      </c>
      <c r="U9" s="535">
        <f>T9*I9</f>
        <v>0</v>
      </c>
      <c r="V9" s="925">
        <f>U9*$S$5</f>
        <v>0</v>
      </c>
      <c r="W9" s="1580" t="str">
        <f>_xlfn.CONCAT("$",'Total Sheet'!B34," per case for public LEAS/ estimated $",'Total Sheet'!B35," for Nonpublic LEAs")</f>
        <v>$2.25 per case for public LEAS/ estimated $5.25 for Nonpublic LEAs</v>
      </c>
      <c r="X9" s="1592" t="s">
        <v>1976</v>
      </c>
      <c r="Y9" s="1593"/>
    </row>
    <row r="10" spans="2:26" ht="54.75" customHeight="1" thickBot="1" x14ac:dyDescent="0.3">
      <c r="B10" s="951" t="s">
        <v>189</v>
      </c>
      <c r="C10" s="539" t="s">
        <v>2545</v>
      </c>
      <c r="D10" s="540" t="s">
        <v>2537</v>
      </c>
      <c r="E10" s="541"/>
      <c r="F10" s="541" t="s">
        <v>2538</v>
      </c>
      <c r="G10" s="542">
        <v>27</v>
      </c>
      <c r="H10" s="541">
        <v>96</v>
      </c>
      <c r="I10" s="542">
        <v>26.28</v>
      </c>
      <c r="J10" s="708">
        <f>$S$5*I10</f>
        <v>13.773348</v>
      </c>
      <c r="K10" s="544"/>
      <c r="L10" s="709"/>
      <c r="M10" s="545"/>
      <c r="N10" s="709"/>
      <c r="O10" s="545"/>
      <c r="P10" s="545"/>
      <c r="Q10" s="709"/>
      <c r="R10" s="545"/>
      <c r="S10" s="710"/>
      <c r="T10" s="547">
        <f>SUM(K10:S10)</f>
        <v>0</v>
      </c>
      <c r="U10" s="548">
        <f>T10*I10</f>
        <v>0</v>
      </c>
      <c r="V10" s="926">
        <f>U10*$S$5</f>
        <v>0</v>
      </c>
      <c r="W10" s="1581"/>
      <c r="X10" s="1595"/>
      <c r="Y10" s="1596"/>
    </row>
    <row r="11" spans="2:26" ht="70.900000000000006" customHeight="1" thickBot="1" x14ac:dyDescent="0.3">
      <c r="B11" s="952"/>
      <c r="C11" s="953"/>
      <c r="D11" s="954"/>
      <c r="E11" s="954"/>
      <c r="F11" s="954"/>
      <c r="G11" s="954"/>
      <c r="H11" s="954"/>
      <c r="I11" s="954"/>
      <c r="J11" s="955"/>
      <c r="K11" s="956"/>
      <c r="L11" s="956"/>
      <c r="M11" s="956"/>
      <c r="N11" s="956"/>
      <c r="O11" s="956"/>
      <c r="P11" s="956"/>
      <c r="Q11" s="956"/>
      <c r="R11" s="956"/>
      <c r="S11" s="956"/>
      <c r="T11" s="957"/>
      <c r="U11" s="958"/>
      <c r="V11" s="959"/>
      <c r="W11" s="959"/>
      <c r="X11" s="959"/>
      <c r="Y11" s="960"/>
    </row>
    <row r="12" spans="2:26" ht="15.75" thickTop="1" x14ac:dyDescent="0.25">
      <c r="K12" s="218"/>
      <c r="L12" s="218"/>
      <c r="M12" s="218"/>
      <c r="N12" s="218"/>
      <c r="O12" s="218"/>
      <c r="P12" s="218"/>
      <c r="Q12" s="218"/>
      <c r="R12" s="218"/>
      <c r="S12" s="218"/>
      <c r="T12" s="218"/>
      <c r="U12" s="219"/>
      <c r="V12" s="220"/>
      <c r="W12" s="220"/>
    </row>
    <row r="14" spans="2:26" ht="21" customHeight="1" x14ac:dyDescent="0.25"/>
  </sheetData>
  <sheetProtection algorithmName="SHA-512" hashValue="kjUyi3WUtIRtGB8ddF4SnZ63Z5CWLC6/c6ha63+/DnWbxReUXHj3gGIFmSm+l91bavL9fid95E3M0H9YTchacw==" saltValue="WTHtCAxF0L5frRxhkS8xbw==" spinCount="100000" sheet="1" objects="1" formatColumns="0" formatRows="0" selectLockedCells="1"/>
  <mergeCells count="15">
    <mergeCell ref="B1:P1"/>
    <mergeCell ref="Q1:Y3"/>
    <mergeCell ref="B2:P2"/>
    <mergeCell ref="B3:C3"/>
    <mergeCell ref="D3:J3"/>
    <mergeCell ref="K3:M3"/>
    <mergeCell ref="N3:P3"/>
    <mergeCell ref="X9:Y10"/>
    <mergeCell ref="B4:Y4"/>
    <mergeCell ref="B5:J5"/>
    <mergeCell ref="L5:N5"/>
    <mergeCell ref="O5:R5"/>
    <mergeCell ref="T5:Y5"/>
    <mergeCell ref="B8:Y8"/>
    <mergeCell ref="W9:W10"/>
  </mergeCells>
  <conditionalFormatting sqref="B1">
    <cfRule type="duplicateValues" dxfId="60" priority="3"/>
  </conditionalFormatting>
  <conditionalFormatting sqref="B2:B8 B11:B1048576">
    <cfRule type="duplicateValues" dxfId="59" priority="4"/>
  </conditionalFormatting>
  <conditionalFormatting sqref="B9:B10">
    <cfRule type="duplicateValues" dxfId="58" priority="1"/>
  </conditionalFormatting>
  <conditionalFormatting sqref="Z9:Z10">
    <cfRule type="containsText" dxfId="57" priority="2" operator="containsText" text="Error">
      <formula>NOT(ISERROR(SEARCH("Error",Z9)))</formula>
    </cfRule>
  </conditionalFormatting>
  <pageMargins left="0.25" right="0.25" top="0.5" bottom="0.25" header="0" footer="0"/>
  <pageSetup scale="39" fitToHeight="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61906-F2D3-415B-89CD-B3A28ACBB577}">
  <sheetPr>
    <pageSetUpPr fitToPage="1"/>
  </sheetPr>
  <dimension ref="A1:Y25"/>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14.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940"/>
      <c r="R1" s="941"/>
      <c r="S1" s="941"/>
      <c r="T1" s="941"/>
      <c r="U1" s="941"/>
      <c r="V1" s="941"/>
      <c r="W1" s="941"/>
      <c r="X1" s="942"/>
      <c r="Y1" s="612"/>
    </row>
    <row r="2" spans="1:25" ht="33" customHeight="1" thickTop="1" thickBot="1" x14ac:dyDescent="0.3">
      <c r="B2" s="1522"/>
      <c r="C2" s="1523"/>
      <c r="D2" s="1523"/>
      <c r="E2" s="1523"/>
      <c r="F2" s="1523"/>
      <c r="G2" s="1523"/>
      <c r="H2" s="1523"/>
      <c r="I2" s="1523"/>
      <c r="J2" s="1523"/>
      <c r="K2" s="1523"/>
      <c r="L2" s="1523"/>
      <c r="M2" s="1523"/>
      <c r="N2" s="1523"/>
      <c r="O2" s="1523"/>
      <c r="P2" s="1523"/>
      <c r="Q2" s="613"/>
      <c r="R2" s="943"/>
      <c r="S2" s="943"/>
      <c r="T2" s="943"/>
      <c r="U2" s="943"/>
      <c r="V2" s="943"/>
      <c r="W2" s="943"/>
      <c r="X2" s="614"/>
      <c r="Y2" s="612"/>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615"/>
      <c r="R3" s="616"/>
      <c r="S3" s="616"/>
      <c r="T3" s="616"/>
      <c r="U3" s="616"/>
      <c r="V3" s="616"/>
      <c r="W3" s="616"/>
      <c r="X3" s="617"/>
      <c r="Y3" s="612"/>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100365</v>
      </c>
      <c r="L6" s="1559" t="s">
        <v>1963</v>
      </c>
      <c r="M6" s="1559"/>
      <c r="N6" s="1559"/>
      <c r="O6" s="1560" t="s">
        <v>2543</v>
      </c>
      <c r="P6" s="1561"/>
      <c r="Q6" s="1561"/>
      <c r="R6" s="1561"/>
      <c r="S6" s="221">
        <v>0.52410000000000001</v>
      </c>
      <c r="T6" s="1559" t="s">
        <v>1965</v>
      </c>
      <c r="U6" s="1559"/>
      <c r="V6" s="1559"/>
      <c r="W6" s="1559"/>
      <c r="X6" s="1562"/>
    </row>
    <row r="7" spans="1:25" s="223" customFormat="1" ht="27" customHeight="1" thickTop="1" thickBot="1" x14ac:dyDescent="0.35">
      <c r="A7" s="1032"/>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SUM(K14:K47)</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3" customHeight="1" x14ac:dyDescent="0.25">
      <c r="B14" s="241" t="s">
        <v>188</v>
      </c>
      <c r="C14" s="711" t="s">
        <v>2544</v>
      </c>
      <c r="D14" s="189" t="s">
        <v>2535</v>
      </c>
      <c r="E14" s="190"/>
      <c r="F14" s="190"/>
      <c r="G14" s="191">
        <v>22.5</v>
      </c>
      <c r="H14" s="190">
        <v>120</v>
      </c>
      <c r="I14" s="191">
        <v>21.9</v>
      </c>
      <c r="J14" s="606">
        <f>$S$6*I14</f>
        <v>11.477789999999999</v>
      </c>
      <c r="K14" s="60"/>
      <c r="L14" s="59"/>
      <c r="M14" s="59"/>
      <c r="N14" s="59"/>
      <c r="O14" s="59"/>
      <c r="P14" s="59"/>
      <c r="Q14" s="59"/>
      <c r="R14" s="59"/>
      <c r="S14" s="58"/>
      <c r="T14" s="283">
        <f>SUM(K14:S14)</f>
        <v>0</v>
      </c>
      <c r="U14" s="57">
        <f>T14*I14</f>
        <v>0</v>
      </c>
      <c r="V14" s="115">
        <f>U14*$S$6</f>
        <v>0</v>
      </c>
      <c r="W14" s="1748" t="s">
        <v>1976</v>
      </c>
      <c r="X14" s="1491"/>
    </row>
    <row r="15" spans="1:25" ht="33" customHeight="1" thickBot="1" x14ac:dyDescent="0.3">
      <c r="B15" s="246" t="s">
        <v>189</v>
      </c>
      <c r="C15" s="712" t="s">
        <v>2545</v>
      </c>
      <c r="D15" s="203" t="s">
        <v>2537</v>
      </c>
      <c r="E15" s="204"/>
      <c r="F15" s="204" t="s">
        <v>2538</v>
      </c>
      <c r="G15" s="205">
        <v>27</v>
      </c>
      <c r="H15" s="204">
        <v>96</v>
      </c>
      <c r="I15" s="205">
        <v>26.28</v>
      </c>
      <c r="J15" s="327">
        <f>$S$6*I15</f>
        <v>13.773348</v>
      </c>
      <c r="K15" s="52"/>
      <c r="L15" s="51"/>
      <c r="M15" s="51"/>
      <c r="N15" s="51"/>
      <c r="O15" s="51"/>
      <c r="P15" s="51"/>
      <c r="Q15" s="51"/>
      <c r="R15" s="51"/>
      <c r="S15" s="50"/>
      <c r="T15" s="352">
        <f>SUM(K15:S15)</f>
        <v>0</v>
      </c>
      <c r="U15" s="49">
        <f>T15*I15</f>
        <v>0</v>
      </c>
      <c r="V15" s="986">
        <f>U15*$S$6</f>
        <v>0</v>
      </c>
      <c r="W15" s="1749"/>
      <c r="X15" s="1495"/>
    </row>
    <row r="16" spans="1:25" ht="23.85" customHeight="1" x14ac:dyDescent="0.25">
      <c r="B16" s="1548" t="s">
        <v>2004</v>
      </c>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50"/>
    </row>
    <row r="17" spans="2:24" ht="23.85" customHeight="1" x14ac:dyDescent="0.25">
      <c r="B17" s="1548"/>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0.75" customHeight="1" x14ac:dyDescent="0.25">
      <c r="B18" s="1548"/>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33.75" customHeight="1" thickBot="1" x14ac:dyDescent="0.3">
      <c r="B19" s="1551"/>
      <c r="C19" s="1552"/>
      <c r="D19" s="1552"/>
      <c r="E19" s="1552"/>
      <c r="F19" s="1552"/>
      <c r="G19" s="1552"/>
      <c r="H19" s="1552"/>
      <c r="I19" s="1552"/>
      <c r="J19" s="1552"/>
      <c r="K19" s="1552"/>
      <c r="L19" s="1552"/>
      <c r="M19" s="1552"/>
      <c r="N19" s="1552"/>
      <c r="O19" s="1552"/>
      <c r="P19" s="1552"/>
      <c r="Q19" s="1552"/>
      <c r="R19" s="1552"/>
      <c r="S19" s="1552"/>
      <c r="T19" s="1552"/>
      <c r="U19" s="1552"/>
      <c r="V19" s="1552"/>
      <c r="W19" s="1552"/>
      <c r="X19" s="1553"/>
    </row>
    <row r="20" spans="2:24" ht="58.5" customHeight="1" thickTop="1" thickBot="1" x14ac:dyDescent="0.3">
      <c r="B20" s="1533"/>
      <c r="C20" s="1533"/>
      <c r="D20" s="1533"/>
      <c r="E20" s="1533"/>
      <c r="F20" s="1533"/>
      <c r="G20" s="1533"/>
      <c r="H20" s="1533"/>
      <c r="I20" s="1533"/>
      <c r="J20" s="1533"/>
      <c r="K20" s="1533"/>
      <c r="L20" s="1533"/>
      <c r="M20" s="1533"/>
      <c r="N20" s="1533"/>
      <c r="O20" s="1533"/>
      <c r="P20" s="1533"/>
      <c r="Q20" s="1533"/>
      <c r="R20" s="1533"/>
      <c r="S20" s="1533"/>
      <c r="T20" s="1533"/>
      <c r="U20" s="1533"/>
      <c r="V20" s="1533"/>
      <c r="W20" s="1533"/>
      <c r="X20" s="1533"/>
    </row>
    <row r="21" spans="2:24" ht="23.25" x14ac:dyDescent="0.35">
      <c r="C21" s="1530" t="s">
        <v>2005</v>
      </c>
      <c r="D21" s="1531"/>
      <c r="E21" s="1531"/>
      <c r="F21" s="1531"/>
      <c r="G21" s="1532"/>
    </row>
    <row r="22" spans="2:24" x14ac:dyDescent="0.25">
      <c r="C22" s="1631"/>
      <c r="D22" s="1632"/>
      <c r="E22" s="1632"/>
      <c r="F22" s="1632"/>
      <c r="G22" s="1633"/>
    </row>
    <row r="23" spans="2:24" x14ac:dyDescent="0.25">
      <c r="C23" s="1631"/>
      <c r="D23" s="1632"/>
      <c r="E23" s="1632"/>
      <c r="F23" s="1632"/>
      <c r="G23" s="1633"/>
    </row>
    <row r="24" spans="2:24" x14ac:dyDescent="0.25">
      <c r="C24" s="1631"/>
      <c r="D24" s="1632"/>
      <c r="E24" s="1632"/>
      <c r="F24" s="1632"/>
      <c r="G24" s="1633"/>
    </row>
    <row r="25" spans="2:24" ht="15.75" thickBot="1" x14ac:dyDescent="0.3">
      <c r="C25" s="1634"/>
      <c r="D25" s="1635"/>
      <c r="E25" s="1635"/>
      <c r="F25" s="1635"/>
      <c r="G25" s="1636"/>
    </row>
  </sheetData>
  <sheetProtection algorithmName="SHA-512" hashValue="Xfe6LykSxNYsXxrUJFxEacUYzDBce4Z4+BE31dE/jBAk3ya6ICbl5Sd0YK4X1vHEQqXDW8S6O8HtAI6mAyWTrA==" saltValue="K8dhFEu6SG5OZkT4RK5aAA==" spinCount="100000" sheet="1" objects="1" formatColumns="0" formatRows="0" selectLockedCells="1"/>
  <mergeCells count="27">
    <mergeCell ref="B1:P1"/>
    <mergeCell ref="B2:P2"/>
    <mergeCell ref="B3:C3"/>
    <mergeCell ref="D3:J3"/>
    <mergeCell ref="K3:M3"/>
    <mergeCell ref="N3:P3"/>
    <mergeCell ref="B4:X4"/>
    <mergeCell ref="B5:X5"/>
    <mergeCell ref="B6:J6"/>
    <mergeCell ref="L6:N6"/>
    <mergeCell ref="O6:R6"/>
    <mergeCell ref="T6:X6"/>
    <mergeCell ref="C21:G21"/>
    <mergeCell ref="C22:G25"/>
    <mergeCell ref="B20:X20"/>
    <mergeCell ref="B7:B8"/>
    <mergeCell ref="E7:J7"/>
    <mergeCell ref="L7:Q7"/>
    <mergeCell ref="S7:X7"/>
    <mergeCell ref="E8:J8"/>
    <mergeCell ref="L8:Q8"/>
    <mergeCell ref="S8:X8"/>
    <mergeCell ref="B9:X9"/>
    <mergeCell ref="B10:X10"/>
    <mergeCell ref="W14:X15"/>
    <mergeCell ref="B16:X17"/>
    <mergeCell ref="B18:X19"/>
  </mergeCells>
  <conditionalFormatting sqref="B16:B1048576 B1:B13">
    <cfRule type="duplicateValues" dxfId="56" priority="10"/>
  </conditionalFormatting>
  <conditionalFormatting sqref="B14:B15">
    <cfRule type="duplicateValues" dxfId="55" priority="1"/>
  </conditionalFormatting>
  <pageMargins left="0.25" right="0.25" top="0.5" bottom="0.25" header="0" footer="0"/>
  <pageSetup scale="39"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7B07-ADF7-4067-9BE2-0019E3CF25F7}">
  <sheetPr>
    <pageSetUpPr fitToPage="1"/>
  </sheetPr>
  <dimension ref="B1:Z16"/>
  <sheetViews>
    <sheetView showGridLines="0" topLeftCell="A2"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7" width="11.140625" style="169" customWidth="1"/>
    <col min="18" max="18" width="13.28515625" style="169" customWidth="1"/>
    <col min="19" max="19" width="11.140625" style="169" customWidth="1"/>
    <col min="20" max="20" width="11.28515625" style="169" bestFit="1" customWidth="1"/>
    <col min="21" max="21" width="14.42578125" style="169" bestFit="1"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1.1" customHeight="1" x14ac:dyDescent="0.25">
      <c r="B3" s="1739"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846">
        <v>100193</v>
      </c>
      <c r="L5" s="1502" t="s">
        <v>1963</v>
      </c>
      <c r="M5" s="1502"/>
      <c r="N5" s="1502"/>
      <c r="O5" s="1765" t="s">
        <v>2546</v>
      </c>
      <c r="P5" s="1765"/>
      <c r="Q5" s="1765"/>
      <c r="R5" s="1765"/>
      <c r="S5" s="170">
        <v>1.4123000000000001</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184"/>
      <c r="K7" s="185">
        <f t="shared" ref="K7:V7" si="0">SUM(K9:K12)</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ht="15.75" thickBot="1" x14ac:dyDescent="0.3">
      <c r="B8" s="1758"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31.5" customHeight="1" x14ac:dyDescent="0.25">
      <c r="B9" s="525">
        <v>23451</v>
      </c>
      <c r="C9" s="526" t="s">
        <v>2547</v>
      </c>
      <c r="D9" s="527">
        <v>2</v>
      </c>
      <c r="E9" s="528">
        <v>0</v>
      </c>
      <c r="F9" s="528"/>
      <c r="G9" s="529">
        <v>40</v>
      </c>
      <c r="H9" s="528">
        <v>240</v>
      </c>
      <c r="I9" s="529">
        <v>57.14</v>
      </c>
      <c r="J9" s="530">
        <f>$S$5*I9</f>
        <v>80.698822000000007</v>
      </c>
      <c r="K9" s="531"/>
      <c r="L9" s="1132"/>
      <c r="M9" s="532"/>
      <c r="N9" s="532"/>
      <c r="O9" s="532"/>
      <c r="P9" s="532"/>
      <c r="Q9" s="532"/>
      <c r="R9" s="532"/>
      <c r="S9" s="533"/>
      <c r="T9" s="534">
        <f>SUM(K9:S9)</f>
        <v>0</v>
      </c>
      <c r="U9" s="535">
        <f>T9*I9</f>
        <v>0</v>
      </c>
      <c r="V9" s="850">
        <f>U9*$S$5</f>
        <v>0</v>
      </c>
      <c r="W9" s="1580" t="str">
        <f>_xlfn.CONCAT("$",'Total Sheet'!B34," per case for public LEAS/ estimated $",'Total Sheet'!B35," for Nonpublic LEAs")</f>
        <v>$2.25 per case for public LEAS/ estimated $5.25 for Nonpublic LEAs</v>
      </c>
      <c r="X9" s="1592" t="s">
        <v>1976</v>
      </c>
      <c r="Y9" s="1740"/>
    </row>
    <row r="10" spans="2:26" ht="31.5" customHeight="1" x14ac:dyDescent="0.25">
      <c r="B10" s="536">
        <v>23452</v>
      </c>
      <c r="C10" s="253" t="s">
        <v>2548</v>
      </c>
      <c r="D10" s="196">
        <v>2</v>
      </c>
      <c r="E10" s="197">
        <v>0</v>
      </c>
      <c r="F10" s="197"/>
      <c r="G10" s="198">
        <v>40</v>
      </c>
      <c r="H10" s="197">
        <v>240</v>
      </c>
      <c r="I10" s="198">
        <v>57.14</v>
      </c>
      <c r="J10" s="199">
        <f>$S$5*I10</f>
        <v>80.698822000000007</v>
      </c>
      <c r="K10" s="56"/>
      <c r="L10" s="55"/>
      <c r="M10" s="55"/>
      <c r="N10" s="55"/>
      <c r="O10" s="55"/>
      <c r="P10" s="55"/>
      <c r="Q10" s="55"/>
      <c r="R10" s="55"/>
      <c r="S10" s="54"/>
      <c r="T10" s="200">
        <f>SUM(K10:S10)</f>
        <v>0</v>
      </c>
      <c r="U10" s="53">
        <f>T10*I10</f>
        <v>0</v>
      </c>
      <c r="V10" s="844">
        <f>U10*$S$5</f>
        <v>0</v>
      </c>
      <c r="W10" s="1509"/>
      <c r="X10" s="1492"/>
      <c r="Y10" s="1761"/>
    </row>
    <row r="11" spans="2:26" ht="31.5" customHeight="1" x14ac:dyDescent="0.25">
      <c r="B11" s="537">
        <v>23453</v>
      </c>
      <c r="C11" s="253" t="s">
        <v>2549</v>
      </c>
      <c r="D11" s="196">
        <v>2</v>
      </c>
      <c r="E11" s="197">
        <v>0</v>
      </c>
      <c r="F11" s="197"/>
      <c r="G11" s="198">
        <v>40</v>
      </c>
      <c r="H11" s="197">
        <v>246</v>
      </c>
      <c r="I11" s="198">
        <v>62.5</v>
      </c>
      <c r="J11" s="199">
        <f>$S$5*I11</f>
        <v>88.268750000000011</v>
      </c>
      <c r="K11" s="56"/>
      <c r="L11" s="55"/>
      <c r="M11" s="55"/>
      <c r="N11" s="55"/>
      <c r="O11" s="55"/>
      <c r="P11" s="55"/>
      <c r="Q11" s="55"/>
      <c r="R11" s="55"/>
      <c r="S11" s="54"/>
      <c r="T11" s="200">
        <f>SUM(K11:S11)</f>
        <v>0</v>
      </c>
      <c r="U11" s="53">
        <f>T11*I11</f>
        <v>0</v>
      </c>
      <c r="V11" s="844">
        <f>U11*$S$5</f>
        <v>0</v>
      </c>
      <c r="W11" s="1509"/>
      <c r="X11" s="1492"/>
      <c r="Y11" s="1761"/>
    </row>
    <row r="12" spans="2:26" ht="31.5" customHeight="1" x14ac:dyDescent="0.25">
      <c r="B12" s="538">
        <v>23462</v>
      </c>
      <c r="C12" s="539" t="s">
        <v>2550</v>
      </c>
      <c r="D12" s="540">
        <v>2</v>
      </c>
      <c r="E12" s="541">
        <v>0</v>
      </c>
      <c r="F12" s="541"/>
      <c r="G12" s="542">
        <v>40</v>
      </c>
      <c r="H12" s="541">
        <v>240</v>
      </c>
      <c r="I12" s="542">
        <v>57.14</v>
      </c>
      <c r="J12" s="543">
        <f>$S$5*I12</f>
        <v>80.698822000000007</v>
      </c>
      <c r="K12" s="544"/>
      <c r="L12" s="545"/>
      <c r="M12" s="545"/>
      <c r="N12" s="545"/>
      <c r="O12" s="545"/>
      <c r="P12" s="545"/>
      <c r="Q12" s="545"/>
      <c r="R12" s="545"/>
      <c r="S12" s="546"/>
      <c r="T12" s="547">
        <f>SUM(K12:S12)</f>
        <v>0</v>
      </c>
      <c r="U12" s="548">
        <f>T12*I12</f>
        <v>0</v>
      </c>
      <c r="V12" s="851">
        <f>U12*$S$5</f>
        <v>0</v>
      </c>
      <c r="W12" s="1581"/>
      <c r="X12" s="1595"/>
      <c r="Y12" s="1741"/>
    </row>
    <row r="13" spans="2:26" ht="71.099999999999994" customHeight="1" x14ac:dyDescent="0.25">
      <c r="B13" s="641"/>
      <c r="C13" s="642"/>
      <c r="D13" s="643"/>
      <c r="E13" s="643"/>
      <c r="F13" s="643"/>
      <c r="G13" s="643"/>
      <c r="H13" s="643"/>
      <c r="I13" s="643"/>
      <c r="J13" s="644"/>
      <c r="K13" s="645"/>
      <c r="L13" s="645"/>
      <c r="M13" s="645"/>
      <c r="N13" s="645"/>
      <c r="O13" s="645"/>
      <c r="P13" s="645"/>
      <c r="Q13" s="645"/>
      <c r="R13" s="645"/>
      <c r="S13" s="645"/>
      <c r="T13" s="646"/>
      <c r="U13" s="647"/>
      <c r="V13" s="648"/>
      <c r="W13" s="648"/>
      <c r="X13" s="648"/>
      <c r="Y13" s="649"/>
    </row>
    <row r="14" spans="2:26" x14ac:dyDescent="0.25">
      <c r="K14" s="218"/>
      <c r="L14" s="218"/>
      <c r="M14" s="218"/>
      <c r="N14" s="218"/>
      <c r="O14" s="218"/>
      <c r="P14" s="218"/>
      <c r="Q14" s="218"/>
      <c r="R14" s="218"/>
      <c r="S14" s="218"/>
      <c r="T14" s="218"/>
      <c r="U14" s="219"/>
      <c r="V14" s="220"/>
      <c r="W14" s="220"/>
    </row>
    <row r="16" spans="2:26" ht="21" customHeight="1" x14ac:dyDescent="0.25"/>
  </sheetData>
  <sheetProtection algorithmName="SHA-512" hashValue="ndKO4YyY5FSvjuQXhPnoVhb5CVi1NmIBp0B6MM8KCCkPDYsIf2peyaLoS+5kHMuCx0LFq8OYk2Tdvf6hVZXK+w==" saltValue="Wnljzvtq9eWlShDECpioVA==" spinCount="100000" sheet="1" objects="1" formatColumns="0" formatRows="0" selectLockedCells="1"/>
  <mergeCells count="15">
    <mergeCell ref="X9:Y12"/>
    <mergeCell ref="B4:Y4"/>
    <mergeCell ref="B5:J5"/>
    <mergeCell ref="L5:N5"/>
    <mergeCell ref="O5:R5"/>
    <mergeCell ref="T5:Y5"/>
    <mergeCell ref="B8:Y8"/>
    <mergeCell ref="W9:W12"/>
    <mergeCell ref="B1:P1"/>
    <mergeCell ref="Q1:Y3"/>
    <mergeCell ref="B2:P2"/>
    <mergeCell ref="B3:C3"/>
    <mergeCell ref="D3:J3"/>
    <mergeCell ref="K3:M3"/>
    <mergeCell ref="N3:P3"/>
  </mergeCells>
  <conditionalFormatting sqref="B1">
    <cfRule type="duplicateValues" dxfId="54" priority="2"/>
  </conditionalFormatting>
  <conditionalFormatting sqref="B2:B1048576">
    <cfRule type="duplicateValues" dxfId="53" priority="3"/>
  </conditionalFormatting>
  <conditionalFormatting sqref="Z9:Z12">
    <cfRule type="containsText" dxfId="52" priority="1" operator="containsText" text="Error">
      <formula>NOT(ISERROR(SEARCH("Error",Z9)))</formula>
    </cfRule>
  </conditionalFormatting>
  <pageMargins left="0.25" right="0.25" top="0.5" bottom="0.25" header="0" footer="0"/>
  <pageSetup scale="39" fitToHeight="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7AED-33BF-4F4F-A8F1-9C4084C60677}">
  <sheetPr>
    <pageSetUpPr fitToPage="1"/>
  </sheetPr>
  <dimension ref="A1:Y41"/>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65.4257812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110149</v>
      </c>
      <c r="L6" s="1559" t="s">
        <v>1963</v>
      </c>
      <c r="M6" s="1559"/>
      <c r="N6" s="1559"/>
      <c r="O6" s="1560" t="s">
        <v>2551</v>
      </c>
      <c r="P6" s="1561"/>
      <c r="Q6" s="1561"/>
      <c r="R6" s="1561"/>
      <c r="S6" s="757">
        <v>0.3831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v>203026</v>
      </c>
      <c r="C14" s="252" t="s">
        <v>2552</v>
      </c>
      <c r="D14" s="189"/>
      <c r="E14" s="190"/>
      <c r="F14" s="190"/>
      <c r="G14" s="191">
        <v>10</v>
      </c>
      <c r="H14" s="190">
        <v>80</v>
      </c>
      <c r="I14" s="191">
        <v>8</v>
      </c>
      <c r="J14" s="83">
        <f t="shared" ref="J14:J31" si="1">$S$6*I14</f>
        <v>3.0648</v>
      </c>
      <c r="K14" s="60"/>
      <c r="L14" s="59"/>
      <c r="M14" s="59"/>
      <c r="N14" s="59"/>
      <c r="O14" s="59"/>
      <c r="P14" s="59"/>
      <c r="Q14" s="59"/>
      <c r="R14" s="59"/>
      <c r="S14" s="58"/>
      <c r="T14" s="193">
        <f t="shared" ref="T14:T31" si="2">SUM(K14:S14)</f>
        <v>0</v>
      </c>
      <c r="U14" s="57">
        <f t="shared" ref="U14:U31" si="3">T14*I14</f>
        <v>0</v>
      </c>
      <c r="V14" s="1034">
        <f t="shared" ref="V14:V31" si="4">U14*$S$6</f>
        <v>0</v>
      </c>
      <c r="W14" s="1490" t="s">
        <v>1976</v>
      </c>
      <c r="X14" s="1491"/>
    </row>
    <row r="15" spans="1:25" ht="31.5" customHeight="1" x14ac:dyDescent="0.25">
      <c r="B15" s="243">
        <v>203102</v>
      </c>
      <c r="C15" s="253" t="s">
        <v>2553</v>
      </c>
      <c r="D15" s="196"/>
      <c r="E15" s="197"/>
      <c r="F15" s="197"/>
      <c r="G15" s="198">
        <v>12.5</v>
      </c>
      <c r="H15" s="197">
        <v>100</v>
      </c>
      <c r="I15" s="198">
        <v>10</v>
      </c>
      <c r="J15" s="199">
        <f t="shared" si="1"/>
        <v>3.831</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v>203108</v>
      </c>
      <c r="C16" s="253" t="s">
        <v>2554</v>
      </c>
      <c r="D16" s="196"/>
      <c r="E16" s="197"/>
      <c r="F16" s="197"/>
      <c r="G16" s="198">
        <v>18.75</v>
      </c>
      <c r="H16" s="197">
        <v>75</v>
      </c>
      <c r="I16" s="198">
        <v>15</v>
      </c>
      <c r="J16" s="199">
        <f t="shared" si="1"/>
        <v>5.7465000000000002</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v>203120</v>
      </c>
      <c r="C17" s="253" t="s">
        <v>2555</v>
      </c>
      <c r="D17" s="196"/>
      <c r="E17" s="197"/>
      <c r="F17" s="197"/>
      <c r="G17" s="198">
        <v>18.75</v>
      </c>
      <c r="H17" s="197">
        <v>100</v>
      </c>
      <c r="I17" s="198">
        <v>15</v>
      </c>
      <c r="J17" s="199">
        <f t="shared" si="1"/>
        <v>5.7465000000000002</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t="s">
        <v>307</v>
      </c>
      <c r="C18" s="253" t="s">
        <v>2556</v>
      </c>
      <c r="D18" s="196"/>
      <c r="E18" s="197"/>
      <c r="F18" s="197"/>
      <c r="G18" s="198">
        <v>27</v>
      </c>
      <c r="H18" s="197">
        <v>96</v>
      </c>
      <c r="I18" s="198">
        <v>9.36</v>
      </c>
      <c r="J18" s="199">
        <f t="shared" si="1"/>
        <v>3.5858159999999999</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t="s">
        <v>308</v>
      </c>
      <c r="C19" s="253" t="s">
        <v>2557</v>
      </c>
      <c r="D19" s="196"/>
      <c r="E19" s="197"/>
      <c r="F19" s="197"/>
      <c r="G19" s="198">
        <v>27</v>
      </c>
      <c r="H19" s="197">
        <v>96</v>
      </c>
      <c r="I19" s="198">
        <v>9.36</v>
      </c>
      <c r="J19" s="199">
        <f t="shared" si="1"/>
        <v>3.5858159999999999</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t="s">
        <v>309</v>
      </c>
      <c r="C20" s="253" t="s">
        <v>2558</v>
      </c>
      <c r="D20" s="196"/>
      <c r="E20" s="197"/>
      <c r="F20" s="197"/>
      <c r="G20" s="198">
        <v>27</v>
      </c>
      <c r="H20" s="197">
        <v>96</v>
      </c>
      <c r="I20" s="198">
        <v>9.36</v>
      </c>
      <c r="J20" s="199">
        <f t="shared" si="1"/>
        <v>3.5858159999999999</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245" t="s">
        <v>310</v>
      </c>
      <c r="C21" s="253" t="s">
        <v>2559</v>
      </c>
      <c r="D21" s="196"/>
      <c r="E21" s="197"/>
      <c r="F21" s="197"/>
      <c r="G21" s="198">
        <v>27</v>
      </c>
      <c r="H21" s="197">
        <v>96</v>
      </c>
      <c r="I21" s="198">
        <v>9.36</v>
      </c>
      <c r="J21" s="199">
        <f t="shared" si="1"/>
        <v>3.5858159999999999</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45" t="s">
        <v>311</v>
      </c>
      <c r="C22" s="253" t="s">
        <v>2560</v>
      </c>
      <c r="D22" s="196"/>
      <c r="E22" s="197"/>
      <c r="F22" s="197"/>
      <c r="G22" s="198">
        <v>27</v>
      </c>
      <c r="H22" s="197">
        <v>96</v>
      </c>
      <c r="I22" s="198">
        <v>9.36</v>
      </c>
      <c r="J22" s="199">
        <f t="shared" si="1"/>
        <v>3.5858159999999999</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243" t="s">
        <v>312</v>
      </c>
      <c r="C23" s="253" t="s">
        <v>2561</v>
      </c>
      <c r="D23" s="196"/>
      <c r="E23" s="197"/>
      <c r="F23" s="197"/>
      <c r="G23" s="198">
        <v>27</v>
      </c>
      <c r="H23" s="197">
        <v>96</v>
      </c>
      <c r="I23" s="198">
        <v>9.36</v>
      </c>
      <c r="J23" s="199">
        <f t="shared" si="1"/>
        <v>3.5858159999999999</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245" t="s">
        <v>313</v>
      </c>
      <c r="C24" s="253" t="s">
        <v>2562</v>
      </c>
      <c r="D24" s="196"/>
      <c r="E24" s="197"/>
      <c r="F24" s="197"/>
      <c r="G24" s="198">
        <v>27</v>
      </c>
      <c r="H24" s="197">
        <v>96</v>
      </c>
      <c r="I24" s="198">
        <v>9.36</v>
      </c>
      <c r="J24" s="199">
        <f t="shared" si="1"/>
        <v>3.5858159999999999</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245" t="s">
        <v>314</v>
      </c>
      <c r="C25" s="253" t="s">
        <v>2563</v>
      </c>
      <c r="D25" s="196"/>
      <c r="E25" s="197"/>
      <c r="F25" s="197"/>
      <c r="G25" s="198">
        <v>27</v>
      </c>
      <c r="H25" s="197">
        <v>96</v>
      </c>
      <c r="I25" s="198">
        <v>9.36</v>
      </c>
      <c r="J25" s="199">
        <f t="shared" si="1"/>
        <v>3.5858159999999999</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245" t="s">
        <v>315</v>
      </c>
      <c r="C26" s="253" t="s">
        <v>2564</v>
      </c>
      <c r="D26" s="196"/>
      <c r="E26" s="197"/>
      <c r="F26" s="197"/>
      <c r="G26" s="198">
        <v>27</v>
      </c>
      <c r="H26" s="197">
        <v>96</v>
      </c>
      <c r="I26" s="198">
        <v>9.36</v>
      </c>
      <c r="J26" s="199">
        <f t="shared" si="1"/>
        <v>3.5858159999999999</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245" t="s">
        <v>316</v>
      </c>
      <c r="C27" s="253" t="s">
        <v>2565</v>
      </c>
      <c r="D27" s="196"/>
      <c r="E27" s="197"/>
      <c r="F27" s="197"/>
      <c r="G27" s="198">
        <v>27</v>
      </c>
      <c r="H27" s="197">
        <v>96</v>
      </c>
      <c r="I27" s="198">
        <v>9.36</v>
      </c>
      <c r="J27" s="199">
        <f t="shared" si="1"/>
        <v>3.5858159999999999</v>
      </c>
      <c r="K27" s="56"/>
      <c r="L27" s="55"/>
      <c r="M27" s="55"/>
      <c r="N27" s="55"/>
      <c r="O27" s="55"/>
      <c r="P27" s="55"/>
      <c r="Q27" s="55"/>
      <c r="R27" s="55"/>
      <c r="S27" s="54"/>
      <c r="T27" s="200">
        <f t="shared" si="2"/>
        <v>0</v>
      </c>
      <c r="U27" s="53">
        <f t="shared" si="3"/>
        <v>0</v>
      </c>
      <c r="V27" s="1035">
        <f t="shared" si="4"/>
        <v>0</v>
      </c>
      <c r="W27" s="1492"/>
      <c r="X27" s="1493"/>
    </row>
    <row r="28" spans="2:24" ht="31.5" customHeight="1" x14ac:dyDescent="0.25">
      <c r="B28" s="245" t="s">
        <v>317</v>
      </c>
      <c r="C28" s="253" t="s">
        <v>2566</v>
      </c>
      <c r="D28" s="196"/>
      <c r="E28" s="197"/>
      <c r="F28" s="197"/>
      <c r="G28" s="198">
        <v>27</v>
      </c>
      <c r="H28" s="197">
        <v>96</v>
      </c>
      <c r="I28" s="198">
        <v>9.36</v>
      </c>
      <c r="J28" s="199">
        <f t="shared" si="1"/>
        <v>3.5858159999999999</v>
      </c>
      <c r="K28" s="56"/>
      <c r="L28" s="55"/>
      <c r="M28" s="55"/>
      <c r="N28" s="55"/>
      <c r="O28" s="55"/>
      <c r="P28" s="55"/>
      <c r="Q28" s="55"/>
      <c r="R28" s="55"/>
      <c r="S28" s="54"/>
      <c r="T28" s="200">
        <f t="shared" si="2"/>
        <v>0</v>
      </c>
      <c r="U28" s="53">
        <f t="shared" si="3"/>
        <v>0</v>
      </c>
      <c r="V28" s="1035">
        <f t="shared" si="4"/>
        <v>0</v>
      </c>
      <c r="W28" s="1492"/>
      <c r="X28" s="1493"/>
    </row>
    <row r="29" spans="2:24" ht="31.5" customHeight="1" x14ac:dyDescent="0.25">
      <c r="B29" s="245" t="s">
        <v>318</v>
      </c>
      <c r="C29" s="253" t="s">
        <v>2567</v>
      </c>
      <c r="D29" s="196"/>
      <c r="E29" s="197"/>
      <c r="F29" s="197"/>
      <c r="G29" s="198">
        <v>40.5</v>
      </c>
      <c r="H29" s="197">
        <v>144</v>
      </c>
      <c r="I29" s="198">
        <v>8.19</v>
      </c>
      <c r="J29" s="199">
        <f t="shared" si="1"/>
        <v>3.1375889999999997</v>
      </c>
      <c r="K29" s="56"/>
      <c r="L29" s="55"/>
      <c r="M29" s="55"/>
      <c r="N29" s="55"/>
      <c r="O29" s="55"/>
      <c r="P29" s="55"/>
      <c r="Q29" s="55"/>
      <c r="R29" s="55"/>
      <c r="S29" s="54"/>
      <c r="T29" s="200">
        <f t="shared" si="2"/>
        <v>0</v>
      </c>
      <c r="U29" s="53">
        <f t="shared" si="3"/>
        <v>0</v>
      </c>
      <c r="V29" s="1035">
        <f t="shared" si="4"/>
        <v>0</v>
      </c>
      <c r="W29" s="1492"/>
      <c r="X29" s="1493"/>
    </row>
    <row r="30" spans="2:24" ht="31.5" customHeight="1" x14ac:dyDescent="0.25">
      <c r="B30" s="245" t="s">
        <v>319</v>
      </c>
      <c r="C30" s="253" t="s">
        <v>2568</v>
      </c>
      <c r="D30" s="196"/>
      <c r="E30" s="197"/>
      <c r="F30" s="197"/>
      <c r="G30" s="198">
        <v>40.5</v>
      </c>
      <c r="H30" s="197">
        <v>144</v>
      </c>
      <c r="I30" s="198">
        <v>8.19</v>
      </c>
      <c r="J30" s="199">
        <f t="shared" si="1"/>
        <v>3.1375889999999997</v>
      </c>
      <c r="K30" s="56"/>
      <c r="L30" s="55"/>
      <c r="M30" s="55"/>
      <c r="N30" s="55"/>
      <c r="O30" s="55"/>
      <c r="P30" s="55"/>
      <c r="Q30" s="55"/>
      <c r="R30" s="55"/>
      <c r="S30" s="54"/>
      <c r="T30" s="200">
        <f t="shared" si="2"/>
        <v>0</v>
      </c>
      <c r="U30" s="53">
        <f t="shared" si="3"/>
        <v>0</v>
      </c>
      <c r="V30" s="1035">
        <f t="shared" si="4"/>
        <v>0</v>
      </c>
      <c r="W30" s="1492"/>
      <c r="X30" s="1493"/>
    </row>
    <row r="31" spans="2:24" ht="31.5" customHeight="1" thickBot="1" x14ac:dyDescent="0.3">
      <c r="B31" s="246" t="s">
        <v>320</v>
      </c>
      <c r="C31" s="255" t="s">
        <v>2569</v>
      </c>
      <c r="D31" s="203"/>
      <c r="E31" s="204"/>
      <c r="F31" s="204"/>
      <c r="G31" s="205">
        <v>40.5</v>
      </c>
      <c r="H31" s="204">
        <v>144</v>
      </c>
      <c r="I31" s="205">
        <v>8.19</v>
      </c>
      <c r="J31" s="206">
        <f t="shared" si="1"/>
        <v>3.1375889999999997</v>
      </c>
      <c r="K31" s="52"/>
      <c r="L31" s="51"/>
      <c r="M31" s="51"/>
      <c r="N31" s="51"/>
      <c r="O31" s="51"/>
      <c r="P31" s="51"/>
      <c r="Q31" s="51"/>
      <c r="R31" s="51"/>
      <c r="S31" s="50"/>
      <c r="T31" s="207">
        <f t="shared" si="2"/>
        <v>0</v>
      </c>
      <c r="U31" s="49">
        <f t="shared" si="3"/>
        <v>0</v>
      </c>
      <c r="V31" s="1036">
        <f t="shared" si="4"/>
        <v>0</v>
      </c>
      <c r="W31" s="1494"/>
      <c r="X31" s="1495"/>
    </row>
    <row r="32" spans="2:24" ht="23.85" customHeight="1" x14ac:dyDescent="0.25">
      <c r="B32" s="1548" t="s">
        <v>2004</v>
      </c>
      <c r="C32" s="1569"/>
      <c r="D32" s="1569"/>
      <c r="E32" s="1569"/>
      <c r="F32" s="1569"/>
      <c r="G32" s="1569"/>
      <c r="H32" s="1569"/>
      <c r="I32" s="1569"/>
      <c r="J32" s="1569"/>
      <c r="K32" s="1569"/>
      <c r="L32" s="1569"/>
      <c r="M32" s="1569"/>
      <c r="N32" s="1569"/>
      <c r="O32" s="1569"/>
      <c r="P32" s="1569"/>
      <c r="Q32" s="1569"/>
      <c r="R32" s="1569"/>
      <c r="S32" s="1569"/>
      <c r="T32" s="1569"/>
      <c r="U32" s="1569"/>
      <c r="V32" s="1569"/>
      <c r="W32" s="1569"/>
      <c r="X32" s="1550"/>
    </row>
    <row r="33" spans="2:24" ht="23.85" customHeight="1" x14ac:dyDescent="0.25">
      <c r="B33" s="1548"/>
      <c r="C33" s="1569"/>
      <c r="D33" s="1569"/>
      <c r="E33" s="1569"/>
      <c r="F33" s="1569"/>
      <c r="G33" s="1569"/>
      <c r="H33" s="1569"/>
      <c r="I33" s="1569"/>
      <c r="J33" s="1569"/>
      <c r="K33" s="1569"/>
      <c r="L33" s="1569"/>
      <c r="M33" s="1569"/>
      <c r="N33" s="1569"/>
      <c r="O33" s="1569"/>
      <c r="P33" s="1569"/>
      <c r="Q33" s="1569"/>
      <c r="R33" s="1569"/>
      <c r="S33" s="1569"/>
      <c r="T33" s="1569"/>
      <c r="U33" s="1569"/>
      <c r="V33" s="1569"/>
      <c r="W33" s="1569"/>
      <c r="X33" s="1550"/>
    </row>
    <row r="34" spans="2:24" ht="0.75" customHeight="1" x14ac:dyDescent="0.25">
      <c r="B34" s="1548"/>
      <c r="C34" s="1569"/>
      <c r="D34" s="1569"/>
      <c r="E34" s="1569"/>
      <c r="F34" s="1569"/>
      <c r="G34" s="1569"/>
      <c r="H34" s="1569"/>
      <c r="I34" s="1569"/>
      <c r="J34" s="1569"/>
      <c r="K34" s="1569"/>
      <c r="L34" s="1569"/>
      <c r="M34" s="1569"/>
      <c r="N34" s="1569"/>
      <c r="O34" s="1569"/>
      <c r="P34" s="1569"/>
      <c r="Q34" s="1569"/>
      <c r="R34" s="1569"/>
      <c r="S34" s="1569"/>
      <c r="T34" s="1569"/>
      <c r="U34" s="1569"/>
      <c r="V34" s="1569"/>
      <c r="W34" s="1569"/>
      <c r="X34" s="1550"/>
    </row>
    <row r="35" spans="2:24" ht="33.75" customHeight="1" thickBot="1" x14ac:dyDescent="0.3">
      <c r="B35" s="1551"/>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3"/>
    </row>
    <row r="36" spans="2:24" ht="58.5" customHeight="1" thickTop="1" thickBot="1" x14ac:dyDescent="0.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row>
    <row r="37" spans="2:24" ht="23.25" x14ac:dyDescent="0.35">
      <c r="C37" s="1530" t="s">
        <v>2005</v>
      </c>
      <c r="D37" s="1531"/>
      <c r="E37" s="1531"/>
      <c r="F37" s="1531"/>
      <c r="G37" s="1532"/>
    </row>
    <row r="38" spans="2:24" x14ac:dyDescent="0.25">
      <c r="C38" s="1631"/>
      <c r="D38" s="1632"/>
      <c r="E38" s="1632"/>
      <c r="F38" s="1632"/>
      <c r="G38" s="1633"/>
    </row>
    <row r="39" spans="2:24" x14ac:dyDescent="0.25">
      <c r="C39" s="1631"/>
      <c r="D39" s="1632"/>
      <c r="E39" s="1632"/>
      <c r="F39" s="1632"/>
      <c r="G39" s="1633"/>
    </row>
    <row r="40" spans="2:24" x14ac:dyDescent="0.25">
      <c r="C40" s="1631"/>
      <c r="D40" s="1632"/>
      <c r="E40" s="1632"/>
      <c r="F40" s="1632"/>
      <c r="G40" s="1633"/>
    </row>
    <row r="41" spans="2:24" ht="15.75" thickBot="1" x14ac:dyDescent="0.3">
      <c r="C41" s="1634"/>
      <c r="D41" s="1635"/>
      <c r="E41" s="1635"/>
      <c r="F41" s="1635"/>
      <c r="G41" s="1636"/>
    </row>
  </sheetData>
  <sheetProtection algorithmName="SHA-512" hashValue="jSOwrys65UNNu6IpikKDcWhODRO+T2DENJ02754yJSRgpuVvlbdreurCnxzfgvWpA46zeCF4F82xuMNx8Ftn8Q==" saltValue="auHf4SitM+LvoUbOF1OEcQ=="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37:G37"/>
    <mergeCell ref="C38:G41"/>
    <mergeCell ref="B36:X36"/>
    <mergeCell ref="B7:B8"/>
    <mergeCell ref="E7:J7"/>
    <mergeCell ref="L7:Q7"/>
    <mergeCell ref="S7:X7"/>
    <mergeCell ref="E8:J8"/>
    <mergeCell ref="L8:Q8"/>
    <mergeCell ref="S8:X8"/>
    <mergeCell ref="B9:X9"/>
    <mergeCell ref="B10:X10"/>
    <mergeCell ref="W14:X31"/>
    <mergeCell ref="B32:X33"/>
    <mergeCell ref="B34:X35"/>
  </mergeCells>
  <conditionalFormatting sqref="B1:B1048576">
    <cfRule type="duplicateValues" dxfId="51" priority="1"/>
  </conditionalFormatting>
  <pageMargins left="0.25" right="0.25" top="0.5" bottom="0.25" header="0" footer="0"/>
  <pageSetup scale="38"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7AF8-CC29-472A-BA9D-C87684374508}">
  <sheetPr>
    <pageSetUpPr fitToPage="1"/>
  </sheetPr>
  <dimension ref="B1:Z39"/>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90.140625" style="169" customWidth="1"/>
    <col min="4" max="4" width="17" style="169" customWidth="1"/>
    <col min="5" max="5" width="14.85546875" style="169" customWidth="1"/>
    <col min="6" max="6" width="13.42578125" style="169" customWidth="1"/>
    <col min="7" max="7" width="9.85546875" style="169" customWidth="1"/>
    <col min="8" max="8" width="10.85546875" style="169" customWidth="1"/>
    <col min="9" max="9" width="12.85546875" style="169" customWidth="1"/>
    <col min="10" max="10" width="16.7109375" style="217" customWidth="1"/>
    <col min="11" max="13" width="11.140625" style="169" customWidth="1"/>
    <col min="14" max="14" width="14.5703125" style="169" customWidth="1"/>
    <col min="15" max="17" width="11.140625" style="169" customWidth="1"/>
    <col min="18" max="18" width="11.7109375" style="169" customWidth="1"/>
    <col min="19" max="19" width="12.85546875" style="169" customWidth="1"/>
    <col min="20" max="20" width="11.7109375" style="169" customWidth="1"/>
    <col min="21" max="21" width="13" style="169" bestFit="1" customWidth="1"/>
    <col min="22" max="22" width="19.42578125" style="169" bestFit="1" customWidth="1"/>
    <col min="23" max="23" width="18" style="169" customWidth="1"/>
    <col min="24" max="24" width="13.140625" style="169" customWidth="1"/>
    <col min="25" max="25" width="12" style="169" customWidth="1"/>
    <col min="26" max="26" width="46.85546875" style="169" bestFit="1" customWidth="1"/>
    <col min="27" max="27" width="11.140625" style="169" customWidth="1"/>
    <col min="28" max="28" width="15.5703125" style="169" customWidth="1"/>
    <col min="29" max="29" width="15.42578125" style="169" customWidth="1"/>
    <col min="30"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t="s">
        <v>2006</v>
      </c>
      <c r="R1" s="1766"/>
      <c r="S1" s="1766"/>
      <c r="T1" s="1766"/>
      <c r="U1" s="1766"/>
      <c r="V1" s="1766"/>
      <c r="W1" s="1766"/>
      <c r="X1" s="1766"/>
      <c r="Y1" s="1767"/>
      <c r="Z1" s="168"/>
    </row>
    <row r="2" spans="2:26" ht="33" customHeight="1" x14ac:dyDescent="0.25">
      <c r="B2" s="1738"/>
      <c r="C2" s="1523"/>
      <c r="D2" s="1523"/>
      <c r="E2" s="1523"/>
      <c r="F2" s="1523"/>
      <c r="G2" s="1523"/>
      <c r="H2" s="1523"/>
      <c r="I2" s="1523"/>
      <c r="J2" s="1523"/>
      <c r="K2" s="1523"/>
      <c r="L2" s="1523"/>
      <c r="M2" s="1523"/>
      <c r="N2" s="1523"/>
      <c r="O2" s="1523"/>
      <c r="P2" s="1523"/>
      <c r="Q2" s="1672"/>
      <c r="R2" s="1673"/>
      <c r="S2" s="1673"/>
      <c r="T2" s="1673"/>
      <c r="U2" s="1673"/>
      <c r="V2" s="1673"/>
      <c r="W2" s="1673"/>
      <c r="X2" s="1673"/>
      <c r="Y2" s="1768"/>
      <c r="Z2" s="168"/>
    </row>
    <row r="3" spans="2:26" ht="33" customHeight="1" x14ac:dyDescent="0.25">
      <c r="B3" s="1739" t="s">
        <v>1839</v>
      </c>
      <c r="C3" s="1525"/>
      <c r="D3" s="1526">
        <f>'Overview Sheet'!D11</f>
        <v>0</v>
      </c>
      <c r="E3" s="1526"/>
      <c r="F3" s="1526"/>
      <c r="G3" s="1526"/>
      <c r="H3" s="1526"/>
      <c r="I3" s="1526"/>
      <c r="J3" s="1526"/>
      <c r="K3" s="1527" t="s">
        <v>1840</v>
      </c>
      <c r="L3" s="1527"/>
      <c r="M3" s="1527"/>
      <c r="N3" s="1528">
        <f>'Overview Sheet'!$J$12</f>
        <v>0</v>
      </c>
      <c r="O3" s="1529"/>
      <c r="P3" s="1529"/>
      <c r="Q3" s="1675"/>
      <c r="R3" s="1676"/>
      <c r="S3" s="1676"/>
      <c r="T3" s="1676"/>
      <c r="U3" s="1676"/>
      <c r="V3" s="1676"/>
      <c r="W3" s="1676"/>
      <c r="X3" s="1676"/>
      <c r="Y3" s="1769"/>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2" customHeight="1" x14ac:dyDescent="0.25">
      <c r="B5" s="1744"/>
      <c r="C5" s="1500"/>
      <c r="D5" s="1500"/>
      <c r="E5" s="1500"/>
      <c r="F5" s="1500"/>
      <c r="G5" s="1753"/>
      <c r="H5" s="1753"/>
      <c r="I5" s="1753"/>
      <c r="J5" s="1754"/>
      <c r="K5" s="855">
        <v>100103</v>
      </c>
      <c r="L5" s="1755" t="s">
        <v>2570</v>
      </c>
      <c r="M5" s="1755"/>
      <c r="N5" s="1755"/>
      <c r="O5" s="1756" t="s">
        <v>2571</v>
      </c>
      <c r="P5" s="1756"/>
      <c r="Q5" s="1756"/>
      <c r="R5" s="1756"/>
      <c r="S5" s="758">
        <v>1.4903</v>
      </c>
      <c r="T5" s="1755" t="s">
        <v>1965</v>
      </c>
      <c r="U5" s="1755"/>
      <c r="V5" s="1755"/>
      <c r="W5" s="1755"/>
      <c r="X5" s="1755"/>
      <c r="Y5" s="1757"/>
    </row>
    <row r="6" spans="2:26" ht="66.75" customHeight="1" x14ac:dyDescent="0.25">
      <c r="B6" s="637" t="s">
        <v>1841</v>
      </c>
      <c r="C6" s="172" t="s">
        <v>1842</v>
      </c>
      <c r="D6" s="173" t="s">
        <v>1966</v>
      </c>
      <c r="E6" s="174" t="s">
        <v>1967</v>
      </c>
      <c r="F6" s="174" t="s">
        <v>1968</v>
      </c>
      <c r="G6" s="759" t="s">
        <v>1969</v>
      </c>
      <c r="H6" s="717" t="s">
        <v>1844</v>
      </c>
      <c r="I6" s="717" t="s">
        <v>1970</v>
      </c>
      <c r="J6" s="718" t="s">
        <v>1845</v>
      </c>
      <c r="K6" s="719" t="s">
        <v>1719</v>
      </c>
      <c r="L6" s="721" t="s">
        <v>1720</v>
      </c>
      <c r="M6" s="721" t="s">
        <v>1721</v>
      </c>
      <c r="N6" s="721" t="s">
        <v>1722</v>
      </c>
      <c r="O6" s="721" t="s">
        <v>1723</v>
      </c>
      <c r="P6" s="721" t="s">
        <v>1724</v>
      </c>
      <c r="Q6" s="721" t="s">
        <v>1725</v>
      </c>
      <c r="R6" s="721" t="s">
        <v>106</v>
      </c>
      <c r="S6" s="760" t="s">
        <v>107</v>
      </c>
      <c r="T6" s="723" t="s">
        <v>1726</v>
      </c>
      <c r="U6" s="724" t="s">
        <v>1971</v>
      </c>
      <c r="V6" s="717" t="s">
        <v>1847</v>
      </c>
      <c r="W6" s="717" t="s">
        <v>1849</v>
      </c>
      <c r="X6" s="717" t="s">
        <v>1848</v>
      </c>
      <c r="Y6" s="725" t="s">
        <v>1972</v>
      </c>
    </row>
    <row r="7" spans="2:26" ht="8.25" customHeight="1" x14ac:dyDescent="0.25">
      <c r="B7" s="639"/>
      <c r="C7" s="852"/>
      <c r="D7" s="183"/>
      <c r="E7" s="183"/>
      <c r="F7" s="183"/>
      <c r="G7" s="727"/>
      <c r="H7" s="727"/>
      <c r="I7" s="727"/>
      <c r="J7" s="983" t="str">
        <f>G30</f>
        <v/>
      </c>
      <c r="K7" s="729">
        <f t="shared" ref="K7:V7" si="0">SUM(K9:K27)</f>
        <v>0</v>
      </c>
      <c r="L7" s="729">
        <f t="shared" si="0"/>
        <v>0</v>
      </c>
      <c r="M7" s="729">
        <f t="shared" si="0"/>
        <v>0</v>
      </c>
      <c r="N7" s="729">
        <f t="shared" si="0"/>
        <v>0</v>
      </c>
      <c r="O7" s="729">
        <f t="shared" si="0"/>
        <v>0</v>
      </c>
      <c r="P7" s="729">
        <f t="shared" si="0"/>
        <v>0</v>
      </c>
      <c r="Q7" s="729">
        <f t="shared" si="0"/>
        <v>0</v>
      </c>
      <c r="R7" s="729">
        <f t="shared" si="0"/>
        <v>0</v>
      </c>
      <c r="S7" s="729">
        <f t="shared" si="0"/>
        <v>0</v>
      </c>
      <c r="T7" s="729">
        <f t="shared" si="0"/>
        <v>0</v>
      </c>
      <c r="U7" s="729">
        <f t="shared" si="0"/>
        <v>0</v>
      </c>
      <c r="V7" s="729">
        <f t="shared" si="0"/>
        <v>0</v>
      </c>
      <c r="W7" s="727"/>
      <c r="X7" s="727"/>
      <c r="Y7" s="730"/>
    </row>
    <row r="8" spans="2:26" ht="19.5" thickBot="1" x14ac:dyDescent="0.3">
      <c r="B8" s="1770" t="s">
        <v>2088</v>
      </c>
      <c r="C8" s="1668"/>
      <c r="D8" s="1668"/>
      <c r="E8" s="1668"/>
      <c r="F8" s="1668"/>
      <c r="G8" s="1668"/>
      <c r="H8" s="1668"/>
      <c r="I8" s="1668"/>
      <c r="J8" s="1668"/>
      <c r="K8" s="1668"/>
      <c r="L8" s="1668"/>
      <c r="M8" s="1668"/>
      <c r="N8" s="1668"/>
      <c r="O8" s="1668"/>
      <c r="P8" s="1668"/>
      <c r="Q8" s="1668"/>
      <c r="R8" s="1668"/>
      <c r="S8" s="1668"/>
      <c r="T8" s="1668"/>
      <c r="U8" s="1668"/>
      <c r="V8" s="1668"/>
      <c r="W8" s="1668"/>
      <c r="X8" s="1668"/>
      <c r="Y8" s="1771"/>
    </row>
    <row r="9" spans="2:26" ht="39" customHeight="1" x14ac:dyDescent="0.25">
      <c r="B9" s="525">
        <v>1230</v>
      </c>
      <c r="C9" s="761" t="s">
        <v>2572</v>
      </c>
      <c r="D9" s="527">
        <v>2</v>
      </c>
      <c r="E9" s="529">
        <v>0</v>
      </c>
      <c r="F9" s="528"/>
      <c r="G9" s="528">
        <v>30</v>
      </c>
      <c r="H9" s="528">
        <v>203</v>
      </c>
      <c r="I9" s="529">
        <v>32.090000000000003</v>
      </c>
      <c r="J9" s="620">
        <f t="shared" ref="J9:J16" si="1">+$S$5*I9</f>
        <v>47.823727000000005</v>
      </c>
      <c r="K9" s="532"/>
      <c r="L9" s="532"/>
      <c r="M9" s="532"/>
      <c r="N9" s="532"/>
      <c r="O9" s="532"/>
      <c r="P9" s="532"/>
      <c r="Q9" s="532"/>
      <c r="R9" s="532"/>
      <c r="S9" s="533"/>
      <c r="T9" s="651">
        <f t="shared" ref="T9:T16" si="2">SUM(K9:S9)</f>
        <v>0</v>
      </c>
      <c r="U9" s="535">
        <f t="shared" ref="U9:U16" si="3">T9*I9</f>
        <v>0</v>
      </c>
      <c r="V9" s="631">
        <f t="shared" ref="V9:V16" si="4">$U9*$S$5</f>
        <v>0</v>
      </c>
      <c r="W9" s="1580" t="str">
        <f>_xlfn.CONCAT("$",'Total Sheet'!B34," per case for public LEAS/ estimated $",'Total Sheet'!B35," for Nonpublic LEAs")</f>
        <v>$2.25 per case for public LEAS/ estimated $5.25 for Nonpublic LEAs</v>
      </c>
      <c r="X9" s="1573" t="s">
        <v>1976</v>
      </c>
      <c r="Y9" s="1772"/>
    </row>
    <row r="10" spans="2:26" ht="39" customHeight="1" x14ac:dyDescent="0.25">
      <c r="B10" s="662">
        <v>1250</v>
      </c>
      <c r="C10" s="762" t="s">
        <v>2573</v>
      </c>
      <c r="D10" s="276">
        <v>2</v>
      </c>
      <c r="E10" s="271">
        <v>0</v>
      </c>
      <c r="F10" s="272"/>
      <c r="G10" s="272">
        <v>30</v>
      </c>
      <c r="H10" s="272">
        <v>221</v>
      </c>
      <c r="I10" s="271">
        <v>33.770000000000003</v>
      </c>
      <c r="J10" s="67">
        <f t="shared" si="1"/>
        <v>50.327431000000004</v>
      </c>
      <c r="K10" s="65"/>
      <c r="L10" s="65"/>
      <c r="M10" s="65"/>
      <c r="N10" s="65"/>
      <c r="O10" s="65"/>
      <c r="P10" s="65"/>
      <c r="Q10" s="65"/>
      <c r="R10" s="65"/>
      <c r="S10" s="64"/>
      <c r="T10" s="337">
        <f t="shared" si="2"/>
        <v>0</v>
      </c>
      <c r="U10" s="53">
        <f t="shared" si="3"/>
        <v>0</v>
      </c>
      <c r="V10" s="76">
        <f t="shared" si="4"/>
        <v>0</v>
      </c>
      <c r="W10" s="1509"/>
      <c r="X10" s="1575"/>
      <c r="Y10" s="1773"/>
    </row>
    <row r="11" spans="2:26" ht="39" customHeight="1" x14ac:dyDescent="0.25">
      <c r="B11" s="536">
        <v>110452</v>
      </c>
      <c r="C11" s="763" t="s">
        <v>2574</v>
      </c>
      <c r="D11" s="196">
        <v>2</v>
      </c>
      <c r="E11" s="198">
        <v>1</v>
      </c>
      <c r="F11" s="197"/>
      <c r="G11" s="197">
        <v>30</v>
      </c>
      <c r="H11" s="197">
        <v>104</v>
      </c>
      <c r="I11" s="198">
        <v>25.7</v>
      </c>
      <c r="J11" s="67">
        <f t="shared" si="1"/>
        <v>38.300709999999995</v>
      </c>
      <c r="K11" s="55"/>
      <c r="L11" s="55"/>
      <c r="M11" s="55"/>
      <c r="N11" s="55"/>
      <c r="O11" s="55"/>
      <c r="P11" s="55"/>
      <c r="Q11" s="55"/>
      <c r="R11" s="55"/>
      <c r="S11" s="54"/>
      <c r="T11" s="337">
        <f t="shared" si="2"/>
        <v>0</v>
      </c>
      <c r="U11" s="53">
        <f t="shared" si="3"/>
        <v>0</v>
      </c>
      <c r="V11" s="76">
        <f t="shared" si="4"/>
        <v>0</v>
      </c>
      <c r="W11" s="1509"/>
      <c r="X11" s="1575"/>
      <c r="Y11" s="1773"/>
    </row>
    <row r="12" spans="2:26" ht="39" customHeight="1" x14ac:dyDescent="0.25">
      <c r="B12" s="536">
        <v>615300</v>
      </c>
      <c r="C12" s="763" t="s">
        <v>2575</v>
      </c>
      <c r="D12" s="196">
        <v>2</v>
      </c>
      <c r="E12" s="198">
        <v>1</v>
      </c>
      <c r="F12" s="197"/>
      <c r="G12" s="197">
        <v>30</v>
      </c>
      <c r="H12" s="197">
        <v>156</v>
      </c>
      <c r="I12" s="198">
        <v>18.079999999999998</v>
      </c>
      <c r="J12" s="67">
        <f t="shared" si="1"/>
        <v>26.944623999999997</v>
      </c>
      <c r="K12" s="55"/>
      <c r="L12" s="55"/>
      <c r="M12" s="55"/>
      <c r="N12" s="55"/>
      <c r="O12" s="55"/>
      <c r="P12" s="55"/>
      <c r="Q12" s="55"/>
      <c r="R12" s="55"/>
      <c r="S12" s="54"/>
      <c r="T12" s="337">
        <f t="shared" si="2"/>
        <v>0</v>
      </c>
      <c r="U12" s="53">
        <f t="shared" si="3"/>
        <v>0</v>
      </c>
      <c r="V12" s="76">
        <f t="shared" si="4"/>
        <v>0</v>
      </c>
      <c r="W12" s="1509"/>
      <c r="X12" s="1575"/>
      <c r="Y12" s="1773"/>
    </row>
    <row r="13" spans="2:26" ht="39" customHeight="1" x14ac:dyDescent="0.25">
      <c r="B13" s="536">
        <v>615400</v>
      </c>
      <c r="C13" s="763" t="s">
        <v>2576</v>
      </c>
      <c r="D13" s="196">
        <v>1</v>
      </c>
      <c r="E13" s="198">
        <v>0.5</v>
      </c>
      <c r="F13" s="197"/>
      <c r="G13" s="197">
        <v>30</v>
      </c>
      <c r="H13" s="197">
        <v>214</v>
      </c>
      <c r="I13" s="198">
        <v>26.39</v>
      </c>
      <c r="J13" s="67">
        <f t="shared" si="1"/>
        <v>39.329017</v>
      </c>
      <c r="K13" s="55"/>
      <c r="L13" s="55"/>
      <c r="M13" s="55"/>
      <c r="N13" s="55"/>
      <c r="O13" s="55"/>
      <c r="P13" s="55"/>
      <c r="Q13" s="55"/>
      <c r="R13" s="55"/>
      <c r="S13" s="54"/>
      <c r="T13" s="337">
        <f t="shared" si="2"/>
        <v>0</v>
      </c>
      <c r="U13" s="53">
        <f t="shared" si="3"/>
        <v>0</v>
      </c>
      <c r="V13" s="76">
        <f t="shared" si="4"/>
        <v>0</v>
      </c>
      <c r="W13" s="1509"/>
      <c r="X13" s="1575"/>
      <c r="Y13" s="1773"/>
    </row>
    <row r="14" spans="2:26" ht="39" customHeight="1" x14ac:dyDescent="0.25">
      <c r="B14" s="536">
        <v>615600</v>
      </c>
      <c r="C14" s="763" t="s">
        <v>2577</v>
      </c>
      <c r="D14" s="196">
        <v>2</v>
      </c>
      <c r="E14" s="198">
        <v>1</v>
      </c>
      <c r="F14" s="197"/>
      <c r="G14" s="197">
        <v>30</v>
      </c>
      <c r="H14" s="197">
        <v>156</v>
      </c>
      <c r="I14" s="198">
        <v>19.38</v>
      </c>
      <c r="J14" s="67">
        <f t="shared" si="1"/>
        <v>28.882013999999998</v>
      </c>
      <c r="K14" s="55"/>
      <c r="L14" s="55"/>
      <c r="M14" s="55"/>
      <c r="N14" s="55"/>
      <c r="O14" s="55"/>
      <c r="P14" s="55"/>
      <c r="Q14" s="55"/>
      <c r="R14" s="55"/>
      <c r="S14" s="54"/>
      <c r="T14" s="337">
        <f t="shared" si="2"/>
        <v>0</v>
      </c>
      <c r="U14" s="53">
        <f t="shared" si="3"/>
        <v>0</v>
      </c>
      <c r="V14" s="76">
        <f t="shared" si="4"/>
        <v>0</v>
      </c>
      <c r="W14" s="1509"/>
      <c r="X14" s="1575"/>
      <c r="Y14" s="1773"/>
    </row>
    <row r="15" spans="2:26" ht="39" customHeight="1" x14ac:dyDescent="0.25">
      <c r="B15" s="536">
        <v>625300</v>
      </c>
      <c r="C15" s="763" t="s">
        <v>2578</v>
      </c>
      <c r="D15" s="196">
        <v>2</v>
      </c>
      <c r="E15" s="198">
        <v>1</v>
      </c>
      <c r="F15" s="197"/>
      <c r="G15" s="197">
        <v>30</v>
      </c>
      <c r="H15" s="197">
        <v>156</v>
      </c>
      <c r="I15" s="198">
        <v>18.079999999999998</v>
      </c>
      <c r="J15" s="67">
        <f t="shared" si="1"/>
        <v>26.944623999999997</v>
      </c>
      <c r="K15" s="55"/>
      <c r="L15" s="55"/>
      <c r="M15" s="55"/>
      <c r="N15" s="55"/>
      <c r="O15" s="55"/>
      <c r="P15" s="55"/>
      <c r="Q15" s="55"/>
      <c r="R15" s="55"/>
      <c r="S15" s="54"/>
      <c r="T15" s="337">
        <f t="shared" si="2"/>
        <v>0</v>
      </c>
      <c r="U15" s="53">
        <f t="shared" si="3"/>
        <v>0</v>
      </c>
      <c r="V15" s="76">
        <f t="shared" si="4"/>
        <v>0</v>
      </c>
      <c r="W15" s="1509"/>
      <c r="X15" s="1575"/>
      <c r="Y15" s="1773"/>
    </row>
    <row r="16" spans="2:26" ht="39" customHeight="1" thickBot="1" x14ac:dyDescent="0.3">
      <c r="B16" s="549">
        <v>665400</v>
      </c>
      <c r="C16" s="764" t="s">
        <v>2579</v>
      </c>
      <c r="D16" s="540">
        <v>2</v>
      </c>
      <c r="E16" s="542">
        <v>1</v>
      </c>
      <c r="F16" s="541"/>
      <c r="G16" s="541">
        <v>30</v>
      </c>
      <c r="H16" s="541">
        <v>156</v>
      </c>
      <c r="I16" s="542">
        <v>18.079999999999998</v>
      </c>
      <c r="J16" s="623">
        <f t="shared" si="1"/>
        <v>26.944623999999997</v>
      </c>
      <c r="K16" s="545"/>
      <c r="L16" s="545"/>
      <c r="M16" s="545"/>
      <c r="N16" s="545"/>
      <c r="O16" s="545"/>
      <c r="P16" s="545"/>
      <c r="Q16" s="545"/>
      <c r="R16" s="545"/>
      <c r="S16" s="546"/>
      <c r="T16" s="653">
        <f t="shared" si="2"/>
        <v>0</v>
      </c>
      <c r="U16" s="548">
        <f t="shared" si="3"/>
        <v>0</v>
      </c>
      <c r="V16" s="632">
        <f t="shared" si="4"/>
        <v>0</v>
      </c>
      <c r="W16" s="1581"/>
      <c r="X16" s="1577"/>
      <c r="Y16" s="1774"/>
    </row>
    <row r="17" spans="2:26" ht="19.5" thickBot="1" x14ac:dyDescent="0.35">
      <c r="B17" s="1775" t="s">
        <v>2230</v>
      </c>
      <c r="C17" s="1649"/>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776"/>
      <c r="Z17" s="351" t="s">
        <v>2098</v>
      </c>
    </row>
    <row r="18" spans="2:26" ht="39" customHeight="1" x14ac:dyDescent="0.25">
      <c r="B18" s="679">
        <v>7516</v>
      </c>
      <c r="C18" s="761" t="s">
        <v>2580</v>
      </c>
      <c r="D18" s="527">
        <v>2</v>
      </c>
      <c r="E18" s="529">
        <v>1</v>
      </c>
      <c r="F18" s="528"/>
      <c r="G18" s="528">
        <v>30</v>
      </c>
      <c r="H18" s="528">
        <v>122</v>
      </c>
      <c r="I18" s="528">
        <v>29.2</v>
      </c>
      <c r="J18" s="620">
        <f>+$S$5*I18</f>
        <v>43.516759999999998</v>
      </c>
      <c r="K18" s="532"/>
      <c r="L18" s="532"/>
      <c r="M18" s="532"/>
      <c r="N18" s="532"/>
      <c r="O18" s="532"/>
      <c r="P18" s="532"/>
      <c r="Q18" s="532"/>
      <c r="R18" s="532"/>
      <c r="S18" s="533"/>
      <c r="T18" s="654">
        <f>SUM(K18:S18)</f>
        <v>0</v>
      </c>
      <c r="U18" s="628">
        <f>T18*I18</f>
        <v>0</v>
      </c>
      <c r="V18" s="629">
        <f>$U18*$S$5</f>
        <v>0</v>
      </c>
      <c r="W18" s="1663" t="str">
        <f>_xlfn.CONCAT("$",'Total Sheet'!B34," per case for public LEAS/ estimated $",'Total Sheet'!B35," for Nonpublic LEAs")</f>
        <v>$2.25 per case for public LEAS/ estimated $5.25 for Nonpublic LEAs</v>
      </c>
      <c r="X18" s="1651" t="s">
        <v>1976</v>
      </c>
      <c r="Y18" s="1777"/>
      <c r="Z18" s="339" t="str">
        <f>IF($J$33="","",$J$33/I18)</f>
        <v/>
      </c>
    </row>
    <row r="19" spans="2:26" ht="39" customHeight="1" x14ac:dyDescent="0.25">
      <c r="B19" s="655">
        <v>7518</v>
      </c>
      <c r="C19" s="762" t="s">
        <v>2581</v>
      </c>
      <c r="D19" s="276">
        <v>2.25</v>
      </c>
      <c r="E19" s="271">
        <v>1.25</v>
      </c>
      <c r="F19" s="272"/>
      <c r="G19" s="272">
        <v>30</v>
      </c>
      <c r="H19" s="272">
        <v>101</v>
      </c>
      <c r="I19" s="272">
        <v>29.2</v>
      </c>
      <c r="J19" s="67">
        <f>+$S$5*I19</f>
        <v>43.516759999999998</v>
      </c>
      <c r="K19" s="65"/>
      <c r="L19" s="65"/>
      <c r="M19" s="65"/>
      <c r="N19" s="65"/>
      <c r="O19" s="65"/>
      <c r="P19" s="65"/>
      <c r="Q19" s="65"/>
      <c r="R19" s="65"/>
      <c r="S19" s="64"/>
      <c r="T19" s="279">
        <f>SUM(K19:S19)</f>
        <v>0</v>
      </c>
      <c r="U19" s="53">
        <f>T19*I19</f>
        <v>0</v>
      </c>
      <c r="V19" s="74">
        <f>U19*$S$5</f>
        <v>0</v>
      </c>
      <c r="W19" s="1664"/>
      <c r="X19" s="1615"/>
      <c r="Y19" s="1778"/>
      <c r="Z19" s="339" t="str">
        <f>IF($J$33="","",$J$33/I19)</f>
        <v/>
      </c>
    </row>
    <row r="20" spans="2:26" ht="39" customHeight="1" x14ac:dyDescent="0.25">
      <c r="B20" s="655">
        <v>7522</v>
      </c>
      <c r="C20" s="762" t="s">
        <v>2582</v>
      </c>
      <c r="D20" s="276">
        <v>2</v>
      </c>
      <c r="E20" s="271">
        <v>1.25</v>
      </c>
      <c r="F20" s="272"/>
      <c r="G20" s="272">
        <v>30</v>
      </c>
      <c r="H20" s="272">
        <v>113</v>
      </c>
      <c r="I20" s="272">
        <v>32.729999999999997</v>
      </c>
      <c r="J20" s="67">
        <f>+$S$5*I20</f>
        <v>48.777518999999991</v>
      </c>
      <c r="K20" s="65"/>
      <c r="L20" s="65"/>
      <c r="M20" s="65"/>
      <c r="N20" s="65"/>
      <c r="O20" s="65"/>
      <c r="P20" s="65"/>
      <c r="Q20" s="65"/>
      <c r="R20" s="65"/>
      <c r="S20" s="64"/>
      <c r="T20" s="279">
        <f>SUM(K20:S20)</f>
        <v>0</v>
      </c>
      <c r="U20" s="53">
        <f>T20*I20</f>
        <v>0</v>
      </c>
      <c r="V20" s="74">
        <f>U20*$S$5</f>
        <v>0</v>
      </c>
      <c r="W20" s="1664"/>
      <c r="X20" s="1615"/>
      <c r="Y20" s="1778"/>
      <c r="Z20" s="339" t="str">
        <f>IF($J$33="","",$J$33/I20)</f>
        <v/>
      </c>
    </row>
    <row r="21" spans="2:26" ht="39" customHeight="1" x14ac:dyDescent="0.25">
      <c r="B21" s="655">
        <v>7527</v>
      </c>
      <c r="C21" s="762" t="s">
        <v>2583</v>
      </c>
      <c r="D21" s="276">
        <v>2</v>
      </c>
      <c r="E21" s="271">
        <v>1</v>
      </c>
      <c r="F21" s="272"/>
      <c r="G21" s="272">
        <v>30</v>
      </c>
      <c r="H21" s="272">
        <v>100</v>
      </c>
      <c r="I21" s="272">
        <v>29.8</v>
      </c>
      <c r="J21" s="67">
        <f>+$S$5*I21</f>
        <v>44.410939999999997</v>
      </c>
      <c r="K21" s="65"/>
      <c r="L21" s="65"/>
      <c r="M21" s="65"/>
      <c r="N21" s="65"/>
      <c r="O21" s="65"/>
      <c r="P21" s="65"/>
      <c r="Q21" s="65"/>
      <c r="R21" s="65"/>
      <c r="S21" s="64"/>
      <c r="T21" s="279">
        <f>SUM(K21:S21)</f>
        <v>0</v>
      </c>
      <c r="U21" s="53">
        <f>T21*I21</f>
        <v>0</v>
      </c>
      <c r="V21" s="74">
        <f>U21*$S$5</f>
        <v>0</v>
      </c>
      <c r="W21" s="1664"/>
      <c r="X21" s="1615"/>
      <c r="Y21" s="1778"/>
      <c r="Z21" s="339" t="str">
        <f>IF($J$33="","",$J$33/I21)</f>
        <v/>
      </c>
    </row>
    <row r="22" spans="2:26" ht="39" customHeight="1" thickBot="1" x14ac:dyDescent="0.3">
      <c r="B22" s="549">
        <v>7572</v>
      </c>
      <c r="C22" s="764" t="s">
        <v>2584</v>
      </c>
      <c r="D22" s="540">
        <v>2</v>
      </c>
      <c r="E22" s="542">
        <v>1.25</v>
      </c>
      <c r="F22" s="541"/>
      <c r="G22" s="541">
        <v>30</v>
      </c>
      <c r="H22" s="541">
        <v>110</v>
      </c>
      <c r="I22" s="541">
        <v>31.58</v>
      </c>
      <c r="J22" s="623">
        <f>+$S$5*I22</f>
        <v>47.063673999999999</v>
      </c>
      <c r="K22" s="545"/>
      <c r="L22" s="545"/>
      <c r="M22" s="545"/>
      <c r="N22" s="545"/>
      <c r="O22" s="545"/>
      <c r="P22" s="545"/>
      <c r="Q22" s="545"/>
      <c r="R22" s="545"/>
      <c r="S22" s="546"/>
      <c r="T22" s="661">
        <f>SUM(K22:S22)</f>
        <v>0</v>
      </c>
      <c r="U22" s="548">
        <f>T22*I22</f>
        <v>0</v>
      </c>
      <c r="V22" s="630">
        <f>U22*$S$5</f>
        <v>0</v>
      </c>
      <c r="W22" s="1665"/>
      <c r="X22" s="1654"/>
      <c r="Y22" s="1779"/>
      <c r="Z22" s="339" t="str">
        <f>IF($J$33="","",$J$33/I22)</f>
        <v/>
      </c>
    </row>
    <row r="23" spans="2:26" ht="19.5" customHeight="1" thickBot="1" x14ac:dyDescent="0.3">
      <c r="B23" s="1780" t="s">
        <v>2241</v>
      </c>
      <c r="C23" s="1657"/>
      <c r="D23" s="1657"/>
      <c r="E23" s="1657"/>
      <c r="F23" s="1657"/>
      <c r="G23" s="1657"/>
      <c r="H23" s="1657"/>
      <c r="I23" s="1657"/>
      <c r="J23" s="1657"/>
      <c r="K23" s="1657"/>
      <c r="L23" s="1657"/>
      <c r="M23" s="1657"/>
      <c r="N23" s="1657"/>
      <c r="O23" s="1657"/>
      <c r="P23" s="1657"/>
      <c r="Q23" s="1657"/>
      <c r="R23" s="1657"/>
      <c r="S23" s="1657"/>
      <c r="T23" s="1657"/>
      <c r="U23" s="1657"/>
      <c r="V23" s="1657"/>
      <c r="W23" s="1657"/>
      <c r="X23" s="1657"/>
      <c r="Y23" s="1781"/>
      <c r="Z23" s="347"/>
    </row>
    <row r="24" spans="2:26" ht="39" customHeight="1" x14ac:dyDescent="0.25">
      <c r="B24" s="525">
        <v>7526</v>
      </c>
      <c r="C24" s="761" t="s">
        <v>2585</v>
      </c>
      <c r="D24" s="527">
        <v>2</v>
      </c>
      <c r="E24" s="529">
        <v>1</v>
      </c>
      <c r="F24" s="528"/>
      <c r="G24" s="528">
        <v>30</v>
      </c>
      <c r="H24" s="528">
        <v>120</v>
      </c>
      <c r="I24" s="528">
        <v>32.07</v>
      </c>
      <c r="J24" s="620">
        <f>+$S$5*I24</f>
        <v>47.793920999999997</v>
      </c>
      <c r="K24" s="532"/>
      <c r="L24" s="532"/>
      <c r="M24" s="532"/>
      <c r="N24" s="532"/>
      <c r="O24" s="532"/>
      <c r="P24" s="532"/>
      <c r="Q24" s="532"/>
      <c r="R24" s="532"/>
      <c r="S24" s="533"/>
      <c r="T24" s="651">
        <f>SUM(K24:S24)</f>
        <v>0</v>
      </c>
      <c r="U24" s="621">
        <f>T24*I24</f>
        <v>0</v>
      </c>
      <c r="V24" s="622">
        <f>$U24*$S$5</f>
        <v>0</v>
      </c>
      <c r="W24" s="1663" t="str">
        <f>_xlfn.CONCAT("$",'Total Sheet'!B34," per case for public LEAS/ estimated $",'Total Sheet'!B35," for Nonpublic LEAs")</f>
        <v>$2.25 per case for public LEAS/ estimated $5.25 for Nonpublic LEAs</v>
      </c>
      <c r="X24" s="1659" t="s">
        <v>1976</v>
      </c>
      <c r="Y24" s="1777"/>
      <c r="Z24" s="339" t="str">
        <f>IF($J$34="","",$J$34/I24)</f>
        <v/>
      </c>
    </row>
    <row r="25" spans="2:26" ht="39" customHeight="1" x14ac:dyDescent="0.25">
      <c r="B25" s="536">
        <v>7803</v>
      </c>
      <c r="C25" s="763" t="s">
        <v>2586</v>
      </c>
      <c r="D25" s="196">
        <v>2</v>
      </c>
      <c r="E25" s="198">
        <v>1.25</v>
      </c>
      <c r="F25" s="197"/>
      <c r="G25" s="197">
        <v>30</v>
      </c>
      <c r="H25" s="197">
        <v>84</v>
      </c>
      <c r="I25" s="272">
        <v>21.63</v>
      </c>
      <c r="J25" s="67">
        <f>+$S$5*I25</f>
        <v>32.235188999999998</v>
      </c>
      <c r="K25" s="65"/>
      <c r="L25" s="65"/>
      <c r="M25" s="65"/>
      <c r="N25" s="65"/>
      <c r="O25" s="65"/>
      <c r="P25" s="65"/>
      <c r="Q25" s="65"/>
      <c r="R25" s="65"/>
      <c r="S25" s="64"/>
      <c r="T25" s="284">
        <f>SUM(K25:S25)</f>
        <v>0</v>
      </c>
      <c r="U25" s="63">
        <f>T25*I25</f>
        <v>0</v>
      </c>
      <c r="V25" s="62">
        <f>$U25*$S$5</f>
        <v>0</v>
      </c>
      <c r="W25" s="1664"/>
      <c r="X25" s="1637"/>
      <c r="Y25" s="1778"/>
      <c r="Z25" s="339" t="str">
        <f>IF($J$34="","",$J$34/I25)</f>
        <v/>
      </c>
    </row>
    <row r="26" spans="2:26" ht="39" customHeight="1" x14ac:dyDescent="0.25">
      <c r="B26" s="536">
        <v>110458</v>
      </c>
      <c r="C26" s="763" t="s">
        <v>2587</v>
      </c>
      <c r="D26" s="196">
        <v>2</v>
      </c>
      <c r="E26" s="198">
        <v>1</v>
      </c>
      <c r="F26" s="197"/>
      <c r="G26" s="197">
        <v>30</v>
      </c>
      <c r="H26" s="197">
        <v>104</v>
      </c>
      <c r="I26" s="272">
        <v>31.93</v>
      </c>
      <c r="J26" s="67">
        <f>+$S$5*I26</f>
        <v>47.585279</v>
      </c>
      <c r="K26" s="65"/>
      <c r="L26" s="65"/>
      <c r="M26" s="65"/>
      <c r="N26" s="65"/>
      <c r="O26" s="65"/>
      <c r="P26" s="65"/>
      <c r="Q26" s="65"/>
      <c r="R26" s="65"/>
      <c r="S26" s="64"/>
      <c r="T26" s="284">
        <f>SUM(K26:S26)</f>
        <v>0</v>
      </c>
      <c r="U26" s="63">
        <f>T26*I26</f>
        <v>0</v>
      </c>
      <c r="V26" s="62">
        <f>$U26*$S$5</f>
        <v>0</v>
      </c>
      <c r="W26" s="1664"/>
      <c r="X26" s="1637"/>
      <c r="Y26" s="1778"/>
      <c r="Z26" s="339" t="str">
        <f>IF($J$34="","",$J$34/I26)</f>
        <v/>
      </c>
    </row>
    <row r="27" spans="2:26" ht="39" customHeight="1" thickBot="1" x14ac:dyDescent="0.3">
      <c r="B27" s="765">
        <v>1260</v>
      </c>
      <c r="C27" s="969" t="s">
        <v>2588</v>
      </c>
      <c r="D27" s="658">
        <v>2</v>
      </c>
      <c r="E27" s="659">
        <v>0</v>
      </c>
      <c r="F27" s="660"/>
      <c r="G27" s="660">
        <v>30</v>
      </c>
      <c r="H27" s="660">
        <v>206</v>
      </c>
      <c r="I27" s="659">
        <v>41.94</v>
      </c>
      <c r="J27" s="623">
        <f>+$S$5*I27</f>
        <v>62.503181999999995</v>
      </c>
      <c r="K27" s="624"/>
      <c r="L27" s="624"/>
      <c r="M27" s="624"/>
      <c r="N27" s="624"/>
      <c r="O27" s="624"/>
      <c r="P27" s="624"/>
      <c r="Q27" s="624"/>
      <c r="R27" s="624"/>
      <c r="S27" s="625"/>
      <c r="T27" s="663">
        <f>SUM(K27:S27)</f>
        <v>0</v>
      </c>
      <c r="U27" s="626">
        <f>T27*I27</f>
        <v>0</v>
      </c>
      <c r="V27" s="627">
        <f>$U27*$S$5</f>
        <v>0</v>
      </c>
      <c r="W27" s="1665"/>
      <c r="X27" s="1660"/>
      <c r="Y27" s="1779"/>
      <c r="Z27" s="339" t="str">
        <f>IF($J$34="","",$J$34/I27)</f>
        <v/>
      </c>
    </row>
    <row r="28" spans="2:26" ht="15" customHeight="1" thickBot="1" x14ac:dyDescent="0.3">
      <c r="B28" s="666"/>
      <c r="C28" s="664"/>
      <c r="D28" s="664"/>
      <c r="E28" s="664"/>
      <c r="F28" s="664"/>
      <c r="G28" s="664"/>
      <c r="H28" s="664"/>
      <c r="I28" s="664"/>
      <c r="J28" s="665"/>
      <c r="K28" s="665"/>
      <c r="L28" s="1661" t="s">
        <v>2249</v>
      </c>
      <c r="M28" s="1661"/>
      <c r="N28" s="1661"/>
      <c r="O28" s="1661"/>
      <c r="P28" s="1661"/>
      <c r="Q28" s="1661"/>
      <c r="R28" s="1661"/>
      <c r="S28" s="1661"/>
      <c r="T28" s="1661"/>
      <c r="U28" s="1661"/>
      <c r="V28" s="1661"/>
      <c r="W28" s="1661"/>
      <c r="X28" s="1661"/>
      <c r="Y28" s="1782"/>
      <c r="Z28" s="677"/>
    </row>
    <row r="29" spans="2:26" ht="31.5" x14ac:dyDescent="0.25">
      <c r="B29" s="666"/>
      <c r="C29" s="296" t="s">
        <v>2112</v>
      </c>
      <c r="D29" s="297" t="s">
        <v>2113</v>
      </c>
      <c r="E29" s="297" t="s">
        <v>2114</v>
      </c>
      <c r="F29" s="297" t="s">
        <v>2115</v>
      </c>
      <c r="G29" s="1613"/>
      <c r="H29" s="1613"/>
      <c r="I29" s="1613"/>
      <c r="J29" s="1613"/>
      <c r="K29" s="1614"/>
      <c r="L29" s="1661"/>
      <c r="M29" s="1661"/>
      <c r="N29" s="1661"/>
      <c r="O29" s="1661"/>
      <c r="P29" s="1661"/>
      <c r="Q29" s="1661"/>
      <c r="R29" s="1661"/>
      <c r="S29" s="1661"/>
      <c r="T29" s="1661"/>
      <c r="U29" s="1661"/>
      <c r="V29" s="1661"/>
      <c r="W29" s="1661"/>
      <c r="X29" s="1661"/>
      <c r="Y29" s="1782"/>
      <c r="Z29" s="678"/>
    </row>
    <row r="30" spans="2:26" ht="23.25" x14ac:dyDescent="0.35">
      <c r="B30" s="666"/>
      <c r="C30" s="298" t="s">
        <v>2116</v>
      </c>
      <c r="D30" s="299">
        <v>0.6</v>
      </c>
      <c r="E30" s="300" t="str">
        <f>IF(SUM(F30:F31)=0,"",F30/SUM(F30:F31))</f>
        <v/>
      </c>
      <c r="F30" s="301">
        <f>SUM(U18:U22)</f>
        <v>0</v>
      </c>
      <c r="G30" s="1627" t="str">
        <f>IF(SUM(F30:F31)=0,"",IF(AND(E30&lt;D30+0.03,E30&gt;D30-0.03),"Balanced","Unbalanced"))</f>
        <v/>
      </c>
      <c r="H30" s="1628"/>
      <c r="I30" s="1628"/>
      <c r="J30" s="1628"/>
      <c r="K30" s="1629"/>
      <c r="L30" s="1661"/>
      <c r="M30" s="1661"/>
      <c r="N30" s="1661"/>
      <c r="O30" s="1661"/>
      <c r="P30" s="1661"/>
      <c r="Q30" s="1661"/>
      <c r="R30" s="1661"/>
      <c r="S30" s="1661"/>
      <c r="T30" s="1661"/>
      <c r="U30" s="1661"/>
      <c r="V30" s="1661"/>
      <c r="W30" s="1661"/>
      <c r="X30" s="1661"/>
      <c r="Y30" s="1782"/>
    </row>
    <row r="31" spans="2:26" ht="21" x14ac:dyDescent="0.35">
      <c r="B31" s="666"/>
      <c r="C31" s="302" t="s">
        <v>2117</v>
      </c>
      <c r="D31" s="303">
        <v>0.4</v>
      </c>
      <c r="E31" s="304" t="str">
        <f>IF(SUM(F30:F31)=0,"",F31/SUM(F30:F31))</f>
        <v/>
      </c>
      <c r="F31" s="305">
        <f>SUM(U24:U27)</f>
        <v>0</v>
      </c>
      <c r="G31" s="1642" t="str">
        <f>IF(G30="","",IF(AND(G30="Unbalanced",E30&lt;D30-0.03),"Increase White Meat or decrease Dark Meat",IF(AND(G30="Unbalanced",E30&gt;D30+0.03),"Increase Dark Meat or decrease White Meat","")))</f>
        <v/>
      </c>
      <c r="H31" s="1643"/>
      <c r="I31" s="1643"/>
      <c r="J31" s="1643"/>
      <c r="K31" s="1644"/>
      <c r="L31" s="664"/>
      <c r="M31" s="664"/>
      <c r="N31" s="664"/>
      <c r="O31" s="664"/>
      <c r="P31" s="664"/>
      <c r="Q31" s="664"/>
      <c r="R31" s="664"/>
      <c r="S31" s="664"/>
      <c r="T31" s="664"/>
      <c r="U31" s="664"/>
      <c r="V31" s="664"/>
      <c r="W31" s="664"/>
      <c r="X31" s="664"/>
      <c r="Y31" s="667"/>
    </row>
    <row r="32" spans="2:26" ht="7.5" customHeight="1" x14ac:dyDescent="0.25">
      <c r="B32" s="666"/>
      <c r="C32" s="664"/>
      <c r="D32" s="664"/>
      <c r="E32" s="664"/>
      <c r="F32" s="664"/>
      <c r="G32" s="664"/>
      <c r="H32" s="664"/>
      <c r="I32" s="664"/>
      <c r="J32" s="665"/>
      <c r="K32" s="664"/>
      <c r="L32" s="664"/>
      <c r="M32" s="664"/>
      <c r="N32" s="664"/>
      <c r="O32" s="664"/>
      <c r="P32" s="664"/>
      <c r="Q32" s="664"/>
      <c r="R32" s="664"/>
      <c r="S32" s="664"/>
      <c r="T32" s="664"/>
      <c r="U32" s="664"/>
      <c r="V32" s="664"/>
      <c r="W32" s="664"/>
      <c r="X32" s="664"/>
      <c r="Y32" s="667"/>
    </row>
    <row r="33" spans="2:25" x14ac:dyDescent="0.25">
      <c r="B33" s="666"/>
      <c r="C33" s="668"/>
      <c r="D33" s="664"/>
      <c r="E33" s="90"/>
      <c r="F33" s="669"/>
      <c r="G33" s="664"/>
      <c r="H33" s="668" t="str">
        <f>IF(G30&lt;&gt;"Unbalanced","","lbs needed to balance:")</f>
        <v/>
      </c>
      <c r="I33" s="664" t="str">
        <f>IF(G30&lt;&gt;"Unbalanced","","White meat")</f>
        <v/>
      </c>
      <c r="J33" s="636" t="str">
        <f>IF(G30&lt;&gt;"Unbalanced","",((D30/D31)*F31)-F30)</f>
        <v/>
      </c>
      <c r="K33" s="669" t="str">
        <f>IF(G30&lt;&gt;"Unbalanced","","lbs")</f>
        <v/>
      </c>
      <c r="L33" s="664"/>
      <c r="M33" s="664"/>
      <c r="N33" s="664"/>
      <c r="O33" s="664"/>
      <c r="P33" s="664"/>
      <c r="Q33" s="664"/>
      <c r="R33" s="664"/>
      <c r="S33" s="664"/>
      <c r="T33" s="664"/>
      <c r="U33" s="664"/>
      <c r="V33" s="664"/>
      <c r="W33" s="664"/>
      <c r="X33" s="664"/>
      <c r="Y33" s="667"/>
    </row>
    <row r="34" spans="2:25" x14ac:dyDescent="0.25">
      <c r="B34" s="666"/>
      <c r="C34" s="664"/>
      <c r="D34" s="664"/>
      <c r="E34" s="90"/>
      <c r="F34" s="669"/>
      <c r="G34" s="664"/>
      <c r="H34" s="664"/>
      <c r="I34" s="664" t="str">
        <f>IF(G30&lt;&gt;"Unbalanced","","Dark meat")</f>
        <v/>
      </c>
      <c r="J34" s="636" t="str">
        <f>IF(G30&lt;&gt;"Unbalanced","",((D31/D30)*F30)-F31)</f>
        <v/>
      </c>
      <c r="K34" s="669" t="str">
        <f>IF(G30&lt;&gt;"Unbalanced","","lbs")</f>
        <v/>
      </c>
      <c r="L34" s="664"/>
      <c r="M34" s="664"/>
      <c r="N34" s="664"/>
      <c r="O34" s="664"/>
      <c r="P34" s="664"/>
      <c r="Q34" s="664"/>
      <c r="R34" s="664"/>
      <c r="S34" s="664"/>
      <c r="T34" s="670"/>
      <c r="U34" s="671"/>
      <c r="V34" s="672"/>
      <c r="W34" s="672"/>
      <c r="X34" s="664"/>
      <c r="Y34" s="667"/>
    </row>
    <row r="35" spans="2:25" x14ac:dyDescent="0.25">
      <c r="B35" s="666"/>
      <c r="C35" s="664"/>
      <c r="D35" s="664"/>
      <c r="E35" s="664"/>
      <c r="F35" s="664"/>
      <c r="G35" s="664"/>
      <c r="H35" s="664"/>
      <c r="I35" s="664"/>
      <c r="J35" s="665"/>
      <c r="K35" s="664"/>
      <c r="L35" s="664"/>
      <c r="M35" s="664"/>
      <c r="N35" s="664"/>
      <c r="O35" s="664"/>
      <c r="P35" s="664"/>
      <c r="Q35" s="664"/>
      <c r="R35" s="664"/>
      <c r="S35" s="664"/>
      <c r="T35" s="664"/>
      <c r="U35" s="664"/>
      <c r="V35" s="664"/>
      <c r="W35" s="664"/>
      <c r="X35" s="664"/>
      <c r="Y35" s="667"/>
    </row>
    <row r="36" spans="2:25" x14ac:dyDescent="0.25">
      <c r="B36" s="673"/>
      <c r="C36" s="674"/>
      <c r="D36" s="674"/>
      <c r="E36" s="674"/>
      <c r="F36" s="674"/>
      <c r="G36" s="674"/>
      <c r="H36" s="674"/>
      <c r="I36" s="674"/>
      <c r="J36" s="675"/>
      <c r="K36" s="674"/>
      <c r="L36" s="674"/>
      <c r="M36" s="674"/>
      <c r="N36" s="674"/>
      <c r="O36" s="674"/>
      <c r="P36" s="674"/>
      <c r="Q36" s="674"/>
      <c r="R36" s="674"/>
      <c r="S36" s="674"/>
      <c r="T36" s="674"/>
      <c r="U36" s="674"/>
      <c r="V36" s="674"/>
      <c r="W36" s="674"/>
      <c r="X36" s="674"/>
      <c r="Y36" s="676"/>
    </row>
    <row r="37" spans="2:25" x14ac:dyDescent="0.25">
      <c r="K37" s="218"/>
      <c r="L37" s="218"/>
      <c r="M37" s="218"/>
      <c r="N37" s="218"/>
      <c r="O37" s="218"/>
      <c r="P37" s="218"/>
      <c r="Q37" s="218"/>
      <c r="R37" s="218"/>
      <c r="S37" s="218"/>
      <c r="T37" s="218"/>
      <c r="U37" s="218"/>
      <c r="V37" s="218"/>
      <c r="W37" s="218"/>
    </row>
    <row r="39" spans="2:25" x14ac:dyDescent="0.25">
      <c r="S39" s="348"/>
    </row>
  </sheetData>
  <sheetProtection algorithmName="SHA-512" hashValue="+LEoo5L8y7YObduz7Nx89nzTJ/YMFH3KJ2J56D/aNiYMc+loLLgHvHJF2eshnYU7i7EWuhbERl0ytk9HAjU51w==" saltValue="ew3KYXUJymM7zOqXvZg2sA==" spinCount="100000" sheet="1" objects="1" formatColumns="0" formatRows="0" selectLockedCells="1"/>
  <mergeCells count="25">
    <mergeCell ref="B8:Y8"/>
    <mergeCell ref="G31:K31"/>
    <mergeCell ref="X9:Y16"/>
    <mergeCell ref="B17:Y17"/>
    <mergeCell ref="X18:Y22"/>
    <mergeCell ref="B23:Y23"/>
    <mergeCell ref="X24:Y27"/>
    <mergeCell ref="L28:Y30"/>
    <mergeCell ref="G29:K29"/>
    <mergeCell ref="G30:K30"/>
    <mergeCell ref="W9:W16"/>
    <mergeCell ref="W18:W22"/>
    <mergeCell ref="W24:W27"/>
    <mergeCell ref="B4:Y4"/>
    <mergeCell ref="B5:J5"/>
    <mergeCell ref="B1:P1"/>
    <mergeCell ref="Q1:Y3"/>
    <mergeCell ref="B2:P2"/>
    <mergeCell ref="B3:C3"/>
    <mergeCell ref="D3:J3"/>
    <mergeCell ref="K3:M3"/>
    <mergeCell ref="N3:P3"/>
    <mergeCell ref="L5:N5"/>
    <mergeCell ref="O5:R5"/>
    <mergeCell ref="T5:Y5"/>
  </mergeCells>
  <conditionalFormatting sqref="B1:B1048576">
    <cfRule type="duplicateValues" dxfId="50" priority="2"/>
  </conditionalFormatting>
  <conditionalFormatting sqref="G30:K31">
    <cfRule type="expression" dxfId="49" priority="3">
      <formula>$G$30="Unbalanced"</formula>
    </cfRule>
    <cfRule type="expression" dxfId="48" priority="4">
      <formula>$G$30="Balanced"</formula>
    </cfRule>
  </conditionalFormatting>
  <conditionalFormatting sqref="AA9:AA27">
    <cfRule type="containsText" dxfId="47" priority="1" operator="containsText" text="Error">
      <formula>NOT(ISERROR(SEARCH("Error",AA9)))</formula>
    </cfRule>
  </conditionalFormatting>
  <pageMargins left="0.25" right="0.25" top="0.5" bottom="0.25" header="0" footer="0"/>
  <pageSetup scale="34"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C758-5A68-45B8-965A-F10BB10DFE69}">
  <sheetPr>
    <pageSetUpPr fitToPage="1"/>
  </sheetPr>
  <dimension ref="A1:Y53"/>
  <sheetViews>
    <sheetView showGridLines="0" zoomScale="60" zoomScaleNormal="60" workbookViewId="0">
      <selection activeCell="K14" sqref="K14"/>
    </sheetView>
  </sheetViews>
  <sheetFormatPr defaultColWidth="9.140625" defaultRowHeight="15" x14ac:dyDescent="0.25"/>
  <cols>
    <col min="1" max="1" width="2.7109375" style="169" customWidth="1"/>
    <col min="2" max="2" width="13.42578125" style="169" customWidth="1"/>
    <col min="3" max="3" width="90.570312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4" style="169" customWidth="1"/>
    <col min="15" max="19" width="12" style="169" customWidth="1"/>
    <col min="20" max="21" width="12.85546875" style="169" customWidth="1"/>
    <col min="22" max="22" width="19"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2570</v>
      </c>
      <c r="M6" s="1559"/>
      <c r="N6" s="1559"/>
      <c r="O6" s="1560" t="s">
        <v>2571</v>
      </c>
      <c r="P6" s="1561"/>
      <c r="Q6" s="1561"/>
      <c r="R6" s="1561"/>
      <c r="S6" s="757">
        <v>1.4903</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SUM(U14:U21,U23:U27,U29:U32)</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57"/>
      <c r="C11" s="694"/>
      <c r="D11" s="694"/>
      <c r="E11" s="694"/>
      <c r="F11" s="694"/>
      <c r="G11" s="694"/>
      <c r="H11" s="694"/>
      <c r="I11" s="694"/>
      <c r="J11" s="695" t="str">
        <f>G39</f>
        <v/>
      </c>
      <c r="K11" s="695">
        <f t="shared" ref="K11:S11" si="0">SUM(K14:K32)</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SUM(T14:T46)</f>
        <v>0</v>
      </c>
      <c r="U11" s="695">
        <f>SUM(U14:U46)</f>
        <v>0</v>
      </c>
      <c r="V11" s="696">
        <f>SUM(V14:V46)</f>
        <v>0</v>
      </c>
      <c r="W11" s="694"/>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19.5"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1.5" customHeight="1" x14ac:dyDescent="0.25">
      <c r="B14" s="268">
        <v>1230</v>
      </c>
      <c r="C14" s="762" t="s">
        <v>2572</v>
      </c>
      <c r="D14" s="270">
        <v>2</v>
      </c>
      <c r="E14" s="271">
        <v>0</v>
      </c>
      <c r="F14" s="271"/>
      <c r="G14" s="271">
        <v>30</v>
      </c>
      <c r="H14" s="272">
        <v>203</v>
      </c>
      <c r="I14" s="271">
        <v>32.090000000000003</v>
      </c>
      <c r="J14" s="103">
        <f t="shared" ref="J14:J21" si="1">+$S$6*I14</f>
        <v>47.823727000000005</v>
      </c>
      <c r="K14" s="60"/>
      <c r="L14" s="59"/>
      <c r="M14" s="59"/>
      <c r="N14" s="59"/>
      <c r="O14" s="59"/>
      <c r="P14" s="59"/>
      <c r="Q14" s="59"/>
      <c r="R14" s="59"/>
      <c r="S14" s="58"/>
      <c r="T14" s="273">
        <f t="shared" ref="T14:T32" si="2">SUM(K14:S14)</f>
        <v>0</v>
      </c>
      <c r="U14" s="105">
        <f t="shared" ref="U14:U32" si="3">T14*I14</f>
        <v>0</v>
      </c>
      <c r="V14" s="104">
        <f t="shared" ref="V14:V32" si="4">U14*$S$6</f>
        <v>0</v>
      </c>
      <c r="W14" s="1608" t="s">
        <v>1976</v>
      </c>
      <c r="X14" s="1609"/>
    </row>
    <row r="15" spans="1:25" ht="31.5" customHeight="1" x14ac:dyDescent="0.25">
      <c r="B15" s="268">
        <v>1250</v>
      </c>
      <c r="C15" s="762" t="s">
        <v>2573</v>
      </c>
      <c r="D15" s="270">
        <v>2</v>
      </c>
      <c r="E15" s="271">
        <v>0</v>
      </c>
      <c r="F15" s="271"/>
      <c r="G15" s="271">
        <v>30</v>
      </c>
      <c r="H15" s="272">
        <v>221</v>
      </c>
      <c r="I15" s="271">
        <v>33.770000000000003</v>
      </c>
      <c r="J15" s="103">
        <f t="shared" si="1"/>
        <v>50.327431000000004</v>
      </c>
      <c r="K15" s="77"/>
      <c r="L15" s="65"/>
      <c r="M15" s="65"/>
      <c r="N15" s="65"/>
      <c r="O15" s="65"/>
      <c r="P15" s="65"/>
      <c r="Q15" s="65"/>
      <c r="R15" s="65"/>
      <c r="S15" s="64"/>
      <c r="T15" s="274">
        <f t="shared" si="2"/>
        <v>0</v>
      </c>
      <c r="U15" s="102">
        <f t="shared" si="3"/>
        <v>0</v>
      </c>
      <c r="V15" s="101">
        <f t="shared" si="4"/>
        <v>0</v>
      </c>
      <c r="W15" s="1608"/>
      <c r="X15" s="1609"/>
    </row>
    <row r="16" spans="1:25" ht="31.5" customHeight="1" x14ac:dyDescent="0.25">
      <c r="B16" s="254">
        <v>110452</v>
      </c>
      <c r="C16" s="763" t="s">
        <v>2574</v>
      </c>
      <c r="D16" s="332">
        <v>2</v>
      </c>
      <c r="E16" s="198">
        <v>1</v>
      </c>
      <c r="F16" s="198"/>
      <c r="G16" s="198">
        <v>30</v>
      </c>
      <c r="H16" s="197">
        <v>104</v>
      </c>
      <c r="I16" s="198">
        <v>25.7</v>
      </c>
      <c r="J16" s="103">
        <f t="shared" si="1"/>
        <v>38.300709999999995</v>
      </c>
      <c r="K16" s="56"/>
      <c r="L16" s="55"/>
      <c r="M16" s="55"/>
      <c r="N16" s="55"/>
      <c r="O16" s="55"/>
      <c r="P16" s="55"/>
      <c r="Q16" s="55"/>
      <c r="R16" s="55"/>
      <c r="S16" s="54"/>
      <c r="T16" s="274">
        <f t="shared" si="2"/>
        <v>0</v>
      </c>
      <c r="U16" s="102">
        <f t="shared" si="3"/>
        <v>0</v>
      </c>
      <c r="V16" s="101">
        <f t="shared" si="4"/>
        <v>0</v>
      </c>
      <c r="W16" s="1492"/>
      <c r="X16" s="1493"/>
    </row>
    <row r="17" spans="2:25" ht="31.5" customHeight="1" x14ac:dyDescent="0.25">
      <c r="B17" s="194">
        <v>615300</v>
      </c>
      <c r="C17" s="763" t="s">
        <v>2575</v>
      </c>
      <c r="D17" s="332">
        <v>2</v>
      </c>
      <c r="E17" s="198">
        <v>1</v>
      </c>
      <c r="F17" s="198"/>
      <c r="G17" s="198">
        <v>30</v>
      </c>
      <c r="H17" s="197">
        <v>156</v>
      </c>
      <c r="I17" s="198">
        <v>18.079999999999998</v>
      </c>
      <c r="J17" s="103">
        <f t="shared" si="1"/>
        <v>26.944623999999997</v>
      </c>
      <c r="K17" s="56"/>
      <c r="L17" s="55"/>
      <c r="M17" s="55"/>
      <c r="N17" s="55"/>
      <c r="O17" s="55"/>
      <c r="P17" s="55"/>
      <c r="Q17" s="55"/>
      <c r="R17" s="55"/>
      <c r="S17" s="54"/>
      <c r="T17" s="274">
        <f t="shared" si="2"/>
        <v>0</v>
      </c>
      <c r="U17" s="102">
        <f t="shared" si="3"/>
        <v>0</v>
      </c>
      <c r="V17" s="101">
        <f t="shared" si="4"/>
        <v>0</v>
      </c>
      <c r="W17" s="1492"/>
      <c r="X17" s="1493"/>
    </row>
    <row r="18" spans="2:25" ht="31.5" customHeight="1" x14ac:dyDescent="0.25">
      <c r="B18" s="194">
        <v>615400</v>
      </c>
      <c r="C18" s="763" t="s">
        <v>2576</v>
      </c>
      <c r="D18" s="332">
        <v>1</v>
      </c>
      <c r="E18" s="198">
        <v>0.5</v>
      </c>
      <c r="F18" s="198"/>
      <c r="G18" s="198">
        <v>30</v>
      </c>
      <c r="H18" s="197">
        <v>214</v>
      </c>
      <c r="I18" s="198">
        <v>26.39</v>
      </c>
      <c r="J18" s="103">
        <f t="shared" si="1"/>
        <v>39.329017</v>
      </c>
      <c r="K18" s="56"/>
      <c r="L18" s="55"/>
      <c r="M18" s="55"/>
      <c r="N18" s="55"/>
      <c r="O18" s="55"/>
      <c r="P18" s="55"/>
      <c r="Q18" s="55"/>
      <c r="R18" s="55"/>
      <c r="S18" s="54"/>
      <c r="T18" s="274">
        <f t="shared" si="2"/>
        <v>0</v>
      </c>
      <c r="U18" s="102">
        <f t="shared" si="3"/>
        <v>0</v>
      </c>
      <c r="V18" s="101">
        <f t="shared" si="4"/>
        <v>0</v>
      </c>
      <c r="W18" s="1492"/>
      <c r="X18" s="1493"/>
    </row>
    <row r="19" spans="2:25" ht="31.5" customHeight="1" x14ac:dyDescent="0.25">
      <c r="B19" s="194">
        <v>615600</v>
      </c>
      <c r="C19" s="763" t="s">
        <v>2577</v>
      </c>
      <c r="D19" s="332">
        <v>2</v>
      </c>
      <c r="E19" s="198">
        <v>1</v>
      </c>
      <c r="F19" s="198"/>
      <c r="G19" s="198">
        <v>30</v>
      </c>
      <c r="H19" s="197">
        <v>156</v>
      </c>
      <c r="I19" s="198">
        <v>19.38</v>
      </c>
      <c r="J19" s="103">
        <f t="shared" si="1"/>
        <v>28.882013999999998</v>
      </c>
      <c r="K19" s="56"/>
      <c r="L19" s="55"/>
      <c r="M19" s="55"/>
      <c r="N19" s="55"/>
      <c r="O19" s="55"/>
      <c r="P19" s="55"/>
      <c r="Q19" s="55"/>
      <c r="R19" s="55"/>
      <c r="S19" s="54"/>
      <c r="T19" s="274">
        <f t="shared" si="2"/>
        <v>0</v>
      </c>
      <c r="U19" s="102">
        <f t="shared" si="3"/>
        <v>0</v>
      </c>
      <c r="V19" s="101">
        <f t="shared" si="4"/>
        <v>0</v>
      </c>
      <c r="W19" s="1492"/>
      <c r="X19" s="1493"/>
    </row>
    <row r="20" spans="2:25" ht="31.5" customHeight="1" x14ac:dyDescent="0.25">
      <c r="B20" s="194">
        <v>625300</v>
      </c>
      <c r="C20" s="763" t="s">
        <v>2578</v>
      </c>
      <c r="D20" s="332">
        <v>2</v>
      </c>
      <c r="E20" s="198">
        <v>1</v>
      </c>
      <c r="F20" s="198"/>
      <c r="G20" s="198">
        <v>30</v>
      </c>
      <c r="H20" s="197">
        <v>156</v>
      </c>
      <c r="I20" s="198">
        <v>18.079999999999998</v>
      </c>
      <c r="J20" s="103">
        <f t="shared" si="1"/>
        <v>26.944623999999997</v>
      </c>
      <c r="K20" s="56"/>
      <c r="L20" s="55"/>
      <c r="M20" s="55"/>
      <c r="N20" s="55"/>
      <c r="O20" s="55"/>
      <c r="P20" s="55"/>
      <c r="Q20" s="55"/>
      <c r="R20" s="55"/>
      <c r="S20" s="54"/>
      <c r="T20" s="274">
        <f t="shared" si="2"/>
        <v>0</v>
      </c>
      <c r="U20" s="102">
        <f t="shared" si="3"/>
        <v>0</v>
      </c>
      <c r="V20" s="101">
        <f t="shared" si="4"/>
        <v>0</v>
      </c>
      <c r="W20" s="1492"/>
      <c r="X20" s="1493"/>
    </row>
    <row r="21" spans="2:25" ht="31.5" customHeight="1" thickBot="1" x14ac:dyDescent="0.3">
      <c r="B21" s="194">
        <v>665400</v>
      </c>
      <c r="C21" s="763" t="s">
        <v>2579</v>
      </c>
      <c r="D21" s="332">
        <v>2</v>
      </c>
      <c r="E21" s="198">
        <v>1</v>
      </c>
      <c r="F21" s="198"/>
      <c r="G21" s="198">
        <v>30</v>
      </c>
      <c r="H21" s="197">
        <v>156</v>
      </c>
      <c r="I21" s="198">
        <v>18.079999999999998</v>
      </c>
      <c r="J21" s="103">
        <f t="shared" si="1"/>
        <v>26.944623999999997</v>
      </c>
      <c r="K21" s="56"/>
      <c r="L21" s="55"/>
      <c r="M21" s="55"/>
      <c r="N21" s="55"/>
      <c r="O21" s="55"/>
      <c r="P21" s="55"/>
      <c r="Q21" s="55"/>
      <c r="R21" s="55"/>
      <c r="S21" s="54"/>
      <c r="T21" s="274">
        <f t="shared" si="2"/>
        <v>0</v>
      </c>
      <c r="U21" s="102">
        <f t="shared" si="3"/>
        <v>0</v>
      </c>
      <c r="V21" s="101">
        <f t="shared" si="4"/>
        <v>0</v>
      </c>
      <c r="W21" s="1492"/>
      <c r="X21" s="1493"/>
    </row>
    <row r="22" spans="2:25" ht="19.5" customHeight="1" thickBot="1" x14ac:dyDescent="0.35">
      <c r="B22" s="1610" t="s">
        <v>2097</v>
      </c>
      <c r="C22" s="1611"/>
      <c r="D22" s="1611"/>
      <c r="E22" s="1611"/>
      <c r="F22" s="1611"/>
      <c r="G22" s="1611"/>
      <c r="H22" s="1611"/>
      <c r="I22" s="1611"/>
      <c r="J22" s="1611"/>
      <c r="K22" s="1611"/>
      <c r="L22" s="1611"/>
      <c r="M22" s="1611"/>
      <c r="N22" s="1611"/>
      <c r="O22" s="1611"/>
      <c r="P22" s="1611"/>
      <c r="Q22" s="1611"/>
      <c r="R22" s="1611"/>
      <c r="S22" s="1611"/>
      <c r="T22" s="1611">
        <f t="shared" si="2"/>
        <v>0</v>
      </c>
      <c r="U22" s="1611">
        <f t="shared" si="3"/>
        <v>0</v>
      </c>
      <c r="V22" s="1611">
        <f t="shared" si="4"/>
        <v>0</v>
      </c>
      <c r="W22" s="1611" t="s">
        <v>1976</v>
      </c>
      <c r="X22" s="1612"/>
      <c r="Y22" s="275" t="s">
        <v>2098</v>
      </c>
    </row>
    <row r="23" spans="2:25" ht="37.5" x14ac:dyDescent="0.25">
      <c r="B23" s="268">
        <v>7516</v>
      </c>
      <c r="C23" s="762" t="s">
        <v>2580</v>
      </c>
      <c r="D23" s="276">
        <v>2</v>
      </c>
      <c r="E23" s="271">
        <v>1</v>
      </c>
      <c r="F23" s="271"/>
      <c r="G23" s="271">
        <v>30</v>
      </c>
      <c r="H23" s="272">
        <v>122</v>
      </c>
      <c r="I23" s="271">
        <v>29.2</v>
      </c>
      <c r="J23" s="83">
        <f>+$S$6*I23</f>
        <v>43.516759999999998</v>
      </c>
      <c r="K23" s="97"/>
      <c r="L23" s="65"/>
      <c r="M23" s="65"/>
      <c r="N23" s="65"/>
      <c r="O23" s="65"/>
      <c r="P23" s="65"/>
      <c r="Q23" s="65"/>
      <c r="R23" s="65"/>
      <c r="S23" s="64"/>
      <c r="T23" s="277">
        <f t="shared" si="2"/>
        <v>0</v>
      </c>
      <c r="U23" s="68">
        <f t="shared" si="3"/>
        <v>0</v>
      </c>
      <c r="V23" s="61">
        <f t="shared" si="4"/>
        <v>0</v>
      </c>
      <c r="W23" s="1615" t="s">
        <v>1976</v>
      </c>
      <c r="X23" s="1616"/>
      <c r="Y23" s="278" t="str">
        <f>IF($J$42="","",$J$42/I23)</f>
        <v/>
      </c>
    </row>
    <row r="24" spans="2:25" ht="37.5" x14ac:dyDescent="0.25">
      <c r="B24" s="268">
        <v>7518</v>
      </c>
      <c r="C24" s="762" t="s">
        <v>2581</v>
      </c>
      <c r="D24" s="276">
        <v>2.25</v>
      </c>
      <c r="E24" s="271">
        <v>1.25</v>
      </c>
      <c r="F24" s="271"/>
      <c r="G24" s="271">
        <v>30</v>
      </c>
      <c r="H24" s="272">
        <v>101</v>
      </c>
      <c r="I24" s="271">
        <v>29.2</v>
      </c>
      <c r="J24" s="98">
        <f>+$S$6*I24</f>
        <v>43.516759999999998</v>
      </c>
      <c r="K24" s="97"/>
      <c r="L24" s="65"/>
      <c r="M24" s="65"/>
      <c r="N24" s="65"/>
      <c r="O24" s="65"/>
      <c r="P24" s="65"/>
      <c r="Q24" s="65"/>
      <c r="R24" s="65"/>
      <c r="S24" s="64"/>
      <c r="T24" s="279">
        <f t="shared" si="2"/>
        <v>0</v>
      </c>
      <c r="U24" s="53">
        <f t="shared" si="3"/>
        <v>0</v>
      </c>
      <c r="V24" s="74">
        <f t="shared" si="4"/>
        <v>0</v>
      </c>
      <c r="W24" s="1615"/>
      <c r="X24" s="1616"/>
      <c r="Y24" s="278" t="str">
        <f>IF($J$42="","",$J$42/I24)</f>
        <v/>
      </c>
    </row>
    <row r="25" spans="2:25" ht="37.5" x14ac:dyDescent="0.25">
      <c r="B25" s="268">
        <v>7522</v>
      </c>
      <c r="C25" s="762" t="s">
        <v>2582</v>
      </c>
      <c r="D25" s="276">
        <v>2</v>
      </c>
      <c r="E25" s="271">
        <v>1.25</v>
      </c>
      <c r="F25" s="271"/>
      <c r="G25" s="271">
        <v>30</v>
      </c>
      <c r="H25" s="272">
        <v>113</v>
      </c>
      <c r="I25" s="271">
        <v>32.729999999999997</v>
      </c>
      <c r="J25" s="98">
        <f>+$S$6*I25</f>
        <v>48.777518999999991</v>
      </c>
      <c r="K25" s="97"/>
      <c r="L25" s="65"/>
      <c r="M25" s="65"/>
      <c r="N25" s="65"/>
      <c r="O25" s="65"/>
      <c r="P25" s="65"/>
      <c r="Q25" s="65"/>
      <c r="R25" s="65"/>
      <c r="S25" s="64"/>
      <c r="T25" s="279">
        <f t="shared" si="2"/>
        <v>0</v>
      </c>
      <c r="U25" s="53">
        <f t="shared" si="3"/>
        <v>0</v>
      </c>
      <c r="V25" s="74">
        <f t="shared" si="4"/>
        <v>0</v>
      </c>
      <c r="W25" s="1615"/>
      <c r="X25" s="1616"/>
      <c r="Y25" s="278" t="str">
        <f>IF($J$42="","",$J$42/I25)</f>
        <v/>
      </c>
    </row>
    <row r="26" spans="2:25" ht="37.5" x14ac:dyDescent="0.25">
      <c r="B26" s="268">
        <v>7527</v>
      </c>
      <c r="C26" s="762" t="s">
        <v>2583</v>
      </c>
      <c r="D26" s="276">
        <v>2</v>
      </c>
      <c r="E26" s="271">
        <v>1</v>
      </c>
      <c r="F26" s="271"/>
      <c r="G26" s="271">
        <v>30</v>
      </c>
      <c r="H26" s="272">
        <v>100</v>
      </c>
      <c r="I26" s="271">
        <v>29.8</v>
      </c>
      <c r="J26" s="98">
        <f>+$S$6*I26</f>
        <v>44.410939999999997</v>
      </c>
      <c r="K26" s="97"/>
      <c r="L26" s="65"/>
      <c r="M26" s="65"/>
      <c r="N26" s="65"/>
      <c r="O26" s="65"/>
      <c r="P26" s="65"/>
      <c r="Q26" s="65"/>
      <c r="R26" s="65"/>
      <c r="S26" s="64"/>
      <c r="T26" s="279">
        <f t="shared" si="2"/>
        <v>0</v>
      </c>
      <c r="U26" s="53">
        <f t="shared" si="3"/>
        <v>0</v>
      </c>
      <c r="V26" s="74">
        <f t="shared" si="4"/>
        <v>0</v>
      </c>
      <c r="W26" s="1615"/>
      <c r="X26" s="1616"/>
      <c r="Y26" s="278" t="str">
        <f>IF($J$42="","",$J$42/I26)</f>
        <v/>
      </c>
    </row>
    <row r="27" spans="2:25" ht="38.25" thickBot="1" x14ac:dyDescent="0.3">
      <c r="B27" s="268">
        <v>7572</v>
      </c>
      <c r="C27" s="762" t="s">
        <v>2584</v>
      </c>
      <c r="D27" s="276">
        <v>2</v>
      </c>
      <c r="E27" s="271">
        <v>1.25</v>
      </c>
      <c r="F27" s="271"/>
      <c r="G27" s="271">
        <v>30</v>
      </c>
      <c r="H27" s="272">
        <v>110</v>
      </c>
      <c r="I27" s="271">
        <v>31.58</v>
      </c>
      <c r="J27" s="98">
        <f>+$S$6*I27</f>
        <v>47.063673999999999</v>
      </c>
      <c r="K27" s="97"/>
      <c r="L27" s="65"/>
      <c r="M27" s="65"/>
      <c r="N27" s="65"/>
      <c r="O27" s="65"/>
      <c r="P27" s="65"/>
      <c r="Q27" s="65"/>
      <c r="R27" s="65"/>
      <c r="S27" s="64"/>
      <c r="T27" s="279">
        <f t="shared" si="2"/>
        <v>0</v>
      </c>
      <c r="U27" s="53">
        <f t="shared" si="3"/>
        <v>0</v>
      </c>
      <c r="V27" s="74">
        <f t="shared" si="4"/>
        <v>0</v>
      </c>
      <c r="W27" s="1615"/>
      <c r="X27" s="1616"/>
      <c r="Y27" s="278" t="str">
        <f>IF($J$42="","",$J$42/I27)</f>
        <v/>
      </c>
    </row>
    <row r="28" spans="2:25" ht="19.5" customHeight="1" thickBot="1" x14ac:dyDescent="0.3">
      <c r="B28" s="1620" t="s">
        <v>2104</v>
      </c>
      <c r="C28" s="1621"/>
      <c r="D28" s="1621"/>
      <c r="E28" s="1621"/>
      <c r="F28" s="1621"/>
      <c r="G28" s="1621"/>
      <c r="H28" s="1621"/>
      <c r="I28" s="1621"/>
      <c r="J28" s="1621"/>
      <c r="K28" s="1621"/>
      <c r="L28" s="1621"/>
      <c r="M28" s="1621"/>
      <c r="N28" s="1621"/>
      <c r="O28" s="1621"/>
      <c r="P28" s="1621"/>
      <c r="Q28" s="1621"/>
      <c r="R28" s="1621"/>
      <c r="S28" s="1621"/>
      <c r="T28" s="1621">
        <f t="shared" si="2"/>
        <v>0</v>
      </c>
      <c r="U28" s="1621">
        <f t="shared" si="3"/>
        <v>0</v>
      </c>
      <c r="V28" s="1621">
        <f t="shared" si="4"/>
        <v>0</v>
      </c>
      <c r="W28" s="1621"/>
      <c r="X28" s="1622"/>
      <c r="Y28" s="280"/>
    </row>
    <row r="29" spans="2:25" ht="31.5" customHeight="1" x14ac:dyDescent="0.25">
      <c r="B29" s="268">
        <v>7526</v>
      </c>
      <c r="C29" s="762" t="s">
        <v>2585</v>
      </c>
      <c r="D29" s="276">
        <v>2</v>
      </c>
      <c r="E29" s="271">
        <v>1</v>
      </c>
      <c r="F29" s="271"/>
      <c r="G29" s="271">
        <v>30</v>
      </c>
      <c r="H29" s="272">
        <v>120</v>
      </c>
      <c r="I29" s="271">
        <v>32.07</v>
      </c>
      <c r="J29" s="83">
        <f>+$S$6*I29</f>
        <v>47.793920999999997</v>
      </c>
      <c r="K29" s="97"/>
      <c r="L29" s="65"/>
      <c r="M29" s="65"/>
      <c r="N29" s="65"/>
      <c r="O29" s="65"/>
      <c r="P29" s="65"/>
      <c r="Q29" s="65"/>
      <c r="R29" s="65"/>
      <c r="S29" s="64"/>
      <c r="T29" s="284">
        <f t="shared" si="2"/>
        <v>0</v>
      </c>
      <c r="U29" s="63">
        <f t="shared" si="3"/>
        <v>0</v>
      </c>
      <c r="V29" s="62">
        <f t="shared" si="4"/>
        <v>0</v>
      </c>
      <c r="W29" s="1637" t="s">
        <v>1976</v>
      </c>
      <c r="X29" s="1616"/>
      <c r="Y29" s="278" t="str">
        <f>IF($J$43="","",$J$43/I29)</f>
        <v/>
      </c>
    </row>
    <row r="30" spans="2:25" ht="31.5" customHeight="1" x14ac:dyDescent="0.25">
      <c r="B30" s="268">
        <v>7803</v>
      </c>
      <c r="C30" s="762" t="s">
        <v>2586</v>
      </c>
      <c r="D30" s="276">
        <v>2</v>
      </c>
      <c r="E30" s="198">
        <v>1.25</v>
      </c>
      <c r="F30" s="198"/>
      <c r="G30" s="271">
        <v>30</v>
      </c>
      <c r="H30" s="272">
        <v>84</v>
      </c>
      <c r="I30" s="271">
        <v>21.63</v>
      </c>
      <c r="J30" s="98">
        <f>+$S$6*I30</f>
        <v>32.235188999999998</v>
      </c>
      <c r="K30" s="97"/>
      <c r="L30" s="65"/>
      <c r="M30" s="65"/>
      <c r="N30" s="65"/>
      <c r="O30" s="65"/>
      <c r="P30" s="65"/>
      <c r="Q30" s="65"/>
      <c r="R30" s="65"/>
      <c r="S30" s="64"/>
      <c r="T30" s="284">
        <f t="shared" si="2"/>
        <v>0</v>
      </c>
      <c r="U30" s="63">
        <f t="shared" si="3"/>
        <v>0</v>
      </c>
      <c r="V30" s="62">
        <f t="shared" si="4"/>
        <v>0</v>
      </c>
      <c r="W30" s="1637"/>
      <c r="X30" s="1616"/>
      <c r="Y30" s="278" t="str">
        <f>IF($J$43="","",$J$43/I30)</f>
        <v/>
      </c>
    </row>
    <row r="31" spans="2:25" ht="37.5" x14ac:dyDescent="0.25">
      <c r="B31" s="268">
        <v>110458</v>
      </c>
      <c r="C31" s="762" t="s">
        <v>2589</v>
      </c>
      <c r="D31" s="276">
        <v>2</v>
      </c>
      <c r="E31" s="198">
        <v>1</v>
      </c>
      <c r="F31" s="198"/>
      <c r="G31" s="271">
        <v>30</v>
      </c>
      <c r="H31" s="272">
        <v>104</v>
      </c>
      <c r="I31" s="271">
        <v>31.93</v>
      </c>
      <c r="J31" s="98">
        <f>+$S$6*I31</f>
        <v>47.585279</v>
      </c>
      <c r="K31" s="97"/>
      <c r="L31" s="65"/>
      <c r="M31" s="65"/>
      <c r="N31" s="65"/>
      <c r="O31" s="65"/>
      <c r="P31" s="65"/>
      <c r="Q31" s="65"/>
      <c r="R31" s="65"/>
      <c r="S31" s="64"/>
      <c r="T31" s="284">
        <f t="shared" si="2"/>
        <v>0</v>
      </c>
      <c r="U31" s="63">
        <f t="shared" si="3"/>
        <v>0</v>
      </c>
      <c r="V31" s="62">
        <f t="shared" si="4"/>
        <v>0</v>
      </c>
      <c r="W31" s="1637"/>
      <c r="X31" s="1616"/>
      <c r="Y31" s="278" t="str">
        <f>IF($J$43="","",$J$43/I31)</f>
        <v/>
      </c>
    </row>
    <row r="32" spans="2:25" ht="31.5" customHeight="1" thickBot="1" x14ac:dyDescent="0.3">
      <c r="B32" s="766">
        <v>1260</v>
      </c>
      <c r="C32" s="970" t="s">
        <v>2588</v>
      </c>
      <c r="D32" s="767">
        <v>2</v>
      </c>
      <c r="E32" s="343">
        <v>0</v>
      </c>
      <c r="F32" s="343"/>
      <c r="G32" s="768">
        <v>30</v>
      </c>
      <c r="H32" s="769">
        <v>206</v>
      </c>
      <c r="I32" s="768">
        <v>41.94</v>
      </c>
      <c r="J32" s="124">
        <f>+$S$6*I32</f>
        <v>62.503181999999995</v>
      </c>
      <c r="K32" s="123"/>
      <c r="L32" s="66"/>
      <c r="M32" s="66"/>
      <c r="N32" s="66"/>
      <c r="O32" s="66"/>
      <c r="P32" s="66"/>
      <c r="Q32" s="66"/>
      <c r="R32" s="66"/>
      <c r="S32" s="122"/>
      <c r="T32" s="346">
        <f t="shared" si="2"/>
        <v>0</v>
      </c>
      <c r="U32" s="70">
        <f t="shared" si="3"/>
        <v>0</v>
      </c>
      <c r="V32" s="73">
        <f t="shared" si="4"/>
        <v>0</v>
      </c>
      <c r="W32" s="1637"/>
      <c r="X32" s="1616"/>
      <c r="Y32" s="291" t="str">
        <f>IF($J$43="","",$J$43/I32)</f>
        <v/>
      </c>
    </row>
    <row r="33" spans="2:24" ht="23.85" customHeight="1" thickTop="1" x14ac:dyDescent="0.25">
      <c r="B33" s="1783" t="s">
        <v>2110</v>
      </c>
      <c r="C33" s="1784"/>
      <c r="D33" s="1784"/>
      <c r="E33" s="1784"/>
      <c r="F33" s="1784"/>
      <c r="G33" s="1784"/>
      <c r="H33" s="1784"/>
      <c r="I33" s="1784"/>
      <c r="J33" s="1784"/>
      <c r="K33" s="1784"/>
      <c r="L33" s="1784"/>
      <c r="M33" s="1784"/>
      <c r="N33" s="1784"/>
      <c r="O33" s="1784"/>
      <c r="P33" s="1784"/>
      <c r="Q33" s="1784"/>
      <c r="R33" s="1784" t="s">
        <v>2111</v>
      </c>
      <c r="S33" s="1784"/>
      <c r="T33" s="1784"/>
      <c r="U33" s="1784"/>
      <c r="V33" s="1784"/>
      <c r="W33" s="1784"/>
      <c r="X33" s="1785"/>
    </row>
    <row r="34" spans="2:24" ht="23.85" customHeight="1" x14ac:dyDescent="0.25">
      <c r="B34" s="1548"/>
      <c r="C34" s="1569"/>
      <c r="D34" s="1569"/>
      <c r="E34" s="1569"/>
      <c r="F34" s="1569"/>
      <c r="G34" s="1569"/>
      <c r="H34" s="1569"/>
      <c r="I34" s="1569"/>
      <c r="J34" s="1569"/>
      <c r="K34" s="1569"/>
      <c r="L34" s="1569"/>
      <c r="M34" s="1569"/>
      <c r="N34" s="1569"/>
      <c r="O34" s="1569"/>
      <c r="P34" s="1569"/>
      <c r="Q34" s="1569"/>
      <c r="R34" s="1569"/>
      <c r="S34" s="1569"/>
      <c r="T34" s="1569"/>
      <c r="U34" s="1569"/>
      <c r="V34" s="1569"/>
      <c r="W34" s="1569"/>
      <c r="X34" s="1550"/>
    </row>
    <row r="35" spans="2:24" ht="0.75" customHeight="1" x14ac:dyDescent="0.25">
      <c r="B35" s="292"/>
      <c r="C35" s="697"/>
      <c r="D35" s="697"/>
      <c r="E35" s="697"/>
      <c r="F35" s="697"/>
      <c r="G35" s="697"/>
      <c r="H35" s="697"/>
      <c r="I35" s="697"/>
      <c r="J35" s="698"/>
      <c r="K35" s="697"/>
      <c r="L35" s="697"/>
      <c r="M35" s="697"/>
      <c r="N35" s="697"/>
      <c r="O35" s="697"/>
      <c r="P35" s="697"/>
      <c r="Q35" s="697"/>
      <c r="R35" s="697"/>
      <c r="S35" s="697"/>
      <c r="T35" s="697"/>
      <c r="U35" s="697"/>
      <c r="V35" s="697"/>
      <c r="W35" s="697"/>
      <c r="X35" s="295"/>
    </row>
    <row r="36" spans="2:24" ht="33.75" customHeight="1" thickBot="1" x14ac:dyDescent="0.3">
      <c r="B36" s="1551"/>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1553"/>
    </row>
    <row r="37" spans="2:24" ht="17.45" customHeight="1" thickTop="1" thickBot="1" x14ac:dyDescent="0.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row>
    <row r="38" spans="2:24" ht="38.25" customHeight="1" thickBot="1" x14ac:dyDescent="0.3">
      <c r="C38" s="296" t="s">
        <v>2112</v>
      </c>
      <c r="D38" s="297" t="s">
        <v>2113</v>
      </c>
      <c r="E38" s="297" t="s">
        <v>2114</v>
      </c>
      <c r="F38" s="297" t="s">
        <v>2115</v>
      </c>
      <c r="G38" s="1613"/>
      <c r="H38" s="1613"/>
      <c r="I38" s="1613"/>
      <c r="J38" s="1613"/>
      <c r="K38" s="1614"/>
    </row>
    <row r="39" spans="2:24" ht="23.25" x14ac:dyDescent="0.35">
      <c r="C39" s="298" t="s">
        <v>2116</v>
      </c>
      <c r="D39" s="299">
        <v>0.6</v>
      </c>
      <c r="E39" s="300" t="str">
        <f>IF(SUM(F39:F40)=0,"",F39/SUM(F39:F40))</f>
        <v/>
      </c>
      <c r="F39" s="301">
        <f>SUM(U23:U27)</f>
        <v>0</v>
      </c>
      <c r="G39" s="1627" t="str">
        <f>IF(SUM(F39:F40)=0,"",IF(AND(E39&lt;D39+0.03,E39&gt;D39-0.03),"Balanced","Unbalanced"))</f>
        <v/>
      </c>
      <c r="H39" s="1628"/>
      <c r="I39" s="1628"/>
      <c r="J39" s="1628"/>
      <c r="K39" s="1629"/>
    </row>
    <row r="40" spans="2:24" ht="21.75" thickBot="1" x14ac:dyDescent="0.4">
      <c r="C40" s="302" t="s">
        <v>2117</v>
      </c>
      <c r="D40" s="303">
        <v>0.4</v>
      </c>
      <c r="E40" s="304" t="str">
        <f>IF(SUM(F39:F40)=0,"",F40/SUM(F39:F40))</f>
        <v/>
      </c>
      <c r="F40" s="305">
        <f>SUM(U29:U32)</f>
        <v>0</v>
      </c>
      <c r="G40" s="1617" t="str">
        <f>IF(G39="","",IF(AND(G39="Unbalanced",E39&lt;D39-0.03),"Increase White Meat or decrease Dark Meat",IF(AND(G39="Unbalanced",E39&gt;D39+0.03),"Increase Dark Meat or decrease White Meat","")))</f>
        <v/>
      </c>
      <c r="H40" s="1618"/>
      <c r="I40" s="1618"/>
      <c r="J40" s="1618"/>
      <c r="K40" s="1619"/>
    </row>
    <row r="41" spans="2:24" x14ac:dyDescent="0.25">
      <c r="G41" s="306"/>
      <c r="H41" s="306"/>
      <c r="I41" s="306"/>
      <c r="J41" s="307"/>
      <c r="K41" s="306"/>
      <c r="L41" s="306"/>
    </row>
    <row r="42" spans="2:24" x14ac:dyDescent="0.25">
      <c r="C42" s="308"/>
      <c r="E42" s="90"/>
      <c r="F42" s="309"/>
      <c r="G42" s="306"/>
      <c r="H42" s="310" t="str">
        <f>IF(G39&lt;&gt;"Unbalanced","","lbs needed to balance:")</f>
        <v/>
      </c>
      <c r="I42" s="306" t="str">
        <f>IF(G39&lt;&gt;"Unbalanced","","White meat")</f>
        <v/>
      </c>
      <c r="J42" s="89" t="str">
        <f>IF(G39&lt;&gt;"Unbalanced","",((D39/D40)*F40)-F39)</f>
        <v/>
      </c>
      <c r="K42" s="311" t="str">
        <f>IF(G39&lt;&gt;"Unbalanced","","lbs")</f>
        <v/>
      </c>
      <c r="L42" s="306"/>
    </row>
    <row r="43" spans="2:24" x14ac:dyDescent="0.25">
      <c r="E43" s="90"/>
      <c r="F43" s="309"/>
      <c r="G43" s="306"/>
      <c r="H43" s="306"/>
      <c r="I43" s="306" t="str">
        <f>IF(G39&lt;&gt;"Unbalanced","","Dark meat")</f>
        <v/>
      </c>
      <c r="J43" s="89" t="str">
        <f>IF(G39&lt;&gt;"Unbalanced","",((D40/D39)*F39)-F40)</f>
        <v/>
      </c>
      <c r="K43" s="311" t="str">
        <f>IF(G39&lt;&gt;"Unbalanced","","lbs")</f>
        <v/>
      </c>
      <c r="L43" s="306"/>
    </row>
    <row r="44" spans="2:24" x14ac:dyDescent="0.25">
      <c r="G44" s="306"/>
      <c r="H44" s="306"/>
      <c r="I44" s="306"/>
      <c r="J44" s="307"/>
      <c r="K44" s="306"/>
      <c r="L44" s="306"/>
    </row>
    <row r="45" spans="2:24" ht="15.75" thickBot="1" x14ac:dyDescent="0.3">
      <c r="G45" s="306"/>
      <c r="H45" s="306"/>
      <c r="I45" s="306"/>
      <c r="J45" s="307"/>
      <c r="K45" s="306"/>
      <c r="L45" s="306"/>
    </row>
    <row r="46" spans="2:24" ht="23.25" x14ac:dyDescent="0.35">
      <c r="C46" s="1530" t="s">
        <v>2005</v>
      </c>
      <c r="D46" s="1531"/>
      <c r="E46" s="1531"/>
      <c r="F46" s="1531"/>
      <c r="G46" s="1532"/>
      <c r="H46" s="306"/>
      <c r="I46" s="306"/>
      <c r="J46" s="307"/>
      <c r="K46" s="306"/>
      <c r="L46" s="306"/>
    </row>
    <row r="47" spans="2:24" x14ac:dyDescent="0.25">
      <c r="C47" s="1631"/>
      <c r="D47" s="1632"/>
      <c r="E47" s="1632"/>
      <c r="F47" s="1632"/>
      <c r="G47" s="1633"/>
      <c r="H47" s="306"/>
      <c r="I47" s="306"/>
      <c r="J47" s="307"/>
      <c r="K47" s="306"/>
      <c r="L47" s="306"/>
    </row>
    <row r="48" spans="2:24" x14ac:dyDescent="0.25">
      <c r="C48" s="1631"/>
      <c r="D48" s="1632"/>
      <c r="E48" s="1632"/>
      <c r="F48" s="1632"/>
      <c r="G48" s="1633"/>
      <c r="H48" s="306"/>
      <c r="I48" s="306"/>
      <c r="J48" s="307"/>
      <c r="K48" s="306"/>
      <c r="L48" s="306"/>
    </row>
    <row r="49" spans="3:12" x14ac:dyDescent="0.25">
      <c r="C49" s="1631"/>
      <c r="D49" s="1632"/>
      <c r="E49" s="1632"/>
      <c r="F49" s="1632"/>
      <c r="G49" s="1633"/>
      <c r="H49" s="306"/>
      <c r="I49" s="306"/>
      <c r="J49" s="307"/>
      <c r="K49" s="306"/>
      <c r="L49" s="306"/>
    </row>
    <row r="50" spans="3:12" ht="15.75" thickBot="1" x14ac:dyDescent="0.3">
      <c r="C50" s="1634"/>
      <c r="D50" s="1635"/>
      <c r="E50" s="1635"/>
      <c r="F50" s="1635"/>
      <c r="G50" s="1636"/>
      <c r="H50" s="306"/>
      <c r="I50" s="306"/>
      <c r="J50" s="307"/>
      <c r="K50" s="306"/>
      <c r="L50" s="306"/>
    </row>
    <row r="51" spans="3:12" x14ac:dyDescent="0.25">
      <c r="G51" s="306"/>
      <c r="H51" s="306"/>
      <c r="I51" s="306"/>
      <c r="J51" s="307"/>
      <c r="K51" s="306"/>
      <c r="L51" s="306"/>
    </row>
    <row r="52" spans="3:12" x14ac:dyDescent="0.25">
      <c r="G52" s="312"/>
      <c r="H52" s="312"/>
      <c r="I52" s="312"/>
      <c r="J52" s="313"/>
      <c r="K52" s="312"/>
    </row>
    <row r="53" spans="3:12" x14ac:dyDescent="0.25">
      <c r="G53" s="312"/>
      <c r="H53" s="312"/>
      <c r="I53" s="312"/>
      <c r="J53" s="313"/>
      <c r="K53" s="312"/>
    </row>
  </sheetData>
  <sheetProtection algorithmName="SHA-512" hashValue="La80tTXRgG4pXL+hwrwVAO/RFDrVFtZG/DI6/xT1UVzByihw5/xmEy4DP5y4cMgBDGMv/ubTT93DDHLqbMdK2w==" saltValue="Ku3SVghZ8LMSmqHAvIUfUA==" spinCount="100000" sheet="1" objects="1" formatColumns="0" formatRows="0" selectLockedCells="1"/>
  <mergeCells count="38">
    <mergeCell ref="G40:K40"/>
    <mergeCell ref="B28:X28"/>
    <mergeCell ref="W29:X32"/>
    <mergeCell ref="B33:Q34"/>
    <mergeCell ref="R33:X34"/>
    <mergeCell ref="B36:Q36"/>
    <mergeCell ref="R36:X36"/>
    <mergeCell ref="G39:K39"/>
    <mergeCell ref="B13:X13"/>
    <mergeCell ref="W14:X21"/>
    <mergeCell ref="B22:X22"/>
    <mergeCell ref="B37:X37"/>
    <mergeCell ref="G38:K38"/>
    <mergeCell ref="W23:X27"/>
    <mergeCell ref="T6:X6"/>
    <mergeCell ref="B7:B8"/>
    <mergeCell ref="E7:J7"/>
    <mergeCell ref="L7:Q7"/>
    <mergeCell ref="S7:X7"/>
    <mergeCell ref="E8:J8"/>
    <mergeCell ref="L8:Q8"/>
    <mergeCell ref="S8:X8"/>
    <mergeCell ref="C46:G46"/>
    <mergeCell ref="C47:G50"/>
    <mergeCell ref="B1:P1"/>
    <mergeCell ref="Q1:X3"/>
    <mergeCell ref="B2:P2"/>
    <mergeCell ref="B3:C3"/>
    <mergeCell ref="D3:J3"/>
    <mergeCell ref="K3:M3"/>
    <mergeCell ref="N3:P3"/>
    <mergeCell ref="B9:X9"/>
    <mergeCell ref="B10:X10"/>
    <mergeCell ref="B4:X4"/>
    <mergeCell ref="B5:X5"/>
    <mergeCell ref="B6:J6"/>
    <mergeCell ref="L6:N6"/>
    <mergeCell ref="O6:R6"/>
  </mergeCells>
  <conditionalFormatting sqref="B1:B1048576">
    <cfRule type="duplicateValues" dxfId="46" priority="1"/>
  </conditionalFormatting>
  <conditionalFormatting sqref="G39:K40">
    <cfRule type="expression" dxfId="45" priority="2">
      <formula>$G$39="Unbalanced"</formula>
    </cfRule>
    <cfRule type="expression" dxfId="44" priority="3">
      <formula>$G$39="Balanced"</formula>
    </cfRule>
  </conditionalFormatting>
  <pageMargins left="0.25" right="0.25" top="0.5" bottom="0.25" header="0" footer="0"/>
  <pageSetup scale="3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2D6FF-D2FD-4089-A6CC-52616F2A4C43}">
  <sheetPr>
    <pageSetUpPr fitToPage="1"/>
  </sheetPr>
  <dimension ref="B1:Z3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8.42578125" style="169" bestFit="1" customWidth="1"/>
    <col min="3" max="3" width="104.5703125" style="169" bestFit="1" customWidth="1"/>
    <col min="4" max="4" width="15.140625" style="169" customWidth="1"/>
    <col min="5" max="5" width="9.85546875" style="169" customWidth="1"/>
    <col min="6" max="6" width="16.7109375" style="169" bestFit="1"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8.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924">
        <v>100332</v>
      </c>
      <c r="L5" s="1502" t="s">
        <v>1963</v>
      </c>
      <c r="M5" s="1502"/>
      <c r="N5" s="1502"/>
      <c r="O5" s="1503" t="s">
        <v>2590</v>
      </c>
      <c r="P5" s="1503"/>
      <c r="Q5" s="1503"/>
      <c r="R5" s="1503"/>
      <c r="S5" s="170">
        <v>0.79869999999999997</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638" t="s">
        <v>1972</v>
      </c>
    </row>
    <row r="7" spans="2:26" ht="8.25" customHeight="1" x14ac:dyDescent="0.25">
      <c r="B7" s="639"/>
      <c r="C7" s="927"/>
      <c r="D7" s="183"/>
      <c r="E7" s="183"/>
      <c r="F7" s="183"/>
      <c r="G7" s="183"/>
      <c r="H7" s="183"/>
      <c r="I7" s="183"/>
      <c r="J7" s="184"/>
      <c r="K7" s="185">
        <f t="shared" ref="K7:V7" si="0">SUM(K9:K26)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x14ac:dyDescent="0.25">
      <c r="B8" s="1758"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31.5" customHeight="1" x14ac:dyDescent="0.25">
      <c r="B9" s="770" t="s">
        <v>190</v>
      </c>
      <c r="C9" s="252" t="s">
        <v>2591</v>
      </c>
      <c r="D9" s="189"/>
      <c r="E9" s="190"/>
      <c r="F9" s="190" t="s">
        <v>2592</v>
      </c>
      <c r="G9" s="191">
        <v>30.1</v>
      </c>
      <c r="H9" s="190">
        <v>168</v>
      </c>
      <c r="I9" s="191">
        <v>7.33</v>
      </c>
      <c r="J9" s="192">
        <f t="shared" ref="J9:J26" si="1">$S$5*I9</f>
        <v>5.8544710000000002</v>
      </c>
      <c r="K9" s="60"/>
      <c r="L9" s="59"/>
      <c r="M9" s="59"/>
      <c r="N9" s="59"/>
      <c r="O9" s="59"/>
      <c r="P9" s="59"/>
      <c r="Q9" s="59"/>
      <c r="R9" s="59"/>
      <c r="S9" s="58"/>
      <c r="T9" s="193">
        <f t="shared" ref="T9:T26" si="2">SUM(K9:S9)</f>
        <v>0</v>
      </c>
      <c r="U9" s="57">
        <f t="shared" ref="U9:U26" si="3">T9*I9</f>
        <v>0</v>
      </c>
      <c r="V9" s="921">
        <f t="shared" ref="V9:V26" si="4">U9*$S$5</f>
        <v>0</v>
      </c>
      <c r="W9" s="1508" t="str">
        <f>_xlfn.CONCAT("$",'Total Sheet'!B34," per case for public LEAS/ estimated $",'Total Sheet'!B35," for Nonpublic LEAs")</f>
        <v>$2.25 per case for public LEAS/ estimated $5.25 for Nonpublic LEAs</v>
      </c>
      <c r="X9" s="1490" t="s">
        <v>1976</v>
      </c>
      <c r="Y9" s="1786"/>
    </row>
    <row r="10" spans="2:26" ht="31.5" customHeight="1" x14ac:dyDescent="0.25">
      <c r="B10" s="536" t="s">
        <v>191</v>
      </c>
      <c r="C10" s="253" t="s">
        <v>2593</v>
      </c>
      <c r="D10" s="196"/>
      <c r="E10" s="197"/>
      <c r="F10" s="197" t="s">
        <v>2594</v>
      </c>
      <c r="G10" s="198">
        <v>27.5</v>
      </c>
      <c r="H10" s="197">
        <v>264</v>
      </c>
      <c r="I10" s="198">
        <v>5.76</v>
      </c>
      <c r="J10" s="199">
        <f t="shared" si="1"/>
        <v>4.6005119999999993</v>
      </c>
      <c r="K10" s="56"/>
      <c r="L10" s="55"/>
      <c r="M10" s="55"/>
      <c r="N10" s="55"/>
      <c r="O10" s="55"/>
      <c r="P10" s="55"/>
      <c r="Q10" s="55"/>
      <c r="R10" s="55"/>
      <c r="S10" s="54"/>
      <c r="T10" s="200">
        <f t="shared" si="2"/>
        <v>0</v>
      </c>
      <c r="U10" s="53">
        <f t="shared" si="3"/>
        <v>0</v>
      </c>
      <c r="V10" s="922">
        <f t="shared" si="4"/>
        <v>0</v>
      </c>
      <c r="W10" s="1509"/>
      <c r="X10" s="1492"/>
      <c r="Y10" s="1761"/>
    </row>
    <row r="11" spans="2:26" ht="31.5" customHeight="1" x14ac:dyDescent="0.25">
      <c r="B11" s="537" t="s">
        <v>192</v>
      </c>
      <c r="C11" s="253" t="s">
        <v>2595</v>
      </c>
      <c r="D11" s="196"/>
      <c r="E11" s="197"/>
      <c r="F11" s="197"/>
      <c r="G11" s="198">
        <v>42.08</v>
      </c>
      <c r="H11" s="197">
        <v>540</v>
      </c>
      <c r="I11" s="198">
        <v>5.0199999999999996</v>
      </c>
      <c r="J11" s="199">
        <f t="shared" si="1"/>
        <v>4.0094739999999991</v>
      </c>
      <c r="K11" s="56"/>
      <c r="L11" s="55"/>
      <c r="M11" s="55"/>
      <c r="N11" s="55"/>
      <c r="O11" s="55"/>
      <c r="P11" s="55"/>
      <c r="Q11" s="55"/>
      <c r="R11" s="55"/>
      <c r="S11" s="54"/>
      <c r="T11" s="200">
        <f t="shared" si="2"/>
        <v>0</v>
      </c>
      <c r="U11" s="53">
        <f t="shared" si="3"/>
        <v>0</v>
      </c>
      <c r="V11" s="922">
        <f t="shared" si="4"/>
        <v>0</v>
      </c>
      <c r="W11" s="1509"/>
      <c r="X11" s="1492"/>
      <c r="Y11" s="1761"/>
    </row>
    <row r="12" spans="2:26" ht="31.5" customHeight="1" x14ac:dyDescent="0.25">
      <c r="B12" s="537" t="s">
        <v>193</v>
      </c>
      <c r="C12" s="253" t="s">
        <v>2596</v>
      </c>
      <c r="D12" s="196"/>
      <c r="E12" s="197"/>
      <c r="F12" s="197" t="s">
        <v>2594</v>
      </c>
      <c r="G12" s="198">
        <v>43.44</v>
      </c>
      <c r="H12" s="197">
        <v>420</v>
      </c>
      <c r="I12" s="198">
        <v>7.33</v>
      </c>
      <c r="J12" s="199">
        <f t="shared" si="1"/>
        <v>5.8544710000000002</v>
      </c>
      <c r="K12" s="56"/>
      <c r="L12" s="55"/>
      <c r="M12" s="55"/>
      <c r="N12" s="55"/>
      <c r="O12" s="55"/>
      <c r="P12" s="55"/>
      <c r="Q12" s="55"/>
      <c r="R12" s="55"/>
      <c r="S12" s="54"/>
      <c r="T12" s="200">
        <f t="shared" si="2"/>
        <v>0</v>
      </c>
      <c r="U12" s="53">
        <f t="shared" si="3"/>
        <v>0</v>
      </c>
      <c r="V12" s="922">
        <f t="shared" si="4"/>
        <v>0</v>
      </c>
      <c r="W12" s="1509"/>
      <c r="X12" s="1492"/>
      <c r="Y12" s="1761"/>
    </row>
    <row r="13" spans="2:26" ht="31.5" customHeight="1" x14ac:dyDescent="0.25">
      <c r="B13" s="537" t="s">
        <v>194</v>
      </c>
      <c r="C13" s="253" t="s">
        <v>2597</v>
      </c>
      <c r="D13" s="196"/>
      <c r="E13" s="197"/>
      <c r="F13" s="197" t="s">
        <v>2594</v>
      </c>
      <c r="G13" s="198">
        <v>44.25</v>
      </c>
      <c r="H13" s="197">
        <v>289</v>
      </c>
      <c r="I13" s="198">
        <v>5.22</v>
      </c>
      <c r="J13" s="199">
        <f t="shared" si="1"/>
        <v>4.1692139999999993</v>
      </c>
      <c r="K13" s="56"/>
      <c r="L13" s="55"/>
      <c r="M13" s="55"/>
      <c r="N13" s="55"/>
      <c r="O13" s="55"/>
      <c r="P13" s="55"/>
      <c r="Q13" s="55"/>
      <c r="R13" s="55"/>
      <c r="S13" s="54"/>
      <c r="T13" s="200">
        <f t="shared" si="2"/>
        <v>0</v>
      </c>
      <c r="U13" s="53">
        <f t="shared" si="3"/>
        <v>0</v>
      </c>
      <c r="V13" s="922">
        <f t="shared" si="4"/>
        <v>0</v>
      </c>
      <c r="W13" s="1509"/>
      <c r="X13" s="1492"/>
      <c r="Y13" s="1761"/>
    </row>
    <row r="14" spans="2:26" ht="31.5" customHeight="1" x14ac:dyDescent="0.25">
      <c r="B14" s="536" t="s">
        <v>195</v>
      </c>
      <c r="C14" s="253" t="s">
        <v>2598</v>
      </c>
      <c r="D14" s="196"/>
      <c r="E14" s="197"/>
      <c r="F14" s="197" t="s">
        <v>2592</v>
      </c>
      <c r="G14" s="198">
        <v>33</v>
      </c>
      <c r="H14" s="197">
        <v>168</v>
      </c>
      <c r="I14" s="198">
        <v>4.72</v>
      </c>
      <c r="J14" s="199">
        <f t="shared" si="1"/>
        <v>3.7698639999999997</v>
      </c>
      <c r="K14" s="56"/>
      <c r="L14" s="55"/>
      <c r="M14" s="55"/>
      <c r="N14" s="55"/>
      <c r="O14" s="55"/>
      <c r="P14" s="55"/>
      <c r="Q14" s="55"/>
      <c r="R14" s="55"/>
      <c r="S14" s="54"/>
      <c r="T14" s="200">
        <f t="shared" si="2"/>
        <v>0</v>
      </c>
      <c r="U14" s="53">
        <f t="shared" si="3"/>
        <v>0</v>
      </c>
      <c r="V14" s="922">
        <f t="shared" si="4"/>
        <v>0</v>
      </c>
      <c r="W14" s="1509"/>
      <c r="X14" s="1492"/>
      <c r="Y14" s="1761"/>
    </row>
    <row r="15" spans="2:26" ht="31.5" customHeight="1" x14ac:dyDescent="0.25">
      <c r="B15" s="537" t="s">
        <v>196</v>
      </c>
      <c r="C15" s="253" t="s">
        <v>2599</v>
      </c>
      <c r="D15" s="196"/>
      <c r="E15" s="197"/>
      <c r="F15" s="197" t="s">
        <v>2594</v>
      </c>
      <c r="G15" s="198">
        <v>44.25</v>
      </c>
      <c r="H15" s="197">
        <v>412</v>
      </c>
      <c r="I15" s="198">
        <v>5.9</v>
      </c>
      <c r="J15" s="199">
        <f t="shared" si="1"/>
        <v>4.7123299999999997</v>
      </c>
      <c r="K15" s="56"/>
      <c r="L15" s="55"/>
      <c r="M15" s="55"/>
      <c r="N15" s="55"/>
      <c r="O15" s="55"/>
      <c r="P15" s="55"/>
      <c r="Q15" s="55"/>
      <c r="R15" s="55"/>
      <c r="S15" s="54"/>
      <c r="T15" s="200">
        <f t="shared" si="2"/>
        <v>0</v>
      </c>
      <c r="U15" s="53">
        <f t="shared" si="3"/>
        <v>0</v>
      </c>
      <c r="V15" s="922">
        <f t="shared" si="4"/>
        <v>0</v>
      </c>
      <c r="W15" s="1509"/>
      <c r="X15" s="1492"/>
      <c r="Y15" s="1761"/>
    </row>
    <row r="16" spans="2:26" ht="31.5" customHeight="1" x14ac:dyDescent="0.25">
      <c r="B16" s="536" t="s">
        <v>197</v>
      </c>
      <c r="C16" s="253" t="s">
        <v>2600</v>
      </c>
      <c r="D16" s="196"/>
      <c r="E16" s="197"/>
      <c r="F16" s="197"/>
      <c r="G16" s="198">
        <v>49</v>
      </c>
      <c r="H16" s="197">
        <v>1151</v>
      </c>
      <c r="I16" s="198">
        <v>9.81</v>
      </c>
      <c r="J16" s="199">
        <f t="shared" si="1"/>
        <v>7.8352469999999999</v>
      </c>
      <c r="K16" s="56"/>
      <c r="L16" s="55"/>
      <c r="M16" s="55"/>
      <c r="N16" s="55"/>
      <c r="O16" s="55"/>
      <c r="P16" s="55"/>
      <c r="Q16" s="55"/>
      <c r="R16" s="55"/>
      <c r="S16" s="54"/>
      <c r="T16" s="200">
        <f t="shared" si="2"/>
        <v>0</v>
      </c>
      <c r="U16" s="53">
        <f t="shared" si="3"/>
        <v>0</v>
      </c>
      <c r="V16" s="922">
        <f t="shared" si="4"/>
        <v>0</v>
      </c>
      <c r="W16" s="1509"/>
      <c r="X16" s="1492"/>
      <c r="Y16" s="1761"/>
    </row>
    <row r="17" spans="2:25" ht="31.5" customHeight="1" x14ac:dyDescent="0.25">
      <c r="B17" s="537" t="s">
        <v>198</v>
      </c>
      <c r="C17" s="253" t="s">
        <v>2601</v>
      </c>
      <c r="D17" s="196"/>
      <c r="E17" s="197"/>
      <c r="F17" s="197"/>
      <c r="G17" s="198">
        <v>48</v>
      </c>
      <c r="H17" s="197">
        <v>1141</v>
      </c>
      <c r="I17" s="198">
        <v>9.7200000000000006</v>
      </c>
      <c r="J17" s="199">
        <f t="shared" si="1"/>
        <v>7.7633640000000002</v>
      </c>
      <c r="K17" s="56"/>
      <c r="L17" s="55"/>
      <c r="M17" s="55"/>
      <c r="N17" s="55"/>
      <c r="O17" s="55"/>
      <c r="P17" s="55"/>
      <c r="Q17" s="55"/>
      <c r="R17" s="55"/>
      <c r="S17" s="54"/>
      <c r="T17" s="200">
        <f t="shared" si="2"/>
        <v>0</v>
      </c>
      <c r="U17" s="53">
        <f t="shared" si="3"/>
        <v>0</v>
      </c>
      <c r="V17" s="922">
        <f t="shared" si="4"/>
        <v>0</v>
      </c>
      <c r="W17" s="1509"/>
      <c r="X17" s="1492"/>
      <c r="Y17" s="1761"/>
    </row>
    <row r="18" spans="2:25" ht="31.5" customHeight="1" x14ac:dyDescent="0.25">
      <c r="B18" s="536" t="s">
        <v>199</v>
      </c>
      <c r="C18" s="253" t="s">
        <v>2602</v>
      </c>
      <c r="D18" s="196"/>
      <c r="E18" s="197"/>
      <c r="F18" s="197"/>
      <c r="G18" s="198">
        <v>30.83</v>
      </c>
      <c r="H18" s="197">
        <v>773</v>
      </c>
      <c r="I18" s="198">
        <v>6.93</v>
      </c>
      <c r="J18" s="199">
        <f t="shared" si="1"/>
        <v>5.5349909999999998</v>
      </c>
      <c r="K18" s="56"/>
      <c r="L18" s="55"/>
      <c r="M18" s="55"/>
      <c r="N18" s="55"/>
      <c r="O18" s="55"/>
      <c r="P18" s="55"/>
      <c r="Q18" s="55"/>
      <c r="R18" s="55"/>
      <c r="S18" s="54"/>
      <c r="T18" s="200">
        <f t="shared" si="2"/>
        <v>0</v>
      </c>
      <c r="U18" s="53">
        <f t="shared" si="3"/>
        <v>0</v>
      </c>
      <c r="V18" s="922">
        <f t="shared" si="4"/>
        <v>0</v>
      </c>
      <c r="W18" s="1509"/>
      <c r="X18" s="1492"/>
      <c r="Y18" s="1761"/>
    </row>
    <row r="19" spans="2:25" ht="31.5" customHeight="1" x14ac:dyDescent="0.25">
      <c r="B19" s="536" t="s">
        <v>200</v>
      </c>
      <c r="C19" s="253" t="s">
        <v>2603</v>
      </c>
      <c r="D19" s="196"/>
      <c r="E19" s="197"/>
      <c r="F19" s="197"/>
      <c r="G19" s="198">
        <v>47</v>
      </c>
      <c r="H19" s="197">
        <v>1140</v>
      </c>
      <c r="I19" s="198">
        <v>10.39</v>
      </c>
      <c r="J19" s="199">
        <f t="shared" si="1"/>
        <v>8.2984930000000006</v>
      </c>
      <c r="K19" s="56"/>
      <c r="L19" s="55"/>
      <c r="M19" s="55"/>
      <c r="N19" s="55"/>
      <c r="O19" s="55"/>
      <c r="P19" s="55"/>
      <c r="Q19" s="55"/>
      <c r="R19" s="55"/>
      <c r="S19" s="54"/>
      <c r="T19" s="200">
        <f t="shared" si="2"/>
        <v>0</v>
      </c>
      <c r="U19" s="53">
        <f t="shared" si="3"/>
        <v>0</v>
      </c>
      <c r="V19" s="922">
        <f t="shared" si="4"/>
        <v>0</v>
      </c>
      <c r="W19" s="1509"/>
      <c r="X19" s="1492"/>
      <c r="Y19" s="1761"/>
    </row>
    <row r="20" spans="2:25" ht="31.5" customHeight="1" x14ac:dyDescent="0.25">
      <c r="B20" s="536" t="s">
        <v>201</v>
      </c>
      <c r="C20" s="253" t="s">
        <v>2604</v>
      </c>
      <c r="D20" s="196"/>
      <c r="E20" s="197"/>
      <c r="F20" s="197"/>
      <c r="G20" s="198">
        <v>21.6</v>
      </c>
      <c r="H20" s="197">
        <v>1000</v>
      </c>
      <c r="I20" s="198">
        <v>4.8099999999999996</v>
      </c>
      <c r="J20" s="199">
        <f t="shared" si="1"/>
        <v>3.8417469999999994</v>
      </c>
      <c r="K20" s="56"/>
      <c r="L20" s="55"/>
      <c r="M20" s="55"/>
      <c r="N20" s="55"/>
      <c r="O20" s="55"/>
      <c r="P20" s="55"/>
      <c r="Q20" s="55"/>
      <c r="R20" s="55"/>
      <c r="S20" s="54"/>
      <c r="T20" s="200">
        <f t="shared" si="2"/>
        <v>0</v>
      </c>
      <c r="U20" s="53">
        <f t="shared" si="3"/>
        <v>0</v>
      </c>
      <c r="V20" s="922">
        <f t="shared" si="4"/>
        <v>0</v>
      </c>
      <c r="W20" s="1509"/>
      <c r="X20" s="1492"/>
      <c r="Y20" s="1761"/>
    </row>
    <row r="21" spans="2:25" ht="31.5" customHeight="1" x14ac:dyDescent="0.25">
      <c r="B21" s="536" t="s">
        <v>202</v>
      </c>
      <c r="C21" s="253" t="s">
        <v>2605</v>
      </c>
      <c r="D21" s="196"/>
      <c r="E21" s="197"/>
      <c r="F21" s="197"/>
      <c r="G21" s="198">
        <v>45.82</v>
      </c>
      <c r="H21" s="197">
        <v>1125</v>
      </c>
      <c r="I21" s="198">
        <v>10.09</v>
      </c>
      <c r="J21" s="199">
        <f t="shared" si="1"/>
        <v>8.0588829999999998</v>
      </c>
      <c r="K21" s="56"/>
      <c r="L21" s="55"/>
      <c r="M21" s="55"/>
      <c r="N21" s="55"/>
      <c r="O21" s="55"/>
      <c r="P21" s="55"/>
      <c r="Q21" s="55"/>
      <c r="R21" s="55"/>
      <c r="S21" s="54"/>
      <c r="T21" s="200">
        <f t="shared" si="2"/>
        <v>0</v>
      </c>
      <c r="U21" s="53">
        <f t="shared" si="3"/>
        <v>0</v>
      </c>
      <c r="V21" s="922">
        <f t="shared" si="4"/>
        <v>0</v>
      </c>
      <c r="W21" s="1509"/>
      <c r="X21" s="1492"/>
      <c r="Y21" s="1761"/>
    </row>
    <row r="22" spans="2:25" ht="31.5" customHeight="1" x14ac:dyDescent="0.25">
      <c r="B22" s="536" t="s">
        <v>203</v>
      </c>
      <c r="C22" s="253" t="s">
        <v>2606</v>
      </c>
      <c r="D22" s="196"/>
      <c r="E22" s="197"/>
      <c r="F22" s="197" t="s">
        <v>2594</v>
      </c>
      <c r="G22" s="198">
        <v>44</v>
      </c>
      <c r="H22" s="197">
        <v>530</v>
      </c>
      <c r="I22" s="198">
        <v>12.26</v>
      </c>
      <c r="J22" s="199">
        <f t="shared" si="1"/>
        <v>9.7920619999999996</v>
      </c>
      <c r="K22" s="56"/>
      <c r="L22" s="55"/>
      <c r="M22" s="55"/>
      <c r="N22" s="55"/>
      <c r="O22" s="55"/>
      <c r="P22" s="55"/>
      <c r="Q22" s="55"/>
      <c r="R22" s="55"/>
      <c r="S22" s="54"/>
      <c r="T22" s="200">
        <f t="shared" si="2"/>
        <v>0</v>
      </c>
      <c r="U22" s="53">
        <f t="shared" si="3"/>
        <v>0</v>
      </c>
      <c r="V22" s="922">
        <f t="shared" si="4"/>
        <v>0</v>
      </c>
      <c r="W22" s="1509"/>
      <c r="X22" s="1492"/>
      <c r="Y22" s="1761"/>
    </row>
    <row r="23" spans="2:25" ht="31.5" customHeight="1" x14ac:dyDescent="0.25">
      <c r="B23" s="537" t="s">
        <v>204</v>
      </c>
      <c r="C23" s="253" t="s">
        <v>2607</v>
      </c>
      <c r="D23" s="196"/>
      <c r="E23" s="197"/>
      <c r="F23" s="197" t="s">
        <v>2594</v>
      </c>
      <c r="G23" s="198">
        <v>46</v>
      </c>
      <c r="H23" s="197">
        <v>530</v>
      </c>
      <c r="I23" s="198">
        <v>12.35</v>
      </c>
      <c r="J23" s="199">
        <f t="shared" si="1"/>
        <v>9.8639449999999993</v>
      </c>
      <c r="K23" s="56"/>
      <c r="L23" s="55"/>
      <c r="M23" s="55"/>
      <c r="N23" s="55"/>
      <c r="O23" s="55"/>
      <c r="P23" s="55"/>
      <c r="Q23" s="55"/>
      <c r="R23" s="55"/>
      <c r="S23" s="54"/>
      <c r="T23" s="200">
        <f t="shared" si="2"/>
        <v>0</v>
      </c>
      <c r="U23" s="53">
        <f t="shared" si="3"/>
        <v>0</v>
      </c>
      <c r="V23" s="922">
        <f t="shared" si="4"/>
        <v>0</v>
      </c>
      <c r="W23" s="1509"/>
      <c r="X23" s="1492"/>
      <c r="Y23" s="1761"/>
    </row>
    <row r="24" spans="2:25" ht="31.5" customHeight="1" x14ac:dyDescent="0.25">
      <c r="B24" s="536" t="s">
        <v>205</v>
      </c>
      <c r="C24" s="253" t="s">
        <v>2608</v>
      </c>
      <c r="D24" s="196"/>
      <c r="E24" s="197"/>
      <c r="F24" s="197" t="s">
        <v>2594</v>
      </c>
      <c r="G24" s="198">
        <v>45</v>
      </c>
      <c r="H24" s="197">
        <v>530</v>
      </c>
      <c r="I24" s="198">
        <v>10.67</v>
      </c>
      <c r="J24" s="199">
        <f t="shared" si="1"/>
        <v>8.5221289999999996</v>
      </c>
      <c r="K24" s="56"/>
      <c r="L24" s="55"/>
      <c r="M24" s="55"/>
      <c r="N24" s="55"/>
      <c r="O24" s="55"/>
      <c r="P24" s="55"/>
      <c r="Q24" s="55"/>
      <c r="R24" s="55"/>
      <c r="S24" s="54"/>
      <c r="T24" s="200">
        <f t="shared" si="2"/>
        <v>0</v>
      </c>
      <c r="U24" s="53">
        <f t="shared" si="3"/>
        <v>0</v>
      </c>
      <c r="V24" s="922">
        <f t="shared" si="4"/>
        <v>0</v>
      </c>
      <c r="W24" s="1509"/>
      <c r="X24" s="1492"/>
      <c r="Y24" s="1761"/>
    </row>
    <row r="25" spans="2:25" ht="31.5" customHeight="1" x14ac:dyDescent="0.25">
      <c r="B25" s="537" t="s">
        <v>206</v>
      </c>
      <c r="C25" s="253" t="s">
        <v>2609</v>
      </c>
      <c r="D25" s="196"/>
      <c r="E25" s="197"/>
      <c r="F25" s="197" t="s">
        <v>2594</v>
      </c>
      <c r="G25" s="198">
        <v>44.2</v>
      </c>
      <c r="H25" s="197">
        <v>530</v>
      </c>
      <c r="I25" s="198">
        <v>10.32</v>
      </c>
      <c r="J25" s="199">
        <f t="shared" si="1"/>
        <v>8.242583999999999</v>
      </c>
      <c r="K25" s="56"/>
      <c r="L25" s="55"/>
      <c r="M25" s="55"/>
      <c r="N25" s="55"/>
      <c r="O25" s="55"/>
      <c r="P25" s="55"/>
      <c r="Q25" s="55"/>
      <c r="R25" s="55"/>
      <c r="S25" s="54"/>
      <c r="T25" s="200">
        <f t="shared" si="2"/>
        <v>0</v>
      </c>
      <c r="U25" s="53">
        <f t="shared" si="3"/>
        <v>0</v>
      </c>
      <c r="V25" s="922">
        <f t="shared" si="4"/>
        <v>0</v>
      </c>
      <c r="W25" s="1509"/>
      <c r="X25" s="1492"/>
      <c r="Y25" s="1761"/>
    </row>
    <row r="26" spans="2:25" ht="31.5" customHeight="1" x14ac:dyDescent="0.25">
      <c r="B26" s="771" t="s">
        <v>207</v>
      </c>
      <c r="C26" s="255" t="s">
        <v>2610</v>
      </c>
      <c r="D26" s="203">
        <v>2</v>
      </c>
      <c r="E26" s="204"/>
      <c r="F26" s="204" t="s">
        <v>2611</v>
      </c>
      <c r="G26" s="205">
        <v>44.9</v>
      </c>
      <c r="H26" s="204">
        <v>71</v>
      </c>
      <c r="I26" s="205">
        <v>7.52</v>
      </c>
      <c r="J26" s="206">
        <f t="shared" si="1"/>
        <v>6.0062239999999996</v>
      </c>
      <c r="K26" s="52"/>
      <c r="L26" s="51"/>
      <c r="M26" s="51"/>
      <c r="N26" s="51"/>
      <c r="O26" s="51"/>
      <c r="P26" s="51"/>
      <c r="Q26" s="51"/>
      <c r="R26" s="51"/>
      <c r="S26" s="50"/>
      <c r="T26" s="207">
        <f t="shared" si="2"/>
        <v>0</v>
      </c>
      <c r="U26" s="49">
        <f t="shared" si="3"/>
        <v>0</v>
      </c>
      <c r="V26" s="923">
        <f t="shared" si="4"/>
        <v>0</v>
      </c>
      <c r="W26" s="1510"/>
      <c r="X26" s="1494"/>
      <c r="Y26" s="1787"/>
    </row>
    <row r="27" spans="2:25" ht="70.900000000000006" customHeight="1" x14ac:dyDescent="0.25">
      <c r="B27" s="641"/>
      <c r="C27" s="642"/>
      <c r="D27" s="643"/>
      <c r="E27" s="643"/>
      <c r="F27" s="643"/>
      <c r="G27" s="643"/>
      <c r="H27" s="643"/>
      <c r="I27" s="643"/>
      <c r="J27" s="644"/>
      <c r="K27" s="645"/>
      <c r="L27" s="645"/>
      <c r="M27" s="645"/>
      <c r="N27" s="645"/>
      <c r="O27" s="645"/>
      <c r="P27" s="645"/>
      <c r="Q27" s="645"/>
      <c r="R27" s="645"/>
      <c r="S27" s="645"/>
      <c r="T27" s="646"/>
      <c r="U27" s="647"/>
      <c r="V27" s="648"/>
      <c r="W27" s="648"/>
      <c r="X27" s="648"/>
      <c r="Y27" s="649"/>
    </row>
    <row r="28" spans="2:25" x14ac:dyDescent="0.25">
      <c r="K28" s="218"/>
      <c r="L28" s="218"/>
      <c r="M28" s="218"/>
      <c r="N28" s="218"/>
      <c r="O28" s="218"/>
      <c r="P28" s="218"/>
      <c r="Q28" s="218"/>
      <c r="R28" s="218"/>
      <c r="S28" s="218"/>
      <c r="T28" s="218"/>
      <c r="U28" s="219"/>
      <c r="V28" s="220"/>
      <c r="W28" s="220"/>
    </row>
    <row r="30" spans="2:25" ht="21" customHeight="1" x14ac:dyDescent="0.25"/>
  </sheetData>
  <sheetProtection algorithmName="SHA-512" hashValue="S7ZJdFE1ky1Vvr93V2w1nQW6K/TNGyxRfGt2gpYhC7KcMoYtmZkAkt43k1bsxtjWCe3/I2OvT7auz9lR91A+aQ==" saltValue="8Vz/RyiUqOIn/Mh1+KDa5g==" spinCount="100000" sheet="1" objects="1" formatColumns="0" formatRows="0" selectLockedCells="1"/>
  <mergeCells count="15">
    <mergeCell ref="B1:P1"/>
    <mergeCell ref="Q1:Y3"/>
    <mergeCell ref="B2:P2"/>
    <mergeCell ref="B3:C3"/>
    <mergeCell ref="D3:J3"/>
    <mergeCell ref="K3:M3"/>
    <mergeCell ref="N3:P3"/>
    <mergeCell ref="X9:Y26"/>
    <mergeCell ref="B4:Y4"/>
    <mergeCell ref="B5:J5"/>
    <mergeCell ref="L5:N5"/>
    <mergeCell ref="O5:R5"/>
    <mergeCell ref="T5:Y5"/>
    <mergeCell ref="B8:Y8"/>
    <mergeCell ref="W9:W26"/>
  </mergeCells>
  <conditionalFormatting sqref="B1">
    <cfRule type="duplicateValues" dxfId="43" priority="2"/>
  </conditionalFormatting>
  <conditionalFormatting sqref="B2:B1048576">
    <cfRule type="duplicateValues" dxfId="42" priority="3"/>
  </conditionalFormatting>
  <conditionalFormatting sqref="Z9:Z26">
    <cfRule type="containsText" dxfId="41" priority="1" operator="containsText" text="Error">
      <formula>NOT(ISERROR(SEARCH("Error",Z9)))</formula>
    </cfRule>
  </conditionalFormatting>
  <pageMargins left="0.25" right="0.25" top="0.5" bottom="0.25" header="0" footer="0"/>
  <pageSetup scale="33"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724C1-F217-4D0B-92CE-8A81153515C1}">
  <sheetPr>
    <pageSetUpPr fitToPage="1"/>
  </sheetPr>
  <dimension ref="A1:Y53"/>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18.42578125" style="169" bestFit="1" customWidth="1"/>
    <col min="3" max="3" width="104.5703125" style="169" bestFit="1" customWidth="1"/>
    <col min="4" max="4" width="19.42578125" style="169" customWidth="1"/>
    <col min="5" max="5" width="10.140625" style="169" customWidth="1"/>
    <col min="6" max="6" width="16.7109375" style="169" bestFit="1" customWidth="1"/>
    <col min="7" max="9" width="10.140625" style="169" customWidth="1"/>
    <col min="10" max="10" width="10.85546875" style="217" bestFit="1" customWidth="1"/>
    <col min="11" max="13" width="12" style="169" customWidth="1"/>
    <col min="14" max="14" width="14.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100332</v>
      </c>
      <c r="L6" s="1559" t="s">
        <v>1963</v>
      </c>
      <c r="M6" s="1559"/>
      <c r="N6" s="1559"/>
      <c r="O6" s="1560" t="s">
        <v>2612</v>
      </c>
      <c r="P6" s="1561"/>
      <c r="Q6" s="1561"/>
      <c r="R6" s="1561"/>
      <c r="S6" s="221">
        <v>0.79869999999999997</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SUM(U14:U43)</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SUM(K14:K75)</f>
        <v>0</v>
      </c>
      <c r="L11" s="229">
        <f t="shared" ref="L11:V11" si="0">SUM(L14:L75)</f>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t="s">
        <v>321</v>
      </c>
      <c r="C14" s="252" t="s">
        <v>2613</v>
      </c>
      <c r="D14" s="189">
        <v>2</v>
      </c>
      <c r="E14" s="190"/>
      <c r="F14" s="190" t="s">
        <v>2614</v>
      </c>
      <c r="G14" s="191">
        <v>17.079999999999998</v>
      </c>
      <c r="H14" s="190">
        <v>250</v>
      </c>
      <c r="I14" s="191">
        <v>3.98</v>
      </c>
      <c r="J14" s="83">
        <f t="shared" ref="J14:J43" si="1">$S$6*I14</f>
        <v>3.1788259999999999</v>
      </c>
      <c r="K14" s="60"/>
      <c r="L14" s="59"/>
      <c r="M14" s="59"/>
      <c r="N14" s="59"/>
      <c r="O14" s="59"/>
      <c r="P14" s="59"/>
      <c r="Q14" s="59"/>
      <c r="R14" s="59"/>
      <c r="S14" s="58"/>
      <c r="T14" s="193">
        <f>SUM(K14:S14)</f>
        <v>0</v>
      </c>
      <c r="U14" s="57">
        <f t="shared" ref="U14:U43" si="2">T14*I14</f>
        <v>0</v>
      </c>
      <c r="V14" s="1034">
        <f t="shared" ref="V14:V43" si="3">U14*$S$6</f>
        <v>0</v>
      </c>
      <c r="W14" s="1490" t="s">
        <v>1976</v>
      </c>
      <c r="X14" s="1491"/>
    </row>
    <row r="15" spans="1:25" ht="31.5" customHeight="1" x14ac:dyDescent="0.25">
      <c r="B15" s="243" t="s">
        <v>190</v>
      </c>
      <c r="C15" s="253" t="s">
        <v>2591</v>
      </c>
      <c r="D15" s="196"/>
      <c r="E15" s="197"/>
      <c r="F15" s="197" t="s">
        <v>2592</v>
      </c>
      <c r="G15" s="198">
        <v>30.1</v>
      </c>
      <c r="H15" s="197">
        <v>168</v>
      </c>
      <c r="I15" s="198">
        <v>7.33</v>
      </c>
      <c r="J15" s="199">
        <f t="shared" si="1"/>
        <v>5.8544710000000002</v>
      </c>
      <c r="K15" s="56"/>
      <c r="L15" s="55"/>
      <c r="M15" s="55"/>
      <c r="N15" s="55"/>
      <c r="O15" s="55"/>
      <c r="P15" s="55"/>
      <c r="Q15" s="55"/>
      <c r="R15" s="55"/>
      <c r="S15" s="54"/>
      <c r="T15" s="200">
        <f t="shared" ref="T15:T43" si="4">SUM(K15:S15)</f>
        <v>0</v>
      </c>
      <c r="U15" s="53">
        <f t="shared" si="2"/>
        <v>0</v>
      </c>
      <c r="V15" s="1035">
        <f t="shared" si="3"/>
        <v>0</v>
      </c>
      <c r="W15" s="1492"/>
      <c r="X15" s="1493"/>
    </row>
    <row r="16" spans="1:25" ht="31.5" customHeight="1" x14ac:dyDescent="0.25">
      <c r="B16" s="245" t="s">
        <v>322</v>
      </c>
      <c r="C16" s="253" t="s">
        <v>2615</v>
      </c>
      <c r="D16" s="196"/>
      <c r="E16" s="197"/>
      <c r="F16" s="197" t="s">
        <v>2592</v>
      </c>
      <c r="G16" s="198">
        <v>15.23</v>
      </c>
      <c r="H16" s="197">
        <v>84</v>
      </c>
      <c r="I16" s="198">
        <v>3.67</v>
      </c>
      <c r="J16" s="199">
        <f t="shared" si="1"/>
        <v>2.9312289999999996</v>
      </c>
      <c r="K16" s="56"/>
      <c r="L16" s="55"/>
      <c r="M16" s="55"/>
      <c r="N16" s="55"/>
      <c r="O16" s="55"/>
      <c r="P16" s="55"/>
      <c r="Q16" s="55"/>
      <c r="R16" s="55"/>
      <c r="S16" s="54"/>
      <c r="T16" s="200">
        <f t="shared" si="4"/>
        <v>0</v>
      </c>
      <c r="U16" s="53">
        <f t="shared" si="2"/>
        <v>0</v>
      </c>
      <c r="V16" s="1035">
        <f t="shared" si="3"/>
        <v>0</v>
      </c>
      <c r="W16" s="1492"/>
      <c r="X16" s="1493"/>
    </row>
    <row r="17" spans="2:24" ht="31.5" customHeight="1" x14ac:dyDescent="0.25">
      <c r="B17" s="245" t="s">
        <v>191</v>
      </c>
      <c r="C17" s="253" t="s">
        <v>2593</v>
      </c>
      <c r="D17" s="196"/>
      <c r="E17" s="197"/>
      <c r="F17" s="197" t="s">
        <v>2594</v>
      </c>
      <c r="G17" s="198">
        <v>27.5</v>
      </c>
      <c r="H17" s="197">
        <v>264</v>
      </c>
      <c r="I17" s="198">
        <v>5.76</v>
      </c>
      <c r="J17" s="199">
        <f t="shared" si="1"/>
        <v>4.6005119999999993</v>
      </c>
      <c r="K17" s="56"/>
      <c r="L17" s="55"/>
      <c r="M17" s="55"/>
      <c r="N17" s="55"/>
      <c r="O17" s="55"/>
      <c r="P17" s="55"/>
      <c r="Q17" s="55"/>
      <c r="R17" s="55"/>
      <c r="S17" s="54"/>
      <c r="T17" s="200">
        <f t="shared" si="4"/>
        <v>0</v>
      </c>
      <c r="U17" s="53">
        <f t="shared" si="2"/>
        <v>0</v>
      </c>
      <c r="V17" s="1035">
        <f t="shared" si="3"/>
        <v>0</v>
      </c>
      <c r="W17" s="1492"/>
      <c r="X17" s="1493"/>
    </row>
    <row r="18" spans="2:24" ht="31.5" customHeight="1" x14ac:dyDescent="0.25">
      <c r="B18" s="245" t="s">
        <v>323</v>
      </c>
      <c r="C18" s="253" t="s">
        <v>2616</v>
      </c>
      <c r="D18" s="196"/>
      <c r="E18" s="197"/>
      <c r="F18" s="197"/>
      <c r="G18" s="198">
        <v>17.079999999999998</v>
      </c>
      <c r="H18" s="197">
        <v>250</v>
      </c>
      <c r="I18" s="198">
        <v>2.0499999999999998</v>
      </c>
      <c r="J18" s="199">
        <f t="shared" si="1"/>
        <v>1.6373349999999998</v>
      </c>
      <c r="K18" s="56"/>
      <c r="L18" s="55"/>
      <c r="M18" s="55"/>
      <c r="N18" s="55"/>
      <c r="O18" s="55"/>
      <c r="P18" s="55"/>
      <c r="Q18" s="55"/>
      <c r="R18" s="55"/>
      <c r="S18" s="54"/>
      <c r="T18" s="200">
        <f t="shared" si="4"/>
        <v>0</v>
      </c>
      <c r="U18" s="53">
        <f t="shared" si="2"/>
        <v>0</v>
      </c>
      <c r="V18" s="1035">
        <f t="shared" si="3"/>
        <v>0</v>
      </c>
      <c r="W18" s="1492"/>
      <c r="X18" s="1493"/>
    </row>
    <row r="19" spans="2:24" ht="31.5" customHeight="1" x14ac:dyDescent="0.25">
      <c r="B19" s="245" t="s">
        <v>192</v>
      </c>
      <c r="C19" s="253" t="s">
        <v>2617</v>
      </c>
      <c r="D19" s="196"/>
      <c r="E19" s="197"/>
      <c r="F19" s="197"/>
      <c r="G19" s="198">
        <v>42.08</v>
      </c>
      <c r="H19" s="197">
        <v>540</v>
      </c>
      <c r="I19" s="198">
        <v>5.0199999999999996</v>
      </c>
      <c r="J19" s="199">
        <f t="shared" si="1"/>
        <v>4.0094739999999991</v>
      </c>
      <c r="K19" s="56"/>
      <c r="L19" s="55"/>
      <c r="M19" s="55"/>
      <c r="N19" s="55"/>
      <c r="O19" s="55"/>
      <c r="P19" s="55"/>
      <c r="Q19" s="55"/>
      <c r="R19" s="55"/>
      <c r="S19" s="54"/>
      <c r="T19" s="200">
        <f t="shared" si="4"/>
        <v>0</v>
      </c>
      <c r="U19" s="53">
        <f t="shared" si="2"/>
        <v>0</v>
      </c>
      <c r="V19" s="1035">
        <f t="shared" si="3"/>
        <v>0</v>
      </c>
      <c r="W19" s="1492"/>
      <c r="X19" s="1493"/>
    </row>
    <row r="20" spans="2:24" ht="31.5" customHeight="1" x14ac:dyDescent="0.25">
      <c r="B20" s="245" t="s">
        <v>194</v>
      </c>
      <c r="C20" s="253" t="s">
        <v>2618</v>
      </c>
      <c r="D20" s="196"/>
      <c r="E20" s="197"/>
      <c r="F20" s="197" t="s">
        <v>2594</v>
      </c>
      <c r="G20" s="198">
        <v>44.25</v>
      </c>
      <c r="H20" s="197">
        <v>289</v>
      </c>
      <c r="I20" s="198">
        <v>5.22</v>
      </c>
      <c r="J20" s="199">
        <f t="shared" si="1"/>
        <v>4.1692139999999993</v>
      </c>
      <c r="K20" s="56"/>
      <c r="L20" s="55"/>
      <c r="M20" s="55"/>
      <c r="N20" s="55"/>
      <c r="O20" s="55"/>
      <c r="P20" s="55"/>
      <c r="Q20" s="55"/>
      <c r="R20" s="55"/>
      <c r="S20" s="54"/>
      <c r="T20" s="200">
        <f t="shared" si="4"/>
        <v>0</v>
      </c>
      <c r="U20" s="53">
        <f t="shared" si="2"/>
        <v>0</v>
      </c>
      <c r="V20" s="1035">
        <f t="shared" si="3"/>
        <v>0</v>
      </c>
      <c r="W20" s="1492"/>
      <c r="X20" s="1493"/>
    </row>
    <row r="21" spans="2:24" ht="31.5" customHeight="1" x14ac:dyDescent="0.25">
      <c r="B21" s="245" t="s">
        <v>195</v>
      </c>
      <c r="C21" s="253" t="s">
        <v>2598</v>
      </c>
      <c r="D21" s="196"/>
      <c r="E21" s="197"/>
      <c r="F21" s="197" t="s">
        <v>2592</v>
      </c>
      <c r="G21" s="198">
        <v>33</v>
      </c>
      <c r="H21" s="197">
        <v>168</v>
      </c>
      <c r="I21" s="198">
        <v>4.72</v>
      </c>
      <c r="J21" s="199">
        <f t="shared" si="1"/>
        <v>3.7698639999999997</v>
      </c>
      <c r="K21" s="56"/>
      <c r="L21" s="55"/>
      <c r="M21" s="55"/>
      <c r="N21" s="55"/>
      <c r="O21" s="55"/>
      <c r="P21" s="55"/>
      <c r="Q21" s="55"/>
      <c r="R21" s="55"/>
      <c r="S21" s="54"/>
      <c r="T21" s="200">
        <f t="shared" si="4"/>
        <v>0</v>
      </c>
      <c r="U21" s="53">
        <f t="shared" si="2"/>
        <v>0</v>
      </c>
      <c r="V21" s="1035">
        <f t="shared" si="3"/>
        <v>0</v>
      </c>
      <c r="W21" s="1492"/>
      <c r="X21" s="1493"/>
    </row>
    <row r="22" spans="2:24" ht="31.5" customHeight="1" x14ac:dyDescent="0.25">
      <c r="B22" s="245" t="s">
        <v>324</v>
      </c>
      <c r="C22" s="253" t="s">
        <v>2619</v>
      </c>
      <c r="D22" s="196"/>
      <c r="E22" s="197"/>
      <c r="F22" s="197" t="s">
        <v>2594</v>
      </c>
      <c r="G22" s="198">
        <v>17.28</v>
      </c>
      <c r="H22" s="197">
        <v>84</v>
      </c>
      <c r="I22" s="198">
        <v>2.36</v>
      </c>
      <c r="J22" s="199">
        <f t="shared" si="1"/>
        <v>1.8849319999999998</v>
      </c>
      <c r="K22" s="56"/>
      <c r="L22" s="55"/>
      <c r="M22" s="55"/>
      <c r="N22" s="55"/>
      <c r="O22" s="55"/>
      <c r="P22" s="55"/>
      <c r="Q22" s="55"/>
      <c r="R22" s="55"/>
      <c r="S22" s="54"/>
      <c r="T22" s="200">
        <f t="shared" si="4"/>
        <v>0</v>
      </c>
      <c r="U22" s="53">
        <f t="shared" si="2"/>
        <v>0</v>
      </c>
      <c r="V22" s="1035">
        <f t="shared" si="3"/>
        <v>0</v>
      </c>
      <c r="W22" s="1492"/>
      <c r="X22" s="1493"/>
    </row>
    <row r="23" spans="2:24" ht="31.5" customHeight="1" x14ac:dyDescent="0.25">
      <c r="B23" s="243" t="s">
        <v>196</v>
      </c>
      <c r="C23" s="253" t="s">
        <v>2599</v>
      </c>
      <c r="D23" s="196"/>
      <c r="E23" s="197"/>
      <c r="F23" s="197" t="s">
        <v>2594</v>
      </c>
      <c r="G23" s="198">
        <v>44.25</v>
      </c>
      <c r="H23" s="197">
        <v>412</v>
      </c>
      <c r="I23" s="198">
        <v>5.9</v>
      </c>
      <c r="J23" s="199">
        <f t="shared" si="1"/>
        <v>4.7123299999999997</v>
      </c>
      <c r="K23" s="56"/>
      <c r="L23" s="55"/>
      <c r="M23" s="55"/>
      <c r="N23" s="55"/>
      <c r="O23" s="55"/>
      <c r="P23" s="55"/>
      <c r="Q23" s="55"/>
      <c r="R23" s="55"/>
      <c r="S23" s="54"/>
      <c r="T23" s="200">
        <f t="shared" si="4"/>
        <v>0</v>
      </c>
      <c r="U23" s="53">
        <f t="shared" si="2"/>
        <v>0</v>
      </c>
      <c r="V23" s="1035">
        <f t="shared" si="3"/>
        <v>0</v>
      </c>
      <c r="W23" s="1492"/>
      <c r="X23" s="1493"/>
    </row>
    <row r="24" spans="2:24" ht="31.5" customHeight="1" x14ac:dyDescent="0.25">
      <c r="B24" s="245" t="s">
        <v>325</v>
      </c>
      <c r="C24" s="253" t="s">
        <v>2620</v>
      </c>
      <c r="D24" s="196"/>
      <c r="E24" s="197"/>
      <c r="F24" s="197" t="s">
        <v>2594</v>
      </c>
      <c r="G24" s="198">
        <v>30.65</v>
      </c>
      <c r="H24" s="197">
        <v>264</v>
      </c>
      <c r="I24" s="198">
        <v>3.71</v>
      </c>
      <c r="J24" s="199">
        <f t="shared" si="1"/>
        <v>2.9631769999999999</v>
      </c>
      <c r="K24" s="56"/>
      <c r="L24" s="55"/>
      <c r="M24" s="55"/>
      <c r="N24" s="55"/>
      <c r="O24" s="55"/>
      <c r="P24" s="55"/>
      <c r="Q24" s="55"/>
      <c r="R24" s="55"/>
      <c r="S24" s="54"/>
      <c r="T24" s="200">
        <f t="shared" si="4"/>
        <v>0</v>
      </c>
      <c r="U24" s="53">
        <f t="shared" si="2"/>
        <v>0</v>
      </c>
      <c r="V24" s="1035">
        <f t="shared" si="3"/>
        <v>0</v>
      </c>
      <c r="W24" s="1492"/>
      <c r="X24" s="1493"/>
    </row>
    <row r="25" spans="2:24" ht="31.5" customHeight="1" x14ac:dyDescent="0.25">
      <c r="B25" s="245" t="s">
        <v>326</v>
      </c>
      <c r="C25" s="253" t="s">
        <v>2621</v>
      </c>
      <c r="D25" s="196"/>
      <c r="E25" s="197"/>
      <c r="F25" s="197"/>
      <c r="G25" s="198">
        <v>17.079999999999998</v>
      </c>
      <c r="H25" s="197">
        <v>250</v>
      </c>
      <c r="I25" s="198">
        <v>3.56</v>
      </c>
      <c r="J25" s="199">
        <f t="shared" si="1"/>
        <v>2.843372</v>
      </c>
      <c r="K25" s="56"/>
      <c r="L25" s="55"/>
      <c r="M25" s="55"/>
      <c r="N25" s="55"/>
      <c r="O25" s="55"/>
      <c r="P25" s="55"/>
      <c r="Q25" s="55"/>
      <c r="R25" s="55"/>
      <c r="S25" s="54"/>
      <c r="T25" s="200">
        <f t="shared" si="4"/>
        <v>0</v>
      </c>
      <c r="U25" s="53">
        <f t="shared" si="2"/>
        <v>0</v>
      </c>
      <c r="V25" s="1035">
        <f t="shared" si="3"/>
        <v>0</v>
      </c>
      <c r="W25" s="1492"/>
      <c r="X25" s="1493"/>
    </row>
    <row r="26" spans="2:24" ht="31.5" customHeight="1" x14ac:dyDescent="0.25">
      <c r="B26" s="245" t="s">
        <v>197</v>
      </c>
      <c r="C26" s="253" t="s">
        <v>2600</v>
      </c>
      <c r="D26" s="196"/>
      <c r="E26" s="197"/>
      <c r="F26" s="197"/>
      <c r="G26" s="198">
        <v>49</v>
      </c>
      <c r="H26" s="197">
        <v>1151</v>
      </c>
      <c r="I26" s="198">
        <v>9.81</v>
      </c>
      <c r="J26" s="199">
        <f t="shared" si="1"/>
        <v>7.8352469999999999</v>
      </c>
      <c r="K26" s="56"/>
      <c r="L26" s="55"/>
      <c r="M26" s="55"/>
      <c r="N26" s="55"/>
      <c r="O26" s="55"/>
      <c r="P26" s="55"/>
      <c r="Q26" s="55"/>
      <c r="R26" s="55"/>
      <c r="S26" s="54"/>
      <c r="T26" s="200">
        <f t="shared" si="4"/>
        <v>0</v>
      </c>
      <c r="U26" s="53">
        <f t="shared" si="2"/>
        <v>0</v>
      </c>
      <c r="V26" s="1035">
        <f t="shared" si="3"/>
        <v>0</v>
      </c>
      <c r="W26" s="1492"/>
      <c r="X26" s="1493"/>
    </row>
    <row r="27" spans="2:24" ht="31.5" customHeight="1" x14ac:dyDescent="0.25">
      <c r="B27" s="245" t="s">
        <v>327</v>
      </c>
      <c r="C27" s="253" t="s">
        <v>2622</v>
      </c>
      <c r="D27" s="196"/>
      <c r="E27" s="197"/>
      <c r="F27" s="197"/>
      <c r="G27" s="198">
        <v>23</v>
      </c>
      <c r="H27" s="197">
        <v>1000</v>
      </c>
      <c r="I27" s="198">
        <v>4.21</v>
      </c>
      <c r="J27" s="199">
        <f t="shared" si="1"/>
        <v>3.362527</v>
      </c>
      <c r="K27" s="56"/>
      <c r="L27" s="55"/>
      <c r="M27" s="55"/>
      <c r="N27" s="55"/>
      <c r="O27" s="55"/>
      <c r="P27" s="55"/>
      <c r="Q27" s="55"/>
      <c r="R27" s="55"/>
      <c r="S27" s="54"/>
      <c r="T27" s="200">
        <f t="shared" si="4"/>
        <v>0</v>
      </c>
      <c r="U27" s="53">
        <f t="shared" si="2"/>
        <v>0</v>
      </c>
      <c r="V27" s="1035">
        <f t="shared" si="3"/>
        <v>0</v>
      </c>
      <c r="W27" s="1492"/>
      <c r="X27" s="1493"/>
    </row>
    <row r="28" spans="2:24" ht="31.5" customHeight="1" x14ac:dyDescent="0.25">
      <c r="B28" s="245" t="s">
        <v>198</v>
      </c>
      <c r="C28" s="253" t="s">
        <v>2601</v>
      </c>
      <c r="D28" s="196"/>
      <c r="E28" s="197"/>
      <c r="F28" s="197"/>
      <c r="G28" s="198">
        <v>48</v>
      </c>
      <c r="H28" s="197">
        <v>1141</v>
      </c>
      <c r="I28" s="198">
        <v>9.7200000000000006</v>
      </c>
      <c r="J28" s="199">
        <f t="shared" si="1"/>
        <v>7.7633640000000002</v>
      </c>
      <c r="K28" s="56"/>
      <c r="L28" s="55"/>
      <c r="M28" s="55"/>
      <c r="N28" s="55"/>
      <c r="O28" s="55"/>
      <c r="P28" s="55"/>
      <c r="Q28" s="55"/>
      <c r="R28" s="55"/>
      <c r="S28" s="54"/>
      <c r="T28" s="200">
        <f t="shared" si="4"/>
        <v>0</v>
      </c>
      <c r="U28" s="53">
        <f t="shared" si="2"/>
        <v>0</v>
      </c>
      <c r="V28" s="1035">
        <f t="shared" si="3"/>
        <v>0</v>
      </c>
      <c r="W28" s="1492"/>
      <c r="X28" s="1493"/>
    </row>
    <row r="29" spans="2:24" ht="31.5" customHeight="1" x14ac:dyDescent="0.25">
      <c r="B29" s="245" t="s">
        <v>328</v>
      </c>
      <c r="C29" s="253" t="s">
        <v>2623</v>
      </c>
      <c r="D29" s="196"/>
      <c r="E29" s="197"/>
      <c r="F29" s="197"/>
      <c r="G29" s="198">
        <v>30.21</v>
      </c>
      <c r="H29" s="197">
        <v>760</v>
      </c>
      <c r="I29" s="198">
        <v>6.93</v>
      </c>
      <c r="J29" s="199">
        <f t="shared" si="1"/>
        <v>5.5349909999999998</v>
      </c>
      <c r="K29" s="56"/>
      <c r="L29" s="55"/>
      <c r="M29" s="55"/>
      <c r="N29" s="55"/>
      <c r="O29" s="55"/>
      <c r="P29" s="55"/>
      <c r="Q29" s="55"/>
      <c r="R29" s="55"/>
      <c r="S29" s="54"/>
      <c r="T29" s="200">
        <f t="shared" si="4"/>
        <v>0</v>
      </c>
      <c r="U29" s="53">
        <f t="shared" si="2"/>
        <v>0</v>
      </c>
      <c r="V29" s="1035">
        <f t="shared" si="3"/>
        <v>0</v>
      </c>
      <c r="W29" s="1492"/>
      <c r="X29" s="1493"/>
    </row>
    <row r="30" spans="2:24" ht="31.5" customHeight="1" x14ac:dyDescent="0.25">
      <c r="B30" s="245" t="s">
        <v>199</v>
      </c>
      <c r="C30" s="253" t="s">
        <v>2602</v>
      </c>
      <c r="D30" s="196"/>
      <c r="E30" s="197"/>
      <c r="F30" s="197"/>
      <c r="G30" s="198">
        <v>30.83</v>
      </c>
      <c r="H30" s="197">
        <v>773</v>
      </c>
      <c r="I30" s="198">
        <v>6.93</v>
      </c>
      <c r="J30" s="199">
        <f t="shared" si="1"/>
        <v>5.5349909999999998</v>
      </c>
      <c r="K30" s="56"/>
      <c r="L30" s="55"/>
      <c r="M30" s="55"/>
      <c r="N30" s="55"/>
      <c r="O30" s="55"/>
      <c r="P30" s="55"/>
      <c r="Q30" s="55"/>
      <c r="R30" s="55"/>
      <c r="S30" s="54"/>
      <c r="T30" s="200">
        <f t="shared" si="4"/>
        <v>0</v>
      </c>
      <c r="U30" s="53">
        <f t="shared" si="2"/>
        <v>0</v>
      </c>
      <c r="V30" s="1035">
        <f t="shared" si="3"/>
        <v>0</v>
      </c>
      <c r="W30" s="1492"/>
      <c r="X30" s="1493"/>
    </row>
    <row r="31" spans="2:24" ht="31.5" customHeight="1" x14ac:dyDescent="0.25">
      <c r="B31" s="245" t="s">
        <v>200</v>
      </c>
      <c r="C31" s="253" t="s">
        <v>2603</v>
      </c>
      <c r="D31" s="196"/>
      <c r="E31" s="197"/>
      <c r="F31" s="197"/>
      <c r="G31" s="198">
        <v>47</v>
      </c>
      <c r="H31" s="197">
        <v>1140</v>
      </c>
      <c r="I31" s="198">
        <v>10.39</v>
      </c>
      <c r="J31" s="199">
        <f t="shared" si="1"/>
        <v>8.2984930000000006</v>
      </c>
      <c r="K31" s="56"/>
      <c r="L31" s="55"/>
      <c r="M31" s="55"/>
      <c r="N31" s="55"/>
      <c r="O31" s="55"/>
      <c r="P31" s="55"/>
      <c r="Q31" s="55"/>
      <c r="R31" s="55"/>
      <c r="S31" s="54"/>
      <c r="T31" s="200">
        <f t="shared" si="4"/>
        <v>0</v>
      </c>
      <c r="U31" s="53">
        <f t="shared" si="2"/>
        <v>0</v>
      </c>
      <c r="V31" s="1035">
        <f t="shared" si="3"/>
        <v>0</v>
      </c>
      <c r="W31" s="1492"/>
      <c r="X31" s="1493"/>
    </row>
    <row r="32" spans="2:24" ht="31.5" customHeight="1" x14ac:dyDescent="0.25">
      <c r="B32" s="245" t="s">
        <v>201</v>
      </c>
      <c r="C32" s="253" t="s">
        <v>2604</v>
      </c>
      <c r="D32" s="196"/>
      <c r="E32" s="197"/>
      <c r="F32" s="197"/>
      <c r="G32" s="198">
        <v>21.6</v>
      </c>
      <c r="H32" s="197">
        <v>1000</v>
      </c>
      <c r="I32" s="198">
        <v>4.8099999999999996</v>
      </c>
      <c r="J32" s="199">
        <f t="shared" si="1"/>
        <v>3.8417469999999994</v>
      </c>
      <c r="K32" s="56"/>
      <c r="L32" s="55"/>
      <c r="M32" s="55"/>
      <c r="N32" s="55"/>
      <c r="O32" s="55"/>
      <c r="P32" s="55"/>
      <c r="Q32" s="55"/>
      <c r="R32" s="55"/>
      <c r="S32" s="54"/>
      <c r="T32" s="200">
        <f t="shared" si="4"/>
        <v>0</v>
      </c>
      <c r="U32" s="53">
        <f t="shared" si="2"/>
        <v>0</v>
      </c>
      <c r="V32" s="1035">
        <f t="shared" si="3"/>
        <v>0</v>
      </c>
      <c r="W32" s="1492"/>
      <c r="X32" s="1493"/>
    </row>
    <row r="33" spans="2:24" ht="31.5" customHeight="1" x14ac:dyDescent="0.25">
      <c r="B33" s="243" t="s">
        <v>202</v>
      </c>
      <c r="C33" s="253" t="s">
        <v>2624</v>
      </c>
      <c r="D33" s="196"/>
      <c r="E33" s="197"/>
      <c r="F33" s="197"/>
      <c r="G33" s="198">
        <v>45.82</v>
      </c>
      <c r="H33" s="197">
        <v>1125</v>
      </c>
      <c r="I33" s="198">
        <v>10.09</v>
      </c>
      <c r="J33" s="199">
        <f t="shared" si="1"/>
        <v>8.0588829999999998</v>
      </c>
      <c r="K33" s="56"/>
      <c r="L33" s="55"/>
      <c r="M33" s="55"/>
      <c r="N33" s="55"/>
      <c r="O33" s="55"/>
      <c r="P33" s="55"/>
      <c r="Q33" s="55"/>
      <c r="R33" s="55"/>
      <c r="S33" s="54"/>
      <c r="T33" s="200">
        <f t="shared" si="4"/>
        <v>0</v>
      </c>
      <c r="U33" s="53">
        <f t="shared" si="2"/>
        <v>0</v>
      </c>
      <c r="V33" s="1035">
        <f t="shared" si="3"/>
        <v>0</v>
      </c>
      <c r="W33" s="1492"/>
      <c r="X33" s="1493"/>
    </row>
    <row r="34" spans="2:24" ht="31.5" customHeight="1" x14ac:dyDescent="0.25">
      <c r="B34" s="245" t="s">
        <v>329</v>
      </c>
      <c r="C34" s="253" t="s">
        <v>2625</v>
      </c>
      <c r="D34" s="196"/>
      <c r="E34" s="197"/>
      <c r="F34" s="197" t="s">
        <v>2594</v>
      </c>
      <c r="G34" s="198">
        <v>45</v>
      </c>
      <c r="H34" s="197">
        <v>498</v>
      </c>
      <c r="I34" s="198">
        <v>10.52</v>
      </c>
      <c r="J34" s="199">
        <f t="shared" si="1"/>
        <v>8.4023240000000001</v>
      </c>
      <c r="K34" s="56"/>
      <c r="L34" s="55"/>
      <c r="M34" s="55"/>
      <c r="N34" s="55"/>
      <c r="O34" s="55"/>
      <c r="P34" s="55"/>
      <c r="Q34" s="55"/>
      <c r="R34" s="55"/>
      <c r="S34" s="54"/>
      <c r="T34" s="200">
        <f t="shared" si="4"/>
        <v>0</v>
      </c>
      <c r="U34" s="53">
        <f t="shared" si="2"/>
        <v>0</v>
      </c>
      <c r="V34" s="1035">
        <f t="shared" si="3"/>
        <v>0</v>
      </c>
      <c r="W34" s="1492"/>
      <c r="X34" s="1493"/>
    </row>
    <row r="35" spans="2:24" ht="31.5" customHeight="1" x14ac:dyDescent="0.25">
      <c r="B35" s="245" t="s">
        <v>330</v>
      </c>
      <c r="C35" s="253" t="s">
        <v>2626</v>
      </c>
      <c r="D35" s="196"/>
      <c r="E35" s="197"/>
      <c r="F35" s="197" t="s">
        <v>2594</v>
      </c>
      <c r="G35" s="198">
        <v>45</v>
      </c>
      <c r="H35" s="197">
        <v>573</v>
      </c>
      <c r="I35" s="198">
        <v>17.41</v>
      </c>
      <c r="J35" s="199">
        <f t="shared" si="1"/>
        <v>13.905367</v>
      </c>
      <c r="K35" s="56"/>
      <c r="L35" s="55"/>
      <c r="M35" s="55"/>
      <c r="N35" s="55"/>
      <c r="O35" s="55"/>
      <c r="P35" s="55"/>
      <c r="Q35" s="55"/>
      <c r="R35" s="55"/>
      <c r="S35" s="54"/>
      <c r="T35" s="200">
        <f t="shared" si="4"/>
        <v>0</v>
      </c>
      <c r="U35" s="53">
        <f t="shared" si="2"/>
        <v>0</v>
      </c>
      <c r="V35" s="1035">
        <f t="shared" si="3"/>
        <v>0</v>
      </c>
      <c r="W35" s="1492"/>
      <c r="X35" s="1493"/>
    </row>
    <row r="36" spans="2:24" ht="31.5" customHeight="1" x14ac:dyDescent="0.25">
      <c r="B36" s="243" t="s">
        <v>203</v>
      </c>
      <c r="C36" s="253" t="s">
        <v>2606</v>
      </c>
      <c r="D36" s="196"/>
      <c r="E36" s="197"/>
      <c r="F36" s="197" t="s">
        <v>2594</v>
      </c>
      <c r="G36" s="198">
        <v>44</v>
      </c>
      <c r="H36" s="197">
        <v>530</v>
      </c>
      <c r="I36" s="198">
        <v>12.26</v>
      </c>
      <c r="J36" s="199">
        <f t="shared" si="1"/>
        <v>9.7920619999999996</v>
      </c>
      <c r="K36" s="56"/>
      <c r="L36" s="55"/>
      <c r="M36" s="55"/>
      <c r="N36" s="55"/>
      <c r="O36" s="55"/>
      <c r="P36" s="55"/>
      <c r="Q36" s="55"/>
      <c r="R36" s="55"/>
      <c r="S36" s="54"/>
      <c r="T36" s="200">
        <f t="shared" si="4"/>
        <v>0</v>
      </c>
      <c r="U36" s="53">
        <f t="shared" si="2"/>
        <v>0</v>
      </c>
      <c r="V36" s="1035">
        <f t="shared" si="3"/>
        <v>0</v>
      </c>
      <c r="W36" s="1492"/>
      <c r="X36" s="1493"/>
    </row>
    <row r="37" spans="2:24" ht="31.5" customHeight="1" x14ac:dyDescent="0.25">
      <c r="B37" s="245" t="s">
        <v>204</v>
      </c>
      <c r="C37" s="253" t="s">
        <v>2607</v>
      </c>
      <c r="D37" s="196"/>
      <c r="E37" s="197"/>
      <c r="F37" s="197" t="s">
        <v>2594</v>
      </c>
      <c r="G37" s="198">
        <v>46</v>
      </c>
      <c r="H37" s="197">
        <v>530</v>
      </c>
      <c r="I37" s="198">
        <v>12.35</v>
      </c>
      <c r="J37" s="199">
        <f t="shared" si="1"/>
        <v>9.8639449999999993</v>
      </c>
      <c r="K37" s="56"/>
      <c r="L37" s="55"/>
      <c r="M37" s="55"/>
      <c r="N37" s="55"/>
      <c r="O37" s="55"/>
      <c r="P37" s="55"/>
      <c r="Q37" s="55"/>
      <c r="R37" s="55"/>
      <c r="S37" s="54"/>
      <c r="T37" s="200">
        <f t="shared" si="4"/>
        <v>0</v>
      </c>
      <c r="U37" s="53">
        <f t="shared" si="2"/>
        <v>0</v>
      </c>
      <c r="V37" s="1035">
        <f t="shared" si="3"/>
        <v>0</v>
      </c>
      <c r="W37" s="1492"/>
      <c r="X37" s="1493"/>
    </row>
    <row r="38" spans="2:24" ht="31.5" customHeight="1" x14ac:dyDescent="0.25">
      <c r="B38" s="243" t="s">
        <v>205</v>
      </c>
      <c r="C38" s="253" t="s">
        <v>2627</v>
      </c>
      <c r="D38" s="196"/>
      <c r="E38" s="197"/>
      <c r="F38" s="197" t="s">
        <v>2594</v>
      </c>
      <c r="G38" s="198">
        <v>45</v>
      </c>
      <c r="H38" s="197">
        <v>530</v>
      </c>
      <c r="I38" s="198">
        <v>10.67</v>
      </c>
      <c r="J38" s="199">
        <f t="shared" si="1"/>
        <v>8.5221289999999996</v>
      </c>
      <c r="K38" s="56"/>
      <c r="L38" s="55"/>
      <c r="M38" s="55"/>
      <c r="N38" s="55"/>
      <c r="O38" s="55"/>
      <c r="P38" s="55"/>
      <c r="Q38" s="55"/>
      <c r="R38" s="55"/>
      <c r="S38" s="54"/>
      <c r="T38" s="200">
        <f t="shared" si="4"/>
        <v>0</v>
      </c>
      <c r="U38" s="53">
        <f t="shared" si="2"/>
        <v>0</v>
      </c>
      <c r="V38" s="1035">
        <f t="shared" si="3"/>
        <v>0</v>
      </c>
      <c r="W38" s="1492"/>
      <c r="X38" s="1493"/>
    </row>
    <row r="39" spans="2:24" ht="31.5" customHeight="1" x14ac:dyDescent="0.25">
      <c r="B39" s="245" t="s">
        <v>206</v>
      </c>
      <c r="C39" s="253" t="s">
        <v>2609</v>
      </c>
      <c r="D39" s="196"/>
      <c r="E39" s="197"/>
      <c r="F39" s="197" t="s">
        <v>2594</v>
      </c>
      <c r="G39" s="198">
        <v>44.2</v>
      </c>
      <c r="H39" s="197">
        <v>530</v>
      </c>
      <c r="I39" s="198">
        <v>10.32</v>
      </c>
      <c r="J39" s="199">
        <f t="shared" si="1"/>
        <v>8.242583999999999</v>
      </c>
      <c r="K39" s="56"/>
      <c r="L39" s="55"/>
      <c r="M39" s="55"/>
      <c r="N39" s="55"/>
      <c r="O39" s="55"/>
      <c r="P39" s="55"/>
      <c r="Q39" s="55"/>
      <c r="R39" s="55"/>
      <c r="S39" s="54"/>
      <c r="T39" s="200">
        <f t="shared" si="4"/>
        <v>0</v>
      </c>
      <c r="U39" s="53">
        <f t="shared" si="2"/>
        <v>0</v>
      </c>
      <c r="V39" s="1035">
        <f t="shared" si="3"/>
        <v>0</v>
      </c>
      <c r="W39" s="1492"/>
      <c r="X39" s="1493"/>
    </row>
    <row r="40" spans="2:24" ht="31.5" customHeight="1" x14ac:dyDescent="0.25">
      <c r="B40" s="243" t="s">
        <v>193</v>
      </c>
      <c r="C40" s="253" t="s">
        <v>2596</v>
      </c>
      <c r="D40" s="196"/>
      <c r="E40" s="197"/>
      <c r="F40" s="197" t="s">
        <v>2594</v>
      </c>
      <c r="G40" s="198">
        <v>43.44</v>
      </c>
      <c r="H40" s="197">
        <v>420</v>
      </c>
      <c r="I40" s="198">
        <v>7.33</v>
      </c>
      <c r="J40" s="199">
        <f t="shared" si="1"/>
        <v>5.8544710000000002</v>
      </c>
      <c r="K40" s="56"/>
      <c r="L40" s="55"/>
      <c r="M40" s="55"/>
      <c r="N40" s="55"/>
      <c r="O40" s="55"/>
      <c r="P40" s="55"/>
      <c r="Q40" s="55"/>
      <c r="R40" s="55"/>
      <c r="S40" s="54"/>
      <c r="T40" s="200">
        <f t="shared" si="4"/>
        <v>0</v>
      </c>
      <c r="U40" s="53">
        <f t="shared" si="2"/>
        <v>0</v>
      </c>
      <c r="V40" s="1035">
        <f t="shared" si="3"/>
        <v>0</v>
      </c>
      <c r="W40" s="1492"/>
      <c r="X40" s="1493"/>
    </row>
    <row r="41" spans="2:24" ht="31.5" customHeight="1" x14ac:dyDescent="0.25">
      <c r="B41" s="243" t="s">
        <v>331</v>
      </c>
      <c r="C41" s="253" t="s">
        <v>2612</v>
      </c>
      <c r="D41" s="196"/>
      <c r="E41" s="197"/>
      <c r="F41" s="197" t="s">
        <v>2594</v>
      </c>
      <c r="G41" s="198">
        <v>47</v>
      </c>
      <c r="H41" s="197">
        <v>1332</v>
      </c>
      <c r="I41" s="198">
        <v>30.97</v>
      </c>
      <c r="J41" s="199">
        <f t="shared" si="1"/>
        <v>24.735738999999999</v>
      </c>
      <c r="K41" s="56"/>
      <c r="L41" s="55"/>
      <c r="M41" s="55"/>
      <c r="N41" s="55"/>
      <c r="O41" s="55"/>
      <c r="P41" s="55"/>
      <c r="Q41" s="55"/>
      <c r="R41" s="55"/>
      <c r="S41" s="54"/>
      <c r="T41" s="200">
        <f t="shared" si="4"/>
        <v>0</v>
      </c>
      <c r="U41" s="53">
        <f t="shared" si="2"/>
        <v>0</v>
      </c>
      <c r="V41" s="1035">
        <f t="shared" si="3"/>
        <v>0</v>
      </c>
      <c r="W41" s="1492"/>
      <c r="X41" s="1493"/>
    </row>
    <row r="42" spans="2:24" ht="31.5" customHeight="1" x14ac:dyDescent="0.25">
      <c r="B42" s="245" t="s">
        <v>332</v>
      </c>
      <c r="C42" s="253" t="s">
        <v>2628</v>
      </c>
      <c r="D42" s="196"/>
      <c r="E42" s="197"/>
      <c r="F42" s="197" t="s">
        <v>2594</v>
      </c>
      <c r="G42" s="198">
        <v>45</v>
      </c>
      <c r="H42" s="197">
        <v>318</v>
      </c>
      <c r="I42" s="198">
        <v>8.9600000000000009</v>
      </c>
      <c r="J42" s="199">
        <f t="shared" si="1"/>
        <v>7.156352</v>
      </c>
      <c r="K42" s="56"/>
      <c r="L42" s="55"/>
      <c r="M42" s="55"/>
      <c r="N42" s="55"/>
      <c r="O42" s="55"/>
      <c r="P42" s="55"/>
      <c r="Q42" s="55"/>
      <c r="R42" s="55"/>
      <c r="S42" s="54"/>
      <c r="T42" s="200">
        <f t="shared" si="4"/>
        <v>0</v>
      </c>
      <c r="U42" s="53">
        <f t="shared" si="2"/>
        <v>0</v>
      </c>
      <c r="V42" s="1035">
        <f t="shared" si="3"/>
        <v>0</v>
      </c>
      <c r="W42" s="1492"/>
      <c r="X42" s="1493"/>
    </row>
    <row r="43" spans="2:24" ht="31.5" customHeight="1" thickBot="1" x14ac:dyDescent="0.3">
      <c r="B43" s="330" t="s">
        <v>207</v>
      </c>
      <c r="C43" s="255" t="s">
        <v>2610</v>
      </c>
      <c r="D43" s="203">
        <v>2</v>
      </c>
      <c r="E43" s="204"/>
      <c r="F43" s="204" t="s">
        <v>2611</v>
      </c>
      <c r="G43" s="205">
        <v>44.91</v>
      </c>
      <c r="H43" s="204">
        <v>71</v>
      </c>
      <c r="I43" s="205">
        <v>7.52</v>
      </c>
      <c r="J43" s="206">
        <f t="shared" si="1"/>
        <v>6.0062239999999996</v>
      </c>
      <c r="K43" s="52"/>
      <c r="L43" s="51"/>
      <c r="M43" s="51"/>
      <c r="N43" s="51"/>
      <c r="O43" s="51"/>
      <c r="P43" s="51"/>
      <c r="Q43" s="51"/>
      <c r="R43" s="51"/>
      <c r="S43" s="50"/>
      <c r="T43" s="207">
        <f t="shared" si="4"/>
        <v>0</v>
      </c>
      <c r="U43" s="49">
        <f t="shared" si="2"/>
        <v>0</v>
      </c>
      <c r="V43" s="1036">
        <f t="shared" si="3"/>
        <v>0</v>
      </c>
      <c r="W43" s="1494"/>
      <c r="X43" s="1495"/>
    </row>
    <row r="44" spans="2:24" ht="23.85" customHeight="1" x14ac:dyDescent="0.25">
      <c r="B44" s="1548" t="s">
        <v>2004</v>
      </c>
      <c r="C44" s="1569"/>
      <c r="D44" s="1569"/>
      <c r="E44" s="1569"/>
      <c r="F44" s="1569"/>
      <c r="G44" s="1569"/>
      <c r="H44" s="1569"/>
      <c r="I44" s="1569"/>
      <c r="J44" s="1569"/>
      <c r="K44" s="1569"/>
      <c r="L44" s="1569"/>
      <c r="M44" s="1569"/>
      <c r="N44" s="1569"/>
      <c r="O44" s="1569"/>
      <c r="P44" s="1569"/>
      <c r="Q44" s="1569"/>
      <c r="R44" s="1569"/>
      <c r="S44" s="1569"/>
      <c r="T44" s="1569"/>
      <c r="U44" s="1569"/>
      <c r="V44" s="1569"/>
      <c r="W44" s="1569"/>
      <c r="X44" s="1550"/>
    </row>
    <row r="45" spans="2:24" ht="23.85" customHeight="1" x14ac:dyDescent="0.25">
      <c r="B45" s="1548"/>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50"/>
    </row>
    <row r="46" spans="2:24" ht="0.75" customHeight="1" x14ac:dyDescent="0.25">
      <c r="B46" s="1548"/>
      <c r="C46" s="1569"/>
      <c r="D46" s="1569"/>
      <c r="E46" s="1569"/>
      <c r="F46" s="1569"/>
      <c r="G46" s="1569"/>
      <c r="H46" s="1569"/>
      <c r="I46" s="1569"/>
      <c r="J46" s="1569"/>
      <c r="K46" s="1569"/>
      <c r="L46" s="1569"/>
      <c r="M46" s="1569"/>
      <c r="N46" s="1569"/>
      <c r="O46" s="1569"/>
      <c r="P46" s="1569"/>
      <c r="Q46" s="1569"/>
      <c r="R46" s="1569"/>
      <c r="S46" s="1569"/>
      <c r="T46" s="1569"/>
      <c r="U46" s="1569"/>
      <c r="V46" s="1569"/>
      <c r="W46" s="1569"/>
      <c r="X46" s="1550"/>
    </row>
    <row r="47" spans="2:24" ht="33.75" customHeight="1" thickBot="1" x14ac:dyDescent="0.3">
      <c r="B47" s="1551"/>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3"/>
    </row>
    <row r="48" spans="2:24" ht="58.5" customHeight="1" thickTop="1" thickBot="1" x14ac:dyDescent="0.3">
      <c r="B48" s="1533"/>
      <c r="C48" s="1533"/>
      <c r="D48" s="1533"/>
      <c r="E48" s="1533"/>
      <c r="F48" s="1533"/>
      <c r="G48" s="1533"/>
      <c r="H48" s="1533"/>
      <c r="I48" s="1533"/>
      <c r="J48" s="1533"/>
      <c r="K48" s="1533"/>
      <c r="L48" s="1533"/>
      <c r="M48" s="1533"/>
      <c r="N48" s="1533"/>
      <c r="O48" s="1533"/>
      <c r="P48" s="1533"/>
      <c r="Q48" s="1533"/>
      <c r="R48" s="1533"/>
      <c r="S48" s="1533"/>
      <c r="T48" s="1533"/>
      <c r="U48" s="1533"/>
      <c r="V48" s="1533"/>
      <c r="W48" s="1533"/>
      <c r="X48" s="1533"/>
    </row>
    <row r="49" spans="3:7" ht="23.25" x14ac:dyDescent="0.35">
      <c r="C49" s="1530" t="s">
        <v>2005</v>
      </c>
      <c r="D49" s="1531"/>
      <c r="E49" s="1531"/>
      <c r="F49" s="1531"/>
      <c r="G49" s="1532"/>
    </row>
    <row r="50" spans="3:7" x14ac:dyDescent="0.25">
      <c r="C50" s="1631"/>
      <c r="D50" s="1632"/>
      <c r="E50" s="1632"/>
      <c r="F50" s="1632"/>
      <c r="G50" s="1633"/>
    </row>
    <row r="51" spans="3:7" x14ac:dyDescent="0.25">
      <c r="C51" s="1631"/>
      <c r="D51" s="1632"/>
      <c r="E51" s="1632"/>
      <c r="F51" s="1632"/>
      <c r="G51" s="1633"/>
    </row>
    <row r="52" spans="3:7" x14ac:dyDescent="0.25">
      <c r="C52" s="1631"/>
      <c r="D52" s="1632"/>
      <c r="E52" s="1632"/>
      <c r="F52" s="1632"/>
      <c r="G52" s="1633"/>
    </row>
    <row r="53" spans="3:7" ht="15.75" thickBot="1" x14ac:dyDescent="0.3">
      <c r="C53" s="1634"/>
      <c r="D53" s="1635"/>
      <c r="E53" s="1635"/>
      <c r="F53" s="1635"/>
      <c r="G53" s="1636"/>
    </row>
  </sheetData>
  <sheetProtection algorithmName="SHA-512" hashValue="zrGLDcN+l0psBsKcIibzXMJqLX/gQxXuSq3HdG8DVtilUSWlpD98WmH9R/EpK5if58M6tBW+92vTU5xO4wHopA==" saltValue="Yc+IPXzr2V2pC7IFQ3L5aw=="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49:G49"/>
    <mergeCell ref="C50:G53"/>
    <mergeCell ref="B48:X48"/>
    <mergeCell ref="B7:B8"/>
    <mergeCell ref="E7:J7"/>
    <mergeCell ref="L7:Q7"/>
    <mergeCell ref="S7:X7"/>
    <mergeCell ref="E8:J8"/>
    <mergeCell ref="L8:Q8"/>
    <mergeCell ref="S8:X8"/>
    <mergeCell ref="B9:X9"/>
    <mergeCell ref="B10:X10"/>
    <mergeCell ref="W14:X43"/>
    <mergeCell ref="B44:X45"/>
    <mergeCell ref="B46:X47"/>
  </mergeCells>
  <conditionalFormatting sqref="B1:B1048576">
    <cfRule type="duplicateValues" dxfId="40" priority="1"/>
  </conditionalFormatting>
  <pageMargins left="0.25" right="0.25" top="0.5" bottom="0.25" header="0" footer="0"/>
  <pageSetup scale="33"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4B930-EFD4-45C3-A429-9619A7058F0F}">
  <sheetPr>
    <pageSetUpPr fitToPage="1"/>
  </sheetPr>
  <dimension ref="B1:Z37"/>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94.7109375" style="169" customWidth="1"/>
    <col min="4" max="4" width="17" style="169" customWidth="1"/>
    <col min="5" max="5" width="14.85546875" style="169" customWidth="1"/>
    <col min="6" max="6" width="13.42578125" style="169" customWidth="1"/>
    <col min="7" max="7" width="9.85546875" style="169" customWidth="1"/>
    <col min="8" max="8" width="10.85546875" style="169" customWidth="1"/>
    <col min="9" max="9" width="12.85546875" style="169" customWidth="1"/>
    <col min="10" max="10" width="16.7109375" style="217" customWidth="1"/>
    <col min="11" max="13" width="11.140625" style="169" customWidth="1"/>
    <col min="14" max="14" width="17.7109375" style="169" customWidth="1"/>
    <col min="15" max="17" width="11.140625" style="169" customWidth="1"/>
    <col min="18" max="18" width="11.7109375" style="169" customWidth="1"/>
    <col min="19" max="19" width="12.7109375" style="169" customWidth="1"/>
    <col min="20" max="20" width="11.7109375" style="169" customWidth="1"/>
    <col min="21" max="21" width="14.42578125" style="169" bestFit="1" customWidth="1"/>
    <col min="22" max="22" width="19.85546875" style="169" bestFit="1" customWidth="1"/>
    <col min="23" max="23" width="18" style="169" customWidth="1"/>
    <col min="24" max="24" width="13.140625" style="169" customWidth="1"/>
    <col min="25" max="25" width="12" style="169" customWidth="1"/>
    <col min="26" max="26" width="46.85546875" style="169" bestFit="1" customWidth="1"/>
    <col min="27" max="27" width="11.140625" style="169" customWidth="1"/>
    <col min="28" max="28" width="15.5703125" style="169" customWidth="1"/>
    <col min="29" max="29" width="15.42578125" style="169" customWidth="1"/>
    <col min="30"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c r="R1" s="1766"/>
      <c r="S1" s="1766"/>
      <c r="T1" s="1766"/>
      <c r="U1" s="1766"/>
      <c r="V1" s="1766"/>
      <c r="W1" s="1766"/>
      <c r="X1" s="1766"/>
      <c r="Y1" s="1767"/>
      <c r="Z1" s="168"/>
    </row>
    <row r="2" spans="2:26" ht="33" customHeight="1" x14ac:dyDescent="0.25">
      <c r="B2" s="1738"/>
      <c r="C2" s="1523"/>
      <c r="D2" s="1523"/>
      <c r="E2" s="1523"/>
      <c r="F2" s="1523"/>
      <c r="G2" s="1523"/>
      <c r="H2" s="1523"/>
      <c r="I2" s="1523"/>
      <c r="J2" s="1523"/>
      <c r="K2" s="1523"/>
      <c r="L2" s="1523"/>
      <c r="M2" s="1523"/>
      <c r="N2" s="1523"/>
      <c r="O2" s="1523"/>
      <c r="P2" s="1523"/>
      <c r="Q2" s="1672"/>
      <c r="R2" s="1673"/>
      <c r="S2" s="1673"/>
      <c r="T2" s="1673"/>
      <c r="U2" s="1673"/>
      <c r="V2" s="1673"/>
      <c r="W2" s="1673"/>
      <c r="X2" s="1673"/>
      <c r="Y2" s="1768"/>
      <c r="Z2" s="168"/>
    </row>
    <row r="3" spans="2:26" ht="33" customHeight="1" x14ac:dyDescent="0.25">
      <c r="B3" s="1739" t="s">
        <v>1839</v>
      </c>
      <c r="C3" s="1525"/>
      <c r="D3" s="1526">
        <f>'Overview Sheet'!D11</f>
        <v>0</v>
      </c>
      <c r="E3" s="1526"/>
      <c r="F3" s="1526"/>
      <c r="G3" s="1526"/>
      <c r="H3" s="1526"/>
      <c r="I3" s="1526"/>
      <c r="J3" s="1526"/>
      <c r="K3" s="1527" t="s">
        <v>1840</v>
      </c>
      <c r="L3" s="1527"/>
      <c r="M3" s="1527"/>
      <c r="N3" s="1528">
        <f>'Overview Sheet'!$J$12</f>
        <v>0</v>
      </c>
      <c r="O3" s="1529"/>
      <c r="P3" s="1529"/>
      <c r="Q3" s="1675"/>
      <c r="R3" s="1676"/>
      <c r="S3" s="1676"/>
      <c r="T3" s="1676"/>
      <c r="U3" s="1676"/>
      <c r="V3" s="1676"/>
      <c r="W3" s="1676"/>
      <c r="X3" s="1676"/>
      <c r="Y3" s="1769"/>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2" customHeight="1" x14ac:dyDescent="0.25">
      <c r="B5" s="1744"/>
      <c r="C5" s="1500"/>
      <c r="D5" s="1500"/>
      <c r="E5" s="1500"/>
      <c r="F5" s="1500"/>
      <c r="G5" s="1500"/>
      <c r="H5" s="1500"/>
      <c r="I5" s="1500"/>
      <c r="J5" s="1501"/>
      <c r="K5" s="846">
        <v>100103</v>
      </c>
      <c r="L5" s="1502" t="s">
        <v>1963</v>
      </c>
      <c r="M5" s="1502"/>
      <c r="N5" s="1502"/>
      <c r="O5" s="1503" t="s">
        <v>2291</v>
      </c>
      <c r="P5" s="1503"/>
      <c r="Q5" s="1503"/>
      <c r="R5" s="1503"/>
      <c r="S5" s="350">
        <v>1.4903</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982" t="str">
        <f>G28</f>
        <v/>
      </c>
      <c r="K7" s="185">
        <f t="shared" ref="K7:V7" si="0">SUM(K9:K25)</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ht="18.75" x14ac:dyDescent="0.25">
      <c r="B8" s="1789" t="s">
        <v>2088</v>
      </c>
      <c r="C8" s="1668"/>
      <c r="D8" s="1668"/>
      <c r="E8" s="1668"/>
      <c r="F8" s="1668"/>
      <c r="G8" s="1668"/>
      <c r="H8" s="1668"/>
      <c r="I8" s="1668"/>
      <c r="J8" s="1668"/>
      <c r="K8" s="1668"/>
      <c r="L8" s="1668"/>
      <c r="M8" s="1668"/>
      <c r="N8" s="1668"/>
      <c r="O8" s="1668"/>
      <c r="P8" s="1668"/>
      <c r="Q8" s="1668"/>
      <c r="R8" s="1668"/>
      <c r="S8" s="1668"/>
      <c r="T8" s="1668"/>
      <c r="U8" s="1668"/>
      <c r="V8" s="1668"/>
      <c r="W8" s="1668"/>
      <c r="X8" s="1668"/>
      <c r="Y8" s="1771"/>
    </row>
    <row r="9" spans="2:26" ht="51" customHeight="1" x14ac:dyDescent="0.25">
      <c r="B9" s="772">
        <v>54453</v>
      </c>
      <c r="C9" s="773" t="s">
        <v>2629</v>
      </c>
      <c r="D9" s="527">
        <v>2</v>
      </c>
      <c r="E9" s="529">
        <v>1</v>
      </c>
      <c r="F9" s="528"/>
      <c r="G9" s="528">
        <v>20</v>
      </c>
      <c r="H9" s="528">
        <v>107</v>
      </c>
      <c r="I9" s="529">
        <v>13.41</v>
      </c>
      <c r="J9" s="620">
        <f>+$S$5*I9</f>
        <v>19.984922999999998</v>
      </c>
      <c r="K9" s="532"/>
      <c r="L9" s="704"/>
      <c r="M9" s="532"/>
      <c r="N9" s="704"/>
      <c r="O9" s="532"/>
      <c r="P9" s="704"/>
      <c r="Q9" s="532"/>
      <c r="R9" s="704"/>
      <c r="S9" s="705"/>
      <c r="T9" s="651">
        <f>SUM(K9:S9)</f>
        <v>0</v>
      </c>
      <c r="U9" s="535">
        <f>T9*I9</f>
        <v>0</v>
      </c>
      <c r="V9" s="631">
        <f>$U9*$S$5</f>
        <v>0</v>
      </c>
      <c r="W9" s="1580" t="str">
        <f>_xlfn.CONCAT("$",'Total Sheet'!B34," per case for public LEAS/ estimated $",'Total Sheet'!B35," for Nonpublic LEAs")</f>
        <v>$2.25 per case for public LEAS/ estimated $5.25 for Nonpublic LEAs</v>
      </c>
      <c r="X9" s="1573" t="s">
        <v>1976</v>
      </c>
      <c r="Y9" s="1772"/>
    </row>
    <row r="10" spans="2:26" ht="57" customHeight="1" x14ac:dyDescent="0.25">
      <c r="B10" s="774">
        <v>54463</v>
      </c>
      <c r="C10" s="775" t="s">
        <v>2630</v>
      </c>
      <c r="D10" s="540">
        <v>2</v>
      </c>
      <c r="E10" s="542">
        <v>1</v>
      </c>
      <c r="F10" s="541"/>
      <c r="G10" s="541">
        <v>20</v>
      </c>
      <c r="H10" s="541">
        <v>107</v>
      </c>
      <c r="I10" s="542">
        <v>13.41</v>
      </c>
      <c r="J10" s="623">
        <f>+$S$5*I10</f>
        <v>19.984922999999998</v>
      </c>
      <c r="K10" s="545"/>
      <c r="L10" s="709"/>
      <c r="M10" s="545"/>
      <c r="N10" s="709"/>
      <c r="O10" s="545"/>
      <c r="P10" s="709"/>
      <c r="Q10" s="545"/>
      <c r="R10" s="709"/>
      <c r="S10" s="710"/>
      <c r="T10" s="653">
        <f>SUM(K10:S10)</f>
        <v>0</v>
      </c>
      <c r="U10" s="548">
        <f>T10*I10</f>
        <v>0</v>
      </c>
      <c r="V10" s="632">
        <f>$U10*$S$5</f>
        <v>0</v>
      </c>
      <c r="W10" s="1581"/>
      <c r="X10" s="1577"/>
      <c r="Y10" s="1774"/>
    </row>
    <row r="11" spans="2:26" ht="18.75" x14ac:dyDescent="0.3">
      <c r="B11" s="1788" t="s">
        <v>2230</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776"/>
      <c r="Z11" s="351" t="s">
        <v>2098</v>
      </c>
    </row>
    <row r="12" spans="2:26" ht="32.25" customHeight="1" x14ac:dyDescent="0.25">
      <c r="B12" s="679">
        <v>13410</v>
      </c>
      <c r="C12" s="650" t="s">
        <v>2631</v>
      </c>
      <c r="D12" s="527">
        <v>2</v>
      </c>
      <c r="E12" s="529">
        <v>1</v>
      </c>
      <c r="F12" s="528"/>
      <c r="G12" s="528">
        <v>20</v>
      </c>
      <c r="H12" s="528">
        <v>78</v>
      </c>
      <c r="I12" s="528">
        <v>20.5</v>
      </c>
      <c r="J12" s="620">
        <f t="shared" ref="J12:J21" si="1">+$S$5*I12</f>
        <v>30.55115</v>
      </c>
      <c r="K12" s="532"/>
      <c r="L12" s="704"/>
      <c r="M12" s="532"/>
      <c r="N12" s="704"/>
      <c r="O12" s="532"/>
      <c r="P12" s="704"/>
      <c r="Q12" s="532"/>
      <c r="R12" s="704"/>
      <c r="S12" s="705"/>
      <c r="T12" s="654">
        <f t="shared" ref="T12:T21" si="2">SUM(K12:S12)</f>
        <v>0</v>
      </c>
      <c r="U12" s="535">
        <f t="shared" ref="U12:U21" si="3">T12*I12</f>
        <v>0</v>
      </c>
      <c r="V12" s="629">
        <f t="shared" ref="V12:V18" si="4">$U12*$S$5</f>
        <v>0</v>
      </c>
      <c r="W12" s="1663" t="str">
        <f>_xlfn.CONCAT("$",'Total Sheet'!B34," per case for public LEAS/ estimated $",'Total Sheet'!B35," for Nonpublic LEAs")</f>
        <v>$2.25 per case for public LEAS/ estimated $5.25 for Nonpublic LEAs</v>
      </c>
      <c r="X12" s="1651" t="s">
        <v>1976</v>
      </c>
      <c r="Y12" s="1777"/>
      <c r="Z12" s="339" t="str">
        <f t="shared" ref="Z12:Z21" si="5">IF($J$31="","",$J$31/I12)</f>
        <v/>
      </c>
    </row>
    <row r="13" spans="2:26" ht="32.25" customHeight="1" x14ac:dyDescent="0.25">
      <c r="B13" s="655">
        <v>13440</v>
      </c>
      <c r="C13" s="269" t="s">
        <v>2632</v>
      </c>
      <c r="D13" s="276">
        <v>2</v>
      </c>
      <c r="E13" s="271">
        <v>1</v>
      </c>
      <c r="F13" s="272"/>
      <c r="G13" s="272">
        <v>20</v>
      </c>
      <c r="H13" s="272">
        <v>78</v>
      </c>
      <c r="I13" s="272">
        <v>20.5</v>
      </c>
      <c r="J13" s="67">
        <f t="shared" si="1"/>
        <v>30.55115</v>
      </c>
      <c r="K13" s="65"/>
      <c r="L13" s="514"/>
      <c r="M13" s="65"/>
      <c r="N13" s="514"/>
      <c r="O13" s="65"/>
      <c r="P13" s="514"/>
      <c r="Q13" s="65"/>
      <c r="R13" s="514"/>
      <c r="S13" s="515"/>
      <c r="T13" s="284">
        <f t="shared" si="2"/>
        <v>0</v>
      </c>
      <c r="U13" s="53">
        <f t="shared" si="3"/>
        <v>0</v>
      </c>
      <c r="V13" s="62">
        <f t="shared" si="4"/>
        <v>0</v>
      </c>
      <c r="W13" s="1664"/>
      <c r="X13" s="1615"/>
      <c r="Y13" s="1778"/>
      <c r="Z13" s="339" t="str">
        <f t="shared" si="5"/>
        <v/>
      </c>
    </row>
    <row r="14" spans="2:26" ht="32.25" customHeight="1" x14ac:dyDescent="0.25">
      <c r="B14" s="655">
        <v>13441</v>
      </c>
      <c r="C14" s="269" t="s">
        <v>2633</v>
      </c>
      <c r="D14" s="276">
        <v>1</v>
      </c>
      <c r="E14" s="271">
        <v>0.5</v>
      </c>
      <c r="F14" s="272"/>
      <c r="G14" s="272">
        <v>20</v>
      </c>
      <c r="H14" s="272">
        <v>156</v>
      </c>
      <c r="I14" s="272">
        <v>20.5</v>
      </c>
      <c r="J14" s="67">
        <f t="shared" si="1"/>
        <v>30.55115</v>
      </c>
      <c r="K14" s="65"/>
      <c r="L14" s="514"/>
      <c r="M14" s="65"/>
      <c r="N14" s="514"/>
      <c r="O14" s="65"/>
      <c r="P14" s="514"/>
      <c r="Q14" s="65"/>
      <c r="R14" s="514"/>
      <c r="S14" s="515"/>
      <c r="T14" s="284">
        <f t="shared" si="2"/>
        <v>0</v>
      </c>
      <c r="U14" s="53">
        <f t="shared" si="3"/>
        <v>0</v>
      </c>
      <c r="V14" s="62">
        <f t="shared" si="4"/>
        <v>0</v>
      </c>
      <c r="W14" s="1664"/>
      <c r="X14" s="1615"/>
      <c r="Y14" s="1778"/>
      <c r="Z14" s="339" t="str">
        <f t="shared" si="5"/>
        <v/>
      </c>
    </row>
    <row r="15" spans="2:26" ht="32.25" customHeight="1" x14ac:dyDescent="0.25">
      <c r="B15" s="655">
        <v>13443</v>
      </c>
      <c r="C15" s="269" t="s">
        <v>2634</v>
      </c>
      <c r="D15" s="276">
        <v>2</v>
      </c>
      <c r="E15" s="271">
        <v>1</v>
      </c>
      <c r="F15" s="272"/>
      <c r="G15" s="272">
        <v>20</v>
      </c>
      <c r="H15" s="272">
        <v>78</v>
      </c>
      <c r="I15" s="272">
        <v>20.5</v>
      </c>
      <c r="J15" s="67">
        <f t="shared" si="1"/>
        <v>30.55115</v>
      </c>
      <c r="K15" s="65"/>
      <c r="L15" s="514"/>
      <c r="M15" s="65"/>
      <c r="N15" s="514"/>
      <c r="O15" s="65"/>
      <c r="P15" s="514"/>
      <c r="Q15" s="65"/>
      <c r="R15" s="514"/>
      <c r="S15" s="515"/>
      <c r="T15" s="284">
        <f t="shared" si="2"/>
        <v>0</v>
      </c>
      <c r="U15" s="53">
        <f t="shared" si="3"/>
        <v>0</v>
      </c>
      <c r="V15" s="62">
        <f t="shared" si="4"/>
        <v>0</v>
      </c>
      <c r="W15" s="1664"/>
      <c r="X15" s="1615"/>
      <c r="Y15" s="1778"/>
      <c r="Z15" s="339" t="str">
        <f t="shared" si="5"/>
        <v/>
      </c>
    </row>
    <row r="16" spans="2:26" ht="32.25" customHeight="1" x14ac:dyDescent="0.25">
      <c r="B16" s="655">
        <v>23415</v>
      </c>
      <c r="C16" s="269" t="s">
        <v>2635</v>
      </c>
      <c r="D16" s="276">
        <v>2</v>
      </c>
      <c r="E16" s="271">
        <v>1</v>
      </c>
      <c r="F16" s="272"/>
      <c r="G16" s="272">
        <v>20</v>
      </c>
      <c r="H16" s="272">
        <v>78</v>
      </c>
      <c r="I16" s="272">
        <v>20.5</v>
      </c>
      <c r="J16" s="67">
        <f t="shared" si="1"/>
        <v>30.55115</v>
      </c>
      <c r="K16" s="65"/>
      <c r="L16" s="514"/>
      <c r="M16" s="65"/>
      <c r="N16" s="514"/>
      <c r="O16" s="65"/>
      <c r="P16" s="514"/>
      <c r="Q16" s="65"/>
      <c r="R16" s="514"/>
      <c r="S16" s="515"/>
      <c r="T16" s="284">
        <f t="shared" si="2"/>
        <v>0</v>
      </c>
      <c r="U16" s="53">
        <f t="shared" si="3"/>
        <v>0</v>
      </c>
      <c r="V16" s="62">
        <f t="shared" si="4"/>
        <v>0</v>
      </c>
      <c r="W16" s="1664"/>
      <c r="X16" s="1615"/>
      <c r="Y16" s="1778"/>
      <c r="Z16" s="339" t="str">
        <f t="shared" si="5"/>
        <v/>
      </c>
    </row>
    <row r="17" spans="2:26" ht="32.25" customHeight="1" x14ac:dyDescent="0.25">
      <c r="B17" s="655">
        <v>56405</v>
      </c>
      <c r="C17" s="269" t="s">
        <v>2636</v>
      </c>
      <c r="D17" s="276">
        <v>2</v>
      </c>
      <c r="E17" s="271">
        <v>0</v>
      </c>
      <c r="F17" s="272"/>
      <c r="G17" s="272">
        <v>20</v>
      </c>
      <c r="H17" s="272">
        <v>119</v>
      </c>
      <c r="I17" s="272">
        <v>26.28</v>
      </c>
      <c r="J17" s="67">
        <f t="shared" si="1"/>
        <v>39.165084</v>
      </c>
      <c r="K17" s="65"/>
      <c r="L17" s="514"/>
      <c r="M17" s="65"/>
      <c r="N17" s="514"/>
      <c r="O17" s="65"/>
      <c r="P17" s="514"/>
      <c r="Q17" s="65"/>
      <c r="R17" s="514"/>
      <c r="S17" s="515"/>
      <c r="T17" s="284">
        <f t="shared" si="2"/>
        <v>0</v>
      </c>
      <c r="U17" s="53">
        <f t="shared" si="3"/>
        <v>0</v>
      </c>
      <c r="V17" s="62">
        <f t="shared" si="4"/>
        <v>0</v>
      </c>
      <c r="W17" s="1664"/>
      <c r="X17" s="1615"/>
      <c r="Y17" s="1778"/>
      <c r="Z17" s="339" t="str">
        <f t="shared" si="5"/>
        <v/>
      </c>
    </row>
    <row r="18" spans="2:26" ht="32.25" customHeight="1" x14ac:dyDescent="0.25">
      <c r="B18" s="655">
        <v>43404</v>
      </c>
      <c r="C18" s="269" t="s">
        <v>2637</v>
      </c>
      <c r="D18" s="276">
        <v>2</v>
      </c>
      <c r="E18" s="271">
        <v>1</v>
      </c>
      <c r="F18" s="272"/>
      <c r="G18" s="272">
        <v>20</v>
      </c>
      <c r="H18" s="272">
        <v>78</v>
      </c>
      <c r="I18" s="272">
        <v>20.5</v>
      </c>
      <c r="J18" s="67">
        <f t="shared" si="1"/>
        <v>30.55115</v>
      </c>
      <c r="K18" s="65"/>
      <c r="L18" s="514"/>
      <c r="M18" s="65"/>
      <c r="N18" s="514"/>
      <c r="O18" s="65"/>
      <c r="P18" s="514"/>
      <c r="Q18" s="65"/>
      <c r="R18" s="514"/>
      <c r="S18" s="515"/>
      <c r="T18" s="284">
        <f t="shared" si="2"/>
        <v>0</v>
      </c>
      <c r="U18" s="53">
        <f t="shared" si="3"/>
        <v>0</v>
      </c>
      <c r="V18" s="62">
        <f t="shared" si="4"/>
        <v>0</v>
      </c>
      <c r="W18" s="1664"/>
      <c r="X18" s="1615"/>
      <c r="Y18" s="1778"/>
      <c r="Z18" s="339" t="str">
        <f t="shared" si="5"/>
        <v/>
      </c>
    </row>
    <row r="19" spans="2:26" ht="32.25" customHeight="1" x14ac:dyDescent="0.25">
      <c r="B19" s="655">
        <v>43424</v>
      </c>
      <c r="C19" s="269" t="s">
        <v>2638</v>
      </c>
      <c r="D19" s="276">
        <v>2</v>
      </c>
      <c r="E19" s="271">
        <v>1</v>
      </c>
      <c r="F19" s="272"/>
      <c r="G19" s="272">
        <v>20</v>
      </c>
      <c r="H19" s="272">
        <v>78</v>
      </c>
      <c r="I19" s="272">
        <v>20.5</v>
      </c>
      <c r="J19" s="67">
        <f t="shared" si="1"/>
        <v>30.55115</v>
      </c>
      <c r="K19" s="65"/>
      <c r="L19" s="514"/>
      <c r="M19" s="65"/>
      <c r="N19" s="514"/>
      <c r="O19" s="65"/>
      <c r="P19" s="514"/>
      <c r="Q19" s="65"/>
      <c r="R19" s="514"/>
      <c r="S19" s="515"/>
      <c r="T19" s="284">
        <f t="shared" si="2"/>
        <v>0</v>
      </c>
      <c r="U19" s="53">
        <f t="shared" si="3"/>
        <v>0</v>
      </c>
      <c r="V19" s="74">
        <f>U19*$S$5</f>
        <v>0</v>
      </c>
      <c r="W19" s="1664"/>
      <c r="X19" s="1615"/>
      <c r="Y19" s="1778"/>
      <c r="Z19" s="339" t="str">
        <f t="shared" si="5"/>
        <v/>
      </c>
    </row>
    <row r="20" spans="2:26" ht="32.25" customHeight="1" x14ac:dyDescent="0.25">
      <c r="B20" s="655">
        <v>54487</v>
      </c>
      <c r="C20" s="269" t="s">
        <v>2639</v>
      </c>
      <c r="D20" s="276">
        <v>2</v>
      </c>
      <c r="E20" s="271">
        <v>1</v>
      </c>
      <c r="F20" s="272"/>
      <c r="G20" s="272">
        <v>20</v>
      </c>
      <c r="H20" s="272">
        <v>76</v>
      </c>
      <c r="I20" s="272">
        <v>20.5</v>
      </c>
      <c r="J20" s="67">
        <f t="shared" si="1"/>
        <v>30.55115</v>
      </c>
      <c r="K20" s="65"/>
      <c r="L20" s="514"/>
      <c r="M20" s="65"/>
      <c r="N20" s="514"/>
      <c r="O20" s="65"/>
      <c r="P20" s="514"/>
      <c r="Q20" s="65"/>
      <c r="R20" s="514"/>
      <c r="S20" s="515"/>
      <c r="T20" s="284">
        <f t="shared" si="2"/>
        <v>0</v>
      </c>
      <c r="U20" s="53">
        <f t="shared" si="3"/>
        <v>0</v>
      </c>
      <c r="V20" s="74">
        <f>U20*$S$5</f>
        <v>0</v>
      </c>
      <c r="W20" s="1664"/>
      <c r="X20" s="1615"/>
      <c r="Y20" s="1778"/>
      <c r="Z20" s="339" t="str">
        <f t="shared" si="5"/>
        <v/>
      </c>
    </row>
    <row r="21" spans="2:26" ht="32.25" customHeight="1" x14ac:dyDescent="0.25">
      <c r="B21" s="656">
        <v>56404</v>
      </c>
      <c r="C21" s="657" t="s">
        <v>2640</v>
      </c>
      <c r="D21" s="658">
        <v>2</v>
      </c>
      <c r="E21" s="659">
        <v>0</v>
      </c>
      <c r="F21" s="660"/>
      <c r="G21" s="660">
        <v>20</v>
      </c>
      <c r="H21" s="660">
        <v>114</v>
      </c>
      <c r="I21" s="660">
        <v>26.28</v>
      </c>
      <c r="J21" s="623">
        <f t="shared" si="1"/>
        <v>39.165084</v>
      </c>
      <c r="K21" s="624"/>
      <c r="L21" s="776"/>
      <c r="M21" s="624"/>
      <c r="N21" s="776"/>
      <c r="O21" s="624"/>
      <c r="P21" s="776"/>
      <c r="Q21" s="624"/>
      <c r="R21" s="776"/>
      <c r="S21" s="777"/>
      <c r="T21" s="663">
        <f t="shared" si="2"/>
        <v>0</v>
      </c>
      <c r="U21" s="548">
        <f t="shared" si="3"/>
        <v>0</v>
      </c>
      <c r="V21" s="630">
        <f>U21*$S$5</f>
        <v>0</v>
      </c>
      <c r="W21" s="1665"/>
      <c r="X21" s="1654"/>
      <c r="Y21" s="1779"/>
      <c r="Z21" s="339" t="str">
        <f t="shared" si="5"/>
        <v/>
      </c>
    </row>
    <row r="22" spans="2:26" ht="19.5" customHeight="1" x14ac:dyDescent="0.25">
      <c r="B22" s="1780" t="s">
        <v>2241</v>
      </c>
      <c r="C22" s="1657"/>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781"/>
      <c r="Z22" s="347"/>
    </row>
    <row r="23" spans="2:26" ht="36.75" customHeight="1" x14ac:dyDescent="0.25">
      <c r="B23" s="525">
        <v>81401</v>
      </c>
      <c r="C23" s="650" t="s">
        <v>2641</v>
      </c>
      <c r="D23" s="527">
        <v>1</v>
      </c>
      <c r="E23" s="529">
        <v>0</v>
      </c>
      <c r="F23" s="528"/>
      <c r="G23" s="528">
        <v>20</v>
      </c>
      <c r="H23" s="528">
        <v>232</v>
      </c>
      <c r="I23" s="528">
        <v>53.3</v>
      </c>
      <c r="J23" s="620">
        <f>+$S$5*I23</f>
        <v>79.43298999999999</v>
      </c>
      <c r="K23" s="532"/>
      <c r="L23" s="704"/>
      <c r="M23" s="532"/>
      <c r="N23" s="704"/>
      <c r="O23" s="532"/>
      <c r="P23" s="704"/>
      <c r="Q23" s="532"/>
      <c r="R23" s="704"/>
      <c r="S23" s="705"/>
      <c r="T23" s="651">
        <f>SUM(K23:S23)</f>
        <v>0</v>
      </c>
      <c r="U23" s="621">
        <f>T23*I23</f>
        <v>0</v>
      </c>
      <c r="V23" s="622">
        <f>$U23*$S$5</f>
        <v>0</v>
      </c>
      <c r="W23" s="1663" t="str">
        <f>_xlfn.CONCAT("$",'Total Sheet'!B34," per case for public LEAS/ estimated $",'Total Sheet'!B35," for Nonpublic LEAs")</f>
        <v>$2.25 per case for public LEAS/ estimated $5.25 for Nonpublic LEAs</v>
      </c>
      <c r="X23" s="1659" t="s">
        <v>1976</v>
      </c>
      <c r="Y23" s="1777"/>
      <c r="Z23" s="339" t="str">
        <f>IF($J$32="","",$J$32/I23)</f>
        <v/>
      </c>
    </row>
    <row r="24" spans="2:26" ht="38.25" customHeight="1" x14ac:dyDescent="0.25">
      <c r="B24" s="662">
        <v>91401</v>
      </c>
      <c r="C24" s="762" t="s">
        <v>2642</v>
      </c>
      <c r="D24" s="276">
        <v>2</v>
      </c>
      <c r="E24" s="271">
        <v>0</v>
      </c>
      <c r="F24" s="272"/>
      <c r="G24" s="272">
        <v>20</v>
      </c>
      <c r="H24" s="272">
        <v>123</v>
      </c>
      <c r="I24" s="272">
        <v>39.270000000000003</v>
      </c>
      <c r="J24" s="67">
        <f>+$S$5*I24</f>
        <v>58.524081000000002</v>
      </c>
      <c r="K24" s="65"/>
      <c r="L24" s="514"/>
      <c r="M24" s="65"/>
      <c r="N24" s="514"/>
      <c r="O24" s="65"/>
      <c r="P24" s="514"/>
      <c r="Q24" s="65"/>
      <c r="R24" s="514"/>
      <c r="S24" s="515"/>
      <c r="T24" s="284">
        <f>SUM(K24:S24)</f>
        <v>0</v>
      </c>
      <c r="U24" s="63">
        <f>T24*I24</f>
        <v>0</v>
      </c>
      <c r="V24" s="62">
        <f>$U24*$S$5</f>
        <v>0</v>
      </c>
      <c r="W24" s="1664"/>
      <c r="X24" s="1637"/>
      <c r="Y24" s="1778"/>
      <c r="Z24" s="339" t="str">
        <f>IF($J$32="","",$J$32/I24)</f>
        <v/>
      </c>
    </row>
    <row r="25" spans="2:26" ht="36.75" customHeight="1" x14ac:dyDescent="0.25">
      <c r="B25" s="765">
        <v>94403</v>
      </c>
      <c r="C25" s="657" t="s">
        <v>2643</v>
      </c>
      <c r="D25" s="658">
        <v>2</v>
      </c>
      <c r="E25" s="659">
        <v>1</v>
      </c>
      <c r="F25" s="660"/>
      <c r="G25" s="660">
        <v>20</v>
      </c>
      <c r="H25" s="660">
        <v>78</v>
      </c>
      <c r="I25" s="660">
        <v>31.8</v>
      </c>
      <c r="J25" s="623">
        <f>+$S$5*I25</f>
        <v>47.391539999999999</v>
      </c>
      <c r="K25" s="624"/>
      <c r="L25" s="776"/>
      <c r="M25" s="624"/>
      <c r="N25" s="776"/>
      <c r="O25" s="624"/>
      <c r="P25" s="776"/>
      <c r="Q25" s="624"/>
      <c r="R25" s="776"/>
      <c r="S25" s="777"/>
      <c r="T25" s="663">
        <f>SUM(K25:S25)</f>
        <v>0</v>
      </c>
      <c r="U25" s="626">
        <f>T25*I25</f>
        <v>0</v>
      </c>
      <c r="V25" s="627">
        <f>$U25*$S$5</f>
        <v>0</v>
      </c>
      <c r="W25" s="1665"/>
      <c r="X25" s="1660"/>
      <c r="Y25" s="1779"/>
      <c r="Z25" s="339" t="str">
        <f>IF($J$32="","",$J$32/I25)</f>
        <v/>
      </c>
    </row>
    <row r="26" spans="2:26" ht="15" customHeight="1" x14ac:dyDescent="0.25">
      <c r="B26" s="666"/>
      <c r="C26" s="664"/>
      <c r="D26" s="664"/>
      <c r="E26" s="664"/>
      <c r="F26" s="664"/>
      <c r="G26" s="664"/>
      <c r="H26" s="664"/>
      <c r="I26" s="664"/>
      <c r="J26" s="665"/>
      <c r="K26" s="251"/>
      <c r="L26" s="1661" t="s">
        <v>2249</v>
      </c>
      <c r="M26" s="1661"/>
      <c r="N26" s="1661"/>
      <c r="O26" s="1661"/>
      <c r="P26" s="1661"/>
      <c r="Q26" s="1661"/>
      <c r="R26" s="1661"/>
      <c r="S26" s="1661"/>
      <c r="T26" s="1661"/>
      <c r="U26" s="1661"/>
      <c r="V26" s="1661"/>
      <c r="W26" s="1661"/>
      <c r="X26" s="1661"/>
      <c r="Y26" s="1782"/>
      <c r="Z26" s="677"/>
    </row>
    <row r="27" spans="2:26" ht="31.5" x14ac:dyDescent="0.25">
      <c r="B27" s="666"/>
      <c r="C27" s="296" t="s">
        <v>2112</v>
      </c>
      <c r="D27" s="297" t="s">
        <v>2113</v>
      </c>
      <c r="E27" s="297" t="s">
        <v>2114</v>
      </c>
      <c r="F27" s="297" t="s">
        <v>2115</v>
      </c>
      <c r="G27" s="1613"/>
      <c r="H27" s="1613"/>
      <c r="I27" s="1613"/>
      <c r="J27" s="1613"/>
      <c r="K27" s="1614"/>
      <c r="L27" s="1661"/>
      <c r="M27" s="1661"/>
      <c r="N27" s="1661"/>
      <c r="O27" s="1661"/>
      <c r="P27" s="1661"/>
      <c r="Q27" s="1661"/>
      <c r="R27" s="1661"/>
      <c r="S27" s="1661"/>
      <c r="T27" s="1661"/>
      <c r="U27" s="1661"/>
      <c r="V27" s="1661"/>
      <c r="W27" s="1661"/>
      <c r="X27" s="1661"/>
      <c r="Y27" s="1782"/>
      <c r="Z27" s="678"/>
    </row>
    <row r="28" spans="2:26" ht="23.25" x14ac:dyDescent="0.35">
      <c r="B28" s="666"/>
      <c r="C28" s="298" t="s">
        <v>2116</v>
      </c>
      <c r="D28" s="299">
        <v>0.7</v>
      </c>
      <c r="E28" s="300" t="str">
        <f>IF(SUM(F28:F29)=0,"",F28/SUM(F28:F29))</f>
        <v/>
      </c>
      <c r="F28" s="301">
        <f>SUM(U12:U21)</f>
        <v>0</v>
      </c>
      <c r="G28" s="1627" t="str">
        <f>IF(SUM(F28:F29)=0,"",IF(AND(E28&lt;D28+0.03,E28&gt;D28-0.03),"Balanced","Unbalanced"))</f>
        <v/>
      </c>
      <c r="H28" s="1628"/>
      <c r="I28" s="1628"/>
      <c r="J28" s="1628"/>
      <c r="K28" s="1629"/>
      <c r="L28" s="1661"/>
      <c r="M28" s="1661"/>
      <c r="N28" s="1661"/>
      <c r="O28" s="1661"/>
      <c r="P28" s="1661"/>
      <c r="Q28" s="1661"/>
      <c r="R28" s="1661"/>
      <c r="S28" s="1661"/>
      <c r="T28" s="1661"/>
      <c r="U28" s="1661"/>
      <c r="V28" s="1661"/>
      <c r="W28" s="1661"/>
      <c r="X28" s="1661"/>
      <c r="Y28" s="1782"/>
    </row>
    <row r="29" spans="2:26" ht="21" x14ac:dyDescent="0.35">
      <c r="B29" s="666"/>
      <c r="C29" s="302" t="s">
        <v>2117</v>
      </c>
      <c r="D29" s="303">
        <v>0.3</v>
      </c>
      <c r="E29" s="304" t="str">
        <f>IF(SUM(F28:F29)=0,"",F29/SUM(F28:F29))</f>
        <v/>
      </c>
      <c r="F29" s="305">
        <f>SUM(U23:U25)</f>
        <v>0</v>
      </c>
      <c r="G29" s="1642" t="str">
        <f>IF(G28="","",IF(AND(G28="Unbalanced",E28&lt;D28-0.03),"Increase White Meat or decrease Dark Meat",IF(AND(G28="Unbalanced",E28&gt;D28+0.03),"Increase Dark Meat or decrease White Meat","")))</f>
        <v/>
      </c>
      <c r="H29" s="1643"/>
      <c r="I29" s="1643"/>
      <c r="J29" s="1643"/>
      <c r="K29" s="1644"/>
      <c r="L29" s="664"/>
      <c r="M29" s="664"/>
      <c r="N29" s="664"/>
      <c r="O29" s="664"/>
      <c r="P29" s="664"/>
      <c r="Q29" s="664"/>
      <c r="R29" s="664"/>
      <c r="S29" s="664"/>
      <c r="T29" s="664"/>
      <c r="U29" s="664"/>
      <c r="V29" s="664"/>
      <c r="W29" s="664"/>
      <c r="X29" s="664"/>
      <c r="Y29" s="667"/>
    </row>
    <row r="30" spans="2:26" ht="7.5" customHeight="1" x14ac:dyDescent="0.25">
      <c r="B30" s="666"/>
      <c r="C30" s="664"/>
      <c r="D30" s="664"/>
      <c r="E30" s="664"/>
      <c r="F30" s="664"/>
      <c r="G30" s="664"/>
      <c r="H30" s="664"/>
      <c r="I30" s="664"/>
      <c r="J30" s="665"/>
      <c r="K30" s="664"/>
      <c r="L30" s="664"/>
      <c r="M30" s="664"/>
      <c r="N30" s="664"/>
      <c r="O30" s="664"/>
      <c r="P30" s="664"/>
      <c r="Q30" s="664"/>
      <c r="R30" s="664"/>
      <c r="S30" s="664"/>
      <c r="T30" s="664"/>
      <c r="U30" s="664"/>
      <c r="V30" s="664"/>
      <c r="W30" s="664"/>
      <c r="X30" s="664"/>
      <c r="Y30" s="667"/>
    </row>
    <row r="31" spans="2:26" x14ac:dyDescent="0.25">
      <c r="B31" s="666"/>
      <c r="C31" s="668"/>
      <c r="D31" s="664"/>
      <c r="E31" s="90"/>
      <c r="F31" s="669"/>
      <c r="G31" s="664"/>
      <c r="H31" s="668" t="str">
        <f>IF(G28&lt;&gt;"Unbalanced","","lbs needed to balance:")</f>
        <v/>
      </c>
      <c r="I31" s="664" t="str">
        <f>IF(G28&lt;&gt;"Unbalanced","","White meat")</f>
        <v/>
      </c>
      <c r="J31" s="636" t="str">
        <f>IF(G28&lt;&gt;"Unbalanced","",((D28/D29)*F29)-F28)</f>
        <v/>
      </c>
      <c r="K31" s="669" t="str">
        <f>IF(G28&lt;&gt;"Unbalanced","","lbs")</f>
        <v/>
      </c>
      <c r="L31" s="664"/>
      <c r="M31" s="664"/>
      <c r="N31" s="664"/>
      <c r="O31" s="664"/>
      <c r="P31" s="664"/>
      <c r="Q31" s="664"/>
      <c r="R31" s="664"/>
      <c r="S31" s="664"/>
      <c r="T31" s="664"/>
      <c r="U31" s="664"/>
      <c r="V31" s="664"/>
      <c r="W31" s="664"/>
      <c r="X31" s="664"/>
      <c r="Y31" s="667"/>
    </row>
    <row r="32" spans="2:26" x14ac:dyDescent="0.25">
      <c r="B32" s="666"/>
      <c r="C32" s="664"/>
      <c r="D32" s="664"/>
      <c r="E32" s="90"/>
      <c r="F32" s="669"/>
      <c r="G32" s="664"/>
      <c r="H32" s="664"/>
      <c r="I32" s="664" t="str">
        <f>IF(G28&lt;&gt;"Unbalanced","","Dark meat")</f>
        <v/>
      </c>
      <c r="J32" s="636" t="str">
        <f>IF(G28&lt;&gt;"Unbalanced","",((D29/D28)*F28)-F29)</f>
        <v/>
      </c>
      <c r="K32" s="669" t="str">
        <f>IF(G28&lt;&gt;"Unbalanced","","lbs")</f>
        <v/>
      </c>
      <c r="L32" s="664"/>
      <c r="M32" s="664"/>
      <c r="N32" s="664"/>
      <c r="O32" s="664"/>
      <c r="P32" s="664"/>
      <c r="Q32" s="664"/>
      <c r="R32" s="664"/>
      <c r="S32" s="664"/>
      <c r="T32" s="670"/>
      <c r="U32" s="671"/>
      <c r="V32" s="672"/>
      <c r="W32" s="672"/>
      <c r="X32" s="664"/>
      <c r="Y32" s="667"/>
    </row>
    <row r="33" spans="2:25" x14ac:dyDescent="0.25">
      <c r="B33" s="666"/>
      <c r="C33" s="664"/>
      <c r="D33" s="664"/>
      <c r="E33" s="664"/>
      <c r="F33" s="664"/>
      <c r="G33" s="664"/>
      <c r="H33" s="664"/>
      <c r="I33" s="664"/>
      <c r="J33" s="665"/>
      <c r="K33" s="664"/>
      <c r="L33" s="664"/>
      <c r="M33" s="664"/>
      <c r="N33" s="664"/>
      <c r="O33" s="664"/>
      <c r="P33" s="664"/>
      <c r="Q33" s="664"/>
      <c r="R33" s="664"/>
      <c r="S33" s="664"/>
      <c r="T33" s="664"/>
      <c r="U33" s="664"/>
      <c r="V33" s="664"/>
      <c r="W33" s="664"/>
      <c r="X33" s="664"/>
      <c r="Y33" s="667"/>
    </row>
    <row r="34" spans="2:25" x14ac:dyDescent="0.25">
      <c r="B34" s="673"/>
      <c r="C34" s="674"/>
      <c r="D34" s="674"/>
      <c r="E34" s="674"/>
      <c r="F34" s="674"/>
      <c r="G34" s="674"/>
      <c r="H34" s="674"/>
      <c r="I34" s="674"/>
      <c r="J34" s="675"/>
      <c r="K34" s="674"/>
      <c r="L34" s="674"/>
      <c r="M34" s="674"/>
      <c r="N34" s="674"/>
      <c r="O34" s="674"/>
      <c r="P34" s="674"/>
      <c r="Q34" s="674"/>
      <c r="R34" s="674"/>
      <c r="S34" s="674"/>
      <c r="T34" s="674"/>
      <c r="U34" s="674"/>
      <c r="V34" s="674"/>
      <c r="W34" s="674"/>
      <c r="X34" s="674"/>
      <c r="Y34" s="676"/>
    </row>
    <row r="35" spans="2:25" x14ac:dyDescent="0.25">
      <c r="K35" s="218"/>
      <c r="L35" s="218"/>
      <c r="M35" s="218"/>
      <c r="N35" s="218"/>
      <c r="O35" s="218"/>
      <c r="P35" s="218"/>
      <c r="Q35" s="218"/>
      <c r="R35" s="218"/>
      <c r="S35" s="218"/>
      <c r="T35" s="218"/>
      <c r="U35" s="218"/>
      <c r="V35" s="218"/>
      <c r="W35" s="218"/>
    </row>
    <row r="37" spans="2:25" x14ac:dyDescent="0.25">
      <c r="S37" s="348"/>
    </row>
  </sheetData>
  <sheetProtection algorithmName="SHA-512" hashValue="HaqQk6AR3zMwCrd+wzyAQD4heQKeNrnhDGBTx4JRYhkshH9c2sB5Z7HjWeU00kEJanf+oDHP+yjMK6crFBdDdg==" saltValue="+/ve9ZvwunDKxHRv9CnpiA==" spinCount="100000" sheet="1" objects="1" formatColumns="0" formatRows="0" selectLockedCells="1"/>
  <mergeCells count="25">
    <mergeCell ref="L5:N5"/>
    <mergeCell ref="O5:R5"/>
    <mergeCell ref="T5:Y5"/>
    <mergeCell ref="B8:Y8"/>
    <mergeCell ref="B1:P1"/>
    <mergeCell ref="Q1:Y3"/>
    <mergeCell ref="B2:P2"/>
    <mergeCell ref="B3:C3"/>
    <mergeCell ref="D3:J3"/>
    <mergeCell ref="K3:M3"/>
    <mergeCell ref="N3:P3"/>
    <mergeCell ref="B4:Y4"/>
    <mergeCell ref="B5:J5"/>
    <mergeCell ref="G29:K29"/>
    <mergeCell ref="X9:Y10"/>
    <mergeCell ref="B11:Y11"/>
    <mergeCell ref="X12:Y21"/>
    <mergeCell ref="B22:Y22"/>
    <mergeCell ref="X23:Y25"/>
    <mergeCell ref="L26:Y28"/>
    <mergeCell ref="G27:K27"/>
    <mergeCell ref="G28:K28"/>
    <mergeCell ref="W9:W10"/>
    <mergeCell ref="W12:W21"/>
    <mergeCell ref="W23:W25"/>
  </mergeCells>
  <conditionalFormatting sqref="G28:K29">
    <cfRule type="expression" dxfId="39" priority="3">
      <formula>$G$28="Unbalanced"</formula>
    </cfRule>
    <cfRule type="expression" dxfId="38" priority="4">
      <formula>$G$28="Balanced"</formula>
    </cfRule>
  </conditionalFormatting>
  <conditionalFormatting sqref="B1:B1048576">
    <cfRule type="duplicateValues" dxfId="37" priority="2"/>
  </conditionalFormatting>
  <conditionalFormatting sqref="AA9:AA25">
    <cfRule type="containsText" dxfId="36" priority="1" operator="containsText" text="Error">
      <formula>NOT(ISERROR(SEARCH("Error",AA9)))</formula>
    </cfRule>
  </conditionalFormatting>
  <pageMargins left="0.25" right="0.25" top="0.5" bottom="0.25" header="0" footer="0"/>
  <pageSetup scale="3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A04D-DBBE-4D2A-92C9-C53083EDDE0D}">
  <sheetPr>
    <pageSetUpPr fitToPage="1"/>
  </sheetPr>
  <dimension ref="A1:S13"/>
  <sheetViews>
    <sheetView zoomScale="70" zoomScaleNormal="70" workbookViewId="0">
      <selection activeCell="C8" sqref="C8"/>
    </sheetView>
  </sheetViews>
  <sheetFormatPr defaultColWidth="8.85546875" defaultRowHeight="15" x14ac:dyDescent="0.25"/>
  <cols>
    <col min="1" max="1" width="11.85546875" style="167" customWidth="1"/>
    <col min="2" max="2" width="45.7109375" style="167" customWidth="1"/>
    <col min="3" max="3" width="50.140625" style="167" customWidth="1"/>
    <col min="4" max="10" width="8.85546875" style="167"/>
    <col min="11" max="11" width="15" style="167" customWidth="1"/>
    <col min="12" max="18" width="8.85546875" style="167"/>
    <col min="19" max="19" width="23" style="167" customWidth="1"/>
    <col min="20" max="20" width="1.5703125" style="167" customWidth="1"/>
    <col min="21" max="16384" width="8.85546875" style="167"/>
  </cols>
  <sheetData>
    <row r="1" spans="1:19" ht="128.44999999999999" customHeight="1" thickTop="1" thickBot="1" x14ac:dyDescent="0.3">
      <c r="A1" s="1467" t="s">
        <v>1954</v>
      </c>
      <c r="B1" s="1468"/>
      <c r="C1" s="1468"/>
      <c r="D1" s="1468"/>
      <c r="E1" s="1468"/>
      <c r="F1" s="1468"/>
      <c r="G1" s="1468"/>
      <c r="H1" s="1468"/>
      <c r="I1" s="1468"/>
      <c r="J1" s="1468"/>
      <c r="K1" s="1468"/>
      <c r="L1" s="1469"/>
      <c r="M1" s="1470"/>
      <c r="N1" s="1470"/>
      <c r="O1" s="1470"/>
      <c r="P1" s="1470"/>
      <c r="Q1" s="1470"/>
      <c r="R1" s="1470"/>
      <c r="S1" s="1471"/>
    </row>
    <row r="2" spans="1:19" ht="31.9" customHeight="1" thickTop="1" thickBot="1" x14ac:dyDescent="0.3">
      <c r="A2" s="1396"/>
      <c r="B2" s="1397"/>
      <c r="C2" s="1397"/>
      <c r="D2" s="1397"/>
      <c r="E2" s="1397"/>
      <c r="F2" s="1397"/>
      <c r="G2" s="1397"/>
      <c r="H2" s="1397"/>
      <c r="I2" s="1397"/>
      <c r="J2" s="1397"/>
      <c r="K2" s="1397"/>
      <c r="L2" s="1472"/>
      <c r="M2" s="1473"/>
      <c r="N2" s="1473"/>
      <c r="O2" s="1473"/>
      <c r="P2" s="1473"/>
      <c r="Q2" s="1473"/>
      <c r="R2" s="1473"/>
      <c r="S2" s="1474"/>
    </row>
    <row r="3" spans="1:19" ht="36.75" customHeight="1" thickTop="1" thickBot="1" x14ac:dyDescent="0.4">
      <c r="A3" s="1398" t="s">
        <v>1839</v>
      </c>
      <c r="B3" s="1399"/>
      <c r="C3" s="1401">
        <f>'Overview Sheet'!D11</f>
        <v>0</v>
      </c>
      <c r="D3" s="1401"/>
      <c r="E3" s="1401"/>
      <c r="F3" s="1402" t="s">
        <v>1840</v>
      </c>
      <c r="G3" s="1402"/>
      <c r="H3" s="1402"/>
      <c r="I3" s="1403">
        <f>'Overview Sheet'!J12</f>
        <v>0</v>
      </c>
      <c r="J3" s="1404"/>
      <c r="K3" s="1404"/>
      <c r="L3" s="1475"/>
      <c r="M3" s="1476"/>
      <c r="N3" s="1476"/>
      <c r="O3" s="1476"/>
      <c r="P3" s="1476"/>
      <c r="Q3" s="1476"/>
      <c r="R3" s="1476"/>
      <c r="S3" s="1477"/>
    </row>
    <row r="4" spans="1:19" ht="16.5" thickTop="1" thickBot="1" x14ac:dyDescent="0.3">
      <c r="A4" s="1376"/>
      <c r="B4" s="1478"/>
      <c r="C4" s="1478"/>
      <c r="D4" s="1478"/>
      <c r="E4" s="1478"/>
      <c r="F4" s="1478"/>
      <c r="G4" s="1478"/>
      <c r="H4" s="1478"/>
      <c r="I4" s="1478"/>
      <c r="J4" s="1478"/>
      <c r="K4" s="1478"/>
      <c r="L4" s="1478"/>
      <c r="M4" s="1478"/>
      <c r="N4" s="1478"/>
      <c r="O4" s="1478"/>
      <c r="P4" s="1478"/>
      <c r="Q4" s="1478"/>
      <c r="R4" s="1478"/>
      <c r="S4" s="1378"/>
    </row>
    <row r="5" spans="1:19" ht="27" customHeight="1" thickTop="1" thickBot="1" x14ac:dyDescent="0.3">
      <c r="A5" s="1479"/>
      <c r="B5" s="1480"/>
      <c r="C5" s="1480"/>
      <c r="D5" s="1480"/>
      <c r="E5" s="1481"/>
      <c r="F5" s="1482"/>
      <c r="G5" s="1483"/>
      <c r="H5" s="1483"/>
      <c r="I5" s="1483"/>
      <c r="J5" s="1483"/>
      <c r="K5" s="1483"/>
      <c r="L5" s="1483"/>
      <c r="M5" s="1483"/>
      <c r="N5" s="1483"/>
      <c r="O5" s="1483"/>
      <c r="P5" s="1483"/>
      <c r="Q5" s="1483"/>
      <c r="R5" s="1483"/>
      <c r="S5" s="1484"/>
    </row>
    <row r="6" spans="1:19" ht="44.25" customHeight="1" thickTop="1" thickBot="1" x14ac:dyDescent="0.3">
      <c r="A6" s="1485" t="s">
        <v>1955</v>
      </c>
      <c r="B6" s="1486"/>
      <c r="C6" s="1486"/>
      <c r="D6" s="1486"/>
      <c r="E6" s="1486"/>
      <c r="F6" s="1486"/>
      <c r="G6" s="1486"/>
      <c r="H6" s="1486"/>
      <c r="I6" s="1486"/>
      <c r="J6" s="1486"/>
      <c r="K6" s="1486"/>
      <c r="L6" s="1486"/>
      <c r="M6" s="1486"/>
      <c r="N6" s="1486"/>
      <c r="O6" s="1486"/>
      <c r="P6" s="1486"/>
      <c r="Q6" s="1486"/>
      <c r="R6" s="1486"/>
      <c r="S6" s="1487"/>
    </row>
    <row r="7" spans="1:19" ht="34.9" customHeight="1" thickTop="1" thickBot="1" x14ac:dyDescent="0.35">
      <c r="A7" s="1488" t="s">
        <v>1956</v>
      </c>
      <c r="B7" s="1489"/>
      <c r="C7" s="47" t="s">
        <v>1957</v>
      </c>
      <c r="D7" s="1453"/>
      <c r="E7" s="1454"/>
      <c r="F7" s="1454"/>
      <c r="G7" s="1454"/>
      <c r="H7" s="1454"/>
      <c r="I7" s="1454"/>
      <c r="J7" s="1454"/>
      <c r="K7" s="1454"/>
      <c r="L7" s="1454"/>
      <c r="M7" s="1454"/>
      <c r="N7" s="1454"/>
      <c r="O7" s="1454"/>
      <c r="P7" s="1454"/>
      <c r="Q7" s="1454"/>
      <c r="R7" s="1454"/>
      <c r="S7" s="1455"/>
    </row>
    <row r="8" spans="1:19" ht="32.450000000000003" customHeight="1" thickBot="1" x14ac:dyDescent="0.3">
      <c r="A8" s="46" t="s">
        <v>1958</v>
      </c>
      <c r="B8" s="45" t="s">
        <v>1776</v>
      </c>
      <c r="C8" s="44"/>
      <c r="D8" s="1456"/>
      <c r="E8" s="1456"/>
      <c r="F8" s="1456"/>
      <c r="G8" s="1456"/>
      <c r="H8" s="1456"/>
      <c r="I8" s="1456"/>
      <c r="J8" s="1456"/>
      <c r="K8" s="1456"/>
      <c r="L8" s="1456"/>
      <c r="M8" s="1456"/>
      <c r="N8" s="1457"/>
      <c r="O8" s="1457"/>
      <c r="P8" s="1457"/>
      <c r="Q8" s="1457"/>
      <c r="R8" s="1457"/>
      <c r="S8" s="1458"/>
    </row>
    <row r="9" spans="1:19" ht="41.25" customHeight="1" thickTop="1" x14ac:dyDescent="0.25">
      <c r="A9" s="1464" t="s">
        <v>1959</v>
      </c>
      <c r="B9" s="1464"/>
      <c r="C9" s="43"/>
      <c r="D9" s="1465" t="s">
        <v>112</v>
      </c>
      <c r="E9" s="1464"/>
      <c r="F9" s="1464"/>
      <c r="G9" s="1464"/>
      <c r="H9" s="1464"/>
      <c r="I9" s="1464"/>
      <c r="J9" s="1464"/>
      <c r="K9" s="1466"/>
      <c r="L9" s="1466"/>
      <c r="M9" s="1466"/>
      <c r="N9" s="42"/>
      <c r="O9" s="42"/>
      <c r="P9" s="42"/>
      <c r="Q9" s="42"/>
      <c r="R9" s="42"/>
      <c r="S9" s="41"/>
    </row>
    <row r="10" spans="1:19" ht="37.15" customHeight="1" thickBot="1" x14ac:dyDescent="0.35">
      <c r="A10" s="1460" t="s">
        <v>1960</v>
      </c>
      <c r="B10" s="1460"/>
      <c r="C10" s="40"/>
      <c r="D10" s="1461" t="s">
        <v>391</v>
      </c>
      <c r="E10" s="1460"/>
      <c r="F10" s="1462"/>
      <c r="G10" s="1462"/>
      <c r="H10" s="1462"/>
      <c r="I10" s="1460" t="s">
        <v>1961</v>
      </c>
      <c r="J10" s="1460"/>
      <c r="K10" s="1459"/>
      <c r="L10" s="1459"/>
      <c r="M10" s="1459"/>
      <c r="N10" s="39"/>
      <c r="O10" s="38"/>
      <c r="P10" s="38"/>
      <c r="Q10" s="38"/>
      <c r="R10" s="38"/>
      <c r="S10" s="37"/>
    </row>
    <row r="11" spans="1:19" ht="15.75" thickTop="1" x14ac:dyDescent="0.25"/>
    <row r="13" spans="1:19" ht="36.75" customHeight="1" x14ac:dyDescent="0.25">
      <c r="A13" s="1463" t="str">
        <f>IF(AND(C8&gt;0,C8&lt;150),"For DoD, a minimum order value of $150 is required.  Please increase DoD allocation to at least $150.","")</f>
        <v/>
      </c>
      <c r="B13" s="1463"/>
      <c r="C13" s="1463"/>
      <c r="D13" s="1463"/>
      <c r="E13" s="1463"/>
      <c r="F13" s="1463"/>
      <c r="G13" s="1463"/>
      <c r="H13" s="1463"/>
      <c r="I13" s="1463"/>
      <c r="J13" s="1463"/>
      <c r="K13" s="1463"/>
      <c r="L13" s="1463"/>
      <c r="M13" s="1463"/>
      <c r="N13" s="1463"/>
      <c r="O13" s="1463"/>
      <c r="P13" s="1463"/>
      <c r="Q13" s="1463"/>
    </row>
  </sheetData>
  <sheetProtection algorithmName="SHA-512" hashValue="z+3Ti4/aoDI51RZaMp6RW9ryEvGyhb0Rj5PQSs9HsCBpJRkcasIhpIOh2sfoigwQb0upDRfJl9HoD492YtFajw==" saltValue="FF57/RpiXou4/Ol9+e4xqA==" spinCount="100000" sheet="1" objects="1" formatColumns="0" formatRows="0" selectLockedCells="1"/>
  <mergeCells count="22">
    <mergeCell ref="A13:Q13"/>
    <mergeCell ref="A9:B9"/>
    <mergeCell ref="D9:J9"/>
    <mergeCell ref="K9:M9"/>
    <mergeCell ref="A1:K1"/>
    <mergeCell ref="L1:S3"/>
    <mergeCell ref="A2:K2"/>
    <mergeCell ref="A3:B3"/>
    <mergeCell ref="C3:E3"/>
    <mergeCell ref="F3:H3"/>
    <mergeCell ref="I3:K3"/>
    <mergeCell ref="A4:S4"/>
    <mergeCell ref="A5:E5"/>
    <mergeCell ref="F5:S5"/>
    <mergeCell ref="A6:S6"/>
    <mergeCell ref="A7:B7"/>
    <mergeCell ref="D7:S8"/>
    <mergeCell ref="K10:M10"/>
    <mergeCell ref="A10:B10"/>
    <mergeCell ref="D10:E10"/>
    <mergeCell ref="F10:H10"/>
    <mergeCell ref="I10:J10"/>
  </mergeCells>
  <conditionalFormatting sqref="F5">
    <cfRule type="cellIs" dxfId="202" priority="3" operator="equal">
      <formula>"Meets the minumum case amount"</formula>
    </cfRule>
    <cfRule type="duplicateValues" dxfId="201" priority="4"/>
  </conditionalFormatting>
  <conditionalFormatting sqref="F5">
    <cfRule type="expression" dxfId="200" priority="5">
      <formula>#REF!</formula>
    </cfRule>
  </conditionalFormatting>
  <conditionalFormatting sqref="A13">
    <cfRule type="containsText" dxfId="199" priority="1" operator="containsText" text="Please">
      <formula>NOT(ISERROR(SEARCH("Please",A13)))</formula>
    </cfRule>
  </conditionalFormatting>
  <dataValidations count="1">
    <dataValidation type="list" allowBlank="1" showInputMessage="1" showErrorMessage="1" sqref="K9:M9 C9" xr:uid="{00000000-0002-0000-0600-000000000000}">
      <formula1>"Yes, No, I don't know"</formula1>
    </dataValidation>
  </dataValidations>
  <pageMargins left="0.25" right="0.25" top="0.5" bottom="0.5" header="0" footer="0"/>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5F91-3FA1-4081-972F-DACA1165AF87}">
  <sheetPr>
    <pageSetUpPr fitToPage="1"/>
  </sheetPr>
  <dimension ref="A1:Y50"/>
  <sheetViews>
    <sheetView showGridLines="0" topLeftCell="A8" zoomScale="60" zoomScaleNormal="60" workbookViewId="0">
      <selection activeCell="K14" sqref="K14"/>
    </sheetView>
  </sheetViews>
  <sheetFormatPr defaultColWidth="9.140625" defaultRowHeight="15" x14ac:dyDescent="0.25"/>
  <cols>
    <col min="1" max="1" width="2.7109375" style="169" customWidth="1"/>
    <col min="2" max="2" width="13.42578125" style="169" customWidth="1"/>
    <col min="3" max="3" width="100.4257812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1963</v>
      </c>
      <c r="M6" s="1559"/>
      <c r="N6" s="1559"/>
      <c r="O6" s="1560" t="s">
        <v>2291</v>
      </c>
      <c r="P6" s="1560"/>
      <c r="Q6" s="1560"/>
      <c r="R6" s="1560"/>
      <c r="S6" s="221">
        <v>1.4903</v>
      </c>
      <c r="T6" s="1559" t="s">
        <v>1965</v>
      </c>
      <c r="U6" s="1559"/>
      <c r="V6" s="1559"/>
      <c r="W6" s="1559"/>
      <c r="X6" s="1562"/>
    </row>
    <row r="7" spans="1:25" s="223" customFormat="1" ht="27" customHeight="1" thickTop="1" thickBot="1" x14ac:dyDescent="0.35">
      <c r="A7" s="1032"/>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SUM(U14:U15,U17:U26,U28:U29)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57"/>
      <c r="C11" s="694"/>
      <c r="D11" s="694"/>
      <c r="E11" s="694"/>
      <c r="F11" s="694"/>
      <c r="G11" s="694"/>
      <c r="H11" s="694"/>
      <c r="I11" s="694"/>
      <c r="J11" s="695" t="str">
        <f>G36</f>
        <v/>
      </c>
      <c r="K11" s="695">
        <f t="shared" ref="K11:S11" si="0">SUM(K14:K29)</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SUM(T14:T43)</f>
        <v>0</v>
      </c>
      <c r="U11" s="695">
        <f>SUM(U14:U43)</f>
        <v>0</v>
      </c>
      <c r="V11" s="696">
        <f>SUM(V14:V43)</f>
        <v>0</v>
      </c>
      <c r="W11" s="694"/>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19.5"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3" customHeight="1" x14ac:dyDescent="0.25">
      <c r="B14" s="268">
        <v>54453</v>
      </c>
      <c r="C14" s="269" t="s">
        <v>2629</v>
      </c>
      <c r="D14" s="270">
        <v>2</v>
      </c>
      <c r="E14" s="271">
        <v>1</v>
      </c>
      <c r="F14" s="271"/>
      <c r="G14" s="271">
        <v>20</v>
      </c>
      <c r="H14" s="272">
        <v>107</v>
      </c>
      <c r="I14" s="271">
        <v>13.41</v>
      </c>
      <c r="J14" s="103">
        <f>+$S$6*I14</f>
        <v>19.984922999999998</v>
      </c>
      <c r="K14" s="60"/>
      <c r="L14" s="59"/>
      <c r="M14" s="59"/>
      <c r="N14" s="59"/>
      <c r="O14" s="59"/>
      <c r="P14" s="59"/>
      <c r="Q14" s="59"/>
      <c r="R14" s="59"/>
      <c r="S14" s="58"/>
      <c r="T14" s="273">
        <f t="shared" ref="T14:T29" si="1">SUM(K14:S14)</f>
        <v>0</v>
      </c>
      <c r="U14" s="105">
        <f t="shared" ref="U14:U29" si="2">T14*I14</f>
        <v>0</v>
      </c>
      <c r="V14" s="104">
        <f t="shared" ref="V14:V29" si="3">U14*$S$6</f>
        <v>0</v>
      </c>
      <c r="W14" s="1608" t="s">
        <v>1976</v>
      </c>
      <c r="X14" s="1609"/>
    </row>
    <row r="15" spans="1:25" ht="33" customHeight="1" thickBot="1" x14ac:dyDescent="0.3">
      <c r="B15" s="268">
        <v>54463</v>
      </c>
      <c r="C15" s="269" t="s">
        <v>2630</v>
      </c>
      <c r="D15" s="270">
        <v>2</v>
      </c>
      <c r="E15" s="271">
        <v>1</v>
      </c>
      <c r="F15" s="271"/>
      <c r="G15" s="271">
        <v>20</v>
      </c>
      <c r="H15" s="272">
        <v>107</v>
      </c>
      <c r="I15" s="271">
        <v>13.41</v>
      </c>
      <c r="J15" s="103">
        <f>+$S$6*I15</f>
        <v>19.984922999999998</v>
      </c>
      <c r="K15" s="77"/>
      <c r="L15" s="65"/>
      <c r="M15" s="65"/>
      <c r="N15" s="65"/>
      <c r="O15" s="65"/>
      <c r="P15" s="65"/>
      <c r="Q15" s="65"/>
      <c r="R15" s="65"/>
      <c r="S15" s="64"/>
      <c r="T15" s="274">
        <f t="shared" si="1"/>
        <v>0</v>
      </c>
      <c r="U15" s="102">
        <f t="shared" si="2"/>
        <v>0</v>
      </c>
      <c r="V15" s="101">
        <f t="shared" si="3"/>
        <v>0</v>
      </c>
      <c r="W15" s="1608"/>
      <c r="X15" s="1609"/>
    </row>
    <row r="16" spans="1:25" ht="19.5" customHeight="1" thickBot="1" x14ac:dyDescent="0.35">
      <c r="B16" s="1610" t="s">
        <v>2097</v>
      </c>
      <c r="C16" s="1611"/>
      <c r="D16" s="1611"/>
      <c r="E16" s="1611"/>
      <c r="F16" s="1611"/>
      <c r="G16" s="1611"/>
      <c r="H16" s="1611"/>
      <c r="I16" s="1611"/>
      <c r="J16" s="1611"/>
      <c r="K16" s="1611"/>
      <c r="L16" s="1611"/>
      <c r="M16" s="1611"/>
      <c r="N16" s="1611"/>
      <c r="O16" s="1611"/>
      <c r="P16" s="1611"/>
      <c r="Q16" s="1611"/>
      <c r="R16" s="1611"/>
      <c r="S16" s="1611"/>
      <c r="T16" s="1611">
        <f t="shared" si="1"/>
        <v>0</v>
      </c>
      <c r="U16" s="1611">
        <f t="shared" si="2"/>
        <v>0</v>
      </c>
      <c r="V16" s="1611">
        <f t="shared" si="3"/>
        <v>0</v>
      </c>
      <c r="W16" s="1611" t="s">
        <v>1976</v>
      </c>
      <c r="X16" s="1612"/>
      <c r="Y16" s="275" t="s">
        <v>2098</v>
      </c>
    </row>
    <row r="17" spans="2:25" ht="32.25" customHeight="1" x14ac:dyDescent="0.25">
      <c r="B17" s="268">
        <v>13410</v>
      </c>
      <c r="C17" s="269" t="s">
        <v>2644</v>
      </c>
      <c r="D17" s="276">
        <v>2</v>
      </c>
      <c r="E17" s="271">
        <v>1</v>
      </c>
      <c r="F17" s="271"/>
      <c r="G17" s="271">
        <v>20</v>
      </c>
      <c r="H17" s="272">
        <v>78</v>
      </c>
      <c r="I17" s="271">
        <v>20.5</v>
      </c>
      <c r="J17" s="83">
        <f t="shared" ref="J17:J26" si="4">+$S$6*I17</f>
        <v>30.55115</v>
      </c>
      <c r="K17" s="97"/>
      <c r="L17" s="65"/>
      <c r="M17" s="65"/>
      <c r="N17" s="65"/>
      <c r="O17" s="65"/>
      <c r="P17" s="65"/>
      <c r="Q17" s="65"/>
      <c r="R17" s="65"/>
      <c r="S17" s="64"/>
      <c r="T17" s="277">
        <f t="shared" si="1"/>
        <v>0</v>
      </c>
      <c r="U17" s="68">
        <f t="shared" si="2"/>
        <v>0</v>
      </c>
      <c r="V17" s="61">
        <f t="shared" si="3"/>
        <v>0</v>
      </c>
      <c r="W17" s="1615" t="s">
        <v>1976</v>
      </c>
      <c r="X17" s="1616"/>
      <c r="Y17" s="278" t="str">
        <f t="shared" ref="Y17:Y26" si="5">IF($J$39="","",$J$39/I17)</f>
        <v/>
      </c>
    </row>
    <row r="18" spans="2:25" ht="32.25" customHeight="1" x14ac:dyDescent="0.25">
      <c r="B18" s="268">
        <v>13440</v>
      </c>
      <c r="C18" s="269" t="s">
        <v>2632</v>
      </c>
      <c r="D18" s="276">
        <v>2</v>
      </c>
      <c r="E18" s="271">
        <v>1</v>
      </c>
      <c r="F18" s="271"/>
      <c r="G18" s="271">
        <v>20</v>
      </c>
      <c r="H18" s="272">
        <v>78</v>
      </c>
      <c r="I18" s="271">
        <v>20.5</v>
      </c>
      <c r="J18" s="98">
        <f t="shared" si="4"/>
        <v>30.55115</v>
      </c>
      <c r="K18" s="97"/>
      <c r="L18" s="65"/>
      <c r="M18" s="65"/>
      <c r="N18" s="65"/>
      <c r="O18" s="65"/>
      <c r="P18" s="65"/>
      <c r="Q18" s="65"/>
      <c r="R18" s="65"/>
      <c r="S18" s="64"/>
      <c r="T18" s="279">
        <f t="shared" si="1"/>
        <v>0</v>
      </c>
      <c r="U18" s="53">
        <f t="shared" si="2"/>
        <v>0</v>
      </c>
      <c r="V18" s="74">
        <f t="shared" si="3"/>
        <v>0</v>
      </c>
      <c r="W18" s="1615"/>
      <c r="X18" s="1616"/>
      <c r="Y18" s="278" t="str">
        <f t="shared" si="5"/>
        <v/>
      </c>
    </row>
    <row r="19" spans="2:25" ht="32.25" customHeight="1" x14ac:dyDescent="0.25">
      <c r="B19" s="268">
        <v>13441</v>
      </c>
      <c r="C19" s="269" t="s">
        <v>2633</v>
      </c>
      <c r="D19" s="276">
        <v>1</v>
      </c>
      <c r="E19" s="271">
        <v>0.5</v>
      </c>
      <c r="F19" s="271"/>
      <c r="G19" s="271">
        <v>20</v>
      </c>
      <c r="H19" s="272">
        <v>156</v>
      </c>
      <c r="I19" s="271">
        <v>20.5</v>
      </c>
      <c r="J19" s="98">
        <f t="shared" si="4"/>
        <v>30.55115</v>
      </c>
      <c r="K19" s="97"/>
      <c r="L19" s="65"/>
      <c r="M19" s="65"/>
      <c r="N19" s="65"/>
      <c r="O19" s="65"/>
      <c r="P19" s="65"/>
      <c r="Q19" s="65"/>
      <c r="R19" s="65"/>
      <c r="S19" s="64"/>
      <c r="T19" s="279">
        <f t="shared" si="1"/>
        <v>0</v>
      </c>
      <c r="U19" s="53">
        <f t="shared" si="2"/>
        <v>0</v>
      </c>
      <c r="V19" s="74">
        <f t="shared" si="3"/>
        <v>0</v>
      </c>
      <c r="W19" s="1615"/>
      <c r="X19" s="1616"/>
      <c r="Y19" s="278" t="str">
        <f t="shared" si="5"/>
        <v/>
      </c>
    </row>
    <row r="20" spans="2:25" ht="32.25" customHeight="1" x14ac:dyDescent="0.25">
      <c r="B20" s="268">
        <v>13443</v>
      </c>
      <c r="C20" s="269" t="s">
        <v>2645</v>
      </c>
      <c r="D20" s="276">
        <v>2</v>
      </c>
      <c r="E20" s="271">
        <v>1</v>
      </c>
      <c r="F20" s="271"/>
      <c r="G20" s="271">
        <v>20</v>
      </c>
      <c r="H20" s="272">
        <v>78</v>
      </c>
      <c r="I20" s="271">
        <v>20.5</v>
      </c>
      <c r="J20" s="98">
        <f t="shared" si="4"/>
        <v>30.55115</v>
      </c>
      <c r="K20" s="97"/>
      <c r="L20" s="65"/>
      <c r="M20" s="65"/>
      <c r="N20" s="65"/>
      <c r="O20" s="65"/>
      <c r="P20" s="65"/>
      <c r="Q20" s="65"/>
      <c r="R20" s="65"/>
      <c r="S20" s="64"/>
      <c r="T20" s="279">
        <f t="shared" si="1"/>
        <v>0</v>
      </c>
      <c r="U20" s="53">
        <f t="shared" si="2"/>
        <v>0</v>
      </c>
      <c r="V20" s="74">
        <f t="shared" si="3"/>
        <v>0</v>
      </c>
      <c r="W20" s="1615"/>
      <c r="X20" s="1616"/>
      <c r="Y20" s="278" t="str">
        <f t="shared" si="5"/>
        <v/>
      </c>
    </row>
    <row r="21" spans="2:25" ht="32.25" customHeight="1" x14ac:dyDescent="0.25">
      <c r="B21" s="268">
        <v>23415</v>
      </c>
      <c r="C21" s="269" t="s">
        <v>2635</v>
      </c>
      <c r="D21" s="276">
        <v>2</v>
      </c>
      <c r="E21" s="271">
        <v>1</v>
      </c>
      <c r="F21" s="271"/>
      <c r="G21" s="271">
        <v>20</v>
      </c>
      <c r="H21" s="272">
        <v>78</v>
      </c>
      <c r="I21" s="271">
        <v>20.5</v>
      </c>
      <c r="J21" s="98">
        <f t="shared" si="4"/>
        <v>30.55115</v>
      </c>
      <c r="K21" s="97"/>
      <c r="L21" s="65"/>
      <c r="M21" s="65"/>
      <c r="N21" s="65"/>
      <c r="O21" s="65"/>
      <c r="P21" s="65"/>
      <c r="Q21" s="65"/>
      <c r="R21" s="65"/>
      <c r="S21" s="64"/>
      <c r="T21" s="279">
        <f t="shared" si="1"/>
        <v>0</v>
      </c>
      <c r="U21" s="53">
        <f t="shared" si="2"/>
        <v>0</v>
      </c>
      <c r="V21" s="74">
        <f t="shared" si="3"/>
        <v>0</v>
      </c>
      <c r="W21" s="1615"/>
      <c r="X21" s="1616"/>
      <c r="Y21" s="278" t="str">
        <f t="shared" si="5"/>
        <v/>
      </c>
    </row>
    <row r="22" spans="2:25" ht="32.25" customHeight="1" x14ac:dyDescent="0.25">
      <c r="B22" s="268">
        <v>23417</v>
      </c>
      <c r="C22" s="269" t="s">
        <v>2646</v>
      </c>
      <c r="D22" s="276">
        <v>2</v>
      </c>
      <c r="E22" s="271">
        <v>1</v>
      </c>
      <c r="F22" s="271"/>
      <c r="G22" s="271">
        <v>20</v>
      </c>
      <c r="H22" s="272">
        <v>78</v>
      </c>
      <c r="I22" s="271">
        <v>20.5</v>
      </c>
      <c r="J22" s="98">
        <f t="shared" si="4"/>
        <v>30.55115</v>
      </c>
      <c r="K22" s="97"/>
      <c r="L22" s="65"/>
      <c r="M22" s="65"/>
      <c r="N22" s="65"/>
      <c r="O22" s="65"/>
      <c r="P22" s="65"/>
      <c r="Q22" s="65"/>
      <c r="R22" s="65"/>
      <c r="S22" s="64"/>
      <c r="T22" s="279">
        <f t="shared" si="1"/>
        <v>0</v>
      </c>
      <c r="U22" s="53">
        <f t="shared" si="2"/>
        <v>0</v>
      </c>
      <c r="V22" s="74">
        <f t="shared" si="3"/>
        <v>0</v>
      </c>
      <c r="W22" s="1615"/>
      <c r="X22" s="1616"/>
      <c r="Y22" s="278" t="str">
        <f t="shared" si="5"/>
        <v/>
      </c>
    </row>
    <row r="23" spans="2:25" ht="32.25" customHeight="1" x14ac:dyDescent="0.25">
      <c r="B23" s="268">
        <v>56405</v>
      </c>
      <c r="C23" s="269" t="s">
        <v>2636</v>
      </c>
      <c r="D23" s="276">
        <v>2</v>
      </c>
      <c r="E23" s="271">
        <v>0</v>
      </c>
      <c r="F23" s="271"/>
      <c r="G23" s="271">
        <v>20</v>
      </c>
      <c r="H23" s="272">
        <v>119</v>
      </c>
      <c r="I23" s="271">
        <v>26.28</v>
      </c>
      <c r="J23" s="98">
        <f t="shared" si="4"/>
        <v>39.165084</v>
      </c>
      <c r="K23" s="97"/>
      <c r="L23" s="65"/>
      <c r="M23" s="65"/>
      <c r="N23" s="65"/>
      <c r="O23" s="65"/>
      <c r="P23" s="65"/>
      <c r="Q23" s="65"/>
      <c r="R23" s="65"/>
      <c r="S23" s="64"/>
      <c r="T23" s="279">
        <f t="shared" si="1"/>
        <v>0</v>
      </c>
      <c r="U23" s="53">
        <f t="shared" si="2"/>
        <v>0</v>
      </c>
      <c r="V23" s="74">
        <f t="shared" si="3"/>
        <v>0</v>
      </c>
      <c r="W23" s="1615"/>
      <c r="X23" s="1616"/>
      <c r="Y23" s="278" t="str">
        <f t="shared" si="5"/>
        <v/>
      </c>
    </row>
    <row r="24" spans="2:25" ht="32.25" customHeight="1" x14ac:dyDescent="0.25">
      <c r="B24" s="268">
        <v>43404</v>
      </c>
      <c r="C24" s="269" t="s">
        <v>2647</v>
      </c>
      <c r="D24" s="276">
        <v>2</v>
      </c>
      <c r="E24" s="271">
        <v>1</v>
      </c>
      <c r="F24" s="271"/>
      <c r="G24" s="271">
        <v>20</v>
      </c>
      <c r="H24" s="272">
        <v>78</v>
      </c>
      <c r="I24" s="271">
        <v>20.5</v>
      </c>
      <c r="J24" s="98">
        <f t="shared" si="4"/>
        <v>30.55115</v>
      </c>
      <c r="K24" s="97"/>
      <c r="L24" s="65"/>
      <c r="M24" s="65"/>
      <c r="N24" s="65"/>
      <c r="O24" s="65"/>
      <c r="P24" s="65"/>
      <c r="Q24" s="65"/>
      <c r="R24" s="65"/>
      <c r="S24" s="64"/>
      <c r="T24" s="279">
        <f t="shared" si="1"/>
        <v>0</v>
      </c>
      <c r="U24" s="53">
        <f t="shared" si="2"/>
        <v>0</v>
      </c>
      <c r="V24" s="74">
        <f t="shared" si="3"/>
        <v>0</v>
      </c>
      <c r="W24" s="1615"/>
      <c r="X24" s="1616"/>
      <c r="Y24" s="278" t="str">
        <f t="shared" si="5"/>
        <v/>
      </c>
    </row>
    <row r="25" spans="2:25" ht="32.25" customHeight="1" x14ac:dyDescent="0.25">
      <c r="B25" s="268">
        <v>43424</v>
      </c>
      <c r="C25" s="269" t="s">
        <v>2638</v>
      </c>
      <c r="D25" s="276">
        <v>2</v>
      </c>
      <c r="E25" s="271">
        <v>1</v>
      </c>
      <c r="F25" s="271"/>
      <c r="G25" s="271">
        <v>20</v>
      </c>
      <c r="H25" s="272">
        <v>78</v>
      </c>
      <c r="I25" s="271">
        <v>20.5</v>
      </c>
      <c r="J25" s="98">
        <f t="shared" si="4"/>
        <v>30.55115</v>
      </c>
      <c r="K25" s="97"/>
      <c r="L25" s="65"/>
      <c r="M25" s="65"/>
      <c r="N25" s="65"/>
      <c r="O25" s="65"/>
      <c r="P25" s="65"/>
      <c r="Q25" s="65"/>
      <c r="R25" s="65"/>
      <c r="S25" s="64"/>
      <c r="T25" s="279">
        <f t="shared" si="1"/>
        <v>0</v>
      </c>
      <c r="U25" s="53">
        <f t="shared" si="2"/>
        <v>0</v>
      </c>
      <c r="V25" s="74">
        <f t="shared" si="3"/>
        <v>0</v>
      </c>
      <c r="W25" s="1615"/>
      <c r="X25" s="1616"/>
      <c r="Y25" s="278" t="str">
        <f t="shared" si="5"/>
        <v/>
      </c>
    </row>
    <row r="26" spans="2:25" ht="32.25" customHeight="1" thickBot="1" x14ac:dyDescent="0.3">
      <c r="B26" s="268">
        <v>54487</v>
      </c>
      <c r="C26" s="269" t="s">
        <v>2639</v>
      </c>
      <c r="D26" s="276">
        <v>2</v>
      </c>
      <c r="E26" s="198">
        <v>1</v>
      </c>
      <c r="F26" s="198"/>
      <c r="G26" s="271">
        <v>20</v>
      </c>
      <c r="H26" s="272">
        <v>76</v>
      </c>
      <c r="I26" s="271">
        <v>20.5</v>
      </c>
      <c r="J26" s="98">
        <f t="shared" si="4"/>
        <v>30.55115</v>
      </c>
      <c r="K26" s="97"/>
      <c r="L26" s="65"/>
      <c r="M26" s="65"/>
      <c r="N26" s="65"/>
      <c r="O26" s="65"/>
      <c r="P26" s="65"/>
      <c r="Q26" s="65"/>
      <c r="R26" s="65"/>
      <c r="S26" s="64"/>
      <c r="T26" s="279">
        <f t="shared" si="1"/>
        <v>0</v>
      </c>
      <c r="U26" s="53">
        <f t="shared" si="2"/>
        <v>0</v>
      </c>
      <c r="V26" s="74">
        <f t="shared" si="3"/>
        <v>0</v>
      </c>
      <c r="W26" s="1615"/>
      <c r="X26" s="1616"/>
      <c r="Y26" s="278" t="str">
        <f t="shared" si="5"/>
        <v/>
      </c>
    </row>
    <row r="27" spans="2:25" ht="19.5" customHeight="1" thickBot="1" x14ac:dyDescent="0.3">
      <c r="B27" s="1620" t="s">
        <v>2104</v>
      </c>
      <c r="C27" s="1621"/>
      <c r="D27" s="1621"/>
      <c r="E27" s="1621"/>
      <c r="F27" s="1621"/>
      <c r="G27" s="1621"/>
      <c r="H27" s="1621"/>
      <c r="I27" s="1621"/>
      <c r="J27" s="1621"/>
      <c r="K27" s="1621"/>
      <c r="L27" s="1621"/>
      <c r="M27" s="1621"/>
      <c r="N27" s="1621"/>
      <c r="O27" s="1621"/>
      <c r="P27" s="1621"/>
      <c r="Q27" s="1621"/>
      <c r="R27" s="1621"/>
      <c r="S27" s="1621"/>
      <c r="T27" s="1621">
        <f t="shared" si="1"/>
        <v>0</v>
      </c>
      <c r="U27" s="1621">
        <f t="shared" si="2"/>
        <v>0</v>
      </c>
      <c r="V27" s="1621">
        <f t="shared" si="3"/>
        <v>0</v>
      </c>
      <c r="W27" s="1621"/>
      <c r="X27" s="1622"/>
      <c r="Y27" s="280"/>
    </row>
    <row r="28" spans="2:25" ht="36" customHeight="1" x14ac:dyDescent="0.25">
      <c r="B28" s="281">
        <v>91402</v>
      </c>
      <c r="C28" s="939" t="s">
        <v>2648</v>
      </c>
      <c r="D28" s="189">
        <v>2</v>
      </c>
      <c r="E28" s="191">
        <v>0</v>
      </c>
      <c r="F28" s="191"/>
      <c r="G28" s="191">
        <v>20</v>
      </c>
      <c r="H28" s="190">
        <v>123</v>
      </c>
      <c r="I28" s="191">
        <v>38.590000000000003</v>
      </c>
      <c r="J28" s="83">
        <f>+$S$6*I28</f>
        <v>57.510677000000001</v>
      </c>
      <c r="K28" s="100"/>
      <c r="L28" s="59"/>
      <c r="M28" s="59"/>
      <c r="N28" s="59"/>
      <c r="O28" s="59"/>
      <c r="P28" s="59"/>
      <c r="Q28" s="59"/>
      <c r="R28" s="59"/>
      <c r="S28" s="58"/>
      <c r="T28" s="283">
        <f t="shared" si="1"/>
        <v>0</v>
      </c>
      <c r="U28" s="57">
        <f t="shared" si="2"/>
        <v>0</v>
      </c>
      <c r="V28" s="99">
        <f t="shared" si="3"/>
        <v>0</v>
      </c>
      <c r="W28" s="1623" t="s">
        <v>1976</v>
      </c>
      <c r="X28" s="1624"/>
      <c r="Y28" s="278" t="str">
        <f>IF($J$40="","",$J$40/I28)</f>
        <v/>
      </c>
    </row>
    <row r="29" spans="2:25" ht="33.75" customHeight="1" thickBot="1" x14ac:dyDescent="0.3">
      <c r="B29" s="285">
        <v>94403</v>
      </c>
      <c r="C29" s="286" t="s">
        <v>2649</v>
      </c>
      <c r="D29" s="287">
        <v>2</v>
      </c>
      <c r="E29" s="205">
        <v>1</v>
      </c>
      <c r="F29" s="205"/>
      <c r="G29" s="288">
        <v>20</v>
      </c>
      <c r="H29" s="289">
        <v>78</v>
      </c>
      <c r="I29" s="288">
        <v>31.8</v>
      </c>
      <c r="J29" s="96">
        <f>+$S$6*I29</f>
        <v>47.391539999999999</v>
      </c>
      <c r="K29" s="95"/>
      <c r="L29" s="94"/>
      <c r="M29" s="94"/>
      <c r="N29" s="94"/>
      <c r="O29" s="94"/>
      <c r="P29" s="94"/>
      <c r="Q29" s="94"/>
      <c r="R29" s="94"/>
      <c r="S29" s="93"/>
      <c r="T29" s="290">
        <f t="shared" si="1"/>
        <v>0</v>
      </c>
      <c r="U29" s="92">
        <f t="shared" si="2"/>
        <v>0</v>
      </c>
      <c r="V29" s="91">
        <f t="shared" si="3"/>
        <v>0</v>
      </c>
      <c r="W29" s="1626"/>
      <c r="X29" s="1638"/>
      <c r="Y29" s="278" t="str">
        <f>IF($J$40="","",$J$40/I29)</f>
        <v/>
      </c>
    </row>
    <row r="30" spans="2:25" ht="23.85" customHeight="1" x14ac:dyDescent="0.25">
      <c r="B30" s="1548" t="s">
        <v>2110</v>
      </c>
      <c r="C30" s="1569"/>
      <c r="D30" s="1569"/>
      <c r="E30" s="1569"/>
      <c r="F30" s="1569"/>
      <c r="G30" s="1569"/>
      <c r="H30" s="1569"/>
      <c r="I30" s="1569"/>
      <c r="J30" s="1569"/>
      <c r="K30" s="1569"/>
      <c r="L30" s="1569"/>
      <c r="M30" s="1569"/>
      <c r="N30" s="1569"/>
      <c r="O30" s="1569"/>
      <c r="P30" s="1569"/>
      <c r="Q30" s="1569"/>
      <c r="R30" s="1569" t="s">
        <v>2111</v>
      </c>
      <c r="S30" s="1569"/>
      <c r="T30" s="1569"/>
      <c r="U30" s="1569"/>
      <c r="V30" s="1569"/>
      <c r="W30" s="1569"/>
      <c r="X30" s="1550"/>
    </row>
    <row r="31" spans="2:25" ht="23.85" customHeight="1" x14ac:dyDescent="0.25">
      <c r="B31" s="1548"/>
      <c r="C31" s="1569"/>
      <c r="D31" s="1569"/>
      <c r="E31" s="1569"/>
      <c r="F31" s="1569"/>
      <c r="G31" s="1569"/>
      <c r="H31" s="1569"/>
      <c r="I31" s="1569"/>
      <c r="J31" s="1569"/>
      <c r="K31" s="1569"/>
      <c r="L31" s="1569"/>
      <c r="M31" s="1569"/>
      <c r="N31" s="1569"/>
      <c r="O31" s="1569"/>
      <c r="P31" s="1569"/>
      <c r="Q31" s="1569"/>
      <c r="R31" s="1569"/>
      <c r="S31" s="1569"/>
      <c r="T31" s="1569"/>
      <c r="U31" s="1569"/>
      <c r="V31" s="1569"/>
      <c r="W31" s="1569"/>
      <c r="X31" s="1550"/>
    </row>
    <row r="32" spans="2:25" ht="0.75" customHeight="1" x14ac:dyDescent="0.25">
      <c r="B32" s="292"/>
      <c r="C32" s="697"/>
      <c r="D32" s="697"/>
      <c r="E32" s="697"/>
      <c r="F32" s="697"/>
      <c r="G32" s="697"/>
      <c r="H32" s="697"/>
      <c r="I32" s="697"/>
      <c r="J32" s="698"/>
      <c r="K32" s="697"/>
      <c r="L32" s="697"/>
      <c r="M32" s="697"/>
      <c r="N32" s="697"/>
      <c r="O32" s="697"/>
      <c r="P32" s="697"/>
      <c r="Q32" s="697"/>
      <c r="R32" s="697"/>
      <c r="S32" s="697"/>
      <c r="T32" s="697"/>
      <c r="U32" s="697"/>
      <c r="V32" s="697"/>
      <c r="W32" s="697"/>
      <c r="X32" s="295"/>
    </row>
    <row r="33" spans="2:24" ht="33.75" customHeight="1" thickBot="1" x14ac:dyDescent="0.3">
      <c r="B33" s="1551"/>
      <c r="C33" s="1552"/>
      <c r="D33" s="1552"/>
      <c r="E33" s="1552"/>
      <c r="F33" s="1552"/>
      <c r="G33" s="1552"/>
      <c r="H33" s="1552"/>
      <c r="I33" s="1552"/>
      <c r="J33" s="1552"/>
      <c r="K33" s="1552"/>
      <c r="L33" s="1552"/>
      <c r="M33" s="1552"/>
      <c r="N33" s="1552"/>
      <c r="O33" s="1552"/>
      <c r="P33" s="1552"/>
      <c r="Q33" s="1552"/>
      <c r="R33" s="1552"/>
      <c r="S33" s="1552"/>
      <c r="T33" s="1552"/>
      <c r="U33" s="1552"/>
      <c r="V33" s="1552"/>
      <c r="W33" s="1552"/>
      <c r="X33" s="1553"/>
    </row>
    <row r="34" spans="2:24" ht="17.45" customHeight="1" thickTop="1" thickBot="1" x14ac:dyDescent="0.3">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row>
    <row r="35" spans="2:24" ht="38.25" customHeight="1" thickBot="1" x14ac:dyDescent="0.3">
      <c r="C35" s="296" t="s">
        <v>2112</v>
      </c>
      <c r="D35" s="297" t="s">
        <v>2113</v>
      </c>
      <c r="E35" s="297" t="s">
        <v>2114</v>
      </c>
      <c r="F35" s="297" t="s">
        <v>2115</v>
      </c>
      <c r="G35" s="1613"/>
      <c r="H35" s="1613"/>
      <c r="I35" s="1613"/>
      <c r="J35" s="1613"/>
      <c r="K35" s="1614"/>
    </row>
    <row r="36" spans="2:24" ht="23.25" x14ac:dyDescent="0.35">
      <c r="C36" s="298" t="s">
        <v>2116</v>
      </c>
      <c r="D36" s="299">
        <v>0.7</v>
      </c>
      <c r="E36" s="300" t="str">
        <f>IF(SUM(F36:F37)=0,"",F36/SUM(F36:F37))</f>
        <v/>
      </c>
      <c r="F36" s="301">
        <f>SUM(U17:U26)</f>
        <v>0</v>
      </c>
      <c r="G36" s="1627" t="str">
        <f>IF(SUM(F36:F37)=0,"",IF(AND(E36&lt;D36+0.03,E36&gt;D36-0.03),"Balanced","Unbalanced"))</f>
        <v/>
      </c>
      <c r="H36" s="1628"/>
      <c r="I36" s="1628"/>
      <c r="J36" s="1628"/>
      <c r="K36" s="1629"/>
    </row>
    <row r="37" spans="2:24" ht="21.75" thickBot="1" x14ac:dyDescent="0.4">
      <c r="C37" s="302" t="s">
        <v>2117</v>
      </c>
      <c r="D37" s="303">
        <v>0.3</v>
      </c>
      <c r="E37" s="304" t="str">
        <f>IF(SUM(F36:F37)=0,"",F37/SUM(F36:F37))</f>
        <v/>
      </c>
      <c r="F37" s="305">
        <f>SUM(U28:U29)</f>
        <v>0</v>
      </c>
      <c r="G37" s="1617" t="str">
        <f>IF(G36="","",IF(AND(G36="Unbalanced",E36&lt;D36-0.03),"Increase White Meat or decrease Dark Meat",IF(AND(G36="Unbalanced",E36&gt;D36+0.03),"Increase Dark Meat or decrease White Meat","")))</f>
        <v/>
      </c>
      <c r="H37" s="1618"/>
      <c r="I37" s="1618"/>
      <c r="J37" s="1618"/>
      <c r="K37" s="1619"/>
    </row>
    <row r="38" spans="2:24" x14ac:dyDescent="0.25">
      <c r="G38" s="306"/>
      <c r="H38" s="306"/>
      <c r="I38" s="306"/>
      <c r="J38" s="307"/>
      <c r="K38" s="306"/>
      <c r="L38" s="306"/>
    </row>
    <row r="39" spans="2:24" x14ac:dyDescent="0.25">
      <c r="C39" s="308"/>
      <c r="E39" s="90"/>
      <c r="F39" s="309"/>
      <c r="G39" s="306"/>
      <c r="H39" s="310" t="str">
        <f>IF(G36&lt;&gt;"Unbalanced","","lbs needed to balance:")</f>
        <v/>
      </c>
      <c r="I39" s="306" t="str">
        <f>IF(G36&lt;&gt;"Unbalanced","","White meat")</f>
        <v/>
      </c>
      <c r="J39" s="89" t="str">
        <f>IF(G36&lt;&gt;"Unbalanced","",((D36/D37)*F37)-F36)</f>
        <v/>
      </c>
      <c r="K39" s="311" t="str">
        <f>IF(G36&lt;&gt;"Unbalanced","","lbs")</f>
        <v/>
      </c>
      <c r="L39" s="306"/>
    </row>
    <row r="40" spans="2:24" x14ac:dyDescent="0.25">
      <c r="E40" s="90"/>
      <c r="F40" s="309"/>
      <c r="G40" s="306"/>
      <c r="H40" s="306"/>
      <c r="I40" s="306" t="str">
        <f>IF(G36&lt;&gt;"Unbalanced","","Dark meat")</f>
        <v/>
      </c>
      <c r="J40" s="89" t="str">
        <f>IF(G36&lt;&gt;"Unbalanced","",((D37/D36)*F36)-F37)</f>
        <v/>
      </c>
      <c r="K40" s="311" t="str">
        <f>IF(G36&lt;&gt;"Unbalanced","","lbs")</f>
        <v/>
      </c>
      <c r="L40" s="306"/>
    </row>
    <row r="41" spans="2:24" x14ac:dyDescent="0.25">
      <c r="G41" s="306"/>
      <c r="H41" s="306"/>
      <c r="I41" s="306"/>
      <c r="J41" s="307"/>
      <c r="K41" s="306"/>
      <c r="L41" s="306"/>
    </row>
    <row r="42" spans="2:24" ht="15.75" thickBot="1" x14ac:dyDescent="0.3">
      <c r="G42" s="306"/>
      <c r="H42" s="306"/>
      <c r="I42" s="306"/>
      <c r="J42" s="307"/>
      <c r="K42" s="306"/>
      <c r="L42" s="306"/>
    </row>
    <row r="43" spans="2:24" ht="23.25" x14ac:dyDescent="0.35">
      <c r="C43" s="1530" t="s">
        <v>2005</v>
      </c>
      <c r="D43" s="1531"/>
      <c r="E43" s="1531"/>
      <c r="F43" s="1531"/>
      <c r="G43" s="1532"/>
      <c r="H43" s="306"/>
      <c r="I43" s="306"/>
      <c r="J43" s="307"/>
      <c r="K43" s="306"/>
      <c r="L43" s="306"/>
    </row>
    <row r="44" spans="2:24" x14ac:dyDescent="0.25">
      <c r="C44" s="1631"/>
      <c r="D44" s="1632"/>
      <c r="E44" s="1632"/>
      <c r="F44" s="1632"/>
      <c r="G44" s="1633"/>
      <c r="H44" s="306"/>
      <c r="I44" s="306"/>
      <c r="J44" s="307"/>
      <c r="K44" s="306"/>
      <c r="L44" s="306"/>
    </row>
    <row r="45" spans="2:24" x14ac:dyDescent="0.25">
      <c r="C45" s="1631"/>
      <c r="D45" s="1632"/>
      <c r="E45" s="1632"/>
      <c r="F45" s="1632"/>
      <c r="G45" s="1633"/>
      <c r="H45" s="306"/>
      <c r="I45" s="306"/>
      <c r="J45" s="307"/>
      <c r="K45" s="306"/>
      <c r="L45" s="306"/>
    </row>
    <row r="46" spans="2:24" x14ac:dyDescent="0.25">
      <c r="C46" s="1631"/>
      <c r="D46" s="1632"/>
      <c r="E46" s="1632"/>
      <c r="F46" s="1632"/>
      <c r="G46" s="1633"/>
      <c r="H46" s="306"/>
      <c r="I46" s="306"/>
      <c r="J46" s="307"/>
      <c r="K46" s="306"/>
      <c r="L46" s="306"/>
    </row>
    <row r="47" spans="2:24" ht="15.75" thickBot="1" x14ac:dyDescent="0.3">
      <c r="C47" s="1634"/>
      <c r="D47" s="1635"/>
      <c r="E47" s="1635"/>
      <c r="F47" s="1635"/>
      <c r="G47" s="1636"/>
      <c r="H47" s="306"/>
      <c r="I47" s="306"/>
      <c r="J47" s="307"/>
      <c r="K47" s="306"/>
      <c r="L47" s="306"/>
    </row>
    <row r="48" spans="2:24" x14ac:dyDescent="0.25">
      <c r="G48" s="306"/>
      <c r="H48" s="306"/>
      <c r="I48" s="306"/>
      <c r="J48" s="307"/>
      <c r="K48" s="306"/>
      <c r="L48" s="306"/>
    </row>
    <row r="49" spans="7:11" x14ac:dyDescent="0.25">
      <c r="G49" s="312"/>
      <c r="H49" s="312"/>
      <c r="I49" s="312"/>
      <c r="J49" s="313"/>
      <c r="K49" s="312"/>
    </row>
    <row r="50" spans="7:11" x14ac:dyDescent="0.25">
      <c r="G50" s="312"/>
      <c r="H50" s="312"/>
      <c r="I50" s="312"/>
      <c r="J50" s="313"/>
      <c r="K50" s="312"/>
    </row>
  </sheetData>
  <sheetProtection algorithmName="SHA-512" hashValue="xJ+EwMO5VeZ5Bx8nO+GDOtx0gXbq5BkK3/BbImro7lUhMxbbZhtIQ6eG8skqZgKRc9kKu18xSVfOUVRXi5gvuA==" saltValue="BEBO5BrQihNTY7T+Y175YA==" spinCount="100000" sheet="1" objects="1" formatColumns="0" formatRows="0" selectLockedCells="1"/>
  <mergeCells count="38">
    <mergeCell ref="G37:K37"/>
    <mergeCell ref="B27:X27"/>
    <mergeCell ref="W28:X29"/>
    <mergeCell ref="B30:Q31"/>
    <mergeCell ref="R30:X31"/>
    <mergeCell ref="B33:Q33"/>
    <mergeCell ref="R33:X33"/>
    <mergeCell ref="G36:K36"/>
    <mergeCell ref="B13:X13"/>
    <mergeCell ref="W14:X15"/>
    <mergeCell ref="B16:X16"/>
    <mergeCell ref="B34:X34"/>
    <mergeCell ref="G35:K35"/>
    <mergeCell ref="W17:X26"/>
    <mergeCell ref="T6:X6"/>
    <mergeCell ref="B7:B8"/>
    <mergeCell ref="E7:J7"/>
    <mergeCell ref="L7:Q7"/>
    <mergeCell ref="S7:X7"/>
    <mergeCell ref="E8:J8"/>
    <mergeCell ref="L8:Q8"/>
    <mergeCell ref="S8:X8"/>
    <mergeCell ref="C43:G43"/>
    <mergeCell ref="C44:G47"/>
    <mergeCell ref="B1:P1"/>
    <mergeCell ref="Q1:X3"/>
    <mergeCell ref="B2:P2"/>
    <mergeCell ref="B3:C3"/>
    <mergeCell ref="D3:J3"/>
    <mergeCell ref="K3:M3"/>
    <mergeCell ref="N3:P3"/>
    <mergeCell ref="B9:X9"/>
    <mergeCell ref="B10:X10"/>
    <mergeCell ref="B4:X4"/>
    <mergeCell ref="B5:X5"/>
    <mergeCell ref="B6:J6"/>
    <mergeCell ref="L6:N6"/>
    <mergeCell ref="O6:R6"/>
  </mergeCells>
  <conditionalFormatting sqref="G36:K37">
    <cfRule type="expression" dxfId="35" priority="2">
      <formula>$G$36="Unbalanced"</formula>
    </cfRule>
    <cfRule type="expression" dxfId="34" priority="3">
      <formula>$G$36="Balanced"</formula>
    </cfRule>
  </conditionalFormatting>
  <conditionalFormatting sqref="B1:B1048576">
    <cfRule type="duplicateValues" dxfId="33" priority="1"/>
  </conditionalFormatting>
  <pageMargins left="0.25" right="0.25" top="0.5" bottom="0.25" header="0" footer="0"/>
  <pageSetup scale="3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8C9E-58D4-4142-999A-7CE111355E90}">
  <sheetPr>
    <pageSetUpPr fitToPage="1"/>
  </sheetPr>
  <dimension ref="A1:Y31"/>
  <sheetViews>
    <sheetView showGridLines="0" zoomScale="60" zoomScaleNormal="60" workbookViewId="0">
      <selection activeCell="K14" sqref="K14"/>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110149</v>
      </c>
      <c r="L6" s="1559" t="s">
        <v>2650</v>
      </c>
      <c r="M6" s="1559"/>
      <c r="N6" s="1559"/>
      <c r="O6" s="1560" t="s">
        <v>2651</v>
      </c>
      <c r="P6" s="1561"/>
      <c r="Q6" s="1561"/>
      <c r="R6" s="1561"/>
      <c r="S6" s="221">
        <v>0.3831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t="s">
        <v>333</v>
      </c>
      <c r="C14" s="252" t="s">
        <v>2652</v>
      </c>
      <c r="D14" s="189"/>
      <c r="E14" s="190"/>
      <c r="F14" s="190" t="s">
        <v>2653</v>
      </c>
      <c r="G14" s="191">
        <v>15</v>
      </c>
      <c r="H14" s="190">
        <v>100</v>
      </c>
      <c r="I14" s="191">
        <v>23.08</v>
      </c>
      <c r="J14" s="83">
        <f t="shared" ref="J14:J21" si="1">$S$6*I14</f>
        <v>8.8419479999999986</v>
      </c>
      <c r="K14" s="60"/>
      <c r="L14" s="59"/>
      <c r="M14" s="59"/>
      <c r="N14" s="59"/>
      <c r="O14" s="59"/>
      <c r="P14" s="59"/>
      <c r="Q14" s="59"/>
      <c r="R14" s="59"/>
      <c r="S14" s="58"/>
      <c r="T14" s="193">
        <f t="shared" ref="T14:T21" si="2">SUM(K14:S14)</f>
        <v>0</v>
      </c>
      <c r="U14" s="57">
        <f t="shared" ref="U14:U21" si="3">T14*I14</f>
        <v>0</v>
      </c>
      <c r="V14" s="1034">
        <f t="shared" ref="V14:V21" si="4">U14*$S$6</f>
        <v>0</v>
      </c>
      <c r="W14" s="1490" t="s">
        <v>1976</v>
      </c>
      <c r="X14" s="1491"/>
    </row>
    <row r="15" spans="1:25" ht="31.5" customHeight="1" x14ac:dyDescent="0.25">
      <c r="B15" s="243" t="s">
        <v>334</v>
      </c>
      <c r="C15" s="253" t="s">
        <v>2654</v>
      </c>
      <c r="D15" s="196"/>
      <c r="E15" s="197"/>
      <c r="F15" s="197" t="s">
        <v>2653</v>
      </c>
      <c r="G15" s="198">
        <v>12.5</v>
      </c>
      <c r="H15" s="197">
        <v>100</v>
      </c>
      <c r="I15" s="198">
        <v>19.23</v>
      </c>
      <c r="J15" s="199">
        <f t="shared" si="1"/>
        <v>7.367013</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t="s">
        <v>335</v>
      </c>
      <c r="C16" s="253" t="s">
        <v>2655</v>
      </c>
      <c r="D16" s="196"/>
      <c r="E16" s="197"/>
      <c r="F16" s="197" t="s">
        <v>2653</v>
      </c>
      <c r="G16" s="198">
        <v>10</v>
      </c>
      <c r="H16" s="197">
        <v>80</v>
      </c>
      <c r="I16" s="198">
        <v>15.39</v>
      </c>
      <c r="J16" s="199">
        <f t="shared" si="1"/>
        <v>5.8959090000000005</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t="s">
        <v>336</v>
      </c>
      <c r="C17" s="253" t="s">
        <v>2656</v>
      </c>
      <c r="D17" s="196"/>
      <c r="E17" s="197"/>
      <c r="F17" s="197" t="s">
        <v>2653</v>
      </c>
      <c r="G17" s="198">
        <v>25</v>
      </c>
      <c r="H17" s="197">
        <v>200</v>
      </c>
      <c r="I17" s="198">
        <v>38.46</v>
      </c>
      <c r="J17" s="199">
        <f t="shared" si="1"/>
        <v>14.734026</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t="s">
        <v>337</v>
      </c>
      <c r="C18" s="253" t="s">
        <v>2657</v>
      </c>
      <c r="D18" s="196"/>
      <c r="E18" s="197"/>
      <c r="F18" s="197" t="s">
        <v>2653</v>
      </c>
      <c r="G18" s="198">
        <v>20</v>
      </c>
      <c r="H18" s="197">
        <v>160</v>
      </c>
      <c r="I18" s="198">
        <v>30.77</v>
      </c>
      <c r="J18" s="199">
        <f t="shared" si="1"/>
        <v>11.787986999999999</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t="s">
        <v>338</v>
      </c>
      <c r="C19" s="253" t="s">
        <v>2658</v>
      </c>
      <c r="D19" s="196"/>
      <c r="E19" s="197"/>
      <c r="F19" s="197" t="s">
        <v>2653</v>
      </c>
      <c r="G19" s="198">
        <v>40</v>
      </c>
      <c r="H19" s="197">
        <v>320</v>
      </c>
      <c r="I19" s="198">
        <v>61.54</v>
      </c>
      <c r="J19" s="199">
        <f t="shared" si="1"/>
        <v>23.575973999999999</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t="s">
        <v>339</v>
      </c>
      <c r="C20" s="253" t="s">
        <v>2659</v>
      </c>
      <c r="D20" s="196"/>
      <c r="E20" s="197"/>
      <c r="F20" s="197" t="s">
        <v>2653</v>
      </c>
      <c r="G20" s="198">
        <v>7.5</v>
      </c>
      <c r="H20" s="197">
        <v>50</v>
      </c>
      <c r="I20" s="198">
        <v>11.54</v>
      </c>
      <c r="J20" s="199">
        <f t="shared" si="1"/>
        <v>4.4209739999999993</v>
      </c>
      <c r="K20" s="56"/>
      <c r="L20" s="55"/>
      <c r="M20" s="55"/>
      <c r="N20" s="55"/>
      <c r="O20" s="55"/>
      <c r="P20" s="55"/>
      <c r="Q20" s="55"/>
      <c r="R20" s="55"/>
      <c r="S20" s="54"/>
      <c r="T20" s="200">
        <f t="shared" si="2"/>
        <v>0</v>
      </c>
      <c r="U20" s="53">
        <f t="shared" si="3"/>
        <v>0</v>
      </c>
      <c r="V20" s="1035">
        <f t="shared" si="4"/>
        <v>0</v>
      </c>
      <c r="W20" s="1492"/>
      <c r="X20" s="1493"/>
    </row>
    <row r="21" spans="2:24" ht="31.5" customHeight="1" thickBot="1" x14ac:dyDescent="0.3">
      <c r="B21" s="246" t="s">
        <v>340</v>
      </c>
      <c r="C21" s="255" t="s">
        <v>2660</v>
      </c>
      <c r="D21" s="203"/>
      <c r="E21" s="204"/>
      <c r="F21" s="204" t="s">
        <v>2653</v>
      </c>
      <c r="G21" s="205">
        <v>10</v>
      </c>
      <c r="H21" s="204">
        <v>80</v>
      </c>
      <c r="I21" s="205">
        <v>15.39</v>
      </c>
      <c r="J21" s="206">
        <f t="shared" si="1"/>
        <v>5.8959090000000005</v>
      </c>
      <c r="K21" s="52"/>
      <c r="L21" s="51"/>
      <c r="M21" s="51"/>
      <c r="N21" s="51"/>
      <c r="O21" s="51"/>
      <c r="P21" s="51"/>
      <c r="Q21" s="51"/>
      <c r="R21" s="51"/>
      <c r="S21" s="50"/>
      <c r="T21" s="207">
        <f t="shared" si="2"/>
        <v>0</v>
      </c>
      <c r="U21" s="49">
        <f t="shared" si="3"/>
        <v>0</v>
      </c>
      <c r="V21" s="1036">
        <f t="shared" si="4"/>
        <v>0</v>
      </c>
      <c r="W21" s="1494"/>
      <c r="X21" s="1495"/>
    </row>
    <row r="22" spans="2:24" ht="23.85" customHeight="1" x14ac:dyDescent="0.25">
      <c r="B22" s="1548" t="s">
        <v>2004</v>
      </c>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4" ht="23.85" customHeight="1" x14ac:dyDescent="0.25">
      <c r="B23" s="1548"/>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50"/>
    </row>
    <row r="24" spans="2:24" ht="0.75" customHeight="1" x14ac:dyDescent="0.25">
      <c r="B24" s="1548"/>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50"/>
    </row>
    <row r="25" spans="2:24" ht="33.75" customHeight="1" thickBot="1" x14ac:dyDescent="0.3">
      <c r="B25" s="1551"/>
      <c r="C25" s="1552"/>
      <c r="D25" s="1552"/>
      <c r="E25" s="1552"/>
      <c r="F25" s="1552"/>
      <c r="G25" s="1552"/>
      <c r="H25" s="1552"/>
      <c r="I25" s="1552"/>
      <c r="J25" s="1552"/>
      <c r="K25" s="1552"/>
      <c r="L25" s="1552"/>
      <c r="M25" s="1552"/>
      <c r="N25" s="1552"/>
      <c r="O25" s="1552"/>
      <c r="P25" s="1552"/>
      <c r="Q25" s="1552"/>
      <c r="R25" s="1552"/>
      <c r="S25" s="1552"/>
      <c r="T25" s="1552"/>
      <c r="U25" s="1552"/>
      <c r="V25" s="1552"/>
      <c r="W25" s="1552"/>
      <c r="X25" s="1553"/>
    </row>
    <row r="26" spans="2:24" ht="58.5" customHeight="1" thickTop="1" thickBot="1" x14ac:dyDescent="0.3">
      <c r="B26" s="1533"/>
      <c r="C26" s="1533"/>
      <c r="D26" s="1533"/>
      <c r="E26" s="1533"/>
      <c r="F26" s="1533"/>
      <c r="G26" s="1533"/>
      <c r="H26" s="1533"/>
      <c r="I26" s="1533"/>
      <c r="J26" s="1533"/>
      <c r="K26" s="1533"/>
      <c r="L26" s="1533"/>
      <c r="M26" s="1533"/>
      <c r="N26" s="1533"/>
      <c r="O26" s="1533"/>
      <c r="P26" s="1533"/>
      <c r="Q26" s="1533"/>
      <c r="R26" s="1533"/>
      <c r="S26" s="1533"/>
      <c r="T26" s="1533"/>
      <c r="U26" s="1533"/>
      <c r="V26" s="1533"/>
      <c r="W26" s="1533"/>
      <c r="X26" s="1533"/>
    </row>
    <row r="27" spans="2:24" ht="23.25" x14ac:dyDescent="0.35">
      <c r="C27" s="1530" t="s">
        <v>2005</v>
      </c>
      <c r="D27" s="1531"/>
      <c r="E27" s="1531"/>
      <c r="F27" s="1531"/>
      <c r="G27" s="1532"/>
    </row>
    <row r="28" spans="2:24" x14ac:dyDescent="0.25">
      <c r="C28" s="1631"/>
      <c r="D28" s="1632"/>
      <c r="E28" s="1632"/>
      <c r="F28" s="1632"/>
      <c r="G28" s="1633"/>
    </row>
    <row r="29" spans="2:24" x14ac:dyDescent="0.25">
      <c r="C29" s="1631"/>
      <c r="D29" s="1632"/>
      <c r="E29" s="1632"/>
      <c r="F29" s="1632"/>
      <c r="G29" s="1633"/>
    </row>
    <row r="30" spans="2:24" x14ac:dyDescent="0.25">
      <c r="C30" s="1631"/>
      <c r="D30" s="1632"/>
      <c r="E30" s="1632"/>
      <c r="F30" s="1632"/>
      <c r="G30" s="1633"/>
    </row>
    <row r="31" spans="2:24" ht="15.75" thickBot="1" x14ac:dyDescent="0.3">
      <c r="C31" s="1634"/>
      <c r="D31" s="1635"/>
      <c r="E31" s="1635"/>
      <c r="F31" s="1635"/>
      <c r="G31" s="1636"/>
    </row>
  </sheetData>
  <sheetProtection algorithmName="SHA-512" hashValue="8WIftIcDp2Wf5WGkbFsAlfYzE9HDHHrC1evklx50TBcKyIePHtoi9MAi8ztpurAD2Ywa5h/1+63U2bsQAxiTCQ==" saltValue="I4u0gEtbOKje1FmjEqhbmg==" spinCount="100000" sheet="1" objects="1" formatColumns="0" formatRows="0" selectLockedCells="1"/>
  <mergeCells count="28">
    <mergeCell ref="B22:X23"/>
    <mergeCell ref="B24:X25"/>
    <mergeCell ref="B26:X26"/>
    <mergeCell ref="B7:B8"/>
    <mergeCell ref="E7:J7"/>
    <mergeCell ref="L7:Q7"/>
    <mergeCell ref="S7:X7"/>
    <mergeCell ref="E8:J8"/>
    <mergeCell ref="L8:Q8"/>
    <mergeCell ref="S8:X8"/>
    <mergeCell ref="B9:X9"/>
    <mergeCell ref="B10:X10"/>
    <mergeCell ref="C27:G27"/>
    <mergeCell ref="C28:G31"/>
    <mergeCell ref="B1:P1"/>
    <mergeCell ref="Q1:X3"/>
    <mergeCell ref="B2:P2"/>
    <mergeCell ref="B3:C3"/>
    <mergeCell ref="D3:J3"/>
    <mergeCell ref="K3:M3"/>
    <mergeCell ref="N3:P3"/>
    <mergeCell ref="B4:X4"/>
    <mergeCell ref="B5:X5"/>
    <mergeCell ref="B6:J6"/>
    <mergeCell ref="L6:N6"/>
    <mergeCell ref="O6:R6"/>
    <mergeCell ref="T6:X6"/>
    <mergeCell ref="W14:X21"/>
  </mergeCells>
  <conditionalFormatting sqref="B1:B1048576">
    <cfRule type="duplicateValues" dxfId="32" priority="1"/>
  </conditionalFormatting>
  <pageMargins left="0.25" right="0.25" top="0.5" bottom="0.25" header="0" footer="0"/>
  <pageSetup scale="39" fitToHeight="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D3C88-1774-40F4-A038-4E620414E2CE}">
  <sheetPr>
    <pageSetUpPr fitToPage="1"/>
  </sheetPr>
  <dimension ref="B1:Z18"/>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8.28515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t="s">
        <v>2006</v>
      </c>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968" t="s">
        <v>3027</v>
      </c>
      <c r="L5" s="1502" t="s">
        <v>1963</v>
      </c>
      <c r="M5" s="1502"/>
      <c r="N5" s="1502"/>
      <c r="O5" s="1503" t="s">
        <v>2994</v>
      </c>
      <c r="P5" s="1503"/>
      <c r="Q5" s="1503"/>
      <c r="R5" s="1503"/>
      <c r="S5" s="170">
        <v>1.8444</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8.25" customHeight="1" thickBot="1" x14ac:dyDescent="0.3">
      <c r="B7" s="182"/>
      <c r="C7" s="861"/>
      <c r="D7" s="183"/>
      <c r="E7" s="183"/>
      <c r="F7" s="183"/>
      <c r="G7" s="183"/>
      <c r="H7" s="183"/>
      <c r="I7" s="183"/>
      <c r="J7" s="184"/>
      <c r="K7" s="185">
        <f t="shared" ref="K7:V7" si="0">SUM(K9:K14)</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186"/>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1.5" customHeight="1" x14ac:dyDescent="0.25">
      <c r="B9" s="187">
        <v>19864</v>
      </c>
      <c r="C9" s="252" t="s">
        <v>2993</v>
      </c>
      <c r="D9" s="189">
        <v>2.25</v>
      </c>
      <c r="E9" s="190">
        <v>2.25</v>
      </c>
      <c r="F9" s="190">
        <v>0</v>
      </c>
      <c r="G9" s="191">
        <v>24</v>
      </c>
      <c r="H9" s="190">
        <v>90.59</v>
      </c>
      <c r="I9" s="191">
        <v>11.6</v>
      </c>
      <c r="J9" s="192">
        <f t="shared" ref="J9:J14" si="1">$S$5*I9</f>
        <v>21.395039999999998</v>
      </c>
      <c r="K9" s="60"/>
      <c r="L9" s="59"/>
      <c r="M9" s="59"/>
      <c r="N9" s="59"/>
      <c r="O9" s="59"/>
      <c r="P9" s="59"/>
      <c r="Q9" s="59"/>
      <c r="R9" s="59"/>
      <c r="S9" s="58"/>
      <c r="T9" s="193">
        <f t="shared" ref="T9:T14" si="2">SUM(K9:S9)</f>
        <v>0</v>
      </c>
      <c r="U9" s="57">
        <f t="shared" ref="U9:U14" si="3">T9*I9</f>
        <v>0</v>
      </c>
      <c r="V9" s="858">
        <f t="shared" ref="V9:V14" si="4">U9*$S$5</f>
        <v>0</v>
      </c>
      <c r="W9" s="1508" t="str">
        <f>_xlfn.CONCAT("$",'Total Sheet'!B34," per case for public LEAS/ estimated $",'Total Sheet'!B35," for Nonpublic LEAs")</f>
        <v>$2.25 per case for public LEAS/ estimated $5.25 for Nonpublic LEAs</v>
      </c>
      <c r="X9" s="1490" t="s">
        <v>1976</v>
      </c>
      <c r="Y9" s="1491"/>
    </row>
    <row r="10" spans="2:26" ht="31.5" customHeight="1" x14ac:dyDescent="0.25">
      <c r="B10" s="194">
        <v>23400</v>
      </c>
      <c r="C10" s="253" t="s">
        <v>2992</v>
      </c>
      <c r="D10" s="196">
        <v>2</v>
      </c>
      <c r="E10" s="197">
        <v>3</v>
      </c>
      <c r="F10" s="197">
        <v>0</v>
      </c>
      <c r="G10" s="198">
        <v>30</v>
      </c>
      <c r="H10" s="197">
        <v>90.72</v>
      </c>
      <c r="I10" s="198">
        <v>13.5</v>
      </c>
      <c r="J10" s="199">
        <f t="shared" si="1"/>
        <v>24.8994</v>
      </c>
      <c r="K10" s="56"/>
      <c r="L10" s="55"/>
      <c r="M10" s="55"/>
      <c r="N10" s="55"/>
      <c r="O10" s="55"/>
      <c r="P10" s="55"/>
      <c r="Q10" s="55"/>
      <c r="R10" s="55"/>
      <c r="S10" s="54"/>
      <c r="T10" s="200">
        <f t="shared" si="2"/>
        <v>0</v>
      </c>
      <c r="U10" s="53">
        <f t="shared" si="3"/>
        <v>0</v>
      </c>
      <c r="V10" s="859">
        <f t="shared" si="4"/>
        <v>0</v>
      </c>
      <c r="W10" s="1509"/>
      <c r="X10" s="1492"/>
      <c r="Y10" s="1493"/>
    </row>
    <row r="11" spans="2:26" ht="31.5" customHeight="1" x14ac:dyDescent="0.25">
      <c r="B11" s="254">
        <v>65215</v>
      </c>
      <c r="C11" s="253" t="s">
        <v>2991</v>
      </c>
      <c r="D11" s="196">
        <v>1.25</v>
      </c>
      <c r="E11" s="197">
        <v>0</v>
      </c>
      <c r="F11" s="197">
        <v>0</v>
      </c>
      <c r="G11" s="198">
        <v>12</v>
      </c>
      <c r="H11" s="197">
        <v>60</v>
      </c>
      <c r="I11" s="198">
        <v>4.8</v>
      </c>
      <c r="J11" s="199">
        <f t="shared" si="1"/>
        <v>8.8531200000000005</v>
      </c>
      <c r="K11" s="56"/>
      <c r="L11" s="55"/>
      <c r="M11" s="55"/>
      <c r="N11" s="55"/>
      <c r="O11" s="55"/>
      <c r="P11" s="55"/>
      <c r="Q11" s="55"/>
      <c r="R11" s="55"/>
      <c r="S11" s="54"/>
      <c r="T11" s="200">
        <f t="shared" si="2"/>
        <v>0</v>
      </c>
      <c r="U11" s="53">
        <f t="shared" si="3"/>
        <v>0</v>
      </c>
      <c r="V11" s="859">
        <f t="shared" si="4"/>
        <v>0</v>
      </c>
      <c r="W11" s="1509"/>
      <c r="X11" s="1492"/>
      <c r="Y11" s="1493"/>
    </row>
    <row r="12" spans="2:26" ht="31.5" customHeight="1" x14ac:dyDescent="0.25">
      <c r="B12" s="254">
        <v>65219</v>
      </c>
      <c r="C12" s="253" t="s">
        <v>2990</v>
      </c>
      <c r="D12" s="196">
        <v>2</v>
      </c>
      <c r="E12" s="197">
        <v>2.25</v>
      </c>
      <c r="F12" s="197">
        <v>0</v>
      </c>
      <c r="G12" s="198">
        <v>24</v>
      </c>
      <c r="H12" s="197">
        <v>85</v>
      </c>
      <c r="I12" s="198">
        <v>10.81</v>
      </c>
      <c r="J12" s="199">
        <f t="shared" si="1"/>
        <v>19.937964000000001</v>
      </c>
      <c r="K12" s="56"/>
      <c r="L12" s="55"/>
      <c r="M12" s="55"/>
      <c r="N12" s="55"/>
      <c r="O12" s="55"/>
      <c r="P12" s="55"/>
      <c r="Q12" s="55"/>
      <c r="R12" s="55"/>
      <c r="S12" s="54"/>
      <c r="T12" s="200">
        <f t="shared" si="2"/>
        <v>0</v>
      </c>
      <c r="U12" s="53">
        <f t="shared" si="3"/>
        <v>0</v>
      </c>
      <c r="V12" s="859">
        <f t="shared" si="4"/>
        <v>0</v>
      </c>
      <c r="W12" s="1509"/>
      <c r="X12" s="1492"/>
      <c r="Y12" s="1493"/>
    </row>
    <row r="13" spans="2:26" ht="31.5" customHeight="1" x14ac:dyDescent="0.25">
      <c r="B13" s="254">
        <v>65220</v>
      </c>
      <c r="C13" s="253" t="s">
        <v>2989</v>
      </c>
      <c r="D13" s="196">
        <v>2</v>
      </c>
      <c r="E13" s="197">
        <v>2</v>
      </c>
      <c r="F13" s="197">
        <v>0</v>
      </c>
      <c r="G13" s="198">
        <v>24</v>
      </c>
      <c r="H13" s="197">
        <v>91.65</v>
      </c>
      <c r="I13" s="198">
        <v>11.88</v>
      </c>
      <c r="J13" s="199">
        <f t="shared" si="1"/>
        <v>21.911472000000003</v>
      </c>
      <c r="K13" s="56"/>
      <c r="L13" s="55"/>
      <c r="M13" s="55"/>
      <c r="N13" s="55"/>
      <c r="O13" s="55"/>
      <c r="P13" s="55"/>
      <c r="Q13" s="55"/>
      <c r="R13" s="55"/>
      <c r="S13" s="54"/>
      <c r="T13" s="200">
        <f t="shared" si="2"/>
        <v>0</v>
      </c>
      <c r="U13" s="53">
        <f t="shared" si="3"/>
        <v>0</v>
      </c>
      <c r="V13" s="859">
        <f t="shared" si="4"/>
        <v>0</v>
      </c>
      <c r="W13" s="1509"/>
      <c r="X13" s="1492"/>
      <c r="Y13" s="1493"/>
    </row>
    <row r="14" spans="2:26" ht="31.5" customHeight="1" thickBot="1" x14ac:dyDescent="0.3">
      <c r="B14" s="201">
        <v>65225</v>
      </c>
      <c r="C14" s="255" t="s">
        <v>2988</v>
      </c>
      <c r="D14" s="203">
        <v>2</v>
      </c>
      <c r="E14" s="204">
        <v>2.75</v>
      </c>
      <c r="F14" s="204">
        <v>0</v>
      </c>
      <c r="G14" s="205">
        <v>25</v>
      </c>
      <c r="H14" s="204">
        <v>70.3</v>
      </c>
      <c r="I14" s="205">
        <v>9.25</v>
      </c>
      <c r="J14" s="206">
        <f t="shared" si="1"/>
        <v>17.060700000000001</v>
      </c>
      <c r="K14" s="52"/>
      <c r="L14" s="51"/>
      <c r="M14" s="51"/>
      <c r="N14" s="51"/>
      <c r="O14" s="51"/>
      <c r="P14" s="51"/>
      <c r="Q14" s="51"/>
      <c r="R14" s="51"/>
      <c r="S14" s="50"/>
      <c r="T14" s="207">
        <f t="shared" si="2"/>
        <v>0</v>
      </c>
      <c r="U14" s="49">
        <f t="shared" si="3"/>
        <v>0</v>
      </c>
      <c r="V14" s="860">
        <f t="shared" si="4"/>
        <v>0</v>
      </c>
      <c r="W14" s="1510"/>
      <c r="X14" s="1494"/>
      <c r="Y14" s="1495"/>
    </row>
    <row r="15" spans="2:26" ht="70.900000000000006" customHeight="1" thickBot="1" x14ac:dyDescent="0.3">
      <c r="B15" s="208"/>
      <c r="C15" s="209"/>
      <c r="D15" s="210"/>
      <c r="E15" s="210"/>
      <c r="F15" s="210"/>
      <c r="G15" s="210"/>
      <c r="H15" s="210"/>
      <c r="I15" s="210"/>
      <c r="J15" s="211"/>
      <c r="K15" s="212"/>
      <c r="L15" s="212"/>
      <c r="M15" s="212"/>
      <c r="N15" s="212"/>
      <c r="O15" s="212"/>
      <c r="P15" s="212"/>
      <c r="Q15" s="212"/>
      <c r="R15" s="212"/>
      <c r="S15" s="212"/>
      <c r="T15" s="213"/>
      <c r="U15" s="214"/>
      <c r="V15" s="215"/>
      <c r="W15" s="215"/>
      <c r="X15" s="215"/>
      <c r="Y15" s="216"/>
    </row>
    <row r="16" spans="2:26" ht="15.75" thickTop="1" x14ac:dyDescent="0.25">
      <c r="K16" s="218"/>
      <c r="L16" s="218"/>
      <c r="M16" s="218"/>
      <c r="N16" s="218"/>
      <c r="O16" s="218"/>
      <c r="P16" s="218"/>
      <c r="Q16" s="218"/>
      <c r="R16" s="218"/>
      <c r="S16" s="218"/>
      <c r="T16" s="218"/>
      <c r="U16" s="219"/>
      <c r="V16" s="220"/>
      <c r="W16" s="220"/>
    </row>
    <row r="18" ht="21" customHeight="1" x14ac:dyDescent="0.25"/>
  </sheetData>
  <sheetProtection algorithmName="SHA-512" hashValue="ZWaH+bOr7VMRDV7b2hrA6Zn6TalTsTTlNmOBK8TXl5AFcHT7/eiybSPiGJALn/q8sr2+qCM2pOusEiRU63VQ5w==" saltValue="jl88ThQBBmzznr0nkILp3w==" spinCount="100000" sheet="1" objects="1" formatColumns="0" formatRows="0" selectLockedCells="1"/>
  <mergeCells count="15">
    <mergeCell ref="X9:Y14"/>
    <mergeCell ref="B4:Y4"/>
    <mergeCell ref="B5:J5"/>
    <mergeCell ref="L5:N5"/>
    <mergeCell ref="O5:R5"/>
    <mergeCell ref="T5:Y5"/>
    <mergeCell ref="B8:Y8"/>
    <mergeCell ref="W9:W14"/>
    <mergeCell ref="B1:P1"/>
    <mergeCell ref="Q1:Y3"/>
    <mergeCell ref="B2:P2"/>
    <mergeCell ref="B3:C3"/>
    <mergeCell ref="D3:J3"/>
    <mergeCell ref="K3:M3"/>
    <mergeCell ref="N3:P3"/>
  </mergeCells>
  <conditionalFormatting sqref="B1">
    <cfRule type="duplicateValues" dxfId="31" priority="2"/>
  </conditionalFormatting>
  <conditionalFormatting sqref="B2:B1048576">
    <cfRule type="duplicateValues" dxfId="30" priority="3"/>
  </conditionalFormatting>
  <conditionalFormatting sqref="Z9:Z14">
    <cfRule type="containsText" dxfId="29"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9D11-6606-4B0C-B884-A76A08821ABD}">
  <sheetPr>
    <pageSetUpPr fitToPage="1"/>
  </sheetPr>
  <dimension ref="A1:Z29"/>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5.5703125" style="169" bestFit="1" customWidth="1"/>
    <col min="6"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728">
        <f>'Overview Sheet'!D11</f>
        <v>0</v>
      </c>
      <c r="E3" s="1728"/>
      <c r="F3" s="1728"/>
      <c r="G3" s="1728"/>
      <c r="H3" s="1728"/>
      <c r="I3" s="1728"/>
      <c r="J3" s="1728"/>
      <c r="K3" s="1527" t="s">
        <v>1840</v>
      </c>
      <c r="L3" s="1527"/>
      <c r="M3" s="1527"/>
      <c r="N3" s="1729">
        <f>'Overview Sheet'!$J$12</f>
        <v>0</v>
      </c>
      <c r="O3" s="1730"/>
      <c r="P3" s="1730"/>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t="s">
        <v>3027</v>
      </c>
      <c r="L6" s="1559" t="s">
        <v>1963</v>
      </c>
      <c r="M6" s="1559"/>
      <c r="N6" s="1559"/>
      <c r="O6" s="1560" t="s">
        <v>2661</v>
      </c>
      <c r="P6" s="1561"/>
      <c r="Q6" s="1561"/>
      <c r="R6" s="1561"/>
      <c r="S6" s="757">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SUM(K14:K51)</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2.25" customHeight="1" x14ac:dyDescent="0.25">
      <c r="B14" s="241">
        <v>19864</v>
      </c>
      <c r="C14" s="252" t="s">
        <v>2662</v>
      </c>
      <c r="D14" s="189">
        <v>2</v>
      </c>
      <c r="E14" s="190" t="s">
        <v>2663</v>
      </c>
      <c r="F14" s="197" t="s">
        <v>2009</v>
      </c>
      <c r="G14" s="191">
        <v>24</v>
      </c>
      <c r="H14" s="190">
        <v>90.6</v>
      </c>
      <c r="I14" s="191">
        <v>11.6</v>
      </c>
      <c r="J14" s="83">
        <f t="shared" ref="J14:J19" si="1">$S$6*I14</f>
        <v>21.395039999999998</v>
      </c>
      <c r="K14" s="60"/>
      <c r="L14" s="59"/>
      <c r="M14" s="59"/>
      <c r="N14" s="59"/>
      <c r="O14" s="59"/>
      <c r="P14" s="59"/>
      <c r="Q14" s="59"/>
      <c r="R14" s="59"/>
      <c r="S14" s="58"/>
      <c r="T14" s="193">
        <f t="shared" ref="T14:T19" si="2">SUM(K14:S14)</f>
        <v>0</v>
      </c>
      <c r="U14" s="57">
        <f t="shared" ref="U14:U19" si="3">T14*I14</f>
        <v>0</v>
      </c>
      <c r="V14" s="1034">
        <f t="shared" ref="V14:V19" si="4">U14*$S$6</f>
        <v>0</v>
      </c>
      <c r="W14" s="1490" t="s">
        <v>1976</v>
      </c>
      <c r="X14" s="1491"/>
    </row>
    <row r="15" spans="1:25" ht="32.25" customHeight="1" x14ac:dyDescent="0.25">
      <c r="B15" s="243">
        <v>23400</v>
      </c>
      <c r="C15" s="253" t="s">
        <v>2664</v>
      </c>
      <c r="D15" s="196">
        <v>2.25</v>
      </c>
      <c r="E15" s="197" t="s">
        <v>2663</v>
      </c>
      <c r="F15" s="197" t="s">
        <v>2009</v>
      </c>
      <c r="G15" s="198">
        <v>30</v>
      </c>
      <c r="H15" s="197">
        <v>90.72</v>
      </c>
      <c r="I15" s="198">
        <v>13.5</v>
      </c>
      <c r="J15" s="199">
        <f t="shared" si="1"/>
        <v>24.8994</v>
      </c>
      <c r="K15" s="56"/>
      <c r="L15" s="55"/>
      <c r="M15" s="55"/>
      <c r="N15" s="55"/>
      <c r="O15" s="55"/>
      <c r="P15" s="55"/>
      <c r="Q15" s="55"/>
      <c r="R15" s="55"/>
      <c r="S15" s="54"/>
      <c r="T15" s="200">
        <f t="shared" si="2"/>
        <v>0</v>
      </c>
      <c r="U15" s="53">
        <f t="shared" si="3"/>
        <v>0</v>
      </c>
      <c r="V15" s="1035">
        <f t="shared" si="4"/>
        <v>0</v>
      </c>
      <c r="W15" s="1492"/>
      <c r="X15" s="1493"/>
    </row>
    <row r="16" spans="1:25" ht="32.25" customHeight="1" x14ac:dyDescent="0.25">
      <c r="B16" s="245">
        <v>65215</v>
      </c>
      <c r="C16" s="253" t="s">
        <v>2665</v>
      </c>
      <c r="D16" s="196">
        <v>1.25</v>
      </c>
      <c r="E16" s="197" t="s">
        <v>2009</v>
      </c>
      <c r="F16" s="197" t="s">
        <v>2009</v>
      </c>
      <c r="G16" s="198">
        <v>12</v>
      </c>
      <c r="H16" s="197">
        <v>60</v>
      </c>
      <c r="I16" s="198">
        <v>4.8</v>
      </c>
      <c r="J16" s="199">
        <f t="shared" si="1"/>
        <v>8.8531200000000005</v>
      </c>
      <c r="K16" s="56"/>
      <c r="L16" s="55"/>
      <c r="M16" s="55"/>
      <c r="N16" s="55"/>
      <c r="O16" s="55"/>
      <c r="P16" s="55"/>
      <c r="Q16" s="55"/>
      <c r="R16" s="55"/>
      <c r="S16" s="54"/>
      <c r="T16" s="200">
        <f t="shared" si="2"/>
        <v>0</v>
      </c>
      <c r="U16" s="53">
        <f t="shared" si="3"/>
        <v>0</v>
      </c>
      <c r="V16" s="1035">
        <f t="shared" si="4"/>
        <v>0</v>
      </c>
      <c r="W16" s="1492"/>
      <c r="X16" s="1493"/>
    </row>
    <row r="17" spans="2:26" ht="32.25" customHeight="1" x14ac:dyDescent="0.25">
      <c r="B17" s="245">
        <v>65219</v>
      </c>
      <c r="C17" s="253" t="s">
        <v>2666</v>
      </c>
      <c r="D17" s="196">
        <v>2</v>
      </c>
      <c r="E17" s="197" t="s">
        <v>2667</v>
      </c>
      <c r="F17" s="197" t="s">
        <v>2009</v>
      </c>
      <c r="G17" s="198">
        <v>24</v>
      </c>
      <c r="H17" s="197">
        <v>85</v>
      </c>
      <c r="I17" s="198">
        <v>10.81</v>
      </c>
      <c r="J17" s="199">
        <f t="shared" si="1"/>
        <v>19.937964000000001</v>
      </c>
      <c r="K17" s="56"/>
      <c r="L17" s="55"/>
      <c r="M17" s="55"/>
      <c r="N17" s="55"/>
      <c r="O17" s="55"/>
      <c r="P17" s="55"/>
      <c r="Q17" s="55"/>
      <c r="R17" s="55"/>
      <c r="S17" s="54"/>
      <c r="T17" s="200">
        <f t="shared" si="2"/>
        <v>0</v>
      </c>
      <c r="U17" s="53">
        <f t="shared" si="3"/>
        <v>0</v>
      </c>
      <c r="V17" s="1035">
        <f t="shared" si="4"/>
        <v>0</v>
      </c>
      <c r="W17" s="1492"/>
      <c r="X17" s="1493"/>
    </row>
    <row r="18" spans="2:26" ht="32.25" customHeight="1" x14ac:dyDescent="0.25">
      <c r="B18" s="245">
        <v>65220</v>
      </c>
      <c r="C18" s="253" t="s">
        <v>2668</v>
      </c>
      <c r="D18" s="196">
        <v>2</v>
      </c>
      <c r="E18" s="197" t="s">
        <v>2663</v>
      </c>
      <c r="F18" s="197" t="s">
        <v>2009</v>
      </c>
      <c r="G18" s="198">
        <v>24</v>
      </c>
      <c r="H18" s="197">
        <v>92</v>
      </c>
      <c r="I18" s="198">
        <v>11.88</v>
      </c>
      <c r="J18" s="199">
        <f t="shared" si="1"/>
        <v>21.911472000000003</v>
      </c>
      <c r="K18" s="56"/>
      <c r="L18" s="55"/>
      <c r="M18" s="55"/>
      <c r="N18" s="55"/>
      <c r="O18" s="55"/>
      <c r="P18" s="55"/>
      <c r="Q18" s="55"/>
      <c r="R18" s="55"/>
      <c r="S18" s="54"/>
      <c r="T18" s="200">
        <f t="shared" si="2"/>
        <v>0</v>
      </c>
      <c r="U18" s="53">
        <f t="shared" si="3"/>
        <v>0</v>
      </c>
      <c r="V18" s="1035">
        <f t="shared" si="4"/>
        <v>0</v>
      </c>
      <c r="W18" s="1492"/>
      <c r="X18" s="1493"/>
    </row>
    <row r="19" spans="2:26" ht="32.25" customHeight="1" thickBot="1" x14ac:dyDescent="0.3">
      <c r="B19" s="246">
        <v>65225</v>
      </c>
      <c r="C19" s="255" t="s">
        <v>2669</v>
      </c>
      <c r="D19" s="203">
        <v>2</v>
      </c>
      <c r="E19" s="204" t="s">
        <v>2670</v>
      </c>
      <c r="F19" s="204" t="s">
        <v>2009</v>
      </c>
      <c r="G19" s="205">
        <v>25</v>
      </c>
      <c r="H19" s="204">
        <v>73</v>
      </c>
      <c r="I19" s="205">
        <v>9.25</v>
      </c>
      <c r="J19" s="206">
        <f t="shared" si="1"/>
        <v>17.060700000000001</v>
      </c>
      <c r="K19" s="52"/>
      <c r="L19" s="51"/>
      <c r="M19" s="51"/>
      <c r="N19" s="51"/>
      <c r="O19" s="51"/>
      <c r="P19" s="51"/>
      <c r="Q19" s="51"/>
      <c r="R19" s="51"/>
      <c r="S19" s="50"/>
      <c r="T19" s="207">
        <f t="shared" si="2"/>
        <v>0</v>
      </c>
      <c r="U19" s="49">
        <f t="shared" si="3"/>
        <v>0</v>
      </c>
      <c r="V19" s="1036">
        <f t="shared" si="4"/>
        <v>0</v>
      </c>
      <c r="W19" s="1494"/>
      <c r="X19" s="1495"/>
      <c r="Z19" s="664"/>
    </row>
    <row r="20" spans="2:26" ht="23.85" customHeight="1" x14ac:dyDescent="0.7">
      <c r="B20" s="1548" t="s">
        <v>2004</v>
      </c>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c r="Z20" s="778"/>
    </row>
    <row r="21" spans="2:26" ht="23.85" customHeight="1" x14ac:dyDescent="0.25">
      <c r="B21" s="1548"/>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50"/>
    </row>
    <row r="22" spans="2:26" ht="0.75" customHeight="1" x14ac:dyDescent="0.25">
      <c r="B22" s="1548"/>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6" ht="33.75" customHeight="1" thickBot="1" x14ac:dyDescent="0.3">
      <c r="B23" s="1551"/>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3"/>
    </row>
    <row r="24" spans="2:26" ht="58.5" customHeight="1" thickTop="1" thickBot="1" x14ac:dyDescent="0.3">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row>
    <row r="25" spans="2:26" ht="23.25" x14ac:dyDescent="0.35">
      <c r="C25" s="1530" t="s">
        <v>2005</v>
      </c>
      <c r="D25" s="1531"/>
      <c r="E25" s="1531"/>
      <c r="F25" s="1531"/>
      <c r="G25" s="1532"/>
    </row>
    <row r="26" spans="2:26" x14ac:dyDescent="0.25">
      <c r="C26" s="1631"/>
      <c r="D26" s="1632"/>
      <c r="E26" s="1632"/>
      <c r="F26" s="1632"/>
      <c r="G26" s="1633"/>
    </row>
    <row r="27" spans="2:26" x14ac:dyDescent="0.25">
      <c r="C27" s="1631"/>
      <c r="D27" s="1632"/>
      <c r="E27" s="1632"/>
      <c r="F27" s="1632"/>
      <c r="G27" s="1633"/>
    </row>
    <row r="28" spans="2:26" x14ac:dyDescent="0.25">
      <c r="C28" s="1631"/>
      <c r="D28" s="1632"/>
      <c r="E28" s="1632"/>
      <c r="F28" s="1632"/>
      <c r="G28" s="1633"/>
    </row>
    <row r="29" spans="2:26" ht="15.75" thickBot="1" x14ac:dyDescent="0.3">
      <c r="C29" s="1634"/>
      <c r="D29" s="1635"/>
      <c r="E29" s="1635"/>
      <c r="F29" s="1635"/>
      <c r="G29" s="1636"/>
    </row>
  </sheetData>
  <sheetProtection algorithmName="SHA-512" hashValue="awDlw7DhTrkeLq/g8gGEWzo6A1arXRiE0LKrR9rrBP4T7ujocw+vWOPXZuLxxgfqG4U3MyC5R25inSMZIcCLRw==" saltValue="xUtIZxcdbmZPPAmXB1Im8g==" spinCount="100000" sheet="1" objects="1" formatColumns="0" formatRows="0" selectLockedCells="1"/>
  <mergeCells count="28">
    <mergeCell ref="B20:X21"/>
    <mergeCell ref="B22:X23"/>
    <mergeCell ref="B24:X24"/>
    <mergeCell ref="B7:B8"/>
    <mergeCell ref="E7:J7"/>
    <mergeCell ref="L7:Q7"/>
    <mergeCell ref="S7:X7"/>
    <mergeCell ref="E8:J8"/>
    <mergeCell ref="L8:Q8"/>
    <mergeCell ref="S8:X8"/>
    <mergeCell ref="B9:X9"/>
    <mergeCell ref="B10:X10"/>
    <mergeCell ref="C25:G25"/>
    <mergeCell ref="C26:G29"/>
    <mergeCell ref="B1:P1"/>
    <mergeCell ref="Q1:X3"/>
    <mergeCell ref="B2:P2"/>
    <mergeCell ref="B3:C3"/>
    <mergeCell ref="D3:J3"/>
    <mergeCell ref="K3:M3"/>
    <mergeCell ref="N3:P3"/>
    <mergeCell ref="B4:X4"/>
    <mergeCell ref="B5:X5"/>
    <mergeCell ref="B6:J6"/>
    <mergeCell ref="L6:N6"/>
    <mergeCell ref="O6:R6"/>
    <mergeCell ref="T6:X6"/>
    <mergeCell ref="W14:X19"/>
  </mergeCells>
  <conditionalFormatting sqref="B1:B1048576">
    <cfRule type="duplicateValues" dxfId="28" priority="1"/>
  </conditionalFormatting>
  <pageMargins left="0.25" right="0.25" top="0.5" bottom="0.25" header="0" footer="0"/>
  <pageSetup scale="38"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B0DA-969D-488A-8006-CF80B717D84C}">
  <sheetPr>
    <pageSetUpPr fitToPage="1"/>
  </sheetPr>
  <dimension ref="A1:Y38"/>
  <sheetViews>
    <sheetView showGridLines="0" topLeftCell="A2"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81.5703125" style="169" bestFit="1" customWidth="1"/>
    <col min="4" max="4" width="19.42578125" style="169" customWidth="1"/>
    <col min="5" max="5" width="12.140625" style="169" bestFit="1" customWidth="1"/>
    <col min="6" max="9" width="10.140625" style="169" customWidth="1"/>
    <col min="10" max="10" width="10.85546875" style="217" bestFit="1" customWidth="1"/>
    <col min="11" max="13" width="12" style="169" customWidth="1"/>
    <col min="14" max="14" width="13.71093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728">
        <f>'Overview Sheet'!D11</f>
        <v>0</v>
      </c>
      <c r="E3" s="1728"/>
      <c r="F3" s="1728"/>
      <c r="G3" s="1728"/>
      <c r="H3" s="1728"/>
      <c r="I3" s="1728"/>
      <c r="J3" s="1728"/>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100912</v>
      </c>
      <c r="L6" s="1559" t="s">
        <v>1963</v>
      </c>
      <c r="M6" s="1559"/>
      <c r="N6" s="1559"/>
      <c r="O6" s="1560" t="s">
        <v>3011</v>
      </c>
      <c r="P6" s="1561"/>
      <c r="Q6" s="1561"/>
      <c r="R6" s="1561"/>
      <c r="S6" s="757">
        <v>0.29509999999999997</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SUM(U14:U28)</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SUM(K14:K60)</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v>3593</v>
      </c>
      <c r="C14" s="252" t="s">
        <v>3010</v>
      </c>
      <c r="D14" s="189">
        <v>0</v>
      </c>
      <c r="E14" s="190" t="s">
        <v>2996</v>
      </c>
      <c r="F14" s="190">
        <v>0</v>
      </c>
      <c r="G14" s="191">
        <v>12.75</v>
      </c>
      <c r="H14" s="190">
        <v>120</v>
      </c>
      <c r="I14" s="191">
        <v>3.95</v>
      </c>
      <c r="J14" s="83">
        <f t="shared" ref="J14:J28" si="1">$S$6*I14</f>
        <v>1.165645</v>
      </c>
      <c r="K14" s="60"/>
      <c r="L14" s="59"/>
      <c r="M14" s="59"/>
      <c r="N14" s="59"/>
      <c r="O14" s="59"/>
      <c r="P14" s="59"/>
      <c r="Q14" s="59"/>
      <c r="R14" s="59"/>
      <c r="S14" s="58"/>
      <c r="T14" s="193">
        <f t="shared" ref="T14:T28" si="2">SUM(K14:S14)</f>
        <v>0</v>
      </c>
      <c r="U14" s="57">
        <f t="shared" ref="U14:U28" si="3">T14*I14</f>
        <v>0</v>
      </c>
      <c r="V14" s="1034">
        <f t="shared" ref="V14:V28" si="4">U14*$S$6</f>
        <v>0</v>
      </c>
      <c r="W14" s="1490" t="s">
        <v>1976</v>
      </c>
      <c r="X14" s="1491"/>
    </row>
    <row r="15" spans="1:25" ht="31.5" customHeight="1" x14ac:dyDescent="0.25">
      <c r="B15" s="243">
        <v>8202</v>
      </c>
      <c r="C15" s="253" t="s">
        <v>3009</v>
      </c>
      <c r="D15" s="196">
        <v>0</v>
      </c>
      <c r="E15" s="197" t="s">
        <v>2996</v>
      </c>
      <c r="F15" s="197">
        <v>0</v>
      </c>
      <c r="G15" s="198">
        <v>12.75</v>
      </c>
      <c r="H15" s="197">
        <v>120</v>
      </c>
      <c r="I15" s="198">
        <v>4.47</v>
      </c>
      <c r="J15" s="199">
        <f t="shared" si="1"/>
        <v>1.3190969999999997</v>
      </c>
      <c r="K15" s="56"/>
      <c r="L15" s="55"/>
      <c r="M15" s="55"/>
      <c r="N15" s="55"/>
      <c r="O15" s="55"/>
      <c r="P15" s="55"/>
      <c r="Q15" s="55"/>
      <c r="R15" s="55"/>
      <c r="S15" s="54"/>
      <c r="T15" s="200">
        <f t="shared" si="2"/>
        <v>0</v>
      </c>
      <c r="U15" s="53">
        <f t="shared" si="3"/>
        <v>0</v>
      </c>
      <c r="V15" s="1035">
        <f t="shared" si="4"/>
        <v>0</v>
      </c>
      <c r="W15" s="1492"/>
      <c r="X15" s="1493"/>
    </row>
    <row r="16" spans="1:25" ht="31.5" customHeight="1" x14ac:dyDescent="0.25">
      <c r="B16" s="245">
        <v>8221</v>
      </c>
      <c r="C16" s="253" t="s">
        <v>3008</v>
      </c>
      <c r="D16" s="196">
        <v>0</v>
      </c>
      <c r="E16" s="197" t="s">
        <v>2663</v>
      </c>
      <c r="F16" s="197">
        <v>0</v>
      </c>
      <c r="G16" s="198">
        <v>18.75</v>
      </c>
      <c r="H16" s="197">
        <v>120</v>
      </c>
      <c r="I16" s="198">
        <v>7.88</v>
      </c>
      <c r="J16" s="199">
        <f t="shared" si="1"/>
        <v>2.3253879999999998</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45">
        <v>8733</v>
      </c>
      <c r="C17" s="253" t="s">
        <v>3007</v>
      </c>
      <c r="D17" s="196">
        <v>0</v>
      </c>
      <c r="E17" s="197" t="s">
        <v>2663</v>
      </c>
      <c r="F17" s="197">
        <v>0</v>
      </c>
      <c r="G17" s="198">
        <v>17.329999999999998</v>
      </c>
      <c r="H17" s="197">
        <v>126</v>
      </c>
      <c r="I17" s="198">
        <v>4.32</v>
      </c>
      <c r="J17" s="199">
        <f t="shared" si="1"/>
        <v>1.274832</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45">
        <v>10988</v>
      </c>
      <c r="C18" s="253" t="s">
        <v>3006</v>
      </c>
      <c r="D18" s="196">
        <v>0</v>
      </c>
      <c r="E18" s="197" t="s">
        <v>2996</v>
      </c>
      <c r="F18" s="197">
        <v>0</v>
      </c>
      <c r="G18" s="198">
        <v>22.5</v>
      </c>
      <c r="H18" s="197">
        <v>288</v>
      </c>
      <c r="I18" s="198">
        <v>9.94</v>
      </c>
      <c r="J18" s="199">
        <f t="shared" si="1"/>
        <v>2.9332939999999996</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245">
        <v>11108</v>
      </c>
      <c r="C19" s="253" t="s">
        <v>3005</v>
      </c>
      <c r="D19" s="196">
        <v>0</v>
      </c>
      <c r="E19" s="197" t="s">
        <v>2663</v>
      </c>
      <c r="F19" s="197">
        <v>0</v>
      </c>
      <c r="G19" s="198">
        <v>33.75</v>
      </c>
      <c r="H19" s="197">
        <v>240</v>
      </c>
      <c r="I19" s="198">
        <v>16.559999999999999</v>
      </c>
      <c r="J19" s="199">
        <f t="shared" si="1"/>
        <v>4.886855999999999</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45">
        <v>13862</v>
      </c>
      <c r="C20" s="253" t="s">
        <v>3004</v>
      </c>
      <c r="D20" s="196">
        <v>0</v>
      </c>
      <c r="E20" s="197" t="s">
        <v>2663</v>
      </c>
      <c r="F20" s="197">
        <v>0</v>
      </c>
      <c r="G20" s="198">
        <v>17.329999999999998</v>
      </c>
      <c r="H20" s="197">
        <v>126</v>
      </c>
      <c r="I20" s="198">
        <v>4.33</v>
      </c>
      <c r="J20" s="199">
        <f t="shared" si="1"/>
        <v>1.2777829999999999</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245">
        <v>13940</v>
      </c>
      <c r="C21" s="253" t="s">
        <v>3003</v>
      </c>
      <c r="D21" s="196">
        <v>0</v>
      </c>
      <c r="E21" s="197" t="s">
        <v>2663</v>
      </c>
      <c r="F21" s="197">
        <v>0</v>
      </c>
      <c r="G21" s="198">
        <v>22.75</v>
      </c>
      <c r="H21" s="197">
        <v>140</v>
      </c>
      <c r="I21" s="198">
        <v>9.85</v>
      </c>
      <c r="J21" s="199">
        <f t="shared" si="1"/>
        <v>2.9067349999999998</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45">
        <v>14010</v>
      </c>
      <c r="C22" s="253" t="s">
        <v>3002</v>
      </c>
      <c r="D22" s="196">
        <v>0</v>
      </c>
      <c r="E22" s="197" t="s">
        <v>2663</v>
      </c>
      <c r="F22" s="197">
        <v>0</v>
      </c>
      <c r="G22" s="198">
        <v>26.4</v>
      </c>
      <c r="H22" s="197">
        <v>192</v>
      </c>
      <c r="I22" s="198">
        <v>15.01</v>
      </c>
      <c r="J22" s="199">
        <f t="shared" si="1"/>
        <v>4.4294509999999994</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243">
        <v>14839</v>
      </c>
      <c r="C23" s="253" t="s">
        <v>3001</v>
      </c>
      <c r="D23" s="196">
        <v>0</v>
      </c>
      <c r="E23" s="197" t="s">
        <v>2663</v>
      </c>
      <c r="F23" s="197">
        <v>0</v>
      </c>
      <c r="G23" s="198">
        <v>12.862500000000001</v>
      </c>
      <c r="H23" s="197">
        <v>84</v>
      </c>
      <c r="I23" s="198">
        <v>5.58</v>
      </c>
      <c r="J23" s="199">
        <f t="shared" si="1"/>
        <v>1.646658</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245">
        <v>17015</v>
      </c>
      <c r="C24" s="253" t="s">
        <v>3000</v>
      </c>
      <c r="D24" s="196">
        <v>0</v>
      </c>
      <c r="E24" s="197" t="s">
        <v>2663</v>
      </c>
      <c r="F24" s="197">
        <v>0</v>
      </c>
      <c r="G24" s="198">
        <v>26.88</v>
      </c>
      <c r="H24" s="197">
        <v>160</v>
      </c>
      <c r="I24" s="198">
        <v>12.47</v>
      </c>
      <c r="J24" s="199">
        <f t="shared" si="1"/>
        <v>3.679897</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245">
        <v>19402</v>
      </c>
      <c r="C25" s="253" t="s">
        <v>2999</v>
      </c>
      <c r="D25" s="196">
        <v>0</v>
      </c>
      <c r="E25" s="197" t="s">
        <v>2996</v>
      </c>
      <c r="F25" s="197">
        <v>0</v>
      </c>
      <c r="G25" s="198">
        <v>12.21</v>
      </c>
      <c r="H25" s="197">
        <v>126</v>
      </c>
      <c r="I25" s="198">
        <v>4.9000000000000004</v>
      </c>
      <c r="J25" s="199">
        <f t="shared" si="1"/>
        <v>1.4459899999999999</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245">
        <v>22260</v>
      </c>
      <c r="C26" s="253" t="s">
        <v>2998</v>
      </c>
      <c r="D26" s="196">
        <v>0</v>
      </c>
      <c r="E26" s="197" t="s">
        <v>2663</v>
      </c>
      <c r="F26" s="197">
        <v>0</v>
      </c>
      <c r="G26" s="198">
        <v>32.5</v>
      </c>
      <c r="H26" s="197">
        <v>200</v>
      </c>
      <c r="I26" s="198">
        <v>14.31</v>
      </c>
      <c r="J26" s="199">
        <f t="shared" si="1"/>
        <v>4.2228810000000001</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245">
        <v>23365</v>
      </c>
      <c r="C27" s="253" t="s">
        <v>2997</v>
      </c>
      <c r="D27" s="196">
        <v>0</v>
      </c>
      <c r="E27" s="197" t="s">
        <v>2996</v>
      </c>
      <c r="F27" s="197">
        <v>0</v>
      </c>
      <c r="G27" s="198">
        <v>12.75</v>
      </c>
      <c r="H27" s="197">
        <v>120</v>
      </c>
      <c r="I27" s="198">
        <v>5.53</v>
      </c>
      <c r="J27" s="199">
        <f t="shared" si="1"/>
        <v>1.6319029999999999</v>
      </c>
      <c r="K27" s="56"/>
      <c r="L27" s="55"/>
      <c r="M27" s="55"/>
      <c r="N27" s="55"/>
      <c r="O27" s="55"/>
      <c r="P27" s="55"/>
      <c r="Q27" s="55"/>
      <c r="R27" s="55"/>
      <c r="S27" s="54"/>
      <c r="T27" s="200">
        <f t="shared" si="2"/>
        <v>0</v>
      </c>
      <c r="U27" s="53">
        <f t="shared" si="3"/>
        <v>0</v>
      </c>
      <c r="V27" s="1035">
        <f t="shared" si="4"/>
        <v>0</v>
      </c>
      <c r="W27" s="1492"/>
      <c r="X27" s="1493"/>
    </row>
    <row r="28" spans="2:24" ht="31.5" customHeight="1" thickBot="1" x14ac:dyDescent="0.3">
      <c r="B28" s="246">
        <v>23564</v>
      </c>
      <c r="C28" s="255" t="s">
        <v>2995</v>
      </c>
      <c r="D28" s="203">
        <v>0</v>
      </c>
      <c r="E28" s="204" t="s">
        <v>2663</v>
      </c>
      <c r="F28" s="204">
        <v>0</v>
      </c>
      <c r="G28" s="205">
        <v>17.87</v>
      </c>
      <c r="H28" s="204">
        <v>73</v>
      </c>
      <c r="I28" s="205">
        <v>5.66</v>
      </c>
      <c r="J28" s="206">
        <f t="shared" si="1"/>
        <v>1.6702659999999998</v>
      </c>
      <c r="K28" s="52"/>
      <c r="L28" s="51"/>
      <c r="M28" s="51"/>
      <c r="N28" s="51"/>
      <c r="O28" s="51"/>
      <c r="P28" s="51"/>
      <c r="Q28" s="51"/>
      <c r="R28" s="51"/>
      <c r="S28" s="50"/>
      <c r="T28" s="207">
        <f t="shared" si="2"/>
        <v>0</v>
      </c>
      <c r="U28" s="49">
        <f t="shared" si="3"/>
        <v>0</v>
      </c>
      <c r="V28" s="1036">
        <f t="shared" si="4"/>
        <v>0</v>
      </c>
      <c r="W28" s="1494"/>
      <c r="X28" s="1495"/>
    </row>
    <row r="29" spans="2:24" ht="23.85" customHeight="1" x14ac:dyDescent="0.25">
      <c r="B29" s="1548" t="s">
        <v>2004</v>
      </c>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50"/>
    </row>
    <row r="30" spans="2:24" ht="23.85" customHeight="1" x14ac:dyDescent="0.25">
      <c r="B30" s="1548"/>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50"/>
    </row>
    <row r="31" spans="2:24" ht="0.75" customHeight="1" x14ac:dyDescent="0.25">
      <c r="B31" s="1548"/>
      <c r="C31" s="1569"/>
      <c r="D31" s="1569"/>
      <c r="E31" s="1569"/>
      <c r="F31" s="1569"/>
      <c r="G31" s="1569"/>
      <c r="H31" s="1569"/>
      <c r="I31" s="1569"/>
      <c r="J31" s="1569"/>
      <c r="K31" s="1569"/>
      <c r="L31" s="1569"/>
      <c r="M31" s="1569"/>
      <c r="N31" s="1569"/>
      <c r="O31" s="1569"/>
      <c r="P31" s="1569"/>
      <c r="Q31" s="1569"/>
      <c r="R31" s="1569"/>
      <c r="S31" s="1569"/>
      <c r="T31" s="1569"/>
      <c r="U31" s="1569"/>
      <c r="V31" s="1569"/>
      <c r="W31" s="1569"/>
      <c r="X31" s="1550"/>
    </row>
    <row r="32" spans="2:24" ht="33.75" customHeight="1" thickBot="1" x14ac:dyDescent="0.3">
      <c r="B32" s="1551"/>
      <c r="C32" s="1552"/>
      <c r="D32" s="1552"/>
      <c r="E32" s="1552"/>
      <c r="F32" s="1552"/>
      <c r="G32" s="1552"/>
      <c r="H32" s="1552"/>
      <c r="I32" s="1552"/>
      <c r="J32" s="1552"/>
      <c r="K32" s="1552"/>
      <c r="L32" s="1552"/>
      <c r="M32" s="1552"/>
      <c r="N32" s="1552"/>
      <c r="O32" s="1552"/>
      <c r="P32" s="1552"/>
      <c r="Q32" s="1552"/>
      <c r="R32" s="1552"/>
      <c r="S32" s="1552"/>
      <c r="T32" s="1552"/>
      <c r="U32" s="1552"/>
      <c r="V32" s="1552"/>
      <c r="W32" s="1552"/>
      <c r="X32" s="1553"/>
    </row>
    <row r="33" spans="2:24" ht="58.5" customHeight="1" thickTop="1" thickBot="1" x14ac:dyDescent="0.3">
      <c r="B33" s="1533"/>
      <c r="C33" s="1533"/>
      <c r="D33" s="1533"/>
      <c r="E33" s="1533"/>
      <c r="F33" s="1533"/>
      <c r="G33" s="1533"/>
      <c r="H33" s="1533"/>
      <c r="I33" s="1533"/>
      <c r="J33" s="1533"/>
      <c r="K33" s="1533"/>
      <c r="L33" s="1533"/>
      <c r="M33" s="1533"/>
      <c r="N33" s="1533"/>
      <c r="O33" s="1533"/>
      <c r="P33" s="1533"/>
      <c r="Q33" s="1533"/>
      <c r="R33" s="1533"/>
      <c r="S33" s="1533"/>
      <c r="T33" s="1533"/>
      <c r="U33" s="1533"/>
      <c r="V33" s="1533"/>
      <c r="W33" s="1533"/>
      <c r="X33" s="1533"/>
    </row>
    <row r="34" spans="2:24" ht="23.25" x14ac:dyDescent="0.35">
      <c r="C34" s="1530" t="s">
        <v>2005</v>
      </c>
      <c r="D34" s="1531"/>
      <c r="E34" s="1531"/>
      <c r="F34" s="1531"/>
      <c r="G34" s="1532"/>
    </row>
    <row r="35" spans="2:24" x14ac:dyDescent="0.25">
      <c r="C35" s="1631"/>
      <c r="D35" s="1632"/>
      <c r="E35" s="1632"/>
      <c r="F35" s="1632"/>
      <c r="G35" s="1633"/>
    </row>
    <row r="36" spans="2:24" x14ac:dyDescent="0.25">
      <c r="C36" s="1631"/>
      <c r="D36" s="1632"/>
      <c r="E36" s="1632"/>
      <c r="F36" s="1632"/>
      <c r="G36" s="1633"/>
    </row>
    <row r="37" spans="2:24" x14ac:dyDescent="0.25">
      <c r="C37" s="1631"/>
      <c r="D37" s="1632"/>
      <c r="E37" s="1632"/>
      <c r="F37" s="1632"/>
      <c r="G37" s="1633"/>
    </row>
    <row r="38" spans="2:24" ht="15.75" thickBot="1" x14ac:dyDescent="0.3">
      <c r="C38" s="1634"/>
      <c r="D38" s="1635"/>
      <c r="E38" s="1635"/>
      <c r="F38" s="1635"/>
      <c r="G38" s="1636"/>
    </row>
  </sheetData>
  <sheetProtection algorithmName="SHA-512" hashValue="xxeaHzc+RPkg64rxmnBPbT80wK5wKkIekWvX+lo7SoH8wPf6oa+3knbdIn5rG6U69v/AsyYuAgcNtUBK9bgYSw==" saltValue="UumukZ3gm7s1/CQneW2I1g==" spinCount="100000" sheet="1" objects="1" formatColumns="0" formatRows="0" selectLockedCells="1"/>
  <mergeCells count="28">
    <mergeCell ref="B29:X30"/>
    <mergeCell ref="B31:X32"/>
    <mergeCell ref="B33:X33"/>
    <mergeCell ref="B7:B8"/>
    <mergeCell ref="E7:J7"/>
    <mergeCell ref="L7:Q7"/>
    <mergeCell ref="S7:X7"/>
    <mergeCell ref="E8:J8"/>
    <mergeCell ref="L8:Q8"/>
    <mergeCell ref="S8:X8"/>
    <mergeCell ref="B9:X9"/>
    <mergeCell ref="B10:X10"/>
    <mergeCell ref="C34:G34"/>
    <mergeCell ref="C35:G38"/>
    <mergeCell ref="B1:P1"/>
    <mergeCell ref="Q1:X3"/>
    <mergeCell ref="B2:P2"/>
    <mergeCell ref="B3:C3"/>
    <mergeCell ref="D3:J3"/>
    <mergeCell ref="K3:M3"/>
    <mergeCell ref="N3:P3"/>
    <mergeCell ref="B4:X4"/>
    <mergeCell ref="B5:X5"/>
    <mergeCell ref="B6:J6"/>
    <mergeCell ref="L6:N6"/>
    <mergeCell ref="O6:R6"/>
    <mergeCell ref="T6:X6"/>
    <mergeCell ref="W14:X28"/>
  </mergeCells>
  <conditionalFormatting sqref="B1:B1048576">
    <cfRule type="duplicateValues" dxfId="27" priority="1"/>
  </conditionalFormatting>
  <pageMargins left="0.25" right="0.25" top="0.5" bottom="0.25" header="0" footer="0"/>
  <pageSetup scale="37" fitToHeight="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7803-A2DF-4A4B-A7B6-65907BC60017}">
  <sheetPr>
    <pageSetUpPr fitToPage="1"/>
  </sheetPr>
  <dimension ref="A1:Y47"/>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9" width="12" style="169" customWidth="1"/>
    <col min="20" max="21" width="12.85546875" style="169" customWidth="1"/>
    <col min="22" max="22" width="18"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110244</v>
      </c>
      <c r="L6" s="1559" t="s">
        <v>1963</v>
      </c>
      <c r="M6" s="1559"/>
      <c r="N6" s="1559"/>
      <c r="O6" s="1560" t="s">
        <v>2671</v>
      </c>
      <c r="P6" s="1561"/>
      <c r="Q6" s="1561"/>
      <c r="R6" s="1561"/>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SUM(U14:U37)</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SUM(K14:K69)</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28.5" customHeight="1" x14ac:dyDescent="0.25">
      <c r="B14" s="241" t="s">
        <v>341</v>
      </c>
      <c r="C14" s="252" t="s">
        <v>2672</v>
      </c>
      <c r="D14" s="189">
        <v>2</v>
      </c>
      <c r="E14" s="190">
        <v>2</v>
      </c>
      <c r="F14" s="190">
        <v>0.125</v>
      </c>
      <c r="G14" s="191">
        <v>26.25</v>
      </c>
      <c r="H14" s="190">
        <v>105</v>
      </c>
      <c r="I14" s="191">
        <v>8.5299999999999994</v>
      </c>
      <c r="J14" s="83">
        <f t="shared" ref="J14:J37" si="1">$S$6*I14</f>
        <v>15.732731999999999</v>
      </c>
      <c r="K14" s="60"/>
      <c r="L14" s="59"/>
      <c r="M14" s="59"/>
      <c r="N14" s="59"/>
      <c r="O14" s="59"/>
      <c r="P14" s="59"/>
      <c r="Q14" s="59"/>
      <c r="R14" s="59"/>
      <c r="S14" s="58"/>
      <c r="T14" s="193">
        <f t="shared" ref="T14:T37" si="2">SUM(K14:S14)</f>
        <v>0</v>
      </c>
      <c r="U14" s="57">
        <f t="shared" ref="U14:U37" si="3">T14*I14</f>
        <v>0</v>
      </c>
      <c r="V14" s="1034">
        <f t="shared" ref="V14:V37" si="4">U14*$S$6</f>
        <v>0</v>
      </c>
      <c r="W14" s="1490" t="s">
        <v>1976</v>
      </c>
      <c r="X14" s="1491"/>
    </row>
    <row r="15" spans="1:25" ht="28.5" customHeight="1" x14ac:dyDescent="0.25">
      <c r="B15" s="243" t="s">
        <v>342</v>
      </c>
      <c r="C15" s="253" t="s">
        <v>2673</v>
      </c>
      <c r="D15" s="196">
        <v>2</v>
      </c>
      <c r="E15" s="197">
        <v>2</v>
      </c>
      <c r="F15" s="197">
        <v>0.125</v>
      </c>
      <c r="G15" s="198">
        <v>26.25</v>
      </c>
      <c r="H15" s="197">
        <v>105</v>
      </c>
      <c r="I15" s="198">
        <v>10.45</v>
      </c>
      <c r="J15" s="199">
        <f t="shared" si="1"/>
        <v>19.273979999999998</v>
      </c>
      <c r="K15" s="56"/>
      <c r="L15" s="55"/>
      <c r="M15" s="55"/>
      <c r="N15" s="55"/>
      <c r="O15" s="55"/>
      <c r="P15" s="55"/>
      <c r="Q15" s="55"/>
      <c r="R15" s="55"/>
      <c r="S15" s="54"/>
      <c r="T15" s="200">
        <f t="shared" si="2"/>
        <v>0</v>
      </c>
      <c r="U15" s="53">
        <f t="shared" si="3"/>
        <v>0</v>
      </c>
      <c r="V15" s="1035">
        <f t="shared" si="4"/>
        <v>0</v>
      </c>
      <c r="W15" s="1492"/>
      <c r="X15" s="1493"/>
    </row>
    <row r="16" spans="1:25" ht="28.5" customHeight="1" x14ac:dyDescent="0.25">
      <c r="B16" s="245" t="s">
        <v>343</v>
      </c>
      <c r="C16" s="253" t="s">
        <v>2674</v>
      </c>
      <c r="D16" s="196">
        <v>2</v>
      </c>
      <c r="E16" s="197">
        <v>2</v>
      </c>
      <c r="F16" s="197">
        <v>0.125</v>
      </c>
      <c r="G16" s="198">
        <v>26.25</v>
      </c>
      <c r="H16" s="197">
        <v>105</v>
      </c>
      <c r="I16" s="198">
        <v>8.5299999999999994</v>
      </c>
      <c r="J16" s="199">
        <f t="shared" si="1"/>
        <v>15.732731999999999</v>
      </c>
      <c r="K16" s="56"/>
      <c r="L16" s="55"/>
      <c r="M16" s="55"/>
      <c r="N16" s="55"/>
      <c r="O16" s="55"/>
      <c r="P16" s="55"/>
      <c r="Q16" s="55"/>
      <c r="R16" s="55"/>
      <c r="S16" s="54"/>
      <c r="T16" s="200">
        <f t="shared" si="2"/>
        <v>0</v>
      </c>
      <c r="U16" s="53">
        <f t="shared" si="3"/>
        <v>0</v>
      </c>
      <c r="V16" s="1035">
        <f t="shared" si="4"/>
        <v>0</v>
      </c>
      <c r="W16" s="1492"/>
      <c r="X16" s="1493"/>
    </row>
    <row r="17" spans="2:24" ht="28.5" customHeight="1" x14ac:dyDescent="0.25">
      <c r="B17" s="245" t="s">
        <v>344</v>
      </c>
      <c r="C17" s="253" t="s">
        <v>2675</v>
      </c>
      <c r="D17" s="196">
        <v>2</v>
      </c>
      <c r="E17" s="197">
        <v>2</v>
      </c>
      <c r="F17" s="197"/>
      <c r="G17" s="198">
        <v>26.25</v>
      </c>
      <c r="H17" s="197">
        <v>105</v>
      </c>
      <c r="I17" s="198">
        <v>7.87</v>
      </c>
      <c r="J17" s="199">
        <f t="shared" si="1"/>
        <v>14.515428</v>
      </c>
      <c r="K17" s="56"/>
      <c r="L17" s="55"/>
      <c r="M17" s="55"/>
      <c r="N17" s="55"/>
      <c r="O17" s="55"/>
      <c r="P17" s="55"/>
      <c r="Q17" s="55"/>
      <c r="R17" s="55"/>
      <c r="S17" s="54"/>
      <c r="T17" s="200">
        <f t="shared" si="2"/>
        <v>0</v>
      </c>
      <c r="U17" s="53">
        <f t="shared" si="3"/>
        <v>0</v>
      </c>
      <c r="V17" s="1035">
        <f t="shared" si="4"/>
        <v>0</v>
      </c>
      <c r="W17" s="1492"/>
      <c r="X17" s="1493"/>
    </row>
    <row r="18" spans="2:24" ht="28.5" customHeight="1" x14ac:dyDescent="0.25">
      <c r="B18" s="245" t="s">
        <v>345</v>
      </c>
      <c r="C18" s="253" t="s">
        <v>2676</v>
      </c>
      <c r="D18" s="196">
        <v>1</v>
      </c>
      <c r="E18" s="197">
        <v>1.5</v>
      </c>
      <c r="F18" s="197"/>
      <c r="G18" s="198">
        <v>24.06</v>
      </c>
      <c r="H18" s="197">
        <v>140</v>
      </c>
      <c r="I18" s="198">
        <v>3.7</v>
      </c>
      <c r="J18" s="199">
        <f t="shared" si="1"/>
        <v>6.8242800000000008</v>
      </c>
      <c r="K18" s="56"/>
      <c r="L18" s="55"/>
      <c r="M18" s="55"/>
      <c r="N18" s="55"/>
      <c r="O18" s="55"/>
      <c r="P18" s="55"/>
      <c r="Q18" s="55"/>
      <c r="R18" s="55"/>
      <c r="S18" s="54"/>
      <c r="T18" s="200">
        <f t="shared" si="2"/>
        <v>0</v>
      </c>
      <c r="U18" s="53">
        <f t="shared" si="3"/>
        <v>0</v>
      </c>
      <c r="V18" s="1035">
        <f t="shared" si="4"/>
        <v>0</v>
      </c>
      <c r="W18" s="1492"/>
      <c r="X18" s="1493"/>
    </row>
    <row r="19" spans="2:24" ht="28.5" customHeight="1" x14ac:dyDescent="0.25">
      <c r="B19" s="245" t="s">
        <v>346</v>
      </c>
      <c r="C19" s="253" t="s">
        <v>2677</v>
      </c>
      <c r="D19" s="196">
        <v>2</v>
      </c>
      <c r="E19" s="197">
        <v>2</v>
      </c>
      <c r="F19" s="197">
        <v>0.125</v>
      </c>
      <c r="G19" s="198">
        <v>13.5</v>
      </c>
      <c r="H19" s="197">
        <v>48</v>
      </c>
      <c r="I19" s="198">
        <v>2.61</v>
      </c>
      <c r="J19" s="199">
        <f t="shared" si="1"/>
        <v>4.8138839999999998</v>
      </c>
      <c r="K19" s="56"/>
      <c r="L19" s="55"/>
      <c r="M19" s="55"/>
      <c r="N19" s="55"/>
      <c r="O19" s="55"/>
      <c r="P19" s="55"/>
      <c r="Q19" s="55"/>
      <c r="R19" s="55"/>
      <c r="S19" s="54"/>
      <c r="T19" s="200">
        <f t="shared" si="2"/>
        <v>0</v>
      </c>
      <c r="U19" s="53">
        <f t="shared" si="3"/>
        <v>0</v>
      </c>
      <c r="V19" s="1035">
        <f t="shared" si="4"/>
        <v>0</v>
      </c>
      <c r="W19" s="1492"/>
      <c r="X19" s="1493"/>
    </row>
    <row r="20" spans="2:24" ht="28.5" customHeight="1" x14ac:dyDescent="0.25">
      <c r="B20" s="245" t="s">
        <v>347</v>
      </c>
      <c r="C20" s="253" t="s">
        <v>2678</v>
      </c>
      <c r="D20" s="196">
        <v>2</v>
      </c>
      <c r="E20" s="197">
        <v>2</v>
      </c>
      <c r="F20" s="197"/>
      <c r="G20" s="198">
        <v>26.25</v>
      </c>
      <c r="H20" s="197">
        <v>105</v>
      </c>
      <c r="I20" s="198">
        <v>10.45</v>
      </c>
      <c r="J20" s="199">
        <f t="shared" si="1"/>
        <v>19.273979999999998</v>
      </c>
      <c r="K20" s="56"/>
      <c r="L20" s="55"/>
      <c r="M20" s="55"/>
      <c r="N20" s="55"/>
      <c r="O20" s="55"/>
      <c r="P20" s="55"/>
      <c r="Q20" s="55"/>
      <c r="R20" s="55"/>
      <c r="S20" s="54"/>
      <c r="T20" s="200">
        <f t="shared" si="2"/>
        <v>0</v>
      </c>
      <c r="U20" s="53">
        <f t="shared" si="3"/>
        <v>0</v>
      </c>
      <c r="V20" s="1035">
        <f t="shared" si="4"/>
        <v>0</v>
      </c>
      <c r="W20" s="1492"/>
      <c r="X20" s="1493"/>
    </row>
    <row r="21" spans="2:24" ht="28.5" customHeight="1" x14ac:dyDescent="0.25">
      <c r="B21" s="245" t="s">
        <v>348</v>
      </c>
      <c r="C21" s="253" t="s">
        <v>2679</v>
      </c>
      <c r="D21" s="196">
        <v>2</v>
      </c>
      <c r="E21" s="197">
        <v>2</v>
      </c>
      <c r="F21" s="197">
        <v>0.125</v>
      </c>
      <c r="G21" s="198">
        <v>25</v>
      </c>
      <c r="H21" s="197">
        <v>80</v>
      </c>
      <c r="I21" s="198">
        <v>8.35</v>
      </c>
      <c r="J21" s="199">
        <f t="shared" si="1"/>
        <v>15.400739999999999</v>
      </c>
      <c r="K21" s="56"/>
      <c r="L21" s="55"/>
      <c r="M21" s="55"/>
      <c r="N21" s="55"/>
      <c r="O21" s="55"/>
      <c r="P21" s="55"/>
      <c r="Q21" s="55"/>
      <c r="R21" s="55"/>
      <c r="S21" s="54"/>
      <c r="T21" s="200">
        <f t="shared" si="2"/>
        <v>0</v>
      </c>
      <c r="U21" s="53">
        <f t="shared" si="3"/>
        <v>0</v>
      </c>
      <c r="V21" s="1035">
        <f t="shared" si="4"/>
        <v>0</v>
      </c>
      <c r="W21" s="1492"/>
      <c r="X21" s="1493"/>
    </row>
    <row r="22" spans="2:24" ht="28.5" customHeight="1" x14ac:dyDescent="0.25">
      <c r="B22" s="245" t="s">
        <v>349</v>
      </c>
      <c r="C22" s="253" t="s">
        <v>2680</v>
      </c>
      <c r="D22" s="196">
        <v>2</v>
      </c>
      <c r="E22" s="197">
        <v>2</v>
      </c>
      <c r="F22" s="197">
        <v>0.125</v>
      </c>
      <c r="G22" s="198">
        <v>25</v>
      </c>
      <c r="H22" s="197">
        <v>80</v>
      </c>
      <c r="I22" s="198">
        <v>9.35</v>
      </c>
      <c r="J22" s="199">
        <f t="shared" si="1"/>
        <v>17.245139999999999</v>
      </c>
      <c r="K22" s="56"/>
      <c r="L22" s="55"/>
      <c r="M22" s="55"/>
      <c r="N22" s="55"/>
      <c r="O22" s="55"/>
      <c r="P22" s="55"/>
      <c r="Q22" s="55"/>
      <c r="R22" s="55"/>
      <c r="S22" s="54"/>
      <c r="T22" s="200">
        <f t="shared" si="2"/>
        <v>0</v>
      </c>
      <c r="U22" s="53">
        <f t="shared" si="3"/>
        <v>0</v>
      </c>
      <c r="V22" s="1035">
        <f t="shared" si="4"/>
        <v>0</v>
      </c>
      <c r="W22" s="1492"/>
      <c r="X22" s="1493"/>
    </row>
    <row r="23" spans="2:24" ht="28.5" customHeight="1" x14ac:dyDescent="0.25">
      <c r="B23" s="243" t="s">
        <v>350</v>
      </c>
      <c r="C23" s="253" t="s">
        <v>2681</v>
      </c>
      <c r="D23" s="196">
        <v>2</v>
      </c>
      <c r="E23" s="197">
        <v>2</v>
      </c>
      <c r="F23" s="197"/>
      <c r="G23" s="198">
        <v>24</v>
      </c>
      <c r="H23" s="197">
        <v>80</v>
      </c>
      <c r="I23" s="198">
        <v>8.5</v>
      </c>
      <c r="J23" s="199">
        <f t="shared" si="1"/>
        <v>15.6774</v>
      </c>
      <c r="K23" s="56"/>
      <c r="L23" s="55"/>
      <c r="M23" s="55"/>
      <c r="N23" s="55"/>
      <c r="O23" s="55"/>
      <c r="P23" s="55"/>
      <c r="Q23" s="55"/>
      <c r="R23" s="55"/>
      <c r="S23" s="54"/>
      <c r="T23" s="200">
        <f t="shared" si="2"/>
        <v>0</v>
      </c>
      <c r="U23" s="53">
        <f t="shared" si="3"/>
        <v>0</v>
      </c>
      <c r="V23" s="1035">
        <f t="shared" si="4"/>
        <v>0</v>
      </c>
      <c r="W23" s="1492"/>
      <c r="X23" s="1493"/>
    </row>
    <row r="24" spans="2:24" ht="28.5" customHeight="1" x14ac:dyDescent="0.25">
      <c r="B24" s="245" t="s">
        <v>351</v>
      </c>
      <c r="C24" s="253" t="s">
        <v>2682</v>
      </c>
      <c r="D24" s="196">
        <v>2</v>
      </c>
      <c r="E24" s="197">
        <v>2</v>
      </c>
      <c r="F24" s="197"/>
      <c r="G24" s="198">
        <v>24</v>
      </c>
      <c r="H24" s="197">
        <v>80</v>
      </c>
      <c r="I24" s="198">
        <v>8.5</v>
      </c>
      <c r="J24" s="199">
        <f t="shared" si="1"/>
        <v>15.6774</v>
      </c>
      <c r="K24" s="56"/>
      <c r="L24" s="55"/>
      <c r="M24" s="55"/>
      <c r="N24" s="55"/>
      <c r="O24" s="55"/>
      <c r="P24" s="55"/>
      <c r="Q24" s="55"/>
      <c r="R24" s="55"/>
      <c r="S24" s="54"/>
      <c r="T24" s="200">
        <f t="shared" si="2"/>
        <v>0</v>
      </c>
      <c r="U24" s="53">
        <f t="shared" si="3"/>
        <v>0</v>
      </c>
      <c r="V24" s="1035">
        <f t="shared" si="4"/>
        <v>0</v>
      </c>
      <c r="W24" s="1492"/>
      <c r="X24" s="1493"/>
    </row>
    <row r="25" spans="2:24" ht="28.5" customHeight="1" x14ac:dyDescent="0.25">
      <c r="B25" s="245" t="s">
        <v>352</v>
      </c>
      <c r="C25" s="253" t="s">
        <v>2679</v>
      </c>
      <c r="D25" s="196">
        <v>2</v>
      </c>
      <c r="E25" s="197">
        <v>2</v>
      </c>
      <c r="F25" s="197">
        <v>0.125</v>
      </c>
      <c r="G25" s="198">
        <v>25</v>
      </c>
      <c r="H25" s="197">
        <v>80</v>
      </c>
      <c r="I25" s="198">
        <v>8.35</v>
      </c>
      <c r="J25" s="199">
        <f t="shared" si="1"/>
        <v>15.400739999999999</v>
      </c>
      <c r="K25" s="56"/>
      <c r="L25" s="55"/>
      <c r="M25" s="55"/>
      <c r="N25" s="55"/>
      <c r="O25" s="55"/>
      <c r="P25" s="55"/>
      <c r="Q25" s="55"/>
      <c r="R25" s="55"/>
      <c r="S25" s="54"/>
      <c r="T25" s="200">
        <f t="shared" si="2"/>
        <v>0</v>
      </c>
      <c r="U25" s="53">
        <f t="shared" si="3"/>
        <v>0</v>
      </c>
      <c r="V25" s="1035">
        <f t="shared" si="4"/>
        <v>0</v>
      </c>
      <c r="W25" s="1492"/>
      <c r="X25" s="1493"/>
    </row>
    <row r="26" spans="2:24" ht="28.5" customHeight="1" x14ac:dyDescent="0.25">
      <c r="B26" s="245" t="s">
        <v>353</v>
      </c>
      <c r="C26" s="253" t="s">
        <v>2683</v>
      </c>
      <c r="D26" s="196">
        <v>2</v>
      </c>
      <c r="E26" s="197">
        <v>2</v>
      </c>
      <c r="F26" s="197">
        <v>0.125</v>
      </c>
      <c r="G26" s="198">
        <v>25</v>
      </c>
      <c r="H26" s="197">
        <v>80</v>
      </c>
      <c r="I26" s="198">
        <v>9.35</v>
      </c>
      <c r="J26" s="199">
        <f t="shared" si="1"/>
        <v>17.245139999999999</v>
      </c>
      <c r="K26" s="56"/>
      <c r="L26" s="55"/>
      <c r="M26" s="55"/>
      <c r="N26" s="55"/>
      <c r="O26" s="55"/>
      <c r="P26" s="55"/>
      <c r="Q26" s="55"/>
      <c r="R26" s="55"/>
      <c r="S26" s="54"/>
      <c r="T26" s="200">
        <f t="shared" si="2"/>
        <v>0</v>
      </c>
      <c r="U26" s="53">
        <f t="shared" si="3"/>
        <v>0</v>
      </c>
      <c r="V26" s="1035">
        <f t="shared" si="4"/>
        <v>0</v>
      </c>
      <c r="W26" s="1492"/>
      <c r="X26" s="1493"/>
    </row>
    <row r="27" spans="2:24" ht="28.5" customHeight="1" x14ac:dyDescent="0.25">
      <c r="B27" s="245" t="s">
        <v>354</v>
      </c>
      <c r="C27" s="253" t="s">
        <v>2684</v>
      </c>
      <c r="D27" s="196">
        <v>2</v>
      </c>
      <c r="E27" s="197">
        <v>2</v>
      </c>
      <c r="F27" s="197"/>
      <c r="G27" s="198">
        <v>18.899999999999999</v>
      </c>
      <c r="H27" s="197">
        <v>72</v>
      </c>
      <c r="I27" s="198">
        <v>3.97</v>
      </c>
      <c r="J27" s="199">
        <f t="shared" si="1"/>
        <v>7.3222680000000002</v>
      </c>
      <c r="K27" s="56"/>
      <c r="L27" s="55"/>
      <c r="M27" s="55"/>
      <c r="N27" s="55"/>
      <c r="O27" s="55"/>
      <c r="P27" s="55"/>
      <c r="Q27" s="55"/>
      <c r="R27" s="55"/>
      <c r="S27" s="54"/>
      <c r="T27" s="200">
        <f t="shared" si="2"/>
        <v>0</v>
      </c>
      <c r="U27" s="53">
        <f t="shared" si="3"/>
        <v>0</v>
      </c>
      <c r="V27" s="1035">
        <f t="shared" si="4"/>
        <v>0</v>
      </c>
      <c r="W27" s="1492"/>
      <c r="X27" s="1493"/>
    </row>
    <row r="28" spans="2:24" ht="28.5" customHeight="1" x14ac:dyDescent="0.25">
      <c r="B28" s="245" t="s">
        <v>355</v>
      </c>
      <c r="C28" s="253" t="s">
        <v>2685</v>
      </c>
      <c r="D28" s="196">
        <v>2</v>
      </c>
      <c r="E28" s="197">
        <v>2</v>
      </c>
      <c r="F28" s="197"/>
      <c r="G28" s="198">
        <v>18.899999999999999</v>
      </c>
      <c r="H28" s="197">
        <v>72</v>
      </c>
      <c r="I28" s="198">
        <v>3.97</v>
      </c>
      <c r="J28" s="199">
        <f t="shared" si="1"/>
        <v>7.3222680000000002</v>
      </c>
      <c r="K28" s="56"/>
      <c r="L28" s="55"/>
      <c r="M28" s="55"/>
      <c r="N28" s="55"/>
      <c r="O28" s="55"/>
      <c r="P28" s="55"/>
      <c r="Q28" s="55"/>
      <c r="R28" s="55"/>
      <c r="S28" s="54"/>
      <c r="T28" s="200">
        <f t="shared" si="2"/>
        <v>0</v>
      </c>
      <c r="U28" s="53">
        <f t="shared" si="3"/>
        <v>0</v>
      </c>
      <c r="V28" s="1035">
        <f t="shared" si="4"/>
        <v>0</v>
      </c>
      <c r="W28" s="1492"/>
      <c r="X28" s="1493"/>
    </row>
    <row r="29" spans="2:24" ht="28.5" customHeight="1" x14ac:dyDescent="0.25">
      <c r="B29" s="245" t="s">
        <v>356</v>
      </c>
      <c r="C29" s="253" t="s">
        <v>2686</v>
      </c>
      <c r="D29" s="196">
        <v>2</v>
      </c>
      <c r="E29" s="197">
        <v>2</v>
      </c>
      <c r="F29" s="197"/>
      <c r="G29" s="198">
        <v>18.899999999999999</v>
      </c>
      <c r="H29" s="197">
        <v>72</v>
      </c>
      <c r="I29" s="198">
        <v>4.04</v>
      </c>
      <c r="J29" s="199">
        <f t="shared" si="1"/>
        <v>7.4513760000000007</v>
      </c>
      <c r="K29" s="56"/>
      <c r="L29" s="55"/>
      <c r="M29" s="55"/>
      <c r="N29" s="55"/>
      <c r="O29" s="55"/>
      <c r="P29" s="55"/>
      <c r="Q29" s="55"/>
      <c r="R29" s="55"/>
      <c r="S29" s="54"/>
      <c r="T29" s="200">
        <f t="shared" si="2"/>
        <v>0</v>
      </c>
      <c r="U29" s="53">
        <f t="shared" si="3"/>
        <v>0</v>
      </c>
      <c r="V29" s="1035">
        <f t="shared" si="4"/>
        <v>0</v>
      </c>
      <c r="W29" s="1492"/>
      <c r="X29" s="1493"/>
    </row>
    <row r="30" spans="2:24" ht="28.5" customHeight="1" x14ac:dyDescent="0.25">
      <c r="B30" s="245" t="s">
        <v>357</v>
      </c>
      <c r="C30" s="253" t="s">
        <v>2687</v>
      </c>
      <c r="D30" s="196">
        <v>2</v>
      </c>
      <c r="E30" s="197">
        <v>2</v>
      </c>
      <c r="F30" s="197">
        <v>0.125</v>
      </c>
      <c r="G30" s="198">
        <v>18.899999999999999</v>
      </c>
      <c r="H30" s="197">
        <v>48</v>
      </c>
      <c r="I30" s="198">
        <v>3.78</v>
      </c>
      <c r="J30" s="199">
        <f t="shared" si="1"/>
        <v>6.971832</v>
      </c>
      <c r="K30" s="56"/>
      <c r="L30" s="55"/>
      <c r="M30" s="55"/>
      <c r="N30" s="55"/>
      <c r="O30" s="55"/>
      <c r="P30" s="55"/>
      <c r="Q30" s="55"/>
      <c r="R30" s="55"/>
      <c r="S30" s="54"/>
      <c r="T30" s="200">
        <f t="shared" si="2"/>
        <v>0</v>
      </c>
      <c r="U30" s="53">
        <f t="shared" si="3"/>
        <v>0</v>
      </c>
      <c r="V30" s="1035">
        <f t="shared" si="4"/>
        <v>0</v>
      </c>
      <c r="W30" s="1492"/>
      <c r="X30" s="1493"/>
    </row>
    <row r="31" spans="2:24" ht="28.5" customHeight="1" x14ac:dyDescent="0.25">
      <c r="B31" s="245" t="s">
        <v>358</v>
      </c>
      <c r="C31" s="253" t="s">
        <v>2688</v>
      </c>
      <c r="D31" s="196">
        <v>1</v>
      </c>
      <c r="E31" s="197">
        <v>1.25</v>
      </c>
      <c r="F31" s="197"/>
      <c r="G31" s="198">
        <v>14.4</v>
      </c>
      <c r="H31" s="197">
        <v>72</v>
      </c>
      <c r="I31" s="198">
        <v>2.86</v>
      </c>
      <c r="J31" s="199">
        <f t="shared" si="1"/>
        <v>5.2749839999999999</v>
      </c>
      <c r="K31" s="56"/>
      <c r="L31" s="55"/>
      <c r="M31" s="55"/>
      <c r="N31" s="55"/>
      <c r="O31" s="55"/>
      <c r="P31" s="55"/>
      <c r="Q31" s="55"/>
      <c r="R31" s="55"/>
      <c r="S31" s="54"/>
      <c r="T31" s="200">
        <f t="shared" si="2"/>
        <v>0</v>
      </c>
      <c r="U31" s="53">
        <f t="shared" si="3"/>
        <v>0</v>
      </c>
      <c r="V31" s="1035">
        <f t="shared" si="4"/>
        <v>0</v>
      </c>
      <c r="W31" s="1492"/>
      <c r="X31" s="1493"/>
    </row>
    <row r="32" spans="2:24" ht="28.5" customHeight="1" x14ac:dyDescent="0.25">
      <c r="B32" s="245" t="s">
        <v>359</v>
      </c>
      <c r="C32" s="253" t="s">
        <v>2689</v>
      </c>
      <c r="D32" s="196">
        <v>2</v>
      </c>
      <c r="E32" s="197">
        <v>2</v>
      </c>
      <c r="F32" s="197">
        <v>0.125</v>
      </c>
      <c r="G32" s="198">
        <v>14.4</v>
      </c>
      <c r="H32" s="197">
        <v>48</v>
      </c>
      <c r="I32" s="198">
        <v>3.5</v>
      </c>
      <c r="J32" s="199">
        <f t="shared" si="1"/>
        <v>6.4554</v>
      </c>
      <c r="K32" s="56"/>
      <c r="L32" s="55"/>
      <c r="M32" s="55"/>
      <c r="N32" s="55"/>
      <c r="O32" s="55"/>
      <c r="P32" s="55"/>
      <c r="Q32" s="55"/>
      <c r="R32" s="55"/>
      <c r="S32" s="54"/>
      <c r="T32" s="200">
        <f t="shared" si="2"/>
        <v>0</v>
      </c>
      <c r="U32" s="53">
        <f t="shared" si="3"/>
        <v>0</v>
      </c>
      <c r="V32" s="1035">
        <f t="shared" si="4"/>
        <v>0</v>
      </c>
      <c r="W32" s="1492"/>
      <c r="X32" s="1493"/>
    </row>
    <row r="33" spans="2:24" ht="28.5" customHeight="1" x14ac:dyDescent="0.25">
      <c r="B33" s="243" t="s">
        <v>360</v>
      </c>
      <c r="C33" s="253" t="s">
        <v>2690</v>
      </c>
      <c r="D33" s="196">
        <v>2</v>
      </c>
      <c r="E33" s="197">
        <v>2</v>
      </c>
      <c r="F33" s="197">
        <v>0.125</v>
      </c>
      <c r="G33" s="198">
        <v>14.4</v>
      </c>
      <c r="H33" s="197">
        <v>48</v>
      </c>
      <c r="I33" s="198">
        <v>4.7</v>
      </c>
      <c r="J33" s="199">
        <f t="shared" si="1"/>
        <v>8.6686800000000002</v>
      </c>
      <c r="K33" s="56"/>
      <c r="L33" s="55"/>
      <c r="M33" s="55"/>
      <c r="N33" s="55"/>
      <c r="O33" s="55"/>
      <c r="P33" s="55"/>
      <c r="Q33" s="55"/>
      <c r="R33" s="55"/>
      <c r="S33" s="54"/>
      <c r="T33" s="200">
        <f t="shared" si="2"/>
        <v>0</v>
      </c>
      <c r="U33" s="53">
        <f t="shared" si="3"/>
        <v>0</v>
      </c>
      <c r="V33" s="1035">
        <f t="shared" si="4"/>
        <v>0</v>
      </c>
      <c r="W33" s="1492"/>
      <c r="X33" s="1493"/>
    </row>
    <row r="34" spans="2:24" ht="28.5" customHeight="1" x14ac:dyDescent="0.25">
      <c r="B34" s="245" t="s">
        <v>361</v>
      </c>
      <c r="C34" s="253" t="s">
        <v>2691</v>
      </c>
      <c r="D34" s="196">
        <v>2</v>
      </c>
      <c r="E34" s="197">
        <v>2</v>
      </c>
      <c r="F34" s="197"/>
      <c r="G34" s="198">
        <v>14.4</v>
      </c>
      <c r="H34" s="197">
        <v>48</v>
      </c>
      <c r="I34" s="198">
        <v>4.5999999999999996</v>
      </c>
      <c r="J34" s="199">
        <f t="shared" si="1"/>
        <v>8.4842399999999998</v>
      </c>
      <c r="K34" s="56"/>
      <c r="L34" s="55"/>
      <c r="M34" s="55"/>
      <c r="N34" s="55"/>
      <c r="O34" s="55"/>
      <c r="P34" s="55"/>
      <c r="Q34" s="55"/>
      <c r="R34" s="55"/>
      <c r="S34" s="54"/>
      <c r="T34" s="200">
        <f t="shared" si="2"/>
        <v>0</v>
      </c>
      <c r="U34" s="53">
        <f t="shared" si="3"/>
        <v>0</v>
      </c>
      <c r="V34" s="1035">
        <f t="shared" si="4"/>
        <v>0</v>
      </c>
      <c r="W34" s="1492"/>
      <c r="X34" s="1493"/>
    </row>
    <row r="35" spans="2:24" ht="28.5" customHeight="1" x14ac:dyDescent="0.25">
      <c r="B35" s="245" t="s">
        <v>362</v>
      </c>
      <c r="C35" s="253" t="s">
        <v>2692</v>
      </c>
      <c r="D35" s="196">
        <v>2</v>
      </c>
      <c r="E35" s="197">
        <v>2</v>
      </c>
      <c r="F35" s="197"/>
      <c r="G35" s="198">
        <v>14.4</v>
      </c>
      <c r="H35" s="197">
        <v>48</v>
      </c>
      <c r="I35" s="198">
        <v>2.2999999999999998</v>
      </c>
      <c r="J35" s="199">
        <f t="shared" si="1"/>
        <v>4.2421199999999999</v>
      </c>
      <c r="K35" s="56"/>
      <c r="L35" s="55"/>
      <c r="M35" s="55"/>
      <c r="N35" s="55"/>
      <c r="O35" s="55"/>
      <c r="P35" s="55"/>
      <c r="Q35" s="55"/>
      <c r="R35" s="55"/>
      <c r="S35" s="54"/>
      <c r="T35" s="200">
        <f t="shared" si="2"/>
        <v>0</v>
      </c>
      <c r="U35" s="53">
        <f t="shared" si="3"/>
        <v>0</v>
      </c>
      <c r="V35" s="1035">
        <f t="shared" si="4"/>
        <v>0</v>
      </c>
      <c r="W35" s="1492"/>
      <c r="X35" s="1493"/>
    </row>
    <row r="36" spans="2:24" ht="28.5" customHeight="1" x14ac:dyDescent="0.25">
      <c r="B36" s="243" t="s">
        <v>363</v>
      </c>
      <c r="C36" s="253" t="s">
        <v>2693</v>
      </c>
      <c r="D36" s="196">
        <v>2</v>
      </c>
      <c r="E36" s="197">
        <v>2</v>
      </c>
      <c r="F36" s="197"/>
      <c r="G36" s="198">
        <v>14.4</v>
      </c>
      <c r="H36" s="197">
        <v>48</v>
      </c>
      <c r="I36" s="198">
        <v>4.32</v>
      </c>
      <c r="J36" s="199">
        <f t="shared" si="1"/>
        <v>7.9678080000000007</v>
      </c>
      <c r="K36" s="56"/>
      <c r="L36" s="55"/>
      <c r="M36" s="55"/>
      <c r="N36" s="55"/>
      <c r="O36" s="55"/>
      <c r="P36" s="55"/>
      <c r="Q36" s="55"/>
      <c r="R36" s="55"/>
      <c r="S36" s="54"/>
      <c r="T36" s="200">
        <f t="shared" si="2"/>
        <v>0</v>
      </c>
      <c r="U36" s="53">
        <f t="shared" si="3"/>
        <v>0</v>
      </c>
      <c r="V36" s="1035">
        <f t="shared" si="4"/>
        <v>0</v>
      </c>
      <c r="W36" s="1492"/>
      <c r="X36" s="1493"/>
    </row>
    <row r="37" spans="2:24" ht="28.5" customHeight="1" thickBot="1" x14ac:dyDescent="0.3">
      <c r="B37" s="246" t="s">
        <v>364</v>
      </c>
      <c r="C37" s="255" t="s">
        <v>2694</v>
      </c>
      <c r="D37" s="203">
        <v>2</v>
      </c>
      <c r="E37" s="204">
        <v>2</v>
      </c>
      <c r="F37" s="204"/>
      <c r="G37" s="205">
        <v>14.4</v>
      </c>
      <c r="H37" s="204">
        <v>48</v>
      </c>
      <c r="I37" s="205">
        <v>6.2</v>
      </c>
      <c r="J37" s="206">
        <f t="shared" si="1"/>
        <v>11.435280000000001</v>
      </c>
      <c r="K37" s="52"/>
      <c r="L37" s="51"/>
      <c r="M37" s="51"/>
      <c r="N37" s="51"/>
      <c r="O37" s="51"/>
      <c r="P37" s="51"/>
      <c r="Q37" s="51"/>
      <c r="R37" s="51"/>
      <c r="S37" s="50"/>
      <c r="T37" s="207">
        <f t="shared" si="2"/>
        <v>0</v>
      </c>
      <c r="U37" s="49">
        <f t="shared" si="3"/>
        <v>0</v>
      </c>
      <c r="V37" s="1036">
        <f t="shared" si="4"/>
        <v>0</v>
      </c>
      <c r="W37" s="1494"/>
      <c r="X37" s="1495"/>
    </row>
    <row r="38" spans="2:24" ht="23.85" customHeight="1" x14ac:dyDescent="0.25">
      <c r="B38" s="1548" t="s">
        <v>2004</v>
      </c>
      <c r="C38" s="1569"/>
      <c r="D38" s="1569"/>
      <c r="E38" s="1569"/>
      <c r="F38" s="1569"/>
      <c r="G38" s="1569"/>
      <c r="H38" s="1569"/>
      <c r="I38" s="1569"/>
      <c r="J38" s="1569"/>
      <c r="K38" s="1569"/>
      <c r="L38" s="1569"/>
      <c r="M38" s="1569"/>
      <c r="N38" s="1569"/>
      <c r="O38" s="1569"/>
      <c r="P38" s="1569"/>
      <c r="Q38" s="1569"/>
      <c r="R38" s="1569"/>
      <c r="S38" s="1569"/>
      <c r="T38" s="1569"/>
      <c r="U38" s="1569"/>
      <c r="V38" s="1569"/>
      <c r="W38" s="1569"/>
      <c r="X38" s="1550"/>
    </row>
    <row r="39" spans="2:24" ht="23.85" customHeight="1" x14ac:dyDescent="0.25">
      <c r="B39" s="1548"/>
      <c r="C39" s="1569"/>
      <c r="D39" s="1569"/>
      <c r="E39" s="1569"/>
      <c r="F39" s="1569"/>
      <c r="G39" s="1569"/>
      <c r="H39" s="1569"/>
      <c r="I39" s="1569"/>
      <c r="J39" s="1569"/>
      <c r="K39" s="1569"/>
      <c r="L39" s="1569"/>
      <c r="M39" s="1569"/>
      <c r="N39" s="1569"/>
      <c r="O39" s="1569"/>
      <c r="P39" s="1569"/>
      <c r="Q39" s="1569"/>
      <c r="R39" s="1569"/>
      <c r="S39" s="1569"/>
      <c r="T39" s="1569"/>
      <c r="U39" s="1569"/>
      <c r="V39" s="1569"/>
      <c r="W39" s="1569"/>
      <c r="X39" s="1550"/>
    </row>
    <row r="40" spans="2:24" ht="0.75" customHeight="1" x14ac:dyDescent="0.25">
      <c r="B40" s="1548"/>
      <c r="C40" s="1569"/>
      <c r="D40" s="1569"/>
      <c r="E40" s="1569"/>
      <c r="F40" s="1569"/>
      <c r="G40" s="1569"/>
      <c r="H40" s="1569"/>
      <c r="I40" s="1569"/>
      <c r="J40" s="1569"/>
      <c r="K40" s="1569"/>
      <c r="L40" s="1569"/>
      <c r="M40" s="1569"/>
      <c r="N40" s="1569"/>
      <c r="O40" s="1569"/>
      <c r="P40" s="1569"/>
      <c r="Q40" s="1569"/>
      <c r="R40" s="1569"/>
      <c r="S40" s="1569"/>
      <c r="T40" s="1569"/>
      <c r="U40" s="1569"/>
      <c r="V40" s="1569"/>
      <c r="W40" s="1569"/>
      <c r="X40" s="1550"/>
    </row>
    <row r="41" spans="2:24" ht="33.75" customHeight="1" thickBot="1" x14ac:dyDescent="0.3">
      <c r="B41" s="1551"/>
      <c r="C41" s="1552"/>
      <c r="D41" s="1552"/>
      <c r="E41" s="1552"/>
      <c r="F41" s="1552"/>
      <c r="G41" s="1552"/>
      <c r="H41" s="1552"/>
      <c r="I41" s="1552"/>
      <c r="J41" s="1552"/>
      <c r="K41" s="1552"/>
      <c r="L41" s="1552"/>
      <c r="M41" s="1552"/>
      <c r="N41" s="1552"/>
      <c r="O41" s="1552"/>
      <c r="P41" s="1552"/>
      <c r="Q41" s="1552"/>
      <c r="R41" s="1552"/>
      <c r="S41" s="1552"/>
      <c r="T41" s="1552"/>
      <c r="U41" s="1552"/>
      <c r="V41" s="1552"/>
      <c r="W41" s="1552"/>
      <c r="X41" s="1553"/>
    </row>
    <row r="42" spans="2:24" ht="58.5" customHeight="1" thickTop="1" thickBot="1" x14ac:dyDescent="0.3">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row>
    <row r="43" spans="2:24" ht="23.25" x14ac:dyDescent="0.35">
      <c r="C43" s="1530" t="s">
        <v>2005</v>
      </c>
      <c r="D43" s="1531"/>
      <c r="E43" s="1531"/>
      <c r="F43" s="1531"/>
      <c r="G43" s="1532"/>
    </row>
    <row r="44" spans="2:24" x14ac:dyDescent="0.25">
      <c r="C44" s="1631"/>
      <c r="D44" s="1632"/>
      <c r="E44" s="1632"/>
      <c r="F44" s="1632"/>
      <c r="G44" s="1633"/>
    </row>
    <row r="45" spans="2:24" x14ac:dyDescent="0.25">
      <c r="C45" s="1631"/>
      <c r="D45" s="1632"/>
      <c r="E45" s="1632"/>
      <c r="F45" s="1632"/>
      <c r="G45" s="1633"/>
    </row>
    <row r="46" spans="2:24" x14ac:dyDescent="0.25">
      <c r="C46" s="1631"/>
      <c r="D46" s="1632"/>
      <c r="E46" s="1632"/>
      <c r="F46" s="1632"/>
      <c r="G46" s="1633"/>
    </row>
    <row r="47" spans="2:24" ht="15.75" thickBot="1" x14ac:dyDescent="0.3">
      <c r="C47" s="1634"/>
      <c r="D47" s="1635"/>
      <c r="E47" s="1635"/>
      <c r="F47" s="1635"/>
      <c r="G47" s="1636"/>
    </row>
  </sheetData>
  <sheetProtection algorithmName="SHA-512" hashValue="JtYlLm6ZvY4IGmWYTFEfnwRP2Du226v6CxFsqcd42xdOl9ZYV0ElkoiMByy8PCLziKkTaBBYbNeJZhxugDbA6Q==" saltValue="M8utq5zTIFAgEREF37Z2BQ==" spinCount="100000" sheet="1" objects="1" formatColumns="0" formatRows="0" selectLockedCells="1"/>
  <mergeCells count="28">
    <mergeCell ref="B38:X39"/>
    <mergeCell ref="B40:X41"/>
    <mergeCell ref="B42:X42"/>
    <mergeCell ref="B7:B8"/>
    <mergeCell ref="E7:J7"/>
    <mergeCell ref="L7:Q7"/>
    <mergeCell ref="S7:X7"/>
    <mergeCell ref="E8:J8"/>
    <mergeCell ref="L8:Q8"/>
    <mergeCell ref="S8:X8"/>
    <mergeCell ref="B9:X9"/>
    <mergeCell ref="B10:X10"/>
    <mergeCell ref="C43:G43"/>
    <mergeCell ref="C44:G47"/>
    <mergeCell ref="B1:P1"/>
    <mergeCell ref="Q1:X3"/>
    <mergeCell ref="B2:P2"/>
    <mergeCell ref="B3:C3"/>
    <mergeCell ref="D3:J3"/>
    <mergeCell ref="K3:M3"/>
    <mergeCell ref="N3:P3"/>
    <mergeCell ref="B4:X4"/>
    <mergeCell ref="B5:X5"/>
    <mergeCell ref="B6:J6"/>
    <mergeCell ref="L6:N6"/>
    <mergeCell ref="O6:R6"/>
    <mergeCell ref="T6:X6"/>
    <mergeCell ref="W14:X37"/>
  </mergeCells>
  <conditionalFormatting sqref="B1:B1048576">
    <cfRule type="duplicateValues" dxfId="26" priority="1"/>
  </conditionalFormatting>
  <pageMargins left="0.25" right="0.25" top="0.5" bottom="0.25" header="0" footer="0"/>
  <pageSetup scale="40"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CB08A-B7AB-4805-9188-C8B796C01B86}">
  <sheetPr>
    <pageSetUpPr fitToPage="1"/>
  </sheetPr>
  <dimension ref="A1:Y56"/>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65.28515625" style="169" bestFit="1" customWidth="1"/>
    <col min="4" max="4" width="19.42578125" style="169" customWidth="1"/>
    <col min="5" max="5" width="10.140625" style="169" customWidth="1"/>
    <col min="6" max="6" width="11.28515625"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8"/>
      <c r="Y4" s="168"/>
    </row>
    <row r="5" spans="1:25" ht="9" customHeight="1" thickBot="1" x14ac:dyDescent="0.3">
      <c r="B5" s="1554"/>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847">
        <v>110244</v>
      </c>
      <c r="L6" s="1559" t="s">
        <v>1963</v>
      </c>
      <c r="M6" s="1559"/>
      <c r="N6" s="1559"/>
      <c r="O6" s="1560" t="s">
        <v>2695</v>
      </c>
      <c r="P6" s="1561"/>
      <c r="Q6" s="1561"/>
      <c r="R6" s="1561"/>
      <c r="S6" s="221">
        <v>1.8444</v>
      </c>
      <c r="T6" s="1559" t="s">
        <v>1965</v>
      </c>
      <c r="U6" s="1559"/>
      <c r="V6" s="1559"/>
      <c r="W6" s="1559"/>
      <c r="X6" s="1562"/>
    </row>
    <row r="7" spans="1:25" s="223" customFormat="1" ht="27" customHeight="1" thickTop="1" thickBot="1" x14ac:dyDescent="0.35">
      <c r="A7" s="1032"/>
      <c r="B7" s="1534" t="s">
        <v>1995</v>
      </c>
      <c r="C7" s="848"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SUM(U14:U40)</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SUM(K14:K72)</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238"/>
      <c r="D13" s="238"/>
      <c r="E13" s="238"/>
      <c r="F13" s="238"/>
      <c r="G13" s="238"/>
      <c r="H13" s="238"/>
      <c r="I13" s="238"/>
      <c r="J13" s="239"/>
      <c r="K13" s="238"/>
      <c r="L13" s="238"/>
      <c r="M13" s="238"/>
      <c r="N13" s="238"/>
      <c r="O13" s="238"/>
      <c r="P13" s="238"/>
      <c r="Q13" s="238"/>
      <c r="R13" s="238"/>
      <c r="S13" s="238"/>
      <c r="T13" s="238"/>
      <c r="U13" s="238"/>
      <c r="V13" s="238"/>
      <c r="W13" s="238"/>
      <c r="X13" s="240"/>
    </row>
    <row r="14" spans="1:25" ht="30.75" customHeight="1" x14ac:dyDescent="0.25">
      <c r="B14" s="779">
        <v>20210</v>
      </c>
      <c r="C14" s="780" t="s">
        <v>2696</v>
      </c>
      <c r="D14" s="781">
        <v>2</v>
      </c>
      <c r="E14" s="782">
        <v>2</v>
      </c>
      <c r="F14" s="782" t="s">
        <v>2697</v>
      </c>
      <c r="G14" s="783">
        <v>30.94</v>
      </c>
      <c r="H14" s="782">
        <v>90</v>
      </c>
      <c r="I14" s="783">
        <v>9.9499999999999993</v>
      </c>
      <c r="J14" s="121">
        <f t="shared" ref="J14:J40" si="1">$S$6*I14</f>
        <v>18.351779999999998</v>
      </c>
      <c r="K14" s="60"/>
      <c r="L14" s="59"/>
      <c r="M14" s="59"/>
      <c r="N14" s="59"/>
      <c r="O14" s="59"/>
      <c r="P14" s="59"/>
      <c r="Q14" s="59"/>
      <c r="R14" s="59"/>
      <c r="S14" s="58"/>
      <c r="T14" s="193">
        <f t="shared" ref="T14:T40" si="2">SUM(K14:S14)</f>
        <v>0</v>
      </c>
      <c r="U14" s="57">
        <f t="shared" ref="U14:U40" si="3">T14*I14</f>
        <v>0</v>
      </c>
      <c r="V14" s="843">
        <f t="shared" ref="V14:V40" si="4">U14*$S$6</f>
        <v>0</v>
      </c>
      <c r="W14" s="1490" t="s">
        <v>1976</v>
      </c>
      <c r="X14" s="1491"/>
    </row>
    <row r="15" spans="1:25" ht="30.75" customHeight="1" x14ac:dyDescent="0.25">
      <c r="B15" s="243">
        <v>20211</v>
      </c>
      <c r="C15" s="253" t="s">
        <v>2698</v>
      </c>
      <c r="D15" s="196">
        <v>2</v>
      </c>
      <c r="E15" s="197">
        <v>2</v>
      </c>
      <c r="F15" s="197" t="s">
        <v>2697</v>
      </c>
      <c r="G15" s="198">
        <v>30.88</v>
      </c>
      <c r="H15" s="197">
        <v>90</v>
      </c>
      <c r="I15" s="198">
        <v>11.44</v>
      </c>
      <c r="J15" s="199">
        <f t="shared" si="1"/>
        <v>21.099936</v>
      </c>
      <c r="K15" s="56"/>
      <c r="L15" s="55"/>
      <c r="M15" s="55"/>
      <c r="N15" s="55"/>
      <c r="O15" s="55"/>
      <c r="P15" s="55"/>
      <c r="Q15" s="55"/>
      <c r="R15" s="55"/>
      <c r="S15" s="54"/>
      <c r="T15" s="200">
        <f t="shared" si="2"/>
        <v>0</v>
      </c>
      <c r="U15" s="53">
        <f t="shared" si="3"/>
        <v>0</v>
      </c>
      <c r="V15" s="844">
        <f t="shared" si="4"/>
        <v>0</v>
      </c>
      <c r="W15" s="1492"/>
      <c r="X15" s="1493"/>
    </row>
    <row r="16" spans="1:25" ht="30.75" customHeight="1" x14ac:dyDescent="0.25">
      <c r="B16" s="243">
        <v>90700</v>
      </c>
      <c r="C16" s="253" t="s">
        <v>2699</v>
      </c>
      <c r="D16" s="196">
        <v>2</v>
      </c>
      <c r="E16" s="197">
        <v>2</v>
      </c>
      <c r="F16" s="197" t="s">
        <v>2697</v>
      </c>
      <c r="G16" s="198">
        <v>31.67</v>
      </c>
      <c r="H16" s="197">
        <v>90</v>
      </c>
      <c r="I16" s="198">
        <v>9.8699999999999992</v>
      </c>
      <c r="J16" s="199">
        <f t="shared" si="1"/>
        <v>18.204228000000001</v>
      </c>
      <c r="K16" s="56"/>
      <c r="L16" s="55"/>
      <c r="M16" s="55"/>
      <c r="N16" s="55"/>
      <c r="O16" s="55"/>
      <c r="P16" s="55"/>
      <c r="Q16" s="55"/>
      <c r="R16" s="55"/>
      <c r="S16" s="54"/>
      <c r="T16" s="200">
        <f t="shared" si="2"/>
        <v>0</v>
      </c>
      <c r="U16" s="53">
        <f t="shared" si="3"/>
        <v>0</v>
      </c>
      <c r="V16" s="844">
        <f t="shared" si="4"/>
        <v>0</v>
      </c>
      <c r="W16" s="1492"/>
      <c r="X16" s="1493"/>
    </row>
    <row r="17" spans="2:24" ht="30.75" customHeight="1" x14ac:dyDescent="0.25">
      <c r="B17" s="243">
        <v>20310</v>
      </c>
      <c r="C17" s="253" t="s">
        <v>2700</v>
      </c>
      <c r="D17" s="196">
        <v>2</v>
      </c>
      <c r="E17" s="197">
        <v>2</v>
      </c>
      <c r="F17" s="197" t="s">
        <v>2697</v>
      </c>
      <c r="G17" s="198">
        <v>24.75</v>
      </c>
      <c r="H17" s="197">
        <v>72</v>
      </c>
      <c r="I17" s="198">
        <v>7.96</v>
      </c>
      <c r="J17" s="199">
        <f t="shared" si="1"/>
        <v>14.681424</v>
      </c>
      <c r="K17" s="56"/>
      <c r="L17" s="55"/>
      <c r="M17" s="55"/>
      <c r="N17" s="55"/>
      <c r="O17" s="55"/>
      <c r="P17" s="55"/>
      <c r="Q17" s="55"/>
      <c r="R17" s="55"/>
      <c r="S17" s="54"/>
      <c r="T17" s="200">
        <f t="shared" si="2"/>
        <v>0</v>
      </c>
      <c r="U17" s="53">
        <f t="shared" si="3"/>
        <v>0</v>
      </c>
      <c r="V17" s="844">
        <f t="shared" si="4"/>
        <v>0</v>
      </c>
      <c r="W17" s="1492"/>
      <c r="X17" s="1493"/>
    </row>
    <row r="18" spans="2:24" ht="30.75" customHeight="1" x14ac:dyDescent="0.25">
      <c r="B18" s="243">
        <v>20311</v>
      </c>
      <c r="C18" s="253" t="s">
        <v>2701</v>
      </c>
      <c r="D18" s="196">
        <v>2</v>
      </c>
      <c r="E18" s="197">
        <v>2</v>
      </c>
      <c r="F18" s="197" t="s">
        <v>2697</v>
      </c>
      <c r="G18" s="198">
        <v>24.71</v>
      </c>
      <c r="H18" s="197">
        <v>72</v>
      </c>
      <c r="I18" s="198">
        <v>9.15</v>
      </c>
      <c r="J18" s="199">
        <f t="shared" si="1"/>
        <v>16.876260000000002</v>
      </c>
      <c r="K18" s="56"/>
      <c r="L18" s="55"/>
      <c r="M18" s="55"/>
      <c r="N18" s="55"/>
      <c r="O18" s="55"/>
      <c r="P18" s="55"/>
      <c r="Q18" s="55"/>
      <c r="R18" s="55"/>
      <c r="S18" s="54"/>
      <c r="T18" s="200">
        <f t="shared" si="2"/>
        <v>0</v>
      </c>
      <c r="U18" s="53">
        <f t="shared" si="3"/>
        <v>0</v>
      </c>
      <c r="V18" s="844">
        <f t="shared" si="4"/>
        <v>0</v>
      </c>
      <c r="W18" s="1492"/>
      <c r="X18" s="1493"/>
    </row>
    <row r="19" spans="2:24" ht="30.75" customHeight="1" x14ac:dyDescent="0.25">
      <c r="B19" s="243">
        <v>20312</v>
      </c>
      <c r="C19" s="253" t="s">
        <v>2702</v>
      </c>
      <c r="D19" s="196">
        <v>2</v>
      </c>
      <c r="E19" s="197">
        <v>2</v>
      </c>
      <c r="F19" s="197" t="s">
        <v>2697</v>
      </c>
      <c r="G19" s="198">
        <v>25.34</v>
      </c>
      <c r="H19" s="197">
        <v>72</v>
      </c>
      <c r="I19" s="198">
        <v>7.96</v>
      </c>
      <c r="J19" s="199">
        <f t="shared" si="1"/>
        <v>14.681424</v>
      </c>
      <c r="K19" s="56"/>
      <c r="L19" s="55"/>
      <c r="M19" s="55"/>
      <c r="N19" s="55"/>
      <c r="O19" s="55"/>
      <c r="P19" s="55"/>
      <c r="Q19" s="55"/>
      <c r="R19" s="55"/>
      <c r="S19" s="54"/>
      <c r="T19" s="200">
        <f t="shared" si="2"/>
        <v>0</v>
      </c>
      <c r="U19" s="53">
        <f t="shared" si="3"/>
        <v>0</v>
      </c>
      <c r="V19" s="844">
        <f t="shared" si="4"/>
        <v>0</v>
      </c>
      <c r="W19" s="1492"/>
      <c r="X19" s="1493"/>
    </row>
    <row r="20" spans="2:24" ht="30.75" customHeight="1" x14ac:dyDescent="0.25">
      <c r="B20" s="243">
        <v>15010</v>
      </c>
      <c r="C20" s="253" t="s">
        <v>2703</v>
      </c>
      <c r="D20" s="196">
        <v>2</v>
      </c>
      <c r="E20" s="197">
        <v>2</v>
      </c>
      <c r="F20" s="197" t="s">
        <v>2697</v>
      </c>
      <c r="G20" s="198">
        <v>27.5</v>
      </c>
      <c r="H20" s="197">
        <v>80</v>
      </c>
      <c r="I20" s="198">
        <v>8.85</v>
      </c>
      <c r="J20" s="199">
        <f t="shared" si="1"/>
        <v>16.322939999999999</v>
      </c>
      <c r="K20" s="56"/>
      <c r="L20" s="55"/>
      <c r="M20" s="55"/>
      <c r="N20" s="55"/>
      <c r="O20" s="55"/>
      <c r="P20" s="55"/>
      <c r="Q20" s="55"/>
      <c r="R20" s="55"/>
      <c r="S20" s="54"/>
      <c r="T20" s="200">
        <f t="shared" si="2"/>
        <v>0</v>
      </c>
      <c r="U20" s="53">
        <f t="shared" si="3"/>
        <v>0</v>
      </c>
      <c r="V20" s="844">
        <f t="shared" si="4"/>
        <v>0</v>
      </c>
      <c r="W20" s="1492"/>
      <c r="X20" s="1493"/>
    </row>
    <row r="21" spans="2:24" ht="30.75" customHeight="1" x14ac:dyDescent="0.25">
      <c r="B21" s="243">
        <v>15011</v>
      </c>
      <c r="C21" s="253" t="s">
        <v>2704</v>
      </c>
      <c r="D21" s="196">
        <v>2</v>
      </c>
      <c r="E21" s="197">
        <v>2</v>
      </c>
      <c r="F21" s="197" t="s">
        <v>2697</v>
      </c>
      <c r="G21" s="198">
        <v>27.45</v>
      </c>
      <c r="H21" s="197">
        <v>80</v>
      </c>
      <c r="I21" s="198">
        <v>10.17</v>
      </c>
      <c r="J21" s="199">
        <f t="shared" si="1"/>
        <v>18.757548</v>
      </c>
      <c r="K21" s="56"/>
      <c r="L21" s="55"/>
      <c r="M21" s="55"/>
      <c r="N21" s="55"/>
      <c r="O21" s="55"/>
      <c r="P21" s="55"/>
      <c r="Q21" s="55"/>
      <c r="R21" s="55"/>
      <c r="S21" s="54"/>
      <c r="T21" s="200">
        <f t="shared" si="2"/>
        <v>0</v>
      </c>
      <c r="U21" s="53">
        <f t="shared" si="3"/>
        <v>0</v>
      </c>
      <c r="V21" s="844">
        <f t="shared" si="4"/>
        <v>0</v>
      </c>
      <c r="W21" s="1492"/>
      <c r="X21" s="1493"/>
    </row>
    <row r="22" spans="2:24" ht="30.75" customHeight="1" x14ac:dyDescent="0.25">
      <c r="B22" s="243">
        <v>16011</v>
      </c>
      <c r="C22" s="253" t="s">
        <v>2705</v>
      </c>
      <c r="D22" s="196">
        <v>1</v>
      </c>
      <c r="E22" s="197">
        <v>2</v>
      </c>
      <c r="F22" s="197">
        <v>0</v>
      </c>
      <c r="G22" s="198">
        <v>27.17</v>
      </c>
      <c r="H22" s="197">
        <v>90</v>
      </c>
      <c r="I22" s="198">
        <v>6.59</v>
      </c>
      <c r="J22" s="199">
        <f t="shared" si="1"/>
        <v>12.154596</v>
      </c>
      <c r="K22" s="56"/>
      <c r="L22" s="55"/>
      <c r="M22" s="55"/>
      <c r="N22" s="55"/>
      <c r="O22" s="55"/>
      <c r="P22" s="55"/>
      <c r="Q22" s="55"/>
      <c r="R22" s="55"/>
      <c r="S22" s="54"/>
      <c r="T22" s="200">
        <f t="shared" si="2"/>
        <v>0</v>
      </c>
      <c r="U22" s="53">
        <f t="shared" si="3"/>
        <v>0</v>
      </c>
      <c r="V22" s="844">
        <f t="shared" si="4"/>
        <v>0</v>
      </c>
      <c r="W22" s="1492"/>
      <c r="X22" s="1493"/>
    </row>
    <row r="23" spans="2:24" ht="30.75" customHeight="1" x14ac:dyDescent="0.25">
      <c r="B23" s="243">
        <v>16811</v>
      </c>
      <c r="C23" s="253" t="s">
        <v>2706</v>
      </c>
      <c r="D23" s="196">
        <v>1</v>
      </c>
      <c r="E23" s="197">
        <v>2</v>
      </c>
      <c r="F23" s="197">
        <v>0</v>
      </c>
      <c r="G23" s="198">
        <v>24.1</v>
      </c>
      <c r="H23" s="197">
        <v>80</v>
      </c>
      <c r="I23" s="198">
        <v>6.05</v>
      </c>
      <c r="J23" s="199">
        <f t="shared" si="1"/>
        <v>11.158619999999999</v>
      </c>
      <c r="K23" s="56"/>
      <c r="L23" s="55"/>
      <c r="M23" s="55"/>
      <c r="N23" s="55"/>
      <c r="O23" s="55"/>
      <c r="P23" s="55"/>
      <c r="Q23" s="55"/>
      <c r="R23" s="55"/>
      <c r="S23" s="54"/>
      <c r="T23" s="200">
        <f t="shared" si="2"/>
        <v>0</v>
      </c>
      <c r="U23" s="53">
        <f t="shared" si="3"/>
        <v>0</v>
      </c>
      <c r="V23" s="844">
        <f t="shared" si="4"/>
        <v>0</v>
      </c>
      <c r="W23" s="1492"/>
      <c r="X23" s="1493"/>
    </row>
    <row r="24" spans="2:24" ht="30.75" customHeight="1" x14ac:dyDescent="0.25">
      <c r="B24" s="243">
        <v>90500</v>
      </c>
      <c r="C24" s="253" t="s">
        <v>2707</v>
      </c>
      <c r="D24" s="196">
        <v>2</v>
      </c>
      <c r="E24" s="197">
        <v>2</v>
      </c>
      <c r="F24" s="197" t="s">
        <v>2697</v>
      </c>
      <c r="G24" s="198">
        <v>30.94</v>
      </c>
      <c r="H24" s="197">
        <v>90</v>
      </c>
      <c r="I24" s="198">
        <v>9.9499999999999993</v>
      </c>
      <c r="J24" s="199">
        <f t="shared" si="1"/>
        <v>18.351779999999998</v>
      </c>
      <c r="K24" s="56"/>
      <c r="L24" s="55"/>
      <c r="M24" s="55"/>
      <c r="N24" s="55"/>
      <c r="O24" s="55"/>
      <c r="P24" s="55"/>
      <c r="Q24" s="55"/>
      <c r="R24" s="55"/>
      <c r="S24" s="54"/>
      <c r="T24" s="200">
        <f t="shared" si="2"/>
        <v>0</v>
      </c>
      <c r="U24" s="53">
        <f t="shared" si="3"/>
        <v>0</v>
      </c>
      <c r="V24" s="844">
        <f t="shared" si="4"/>
        <v>0</v>
      </c>
      <c r="W24" s="1492"/>
      <c r="X24" s="1493"/>
    </row>
    <row r="25" spans="2:24" ht="30.75" customHeight="1" x14ac:dyDescent="0.25">
      <c r="B25" s="243">
        <v>90501</v>
      </c>
      <c r="C25" s="253" t="s">
        <v>2708</v>
      </c>
      <c r="D25" s="196">
        <v>2</v>
      </c>
      <c r="E25" s="197">
        <v>2</v>
      </c>
      <c r="F25" s="197" t="s">
        <v>2697</v>
      </c>
      <c r="G25" s="198">
        <v>30.88</v>
      </c>
      <c r="H25" s="197">
        <v>90</v>
      </c>
      <c r="I25" s="198">
        <v>11.44</v>
      </c>
      <c r="J25" s="199">
        <f t="shared" si="1"/>
        <v>21.099936</v>
      </c>
      <c r="K25" s="56"/>
      <c r="L25" s="55"/>
      <c r="M25" s="55"/>
      <c r="N25" s="55"/>
      <c r="O25" s="55"/>
      <c r="P25" s="55"/>
      <c r="Q25" s="55"/>
      <c r="R25" s="55"/>
      <c r="S25" s="54"/>
      <c r="T25" s="200">
        <f t="shared" si="2"/>
        <v>0</v>
      </c>
      <c r="U25" s="53">
        <f t="shared" si="3"/>
        <v>0</v>
      </c>
      <c r="V25" s="844">
        <f t="shared" si="4"/>
        <v>0</v>
      </c>
      <c r="W25" s="1492"/>
      <c r="X25" s="1493"/>
    </row>
    <row r="26" spans="2:24" ht="30.75" customHeight="1" x14ac:dyDescent="0.25">
      <c r="B26" s="243">
        <v>80549</v>
      </c>
      <c r="C26" s="253" t="s">
        <v>2709</v>
      </c>
      <c r="D26" s="196">
        <v>2</v>
      </c>
      <c r="E26" s="197">
        <v>2</v>
      </c>
      <c r="F26" s="197" t="s">
        <v>2697</v>
      </c>
      <c r="G26" s="198">
        <v>28.15</v>
      </c>
      <c r="H26" s="197">
        <v>80</v>
      </c>
      <c r="I26" s="198">
        <v>8.77</v>
      </c>
      <c r="J26" s="199">
        <f t="shared" si="1"/>
        <v>16.175387999999998</v>
      </c>
      <c r="K26" s="56"/>
      <c r="L26" s="55"/>
      <c r="M26" s="55"/>
      <c r="N26" s="55"/>
      <c r="O26" s="55"/>
      <c r="P26" s="55"/>
      <c r="Q26" s="55"/>
      <c r="R26" s="55"/>
      <c r="S26" s="54"/>
      <c r="T26" s="200">
        <f t="shared" si="2"/>
        <v>0</v>
      </c>
      <c r="U26" s="53">
        <f t="shared" si="3"/>
        <v>0</v>
      </c>
      <c r="V26" s="844">
        <f t="shared" si="4"/>
        <v>0</v>
      </c>
      <c r="W26" s="1492"/>
      <c r="X26" s="1493"/>
    </row>
    <row r="27" spans="2:24" ht="30.75" customHeight="1" x14ac:dyDescent="0.25">
      <c r="B27" s="243">
        <v>80550</v>
      </c>
      <c r="C27" s="253" t="s">
        <v>2710</v>
      </c>
      <c r="D27" s="196">
        <v>2</v>
      </c>
      <c r="E27" s="197">
        <v>2</v>
      </c>
      <c r="F27" s="197" t="s">
        <v>2697</v>
      </c>
      <c r="G27" s="198">
        <v>27.45</v>
      </c>
      <c r="H27" s="197">
        <v>80</v>
      </c>
      <c r="I27" s="198">
        <v>10.08</v>
      </c>
      <c r="J27" s="199">
        <f t="shared" si="1"/>
        <v>18.591552</v>
      </c>
      <c r="K27" s="56"/>
      <c r="L27" s="55"/>
      <c r="M27" s="55"/>
      <c r="N27" s="55"/>
      <c r="O27" s="55"/>
      <c r="P27" s="55"/>
      <c r="Q27" s="55"/>
      <c r="R27" s="55"/>
      <c r="S27" s="54"/>
      <c r="T27" s="200">
        <f t="shared" si="2"/>
        <v>0</v>
      </c>
      <c r="U27" s="53">
        <f t="shared" si="3"/>
        <v>0</v>
      </c>
      <c r="V27" s="844">
        <f t="shared" si="4"/>
        <v>0</v>
      </c>
      <c r="W27" s="1492"/>
      <c r="X27" s="1493"/>
    </row>
    <row r="28" spans="2:24" ht="30.75" customHeight="1" x14ac:dyDescent="0.25">
      <c r="B28" s="243">
        <v>80649</v>
      </c>
      <c r="C28" s="253" t="s">
        <v>2711</v>
      </c>
      <c r="D28" s="196">
        <v>2</v>
      </c>
      <c r="E28" s="197">
        <v>2</v>
      </c>
      <c r="F28" s="197" t="s">
        <v>2697</v>
      </c>
      <c r="G28" s="198">
        <v>28.15</v>
      </c>
      <c r="H28" s="197">
        <v>80</v>
      </c>
      <c r="I28" s="198">
        <v>8.77</v>
      </c>
      <c r="J28" s="199">
        <f t="shared" si="1"/>
        <v>16.175387999999998</v>
      </c>
      <c r="K28" s="56"/>
      <c r="L28" s="55"/>
      <c r="M28" s="55"/>
      <c r="N28" s="55"/>
      <c r="O28" s="55"/>
      <c r="P28" s="55"/>
      <c r="Q28" s="55"/>
      <c r="R28" s="55"/>
      <c r="S28" s="54"/>
      <c r="T28" s="200">
        <f t="shared" si="2"/>
        <v>0</v>
      </c>
      <c r="U28" s="53">
        <f t="shared" si="3"/>
        <v>0</v>
      </c>
      <c r="V28" s="844">
        <f t="shared" si="4"/>
        <v>0</v>
      </c>
      <c r="W28" s="1492"/>
      <c r="X28" s="1493"/>
    </row>
    <row r="29" spans="2:24" ht="30.75" customHeight="1" x14ac:dyDescent="0.25">
      <c r="B29" s="243">
        <v>80650</v>
      </c>
      <c r="C29" s="253" t="s">
        <v>2712</v>
      </c>
      <c r="D29" s="196">
        <v>2</v>
      </c>
      <c r="E29" s="197">
        <v>2</v>
      </c>
      <c r="F29" s="197" t="s">
        <v>2697</v>
      </c>
      <c r="G29" s="198">
        <v>27.45</v>
      </c>
      <c r="H29" s="197">
        <v>80</v>
      </c>
      <c r="I29" s="198">
        <v>10.08</v>
      </c>
      <c r="J29" s="199">
        <f t="shared" si="1"/>
        <v>18.591552</v>
      </c>
      <c r="K29" s="56"/>
      <c r="L29" s="55"/>
      <c r="M29" s="55"/>
      <c r="N29" s="55"/>
      <c r="O29" s="55"/>
      <c r="P29" s="55"/>
      <c r="Q29" s="55"/>
      <c r="R29" s="55"/>
      <c r="S29" s="54"/>
      <c r="T29" s="200">
        <f t="shared" si="2"/>
        <v>0</v>
      </c>
      <c r="U29" s="53">
        <f t="shared" si="3"/>
        <v>0</v>
      </c>
      <c r="V29" s="844">
        <f t="shared" si="4"/>
        <v>0</v>
      </c>
      <c r="W29" s="1492"/>
      <c r="X29" s="1493"/>
    </row>
    <row r="30" spans="2:24" ht="30.75" customHeight="1" x14ac:dyDescent="0.25">
      <c r="B30" s="243">
        <v>90302</v>
      </c>
      <c r="C30" s="253" t="s">
        <v>2713</v>
      </c>
      <c r="D30" s="196">
        <v>1</v>
      </c>
      <c r="E30" s="197">
        <v>1</v>
      </c>
      <c r="F30" s="197" t="s">
        <v>2697</v>
      </c>
      <c r="G30" s="198">
        <v>25.11</v>
      </c>
      <c r="H30" s="197">
        <v>144</v>
      </c>
      <c r="I30" s="198">
        <v>6.47</v>
      </c>
      <c r="J30" s="199">
        <f t="shared" si="1"/>
        <v>11.933268</v>
      </c>
      <c r="K30" s="56"/>
      <c r="L30" s="55"/>
      <c r="M30" s="55"/>
      <c r="N30" s="55"/>
      <c r="O30" s="55"/>
      <c r="P30" s="55"/>
      <c r="Q30" s="55"/>
      <c r="R30" s="55"/>
      <c r="S30" s="54"/>
      <c r="T30" s="200">
        <f t="shared" si="2"/>
        <v>0</v>
      </c>
      <c r="U30" s="53">
        <f t="shared" si="3"/>
        <v>0</v>
      </c>
      <c r="V30" s="844">
        <f t="shared" si="4"/>
        <v>0</v>
      </c>
      <c r="W30" s="1492"/>
      <c r="X30" s="1493"/>
    </row>
    <row r="31" spans="2:24" ht="30.75" customHeight="1" x14ac:dyDescent="0.25">
      <c r="B31" s="243">
        <v>90502</v>
      </c>
      <c r="C31" s="253" t="s">
        <v>2714</v>
      </c>
      <c r="D31" s="196">
        <v>1</v>
      </c>
      <c r="E31" s="197">
        <v>1</v>
      </c>
      <c r="F31" s="197" t="s">
        <v>2697</v>
      </c>
      <c r="G31" s="198">
        <v>27.9</v>
      </c>
      <c r="H31" s="197">
        <v>160</v>
      </c>
      <c r="I31" s="198">
        <v>7.19</v>
      </c>
      <c r="J31" s="199">
        <f t="shared" si="1"/>
        <v>13.261236</v>
      </c>
      <c r="K31" s="56"/>
      <c r="L31" s="55"/>
      <c r="M31" s="55"/>
      <c r="N31" s="55"/>
      <c r="O31" s="55"/>
      <c r="P31" s="55"/>
      <c r="Q31" s="55"/>
      <c r="R31" s="55"/>
      <c r="S31" s="54"/>
      <c r="T31" s="200">
        <f t="shared" si="2"/>
        <v>0</v>
      </c>
      <c r="U31" s="53">
        <f t="shared" si="3"/>
        <v>0</v>
      </c>
      <c r="V31" s="844">
        <f t="shared" si="4"/>
        <v>0</v>
      </c>
      <c r="W31" s="1492"/>
      <c r="X31" s="1493"/>
    </row>
    <row r="32" spans="2:24" ht="30.75" customHeight="1" x14ac:dyDescent="0.25">
      <c r="B32" s="243">
        <v>90303</v>
      </c>
      <c r="C32" s="253" t="s">
        <v>2715</v>
      </c>
      <c r="D32" s="196">
        <v>1</v>
      </c>
      <c r="E32" s="197">
        <v>1</v>
      </c>
      <c r="F32" s="197">
        <v>0</v>
      </c>
      <c r="G32" s="198">
        <v>25.11</v>
      </c>
      <c r="H32" s="197">
        <v>144</v>
      </c>
      <c r="I32" s="198">
        <v>6.39</v>
      </c>
      <c r="J32" s="199">
        <f t="shared" si="1"/>
        <v>11.785715999999999</v>
      </c>
      <c r="K32" s="56"/>
      <c r="L32" s="55"/>
      <c r="M32" s="55"/>
      <c r="N32" s="55"/>
      <c r="O32" s="55"/>
      <c r="P32" s="55"/>
      <c r="Q32" s="55"/>
      <c r="R32" s="55"/>
      <c r="S32" s="54"/>
      <c r="T32" s="200">
        <f t="shared" si="2"/>
        <v>0</v>
      </c>
      <c r="U32" s="53">
        <f t="shared" si="3"/>
        <v>0</v>
      </c>
      <c r="V32" s="844">
        <f t="shared" si="4"/>
        <v>0</v>
      </c>
      <c r="W32" s="1492"/>
      <c r="X32" s="1493"/>
    </row>
    <row r="33" spans="2:24" ht="30.75" customHeight="1" x14ac:dyDescent="0.25">
      <c r="B33" s="243">
        <v>90503</v>
      </c>
      <c r="C33" s="253" t="s">
        <v>2716</v>
      </c>
      <c r="D33" s="196">
        <v>1</v>
      </c>
      <c r="E33" s="197">
        <v>1</v>
      </c>
      <c r="F33" s="197">
        <v>0</v>
      </c>
      <c r="G33" s="198">
        <v>27.9</v>
      </c>
      <c r="H33" s="197">
        <v>160</v>
      </c>
      <c r="I33" s="198">
        <v>7.1</v>
      </c>
      <c r="J33" s="199">
        <f t="shared" si="1"/>
        <v>13.09524</v>
      </c>
      <c r="K33" s="56"/>
      <c r="L33" s="55"/>
      <c r="M33" s="55"/>
      <c r="N33" s="55"/>
      <c r="O33" s="55"/>
      <c r="P33" s="55"/>
      <c r="Q33" s="55"/>
      <c r="R33" s="55"/>
      <c r="S33" s="54"/>
      <c r="T33" s="200">
        <f t="shared" si="2"/>
        <v>0</v>
      </c>
      <c r="U33" s="53">
        <f t="shared" si="3"/>
        <v>0</v>
      </c>
      <c r="V33" s="844">
        <f t="shared" si="4"/>
        <v>0</v>
      </c>
      <c r="W33" s="1492"/>
      <c r="X33" s="1493"/>
    </row>
    <row r="34" spans="2:24" ht="30.75" customHeight="1" x14ac:dyDescent="0.25">
      <c r="B34" s="243">
        <v>11001</v>
      </c>
      <c r="C34" s="253" t="s">
        <v>2717</v>
      </c>
      <c r="D34" s="196">
        <v>1</v>
      </c>
      <c r="E34" s="197">
        <v>1</v>
      </c>
      <c r="F34" s="197">
        <v>0</v>
      </c>
      <c r="G34" s="198">
        <v>14</v>
      </c>
      <c r="H34" s="197">
        <v>112</v>
      </c>
      <c r="I34" s="198">
        <v>7</v>
      </c>
      <c r="J34" s="199">
        <f t="shared" si="1"/>
        <v>12.9108</v>
      </c>
      <c r="K34" s="56"/>
      <c r="L34" s="55"/>
      <c r="M34" s="55"/>
      <c r="N34" s="55"/>
      <c r="O34" s="55"/>
      <c r="P34" s="55"/>
      <c r="Q34" s="55"/>
      <c r="R34" s="55"/>
      <c r="S34" s="54"/>
      <c r="T34" s="200">
        <f t="shared" si="2"/>
        <v>0</v>
      </c>
      <c r="U34" s="53">
        <f t="shared" si="3"/>
        <v>0</v>
      </c>
      <c r="V34" s="844">
        <f t="shared" si="4"/>
        <v>0</v>
      </c>
      <c r="W34" s="1492"/>
      <c r="X34" s="1493"/>
    </row>
    <row r="35" spans="2:24" ht="30.75" customHeight="1" x14ac:dyDescent="0.25">
      <c r="B35" s="243">
        <v>11003</v>
      </c>
      <c r="C35" s="253" t="s">
        <v>2718</v>
      </c>
      <c r="D35" s="196">
        <v>0.5</v>
      </c>
      <c r="E35" s="197">
        <v>0.5</v>
      </c>
      <c r="F35" s="197">
        <v>0</v>
      </c>
      <c r="G35" s="198">
        <v>15</v>
      </c>
      <c r="H35" s="197">
        <v>240</v>
      </c>
      <c r="I35" s="198">
        <v>7.5</v>
      </c>
      <c r="J35" s="199">
        <f t="shared" si="1"/>
        <v>13.833</v>
      </c>
      <c r="K35" s="56"/>
      <c r="L35" s="55"/>
      <c r="M35" s="55"/>
      <c r="N35" s="55"/>
      <c r="O35" s="55"/>
      <c r="P35" s="55"/>
      <c r="Q35" s="55"/>
      <c r="R35" s="55"/>
      <c r="S35" s="54"/>
      <c r="T35" s="200">
        <f t="shared" si="2"/>
        <v>0</v>
      </c>
      <c r="U35" s="53">
        <f t="shared" si="3"/>
        <v>0</v>
      </c>
      <c r="V35" s="844">
        <f t="shared" si="4"/>
        <v>0</v>
      </c>
      <c r="W35" s="1492"/>
      <c r="X35" s="1493"/>
    </row>
    <row r="36" spans="2:24" ht="30.75" customHeight="1" x14ac:dyDescent="0.25">
      <c r="B36" s="243">
        <v>11008</v>
      </c>
      <c r="C36" s="253" t="s">
        <v>2719</v>
      </c>
      <c r="D36" s="196">
        <v>0.5</v>
      </c>
      <c r="E36" s="197">
        <v>0.5</v>
      </c>
      <c r="F36" s="197">
        <v>0</v>
      </c>
      <c r="G36" s="198">
        <v>15.9</v>
      </c>
      <c r="H36" s="197">
        <v>240</v>
      </c>
      <c r="I36" s="198">
        <v>7.5</v>
      </c>
      <c r="J36" s="199">
        <f t="shared" si="1"/>
        <v>13.833</v>
      </c>
      <c r="K36" s="56"/>
      <c r="L36" s="55"/>
      <c r="M36" s="55"/>
      <c r="N36" s="55"/>
      <c r="O36" s="55"/>
      <c r="P36" s="55"/>
      <c r="Q36" s="55"/>
      <c r="R36" s="55"/>
      <c r="S36" s="54"/>
      <c r="T36" s="200">
        <f t="shared" si="2"/>
        <v>0</v>
      </c>
      <c r="U36" s="53">
        <f t="shared" si="3"/>
        <v>0</v>
      </c>
      <c r="V36" s="844">
        <f t="shared" si="4"/>
        <v>0</v>
      </c>
      <c r="W36" s="1492"/>
      <c r="X36" s="1493"/>
    </row>
    <row r="37" spans="2:24" ht="30.75" customHeight="1" x14ac:dyDescent="0.25">
      <c r="B37" s="243">
        <v>11009</v>
      </c>
      <c r="C37" s="253" t="s">
        <v>2720</v>
      </c>
      <c r="D37" s="196">
        <v>2</v>
      </c>
      <c r="E37" s="197">
        <v>2</v>
      </c>
      <c r="F37" s="197">
        <v>0</v>
      </c>
      <c r="G37" s="198">
        <v>21.58</v>
      </c>
      <c r="H37" s="197">
        <v>84</v>
      </c>
      <c r="I37" s="198">
        <v>10.5</v>
      </c>
      <c r="J37" s="199">
        <f t="shared" si="1"/>
        <v>19.366199999999999</v>
      </c>
      <c r="K37" s="56"/>
      <c r="L37" s="55"/>
      <c r="M37" s="55"/>
      <c r="N37" s="55"/>
      <c r="O37" s="55"/>
      <c r="P37" s="55"/>
      <c r="Q37" s="55"/>
      <c r="R37" s="55"/>
      <c r="S37" s="54"/>
      <c r="T37" s="200">
        <f t="shared" si="2"/>
        <v>0</v>
      </c>
      <c r="U37" s="53">
        <f t="shared" si="3"/>
        <v>0</v>
      </c>
      <c r="V37" s="844">
        <f t="shared" si="4"/>
        <v>0</v>
      </c>
      <c r="W37" s="1492"/>
      <c r="X37" s="1493"/>
    </row>
    <row r="38" spans="2:24" ht="30.75" customHeight="1" x14ac:dyDescent="0.25">
      <c r="B38" s="243">
        <v>11119</v>
      </c>
      <c r="C38" s="253" t="s">
        <v>2721</v>
      </c>
      <c r="D38" s="196">
        <v>2</v>
      </c>
      <c r="E38" s="197">
        <v>2</v>
      </c>
      <c r="F38" s="197">
        <v>0</v>
      </c>
      <c r="G38" s="198">
        <v>21.58</v>
      </c>
      <c r="H38" s="197">
        <v>84</v>
      </c>
      <c r="I38" s="198">
        <v>10.5</v>
      </c>
      <c r="J38" s="199">
        <f t="shared" si="1"/>
        <v>19.366199999999999</v>
      </c>
      <c r="K38" s="56"/>
      <c r="L38" s="55"/>
      <c r="M38" s="55"/>
      <c r="N38" s="55"/>
      <c r="O38" s="55"/>
      <c r="P38" s="55"/>
      <c r="Q38" s="55"/>
      <c r="R38" s="55"/>
      <c r="S38" s="54"/>
      <c r="T38" s="200">
        <f t="shared" si="2"/>
        <v>0</v>
      </c>
      <c r="U38" s="53">
        <f t="shared" si="3"/>
        <v>0</v>
      </c>
      <c r="V38" s="844">
        <f t="shared" si="4"/>
        <v>0</v>
      </c>
      <c r="W38" s="1492"/>
      <c r="X38" s="1493"/>
    </row>
    <row r="39" spans="2:24" ht="30.75" customHeight="1" x14ac:dyDescent="0.25">
      <c r="B39" s="243">
        <v>11113</v>
      </c>
      <c r="C39" s="253" t="s">
        <v>2722</v>
      </c>
      <c r="D39" s="196">
        <v>2</v>
      </c>
      <c r="E39" s="197">
        <v>2</v>
      </c>
      <c r="F39" s="197">
        <v>0</v>
      </c>
      <c r="G39" s="198">
        <v>15</v>
      </c>
      <c r="H39" s="197">
        <v>60</v>
      </c>
      <c r="I39" s="198">
        <v>7.5</v>
      </c>
      <c r="J39" s="199">
        <f t="shared" si="1"/>
        <v>13.833</v>
      </c>
      <c r="K39" s="56"/>
      <c r="L39" s="55"/>
      <c r="M39" s="55"/>
      <c r="N39" s="55"/>
      <c r="O39" s="55"/>
      <c r="P39" s="55"/>
      <c r="Q39" s="55"/>
      <c r="R39" s="55"/>
      <c r="S39" s="54"/>
      <c r="T39" s="200">
        <f t="shared" si="2"/>
        <v>0</v>
      </c>
      <c r="U39" s="53">
        <f t="shared" si="3"/>
        <v>0</v>
      </c>
      <c r="V39" s="844">
        <f t="shared" si="4"/>
        <v>0</v>
      </c>
      <c r="W39" s="1492"/>
      <c r="X39" s="1493"/>
    </row>
    <row r="40" spans="2:24" ht="30.75" customHeight="1" thickBot="1" x14ac:dyDescent="0.3">
      <c r="B40" s="330">
        <v>11118</v>
      </c>
      <c r="C40" s="255" t="s">
        <v>2723</v>
      </c>
      <c r="D40" s="203">
        <v>2</v>
      </c>
      <c r="E40" s="204">
        <v>2</v>
      </c>
      <c r="F40" s="204">
        <v>0</v>
      </c>
      <c r="G40" s="205">
        <v>15.9</v>
      </c>
      <c r="H40" s="204">
        <v>60</v>
      </c>
      <c r="I40" s="205">
        <v>7.5</v>
      </c>
      <c r="J40" s="206">
        <f t="shared" si="1"/>
        <v>13.833</v>
      </c>
      <c r="K40" s="52"/>
      <c r="L40" s="51"/>
      <c r="M40" s="51"/>
      <c r="N40" s="51"/>
      <c r="O40" s="51"/>
      <c r="P40" s="51"/>
      <c r="Q40" s="51"/>
      <c r="R40" s="51"/>
      <c r="S40" s="50"/>
      <c r="T40" s="207">
        <f t="shared" si="2"/>
        <v>0</v>
      </c>
      <c r="U40" s="49">
        <f t="shared" si="3"/>
        <v>0</v>
      </c>
      <c r="V40" s="845">
        <f t="shared" si="4"/>
        <v>0</v>
      </c>
      <c r="W40" s="1494"/>
      <c r="X40" s="1495"/>
    </row>
    <row r="41" spans="2:24" ht="23.85" customHeight="1" x14ac:dyDescent="0.25">
      <c r="B41" s="1548" t="s">
        <v>2004</v>
      </c>
      <c r="C41" s="1549"/>
      <c r="D41" s="1549"/>
      <c r="E41" s="1549"/>
      <c r="F41" s="1549"/>
      <c r="G41" s="1549"/>
      <c r="H41" s="1549"/>
      <c r="I41" s="1549"/>
      <c r="J41" s="1549"/>
      <c r="K41" s="1549"/>
      <c r="L41" s="1549"/>
      <c r="M41" s="1549"/>
      <c r="N41" s="1549"/>
      <c r="O41" s="1549"/>
      <c r="P41" s="1549"/>
      <c r="Q41" s="1549"/>
      <c r="R41" s="1549"/>
      <c r="S41" s="1549"/>
      <c r="T41" s="1549"/>
      <c r="U41" s="1549"/>
      <c r="V41" s="1549"/>
      <c r="W41" s="1549"/>
      <c r="X41" s="1550"/>
    </row>
    <row r="42" spans="2:24" ht="23.85" customHeight="1" x14ac:dyDescent="0.25">
      <c r="B42" s="1548"/>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50"/>
    </row>
    <row r="43" spans="2:24" ht="0.75" customHeight="1" x14ac:dyDescent="0.25">
      <c r="B43" s="1548"/>
      <c r="C43" s="1549"/>
      <c r="D43" s="1549"/>
      <c r="E43" s="1549"/>
      <c r="F43" s="1549"/>
      <c r="G43" s="1549"/>
      <c r="H43" s="1549"/>
      <c r="I43" s="1549"/>
      <c r="J43" s="1549"/>
      <c r="K43" s="1549"/>
      <c r="L43" s="1549"/>
      <c r="M43" s="1549"/>
      <c r="N43" s="1549"/>
      <c r="O43" s="1549"/>
      <c r="P43" s="1549"/>
      <c r="Q43" s="1549"/>
      <c r="R43" s="1549"/>
      <c r="S43" s="1549"/>
      <c r="T43" s="1549"/>
      <c r="U43" s="1549"/>
      <c r="V43" s="1549"/>
      <c r="W43" s="1549"/>
      <c r="X43" s="1550"/>
    </row>
    <row r="44" spans="2:24" ht="33.75" customHeight="1" thickBot="1" x14ac:dyDescent="0.3">
      <c r="B44" s="1551"/>
      <c r="C44" s="1552"/>
      <c r="D44" s="1552"/>
      <c r="E44" s="1552"/>
      <c r="F44" s="1552"/>
      <c r="G44" s="1552"/>
      <c r="H44" s="1552"/>
      <c r="I44" s="1552"/>
      <c r="J44" s="1552"/>
      <c r="K44" s="1552"/>
      <c r="L44" s="1552"/>
      <c r="M44" s="1552"/>
      <c r="N44" s="1552"/>
      <c r="O44" s="1552"/>
      <c r="P44" s="1552"/>
      <c r="Q44" s="1552"/>
      <c r="R44" s="1552"/>
      <c r="S44" s="1552"/>
      <c r="T44" s="1552"/>
      <c r="U44" s="1552"/>
      <c r="V44" s="1552"/>
      <c r="W44" s="1552"/>
      <c r="X44" s="1553"/>
    </row>
    <row r="45" spans="2:24" ht="31.5" customHeight="1" thickTop="1" thickBot="1" x14ac:dyDescent="0.3">
      <c r="B45" s="1533"/>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533"/>
    </row>
    <row r="46" spans="2:24" ht="23.25" x14ac:dyDescent="0.35">
      <c r="C46" s="1530" t="s">
        <v>2005</v>
      </c>
      <c r="D46" s="1531"/>
      <c r="E46" s="1531"/>
      <c r="F46" s="1531"/>
      <c r="G46" s="1532"/>
    </row>
    <row r="47" spans="2:24" x14ac:dyDescent="0.25">
      <c r="C47" s="1631" t="s">
        <v>2724</v>
      </c>
      <c r="D47" s="1632"/>
      <c r="E47" s="1632"/>
      <c r="F47" s="1632"/>
      <c r="G47" s="1633"/>
    </row>
    <row r="48" spans="2:24" x14ac:dyDescent="0.25">
      <c r="C48" s="1631"/>
      <c r="D48" s="1632"/>
      <c r="E48" s="1632"/>
      <c r="F48" s="1632"/>
      <c r="G48" s="1633"/>
    </row>
    <row r="49" spans="2:7" x14ac:dyDescent="0.25">
      <c r="C49" s="1631"/>
      <c r="D49" s="1632"/>
      <c r="E49" s="1632"/>
      <c r="F49" s="1632"/>
      <c r="G49" s="1633"/>
    </row>
    <row r="50" spans="2:7" ht="15.75" thickBot="1" x14ac:dyDescent="0.3">
      <c r="C50" s="1634"/>
      <c r="D50" s="1635"/>
      <c r="E50" s="1635"/>
      <c r="F50" s="1635"/>
      <c r="G50" s="1636"/>
    </row>
    <row r="53" spans="2:7" x14ac:dyDescent="0.25">
      <c r="B53" s="664"/>
      <c r="C53" s="664"/>
    </row>
    <row r="54" spans="2:7" x14ac:dyDescent="0.25">
      <c r="B54" s="664"/>
      <c r="C54" s="664"/>
    </row>
    <row r="55" spans="2:7" x14ac:dyDescent="0.25">
      <c r="B55" s="664"/>
      <c r="C55" s="1084"/>
    </row>
    <row r="56" spans="2:7" x14ac:dyDescent="0.25">
      <c r="B56" s="664"/>
      <c r="C56" s="664"/>
    </row>
  </sheetData>
  <sheetProtection algorithmName="SHA-512" hashValue="WwRQTn0tFil+sp8pB2hKlnZvHVM27Rtwdx8atxZ0kybU3jM3UwZnru+JOHC4qyzbQ80BusFkRuiNgZ8ewOzSuA==" saltValue="O2y2rw6iGi+wd6ZXc9NzKQ=="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46:G46"/>
    <mergeCell ref="C47:G50"/>
    <mergeCell ref="B45:X45"/>
    <mergeCell ref="B7:B8"/>
    <mergeCell ref="E7:J7"/>
    <mergeCell ref="L7:Q7"/>
    <mergeCell ref="S7:X7"/>
    <mergeCell ref="E8:J8"/>
    <mergeCell ref="L8:Q8"/>
    <mergeCell ref="S8:X8"/>
    <mergeCell ref="B9:X9"/>
    <mergeCell ref="B10:X10"/>
    <mergeCell ref="W14:X40"/>
    <mergeCell ref="B41:X42"/>
    <mergeCell ref="B43:X44"/>
  </mergeCells>
  <conditionalFormatting sqref="B1:B1048576">
    <cfRule type="duplicateValues" dxfId="25" priority="1"/>
  </conditionalFormatting>
  <pageMargins left="0.25" right="0.25" top="0.5" bottom="0.25" header="0" footer="0"/>
  <pageSetup scale="38"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B6A12-BCC5-4475-AA00-209AB5DC4CA0}">
  <sheetPr>
    <pageSetUpPr fitToPage="1"/>
  </sheetPr>
  <dimension ref="A1:Y88"/>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81.140625"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551">
        <v>110244</v>
      </c>
      <c r="L6" s="1559" t="s">
        <v>1963</v>
      </c>
      <c r="M6" s="1559"/>
      <c r="N6" s="1559"/>
      <c r="O6" s="1709" t="s">
        <v>2725</v>
      </c>
      <c r="P6" s="1709"/>
      <c r="Q6" s="1709"/>
      <c r="R6" s="1709"/>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SUM(U14:U78)</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SUM(K14:K110)</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2.25" customHeight="1" x14ac:dyDescent="0.25">
      <c r="B14" s="241">
        <v>55290</v>
      </c>
      <c r="C14" s="252" t="s">
        <v>2726</v>
      </c>
      <c r="D14" s="189">
        <v>2</v>
      </c>
      <c r="E14" s="190">
        <v>2</v>
      </c>
      <c r="F14" s="190">
        <v>0.125</v>
      </c>
      <c r="G14" s="191">
        <v>13.38</v>
      </c>
      <c r="H14" s="190">
        <v>48</v>
      </c>
      <c r="I14" s="191">
        <v>3.05</v>
      </c>
      <c r="J14" s="83">
        <f t="shared" ref="J14:J29" si="1">$S$6*I14</f>
        <v>5.6254200000000001</v>
      </c>
      <c r="K14" s="60"/>
      <c r="L14" s="59"/>
      <c r="M14" s="59"/>
      <c r="N14" s="59"/>
      <c r="O14" s="59"/>
      <c r="P14" s="59"/>
      <c r="Q14" s="59"/>
      <c r="R14" s="59"/>
      <c r="S14" s="58"/>
      <c r="T14" s="193">
        <f t="shared" ref="T14:T29" si="2">SUM(K14:S14)</f>
        <v>0</v>
      </c>
      <c r="U14" s="57">
        <f t="shared" ref="U14:U29" si="3">T14*I14</f>
        <v>0</v>
      </c>
      <c r="V14" s="1034">
        <f t="shared" ref="V14:V29" si="4">U14*$S$6</f>
        <v>0</v>
      </c>
      <c r="W14" s="1490" t="s">
        <v>1976</v>
      </c>
      <c r="X14" s="1491"/>
    </row>
    <row r="15" spans="1:25" ht="32.25" customHeight="1" x14ac:dyDescent="0.25">
      <c r="B15" s="243">
        <v>55291</v>
      </c>
      <c r="C15" s="253" t="s">
        <v>2727</v>
      </c>
      <c r="D15" s="196">
        <v>2</v>
      </c>
      <c r="E15" s="197">
        <v>2</v>
      </c>
      <c r="F15" s="197">
        <v>0</v>
      </c>
      <c r="G15" s="198">
        <v>13.38</v>
      </c>
      <c r="H15" s="197">
        <v>48</v>
      </c>
      <c r="I15" s="198">
        <v>3.86</v>
      </c>
      <c r="J15" s="199">
        <f t="shared" si="1"/>
        <v>7.1193840000000002</v>
      </c>
      <c r="K15" s="56"/>
      <c r="L15" s="55"/>
      <c r="M15" s="55"/>
      <c r="N15" s="55"/>
      <c r="O15" s="55"/>
      <c r="P15" s="55"/>
      <c r="Q15" s="55"/>
      <c r="R15" s="55"/>
      <c r="S15" s="54"/>
      <c r="T15" s="200">
        <f t="shared" si="2"/>
        <v>0</v>
      </c>
      <c r="U15" s="53">
        <f t="shared" si="3"/>
        <v>0</v>
      </c>
      <c r="V15" s="1035">
        <f t="shared" si="4"/>
        <v>0</v>
      </c>
      <c r="W15" s="1492"/>
      <c r="X15" s="1493"/>
    </row>
    <row r="16" spans="1:25" ht="32.25" customHeight="1" x14ac:dyDescent="0.25">
      <c r="B16" s="245">
        <v>55292</v>
      </c>
      <c r="C16" s="253" t="s">
        <v>2728</v>
      </c>
      <c r="D16" s="196">
        <v>2</v>
      </c>
      <c r="E16" s="197">
        <v>2</v>
      </c>
      <c r="F16" s="197">
        <v>0</v>
      </c>
      <c r="G16" s="198">
        <v>13.38</v>
      </c>
      <c r="H16" s="197">
        <v>48</v>
      </c>
      <c r="I16" s="198">
        <v>3.1</v>
      </c>
      <c r="J16" s="199">
        <f t="shared" si="1"/>
        <v>5.7176400000000003</v>
      </c>
      <c r="K16" s="56"/>
      <c r="L16" s="55"/>
      <c r="M16" s="55"/>
      <c r="N16" s="55"/>
      <c r="O16" s="55"/>
      <c r="P16" s="55"/>
      <c r="Q16" s="55"/>
      <c r="R16" s="55"/>
      <c r="S16" s="54"/>
      <c r="T16" s="200">
        <f t="shared" si="2"/>
        <v>0</v>
      </c>
      <c r="U16" s="53">
        <f t="shared" si="3"/>
        <v>0</v>
      </c>
      <c r="V16" s="1035">
        <f t="shared" si="4"/>
        <v>0</v>
      </c>
      <c r="W16" s="1492"/>
      <c r="X16" s="1493"/>
    </row>
    <row r="17" spans="2:24" ht="32.25" customHeight="1" x14ac:dyDescent="0.25">
      <c r="B17" s="245">
        <v>55293</v>
      </c>
      <c r="C17" s="253" t="s">
        <v>2729</v>
      </c>
      <c r="D17" s="196">
        <v>2</v>
      </c>
      <c r="E17" s="197">
        <v>2</v>
      </c>
      <c r="F17" s="197">
        <v>0.125</v>
      </c>
      <c r="G17" s="198">
        <v>13.38</v>
      </c>
      <c r="H17" s="197">
        <v>48</v>
      </c>
      <c r="I17" s="198">
        <v>3.05</v>
      </c>
      <c r="J17" s="199">
        <f t="shared" si="1"/>
        <v>5.6254200000000001</v>
      </c>
      <c r="K17" s="56"/>
      <c r="L17" s="55"/>
      <c r="M17" s="55"/>
      <c r="N17" s="55"/>
      <c r="O17" s="55"/>
      <c r="P17" s="55"/>
      <c r="Q17" s="55"/>
      <c r="R17" s="55"/>
      <c r="S17" s="54"/>
      <c r="T17" s="200">
        <f t="shared" si="2"/>
        <v>0</v>
      </c>
      <c r="U17" s="53">
        <f t="shared" si="3"/>
        <v>0</v>
      </c>
      <c r="V17" s="1035">
        <f t="shared" si="4"/>
        <v>0</v>
      </c>
      <c r="W17" s="1492"/>
      <c r="X17" s="1493"/>
    </row>
    <row r="18" spans="2:24" ht="32.25" customHeight="1" x14ac:dyDescent="0.25">
      <c r="B18" s="245">
        <v>63519</v>
      </c>
      <c r="C18" s="253" t="s">
        <v>2730</v>
      </c>
      <c r="D18" s="196">
        <v>1</v>
      </c>
      <c r="E18" s="197">
        <v>3</v>
      </c>
      <c r="F18" s="197">
        <v>0.125</v>
      </c>
      <c r="G18" s="198">
        <v>17.55</v>
      </c>
      <c r="H18" s="197">
        <v>54</v>
      </c>
      <c r="I18" s="198">
        <v>4.05</v>
      </c>
      <c r="J18" s="199">
        <f t="shared" si="1"/>
        <v>7.4698199999999995</v>
      </c>
      <c r="K18" s="56"/>
      <c r="L18" s="55"/>
      <c r="M18" s="55"/>
      <c r="N18" s="55"/>
      <c r="O18" s="55"/>
      <c r="P18" s="55"/>
      <c r="Q18" s="55"/>
      <c r="R18" s="55"/>
      <c r="S18" s="54"/>
      <c r="T18" s="200">
        <f t="shared" si="2"/>
        <v>0</v>
      </c>
      <c r="U18" s="53">
        <f t="shared" si="3"/>
        <v>0</v>
      </c>
      <c r="V18" s="1035">
        <f t="shared" si="4"/>
        <v>0</v>
      </c>
      <c r="W18" s="1492"/>
      <c r="X18" s="1493"/>
    </row>
    <row r="19" spans="2:24" ht="32.25" customHeight="1" x14ac:dyDescent="0.25">
      <c r="B19" s="245">
        <v>63520</v>
      </c>
      <c r="C19" s="253" t="s">
        <v>2731</v>
      </c>
      <c r="D19" s="196">
        <v>0.75</v>
      </c>
      <c r="E19" s="197">
        <v>3</v>
      </c>
      <c r="F19" s="197">
        <v>0.125</v>
      </c>
      <c r="G19" s="198">
        <v>18.39</v>
      </c>
      <c r="H19" s="197">
        <v>54</v>
      </c>
      <c r="I19" s="198">
        <v>3.2</v>
      </c>
      <c r="J19" s="199">
        <f t="shared" si="1"/>
        <v>5.9020800000000007</v>
      </c>
      <c r="K19" s="56"/>
      <c r="L19" s="55"/>
      <c r="M19" s="55"/>
      <c r="N19" s="55"/>
      <c r="O19" s="55"/>
      <c r="P19" s="55"/>
      <c r="Q19" s="55"/>
      <c r="R19" s="55"/>
      <c r="S19" s="54"/>
      <c r="T19" s="200">
        <f t="shared" si="2"/>
        <v>0</v>
      </c>
      <c r="U19" s="53">
        <f t="shared" si="3"/>
        <v>0</v>
      </c>
      <c r="V19" s="1035">
        <f t="shared" si="4"/>
        <v>0</v>
      </c>
      <c r="W19" s="1492"/>
      <c r="X19" s="1493"/>
    </row>
    <row r="20" spans="2:24" ht="32.25" customHeight="1" x14ac:dyDescent="0.25">
      <c r="B20" s="245">
        <v>63527</v>
      </c>
      <c r="C20" s="253" t="s">
        <v>2732</v>
      </c>
      <c r="D20" s="196">
        <v>0</v>
      </c>
      <c r="E20" s="197">
        <v>0</v>
      </c>
      <c r="F20" s="197">
        <v>0</v>
      </c>
      <c r="G20" s="198">
        <v>8.18</v>
      </c>
      <c r="H20" s="197">
        <v>24</v>
      </c>
      <c r="I20" s="198">
        <v>1.42</v>
      </c>
      <c r="J20" s="199">
        <f t="shared" si="1"/>
        <v>2.6190479999999998</v>
      </c>
      <c r="K20" s="56"/>
      <c r="L20" s="55"/>
      <c r="M20" s="55"/>
      <c r="N20" s="55"/>
      <c r="O20" s="55"/>
      <c r="P20" s="55"/>
      <c r="Q20" s="55"/>
      <c r="R20" s="55"/>
      <c r="S20" s="54"/>
      <c r="T20" s="200">
        <f t="shared" si="2"/>
        <v>0</v>
      </c>
      <c r="U20" s="53">
        <f t="shared" si="3"/>
        <v>0</v>
      </c>
      <c r="V20" s="1035">
        <f t="shared" si="4"/>
        <v>0</v>
      </c>
      <c r="W20" s="1492"/>
      <c r="X20" s="1493"/>
    </row>
    <row r="21" spans="2:24" ht="32.25" customHeight="1" x14ac:dyDescent="0.25">
      <c r="B21" s="245">
        <v>63532</v>
      </c>
      <c r="C21" s="253" t="s">
        <v>2733</v>
      </c>
      <c r="D21" s="196">
        <v>0</v>
      </c>
      <c r="E21" s="197">
        <v>0</v>
      </c>
      <c r="F21" s="197">
        <v>0</v>
      </c>
      <c r="G21" s="198">
        <v>7.8</v>
      </c>
      <c r="H21" s="197">
        <v>24</v>
      </c>
      <c r="I21" s="198">
        <v>1.8</v>
      </c>
      <c r="J21" s="199">
        <f t="shared" si="1"/>
        <v>3.3199200000000002</v>
      </c>
      <c r="K21" s="56"/>
      <c r="L21" s="55"/>
      <c r="M21" s="55"/>
      <c r="N21" s="55"/>
      <c r="O21" s="55"/>
      <c r="P21" s="55"/>
      <c r="Q21" s="55"/>
      <c r="R21" s="55"/>
      <c r="S21" s="54"/>
      <c r="T21" s="200">
        <f t="shared" si="2"/>
        <v>0</v>
      </c>
      <c r="U21" s="53">
        <f t="shared" si="3"/>
        <v>0</v>
      </c>
      <c r="V21" s="1035">
        <f t="shared" si="4"/>
        <v>0</v>
      </c>
      <c r="W21" s="1492"/>
      <c r="X21" s="1493"/>
    </row>
    <row r="22" spans="2:24" ht="32.25" customHeight="1" x14ac:dyDescent="0.25">
      <c r="B22" s="245">
        <v>63912</v>
      </c>
      <c r="C22" s="253" t="s">
        <v>2734</v>
      </c>
      <c r="D22" s="196">
        <v>1</v>
      </c>
      <c r="E22" s="197">
        <v>1.5</v>
      </c>
      <c r="F22" s="197">
        <v>0</v>
      </c>
      <c r="G22" s="198">
        <v>26.48</v>
      </c>
      <c r="H22" s="197">
        <v>128</v>
      </c>
      <c r="I22" s="198">
        <v>2.4</v>
      </c>
      <c r="J22" s="199">
        <f t="shared" si="1"/>
        <v>4.4265600000000003</v>
      </c>
      <c r="K22" s="56"/>
      <c r="L22" s="55"/>
      <c r="M22" s="55"/>
      <c r="N22" s="55"/>
      <c r="O22" s="55"/>
      <c r="P22" s="55"/>
      <c r="Q22" s="55"/>
      <c r="R22" s="55"/>
      <c r="S22" s="54"/>
      <c r="T22" s="200">
        <f t="shared" si="2"/>
        <v>0</v>
      </c>
      <c r="U22" s="53">
        <f t="shared" si="3"/>
        <v>0</v>
      </c>
      <c r="V22" s="1035">
        <f t="shared" si="4"/>
        <v>0</v>
      </c>
      <c r="W22" s="1492"/>
      <c r="X22" s="1493"/>
    </row>
    <row r="23" spans="2:24" ht="32.25" customHeight="1" x14ac:dyDescent="0.25">
      <c r="B23" s="243">
        <v>63913</v>
      </c>
      <c r="C23" s="253" t="s">
        <v>2735</v>
      </c>
      <c r="D23" s="196">
        <v>1</v>
      </c>
      <c r="E23" s="197">
        <v>1.75</v>
      </c>
      <c r="F23" s="197">
        <v>0</v>
      </c>
      <c r="G23" s="198">
        <v>22.93</v>
      </c>
      <c r="H23" s="197">
        <v>100</v>
      </c>
      <c r="I23" s="198">
        <v>2</v>
      </c>
      <c r="J23" s="199">
        <f t="shared" si="1"/>
        <v>3.6888000000000001</v>
      </c>
      <c r="K23" s="56"/>
      <c r="L23" s="55"/>
      <c r="M23" s="55"/>
      <c r="N23" s="55"/>
      <c r="O23" s="55"/>
      <c r="P23" s="55"/>
      <c r="Q23" s="55"/>
      <c r="R23" s="55"/>
      <c r="S23" s="54"/>
      <c r="T23" s="200">
        <f t="shared" si="2"/>
        <v>0</v>
      </c>
      <c r="U23" s="53">
        <f t="shared" si="3"/>
        <v>0</v>
      </c>
      <c r="V23" s="1035">
        <f t="shared" si="4"/>
        <v>0</v>
      </c>
      <c r="W23" s="1492"/>
      <c r="X23" s="1493"/>
    </row>
    <row r="24" spans="2:24" ht="32.25" customHeight="1" x14ac:dyDescent="0.25">
      <c r="B24" s="245">
        <v>67625</v>
      </c>
      <c r="C24" s="253" t="s">
        <v>2736</v>
      </c>
      <c r="D24" s="196">
        <v>1</v>
      </c>
      <c r="E24" s="197">
        <v>1.25</v>
      </c>
      <c r="F24" s="197">
        <v>0</v>
      </c>
      <c r="G24" s="198">
        <v>16.98</v>
      </c>
      <c r="H24" s="197">
        <v>96</v>
      </c>
      <c r="I24" s="198">
        <v>3.48</v>
      </c>
      <c r="J24" s="199">
        <f t="shared" si="1"/>
        <v>6.4185119999999998</v>
      </c>
      <c r="K24" s="56"/>
      <c r="L24" s="55"/>
      <c r="M24" s="55"/>
      <c r="N24" s="55"/>
      <c r="O24" s="55"/>
      <c r="P24" s="55"/>
      <c r="Q24" s="55"/>
      <c r="R24" s="55"/>
      <c r="S24" s="54"/>
      <c r="T24" s="200">
        <f t="shared" si="2"/>
        <v>0</v>
      </c>
      <c r="U24" s="53">
        <f t="shared" si="3"/>
        <v>0</v>
      </c>
      <c r="V24" s="1035">
        <f t="shared" si="4"/>
        <v>0</v>
      </c>
      <c r="W24" s="1492"/>
      <c r="X24" s="1493"/>
    </row>
    <row r="25" spans="2:24" ht="32.25" customHeight="1" x14ac:dyDescent="0.25">
      <c r="B25" s="245">
        <v>67626</v>
      </c>
      <c r="C25" s="253" t="s">
        <v>2737</v>
      </c>
      <c r="D25" s="196">
        <v>1</v>
      </c>
      <c r="E25" s="197">
        <v>1.25</v>
      </c>
      <c r="F25" s="197">
        <v>0</v>
      </c>
      <c r="G25" s="198">
        <v>16.8</v>
      </c>
      <c r="H25" s="197">
        <v>96</v>
      </c>
      <c r="I25" s="198">
        <v>4.2</v>
      </c>
      <c r="J25" s="199">
        <f t="shared" si="1"/>
        <v>7.7464800000000009</v>
      </c>
      <c r="K25" s="56"/>
      <c r="L25" s="55"/>
      <c r="M25" s="55"/>
      <c r="N25" s="55"/>
      <c r="O25" s="55"/>
      <c r="P25" s="55"/>
      <c r="Q25" s="55"/>
      <c r="R25" s="55"/>
      <c r="S25" s="54"/>
      <c r="T25" s="200">
        <f t="shared" si="2"/>
        <v>0</v>
      </c>
      <c r="U25" s="53">
        <f t="shared" si="3"/>
        <v>0</v>
      </c>
      <c r="V25" s="1035">
        <f t="shared" si="4"/>
        <v>0</v>
      </c>
      <c r="W25" s="1492"/>
      <c r="X25" s="1493"/>
    </row>
    <row r="26" spans="2:24" ht="32.25" customHeight="1" x14ac:dyDescent="0.25">
      <c r="B26" s="245">
        <v>67628</v>
      </c>
      <c r="C26" s="253" t="s">
        <v>2738</v>
      </c>
      <c r="D26" s="196">
        <v>1</v>
      </c>
      <c r="E26" s="197">
        <v>1.25</v>
      </c>
      <c r="F26" s="197">
        <v>0</v>
      </c>
      <c r="G26" s="198">
        <v>16.98</v>
      </c>
      <c r="H26" s="197">
        <v>96</v>
      </c>
      <c r="I26" s="198">
        <v>3.48</v>
      </c>
      <c r="J26" s="199">
        <f t="shared" si="1"/>
        <v>6.4185119999999998</v>
      </c>
      <c r="K26" s="56"/>
      <c r="L26" s="55"/>
      <c r="M26" s="55"/>
      <c r="N26" s="55"/>
      <c r="O26" s="55"/>
      <c r="P26" s="55"/>
      <c r="Q26" s="55"/>
      <c r="R26" s="55"/>
      <c r="S26" s="54"/>
      <c r="T26" s="200">
        <f t="shared" si="2"/>
        <v>0</v>
      </c>
      <c r="U26" s="53">
        <f t="shared" si="3"/>
        <v>0</v>
      </c>
      <c r="V26" s="1035">
        <f t="shared" si="4"/>
        <v>0</v>
      </c>
      <c r="W26" s="1492"/>
      <c r="X26" s="1493"/>
    </row>
    <row r="27" spans="2:24" ht="32.25" customHeight="1" x14ac:dyDescent="0.25">
      <c r="B27" s="245">
        <v>68523</v>
      </c>
      <c r="C27" s="253" t="s">
        <v>2739</v>
      </c>
      <c r="D27" s="196">
        <v>2</v>
      </c>
      <c r="E27" s="197">
        <v>2</v>
      </c>
      <c r="F27" s="197">
        <v>0.125</v>
      </c>
      <c r="G27" s="198">
        <v>24.48</v>
      </c>
      <c r="H27" s="197">
        <v>72</v>
      </c>
      <c r="I27" s="198">
        <v>3.42</v>
      </c>
      <c r="J27" s="199">
        <f t="shared" si="1"/>
        <v>6.3078479999999999</v>
      </c>
      <c r="K27" s="56"/>
      <c r="L27" s="55"/>
      <c r="M27" s="55"/>
      <c r="N27" s="55"/>
      <c r="O27" s="55"/>
      <c r="P27" s="55"/>
      <c r="Q27" s="55"/>
      <c r="R27" s="55"/>
      <c r="S27" s="54"/>
      <c r="T27" s="200">
        <f t="shared" si="2"/>
        <v>0</v>
      </c>
      <c r="U27" s="53">
        <f t="shared" si="3"/>
        <v>0</v>
      </c>
      <c r="V27" s="1035">
        <f t="shared" si="4"/>
        <v>0</v>
      </c>
      <c r="W27" s="1492"/>
      <c r="X27" s="1493"/>
    </row>
    <row r="28" spans="2:24" ht="32.25" customHeight="1" x14ac:dyDescent="0.25">
      <c r="B28" s="245">
        <v>68582</v>
      </c>
      <c r="C28" s="253" t="s">
        <v>2740</v>
      </c>
      <c r="D28" s="196">
        <v>2</v>
      </c>
      <c r="E28" s="197">
        <v>2</v>
      </c>
      <c r="F28" s="197">
        <v>0.125</v>
      </c>
      <c r="G28" s="198">
        <v>23.09</v>
      </c>
      <c r="H28" s="197">
        <v>72</v>
      </c>
      <c r="I28" s="198">
        <v>7.23</v>
      </c>
      <c r="J28" s="199">
        <f t="shared" si="1"/>
        <v>13.335012000000001</v>
      </c>
      <c r="K28" s="56"/>
      <c r="L28" s="55"/>
      <c r="M28" s="55"/>
      <c r="N28" s="55"/>
      <c r="O28" s="55"/>
      <c r="P28" s="55"/>
      <c r="Q28" s="55"/>
      <c r="R28" s="55"/>
      <c r="S28" s="54"/>
      <c r="T28" s="200">
        <f t="shared" si="2"/>
        <v>0</v>
      </c>
      <c r="U28" s="53">
        <f t="shared" si="3"/>
        <v>0</v>
      </c>
      <c r="V28" s="1035">
        <f t="shared" si="4"/>
        <v>0</v>
      </c>
      <c r="W28" s="1492"/>
      <c r="X28" s="1493"/>
    </row>
    <row r="29" spans="2:24" ht="32.25" customHeight="1" x14ac:dyDescent="0.25">
      <c r="B29" s="245">
        <v>68586</v>
      </c>
      <c r="C29" s="253" t="s">
        <v>2741</v>
      </c>
      <c r="D29" s="196">
        <v>2</v>
      </c>
      <c r="E29" s="197">
        <v>2</v>
      </c>
      <c r="F29" s="197">
        <v>0.125</v>
      </c>
      <c r="G29" s="198">
        <v>23.09</v>
      </c>
      <c r="H29" s="197">
        <v>72</v>
      </c>
      <c r="I29" s="198">
        <v>9</v>
      </c>
      <c r="J29" s="199">
        <f t="shared" si="1"/>
        <v>16.599599999999999</v>
      </c>
      <c r="K29" s="56"/>
      <c r="L29" s="55"/>
      <c r="M29" s="55"/>
      <c r="N29" s="55"/>
      <c r="O29" s="55"/>
      <c r="P29" s="55"/>
      <c r="Q29" s="55"/>
      <c r="R29" s="55"/>
      <c r="S29" s="54"/>
      <c r="T29" s="200">
        <f t="shared" si="2"/>
        <v>0</v>
      </c>
      <c r="U29" s="53">
        <f t="shared" si="3"/>
        <v>0</v>
      </c>
      <c r="V29" s="1035">
        <f t="shared" si="4"/>
        <v>0</v>
      </c>
      <c r="W29" s="1492"/>
      <c r="X29" s="1493"/>
    </row>
    <row r="30" spans="2:24" ht="32.25" customHeight="1" x14ac:dyDescent="0.25">
      <c r="B30" s="245">
        <v>68591</v>
      </c>
      <c r="C30" s="253" t="s">
        <v>2742</v>
      </c>
      <c r="D30" s="196">
        <v>2</v>
      </c>
      <c r="E30" s="197">
        <v>2</v>
      </c>
      <c r="F30" s="197">
        <v>0.125</v>
      </c>
      <c r="G30" s="198">
        <v>23.09</v>
      </c>
      <c r="H30" s="197">
        <v>72</v>
      </c>
      <c r="I30" s="198">
        <v>9</v>
      </c>
      <c r="J30" s="199">
        <f t="shared" ref="J30:J64" si="5">$S$6*I30</f>
        <v>16.599599999999999</v>
      </c>
      <c r="K30" s="56"/>
      <c r="L30" s="55"/>
      <c r="M30" s="55"/>
      <c r="N30" s="55"/>
      <c r="O30" s="55"/>
      <c r="P30" s="55"/>
      <c r="Q30" s="55"/>
      <c r="R30" s="55"/>
      <c r="S30" s="54"/>
      <c r="T30" s="200">
        <f t="shared" ref="T30:T64" si="6">SUM(K30:S30)</f>
        <v>0</v>
      </c>
      <c r="U30" s="53">
        <f t="shared" ref="U30:U64" si="7">T30*I30</f>
        <v>0</v>
      </c>
      <c r="V30" s="1035">
        <f t="shared" ref="V30:V64" si="8">U30*$S$6</f>
        <v>0</v>
      </c>
      <c r="W30" s="1492"/>
      <c r="X30" s="1493"/>
    </row>
    <row r="31" spans="2:24" ht="32.25" customHeight="1" x14ac:dyDescent="0.25">
      <c r="B31" s="245">
        <v>68592</v>
      </c>
      <c r="C31" s="253" t="s">
        <v>2743</v>
      </c>
      <c r="D31" s="196">
        <v>2</v>
      </c>
      <c r="E31" s="197">
        <v>2</v>
      </c>
      <c r="F31" s="197">
        <v>0.125</v>
      </c>
      <c r="G31" s="198">
        <v>23.09</v>
      </c>
      <c r="H31" s="197">
        <v>72</v>
      </c>
      <c r="I31" s="198">
        <v>7.23</v>
      </c>
      <c r="J31" s="199">
        <f t="shared" si="5"/>
        <v>13.335012000000001</v>
      </c>
      <c r="K31" s="56"/>
      <c r="L31" s="55"/>
      <c r="M31" s="55"/>
      <c r="N31" s="55"/>
      <c r="O31" s="55"/>
      <c r="P31" s="55"/>
      <c r="Q31" s="55"/>
      <c r="R31" s="55"/>
      <c r="S31" s="54"/>
      <c r="T31" s="200">
        <f t="shared" si="6"/>
        <v>0</v>
      </c>
      <c r="U31" s="53">
        <f t="shared" si="7"/>
        <v>0</v>
      </c>
      <c r="V31" s="1035">
        <f t="shared" si="8"/>
        <v>0</v>
      </c>
      <c r="W31" s="1492"/>
      <c r="X31" s="1493"/>
    </row>
    <row r="32" spans="2:24" ht="32.25" customHeight="1" x14ac:dyDescent="0.25">
      <c r="B32" s="245">
        <v>68594</v>
      </c>
      <c r="C32" s="253" t="s">
        <v>2744</v>
      </c>
      <c r="D32" s="196">
        <v>1</v>
      </c>
      <c r="E32" s="197">
        <v>2</v>
      </c>
      <c r="F32" s="197">
        <v>0.125</v>
      </c>
      <c r="G32" s="198">
        <v>18.68</v>
      </c>
      <c r="H32" s="197">
        <v>72</v>
      </c>
      <c r="I32" s="198">
        <v>4.5</v>
      </c>
      <c r="J32" s="199">
        <f t="shared" si="5"/>
        <v>8.2997999999999994</v>
      </c>
      <c r="K32" s="56"/>
      <c r="L32" s="55"/>
      <c r="M32" s="55"/>
      <c r="N32" s="55"/>
      <c r="O32" s="55"/>
      <c r="P32" s="55"/>
      <c r="Q32" s="55"/>
      <c r="R32" s="55"/>
      <c r="S32" s="54"/>
      <c r="T32" s="200">
        <f t="shared" si="6"/>
        <v>0</v>
      </c>
      <c r="U32" s="53">
        <f t="shared" si="7"/>
        <v>0</v>
      </c>
      <c r="V32" s="1035">
        <f t="shared" si="8"/>
        <v>0</v>
      </c>
      <c r="W32" s="1492"/>
      <c r="X32" s="1493"/>
    </row>
    <row r="33" spans="2:24" ht="32.25" customHeight="1" x14ac:dyDescent="0.25">
      <c r="B33" s="245">
        <v>68638</v>
      </c>
      <c r="C33" s="253" t="s">
        <v>2745</v>
      </c>
      <c r="D33" s="196">
        <v>2</v>
      </c>
      <c r="E33" s="197">
        <v>2</v>
      </c>
      <c r="F33" s="197">
        <v>0</v>
      </c>
      <c r="G33" s="198">
        <v>24.91</v>
      </c>
      <c r="H33" s="197">
        <v>72</v>
      </c>
      <c r="I33" s="198">
        <v>7.93</v>
      </c>
      <c r="J33" s="199">
        <f t="shared" si="5"/>
        <v>14.626092</v>
      </c>
      <c r="K33" s="56"/>
      <c r="L33" s="55"/>
      <c r="M33" s="55"/>
      <c r="N33" s="55"/>
      <c r="O33" s="55"/>
      <c r="P33" s="55"/>
      <c r="Q33" s="55"/>
      <c r="R33" s="55"/>
      <c r="S33" s="54"/>
      <c r="T33" s="200">
        <f t="shared" si="6"/>
        <v>0</v>
      </c>
      <c r="U33" s="53">
        <f t="shared" si="7"/>
        <v>0</v>
      </c>
      <c r="V33" s="1035">
        <f t="shared" si="8"/>
        <v>0</v>
      </c>
      <c r="W33" s="1492"/>
      <c r="X33" s="1493"/>
    </row>
    <row r="34" spans="2:24" ht="32.25" customHeight="1" x14ac:dyDescent="0.25">
      <c r="B34" s="245">
        <v>68724</v>
      </c>
      <c r="C34" s="253" t="s">
        <v>2746</v>
      </c>
      <c r="D34" s="196">
        <v>2</v>
      </c>
      <c r="E34" s="197">
        <v>2</v>
      </c>
      <c r="F34" s="197">
        <v>0</v>
      </c>
      <c r="G34" s="198">
        <v>16.079999999999998</v>
      </c>
      <c r="H34" s="197">
        <v>60</v>
      </c>
      <c r="I34" s="198">
        <v>6.28</v>
      </c>
      <c r="J34" s="199">
        <f t="shared" si="5"/>
        <v>11.582832000000002</v>
      </c>
      <c r="K34" s="56"/>
      <c r="L34" s="55"/>
      <c r="M34" s="55"/>
      <c r="N34" s="55"/>
      <c r="O34" s="55"/>
      <c r="P34" s="55"/>
      <c r="Q34" s="55"/>
      <c r="R34" s="55"/>
      <c r="S34" s="54"/>
      <c r="T34" s="200">
        <f t="shared" si="6"/>
        <v>0</v>
      </c>
      <c r="U34" s="53">
        <f t="shared" si="7"/>
        <v>0</v>
      </c>
      <c r="V34" s="1035">
        <f t="shared" si="8"/>
        <v>0</v>
      </c>
      <c r="W34" s="1492"/>
      <c r="X34" s="1493"/>
    </row>
    <row r="35" spans="2:24" ht="32.25" customHeight="1" x14ac:dyDescent="0.25">
      <c r="B35" s="245">
        <v>70253</v>
      </c>
      <c r="C35" s="253" t="s">
        <v>2747</v>
      </c>
      <c r="D35" s="196">
        <v>2</v>
      </c>
      <c r="E35" s="197">
        <v>2</v>
      </c>
      <c r="F35" s="197">
        <v>0</v>
      </c>
      <c r="G35" s="198">
        <v>13.38</v>
      </c>
      <c r="H35" s="197">
        <v>48</v>
      </c>
      <c r="I35" s="198">
        <v>3.1</v>
      </c>
      <c r="J35" s="199">
        <f t="shared" si="5"/>
        <v>5.7176400000000003</v>
      </c>
      <c r="K35" s="56"/>
      <c r="L35" s="55"/>
      <c r="M35" s="55"/>
      <c r="N35" s="55"/>
      <c r="O35" s="55"/>
      <c r="P35" s="55"/>
      <c r="Q35" s="55"/>
      <c r="R35" s="55"/>
      <c r="S35" s="54"/>
      <c r="T35" s="200">
        <f t="shared" si="6"/>
        <v>0</v>
      </c>
      <c r="U35" s="53">
        <f t="shared" si="7"/>
        <v>0</v>
      </c>
      <c r="V35" s="1035">
        <f t="shared" si="8"/>
        <v>0</v>
      </c>
      <c r="W35" s="1492"/>
      <c r="X35" s="1493"/>
    </row>
    <row r="36" spans="2:24" ht="32.25" customHeight="1" x14ac:dyDescent="0.25">
      <c r="B36" s="245">
        <v>70254</v>
      </c>
      <c r="C36" s="253" t="s">
        <v>2748</v>
      </c>
      <c r="D36" s="196">
        <v>1</v>
      </c>
      <c r="E36" s="197">
        <v>1</v>
      </c>
      <c r="F36" s="197">
        <v>0</v>
      </c>
      <c r="G36" s="198">
        <v>14.7</v>
      </c>
      <c r="H36" s="197">
        <v>96</v>
      </c>
      <c r="I36" s="198">
        <v>2.0699999999999998</v>
      </c>
      <c r="J36" s="199">
        <f t="shared" si="5"/>
        <v>3.8179079999999996</v>
      </c>
      <c r="K36" s="56"/>
      <c r="L36" s="55"/>
      <c r="M36" s="55"/>
      <c r="N36" s="55"/>
      <c r="O36" s="55"/>
      <c r="P36" s="55"/>
      <c r="Q36" s="55"/>
      <c r="R36" s="55"/>
      <c r="S36" s="54"/>
      <c r="T36" s="200">
        <f t="shared" si="6"/>
        <v>0</v>
      </c>
      <c r="U36" s="53">
        <f t="shared" si="7"/>
        <v>0</v>
      </c>
      <c r="V36" s="1035">
        <f t="shared" si="8"/>
        <v>0</v>
      </c>
      <c r="W36" s="1492"/>
      <c r="X36" s="1493"/>
    </row>
    <row r="37" spans="2:24" ht="32.25" customHeight="1" x14ac:dyDescent="0.25">
      <c r="B37" s="245">
        <v>70257</v>
      </c>
      <c r="C37" s="253" t="s">
        <v>2749</v>
      </c>
      <c r="D37" s="196">
        <v>1</v>
      </c>
      <c r="E37" s="197">
        <v>1</v>
      </c>
      <c r="F37" s="197">
        <v>0</v>
      </c>
      <c r="G37" s="198">
        <v>14.7</v>
      </c>
      <c r="H37" s="197">
        <v>96</v>
      </c>
      <c r="I37" s="198">
        <v>2.0699999999999998</v>
      </c>
      <c r="J37" s="199">
        <f t="shared" si="5"/>
        <v>3.8179079999999996</v>
      </c>
      <c r="K37" s="56"/>
      <c r="L37" s="55"/>
      <c r="M37" s="55"/>
      <c r="N37" s="55"/>
      <c r="O37" s="55"/>
      <c r="P37" s="55"/>
      <c r="Q37" s="55"/>
      <c r="R37" s="55"/>
      <c r="S37" s="54"/>
      <c r="T37" s="200">
        <f t="shared" si="6"/>
        <v>0</v>
      </c>
      <c r="U37" s="53">
        <f t="shared" si="7"/>
        <v>0</v>
      </c>
      <c r="V37" s="1035">
        <f t="shared" si="8"/>
        <v>0</v>
      </c>
      <c r="W37" s="1492"/>
      <c r="X37" s="1493"/>
    </row>
    <row r="38" spans="2:24" ht="32.25" customHeight="1" x14ac:dyDescent="0.25">
      <c r="B38" s="245">
        <v>72671</v>
      </c>
      <c r="C38" s="253" t="s">
        <v>2750</v>
      </c>
      <c r="D38" s="196">
        <v>2</v>
      </c>
      <c r="E38" s="197">
        <v>2</v>
      </c>
      <c r="F38" s="197">
        <v>0.125</v>
      </c>
      <c r="G38" s="198">
        <v>20.62</v>
      </c>
      <c r="H38" s="197">
        <v>60</v>
      </c>
      <c r="I38" s="198">
        <v>7.5</v>
      </c>
      <c r="J38" s="199">
        <f t="shared" si="5"/>
        <v>13.833</v>
      </c>
      <c r="K38" s="56"/>
      <c r="L38" s="55"/>
      <c r="M38" s="55"/>
      <c r="N38" s="55"/>
      <c r="O38" s="55"/>
      <c r="P38" s="55"/>
      <c r="Q38" s="55"/>
      <c r="R38" s="55"/>
      <c r="S38" s="54"/>
      <c r="T38" s="200">
        <f t="shared" si="6"/>
        <v>0</v>
      </c>
      <c r="U38" s="53">
        <f t="shared" si="7"/>
        <v>0</v>
      </c>
      <c r="V38" s="1035">
        <f t="shared" si="8"/>
        <v>0</v>
      </c>
      <c r="W38" s="1492"/>
      <c r="X38" s="1493"/>
    </row>
    <row r="39" spans="2:24" ht="32.25" customHeight="1" x14ac:dyDescent="0.25">
      <c r="B39" s="245">
        <v>72672</v>
      </c>
      <c r="C39" s="253" t="s">
        <v>2751</v>
      </c>
      <c r="D39" s="196">
        <v>2</v>
      </c>
      <c r="E39" s="197">
        <v>2</v>
      </c>
      <c r="F39" s="197">
        <v>0.125</v>
      </c>
      <c r="G39" s="198">
        <v>20.25</v>
      </c>
      <c r="H39" s="197">
        <v>60</v>
      </c>
      <c r="I39" s="198">
        <v>5.63</v>
      </c>
      <c r="J39" s="199">
        <f t="shared" si="5"/>
        <v>10.383972</v>
      </c>
      <c r="K39" s="56"/>
      <c r="L39" s="55"/>
      <c r="M39" s="55"/>
      <c r="N39" s="55"/>
      <c r="O39" s="55"/>
      <c r="P39" s="55"/>
      <c r="Q39" s="55"/>
      <c r="R39" s="55"/>
      <c r="S39" s="54"/>
      <c r="T39" s="200">
        <f t="shared" si="6"/>
        <v>0</v>
      </c>
      <c r="U39" s="53">
        <f t="shared" si="7"/>
        <v>0</v>
      </c>
      <c r="V39" s="1035">
        <f t="shared" si="8"/>
        <v>0</v>
      </c>
      <c r="W39" s="1492"/>
      <c r="X39" s="1493"/>
    </row>
    <row r="40" spans="2:24" ht="32.25" customHeight="1" x14ac:dyDescent="0.25">
      <c r="B40" s="245">
        <v>73022</v>
      </c>
      <c r="C40" s="253" t="s">
        <v>2752</v>
      </c>
      <c r="D40" s="196">
        <v>1.75</v>
      </c>
      <c r="E40" s="197">
        <v>4</v>
      </c>
      <c r="F40" s="197">
        <v>0.125</v>
      </c>
      <c r="G40" s="198">
        <v>15.8</v>
      </c>
      <c r="H40" s="197">
        <v>36</v>
      </c>
      <c r="I40" s="198">
        <v>4.3899999999999997</v>
      </c>
      <c r="J40" s="199">
        <f t="shared" si="5"/>
        <v>8.0969160000000002</v>
      </c>
      <c r="K40" s="56"/>
      <c r="L40" s="55"/>
      <c r="M40" s="55"/>
      <c r="N40" s="55"/>
      <c r="O40" s="55"/>
      <c r="P40" s="55"/>
      <c r="Q40" s="55"/>
      <c r="R40" s="55"/>
      <c r="S40" s="54"/>
      <c r="T40" s="200">
        <f t="shared" si="6"/>
        <v>0</v>
      </c>
      <c r="U40" s="53">
        <f t="shared" si="7"/>
        <v>0</v>
      </c>
      <c r="V40" s="1035">
        <f t="shared" si="8"/>
        <v>0</v>
      </c>
      <c r="W40" s="1492"/>
      <c r="X40" s="1493"/>
    </row>
    <row r="41" spans="2:24" ht="32.25" customHeight="1" x14ac:dyDescent="0.25">
      <c r="B41" s="245">
        <v>73067</v>
      </c>
      <c r="C41" s="253" t="s">
        <v>2753</v>
      </c>
      <c r="D41" s="196">
        <v>0</v>
      </c>
      <c r="E41" s="197">
        <v>0</v>
      </c>
      <c r="F41" s="197">
        <v>0</v>
      </c>
      <c r="G41" s="198">
        <v>4.12</v>
      </c>
      <c r="H41" s="197">
        <v>12</v>
      </c>
      <c r="I41" s="198">
        <v>1.06</v>
      </c>
      <c r="J41" s="199">
        <f t="shared" si="5"/>
        <v>1.9550640000000001</v>
      </c>
      <c r="K41" s="56"/>
      <c r="L41" s="55"/>
      <c r="M41" s="55"/>
      <c r="N41" s="55"/>
      <c r="O41" s="55"/>
      <c r="P41" s="55"/>
      <c r="Q41" s="55"/>
      <c r="R41" s="55"/>
      <c r="S41" s="54"/>
      <c r="T41" s="200">
        <f t="shared" si="6"/>
        <v>0</v>
      </c>
      <c r="U41" s="53">
        <f t="shared" si="7"/>
        <v>0</v>
      </c>
      <c r="V41" s="1035">
        <f t="shared" si="8"/>
        <v>0</v>
      </c>
      <c r="W41" s="1492"/>
      <c r="X41" s="1493"/>
    </row>
    <row r="42" spans="2:24" ht="32.25" customHeight="1" x14ac:dyDescent="0.25">
      <c r="B42" s="245">
        <v>73069</v>
      </c>
      <c r="C42" s="253" t="s">
        <v>2754</v>
      </c>
      <c r="D42" s="196">
        <v>0</v>
      </c>
      <c r="E42" s="197">
        <v>0</v>
      </c>
      <c r="F42" s="197">
        <v>0</v>
      </c>
      <c r="G42" s="198">
        <v>4.1900000000000004</v>
      </c>
      <c r="H42" s="197">
        <v>12</v>
      </c>
      <c r="I42" s="198">
        <v>0.74</v>
      </c>
      <c r="J42" s="199">
        <f t="shared" si="5"/>
        <v>1.3648560000000001</v>
      </c>
      <c r="K42" s="56"/>
      <c r="L42" s="55"/>
      <c r="M42" s="55"/>
      <c r="N42" s="55"/>
      <c r="O42" s="55"/>
      <c r="P42" s="55"/>
      <c r="Q42" s="55"/>
      <c r="R42" s="55"/>
      <c r="S42" s="54"/>
      <c r="T42" s="200">
        <f t="shared" si="6"/>
        <v>0</v>
      </c>
      <c r="U42" s="53">
        <f t="shared" si="7"/>
        <v>0</v>
      </c>
      <c r="V42" s="1035">
        <f t="shared" si="8"/>
        <v>0</v>
      </c>
      <c r="W42" s="1492"/>
      <c r="X42" s="1493"/>
    </row>
    <row r="43" spans="2:24" ht="32.25" customHeight="1" x14ac:dyDescent="0.25">
      <c r="B43" s="245">
        <v>73140</v>
      </c>
      <c r="C43" s="253" t="s">
        <v>2755</v>
      </c>
      <c r="D43" s="196">
        <v>1</v>
      </c>
      <c r="E43" s="197">
        <v>3</v>
      </c>
      <c r="F43" s="197">
        <v>0</v>
      </c>
      <c r="G43" s="198">
        <v>26.67</v>
      </c>
      <c r="H43" s="197">
        <v>72</v>
      </c>
      <c r="I43" s="198">
        <v>6.19</v>
      </c>
      <c r="J43" s="199">
        <f t="shared" si="5"/>
        <v>11.416836000000002</v>
      </c>
      <c r="K43" s="56"/>
      <c r="L43" s="55"/>
      <c r="M43" s="55"/>
      <c r="N43" s="55"/>
      <c r="O43" s="55"/>
      <c r="P43" s="55"/>
      <c r="Q43" s="55"/>
      <c r="R43" s="55"/>
      <c r="S43" s="54"/>
      <c r="T43" s="200">
        <f t="shared" si="6"/>
        <v>0</v>
      </c>
      <c r="U43" s="53">
        <f t="shared" si="7"/>
        <v>0</v>
      </c>
      <c r="V43" s="1035">
        <f t="shared" si="8"/>
        <v>0</v>
      </c>
      <c r="W43" s="1492"/>
      <c r="X43" s="1493"/>
    </row>
    <row r="44" spans="2:24" ht="32.25" customHeight="1" x14ac:dyDescent="0.25">
      <c r="B44" s="245">
        <v>73141</v>
      </c>
      <c r="C44" s="253" t="s">
        <v>2756</v>
      </c>
      <c r="D44" s="196">
        <v>1</v>
      </c>
      <c r="E44" s="197">
        <v>3</v>
      </c>
      <c r="F44" s="197">
        <v>0</v>
      </c>
      <c r="G44" s="198">
        <v>26.95</v>
      </c>
      <c r="H44" s="197">
        <v>72</v>
      </c>
      <c r="I44" s="198">
        <v>4.92</v>
      </c>
      <c r="J44" s="199">
        <f t="shared" si="5"/>
        <v>9.0744480000000003</v>
      </c>
      <c r="K44" s="56"/>
      <c r="L44" s="55"/>
      <c r="M44" s="55"/>
      <c r="N44" s="55"/>
      <c r="O44" s="55"/>
      <c r="P44" s="55"/>
      <c r="Q44" s="55"/>
      <c r="R44" s="55"/>
      <c r="S44" s="54"/>
      <c r="T44" s="200">
        <f t="shared" si="6"/>
        <v>0</v>
      </c>
      <c r="U44" s="53">
        <f t="shared" si="7"/>
        <v>0</v>
      </c>
      <c r="V44" s="1035">
        <f t="shared" si="8"/>
        <v>0</v>
      </c>
      <c r="W44" s="1492"/>
      <c r="X44" s="1493"/>
    </row>
    <row r="45" spans="2:24" ht="32.25" customHeight="1" x14ac:dyDescent="0.25">
      <c r="B45" s="245">
        <v>73142</v>
      </c>
      <c r="C45" s="253" t="s">
        <v>2757</v>
      </c>
      <c r="D45" s="196">
        <v>2</v>
      </c>
      <c r="E45" s="197">
        <v>3</v>
      </c>
      <c r="F45" s="197">
        <v>0.125</v>
      </c>
      <c r="G45" s="198">
        <v>24.34</v>
      </c>
      <c r="H45" s="197">
        <v>72</v>
      </c>
      <c r="I45" s="198">
        <v>9</v>
      </c>
      <c r="J45" s="199">
        <f t="shared" si="5"/>
        <v>16.599599999999999</v>
      </c>
      <c r="K45" s="56"/>
      <c r="L45" s="55"/>
      <c r="M45" s="55"/>
      <c r="N45" s="55"/>
      <c r="O45" s="55"/>
      <c r="P45" s="55"/>
      <c r="Q45" s="55"/>
      <c r="R45" s="55"/>
      <c r="S45" s="54"/>
      <c r="T45" s="200">
        <f t="shared" si="6"/>
        <v>0</v>
      </c>
      <c r="U45" s="53">
        <f t="shared" si="7"/>
        <v>0</v>
      </c>
      <c r="V45" s="1035">
        <f t="shared" si="8"/>
        <v>0</v>
      </c>
      <c r="W45" s="1492"/>
      <c r="X45" s="1493"/>
    </row>
    <row r="46" spans="2:24" ht="32.25" customHeight="1" x14ac:dyDescent="0.25">
      <c r="B46" s="245">
        <v>73143</v>
      </c>
      <c r="C46" s="253" t="s">
        <v>2758</v>
      </c>
      <c r="D46" s="196">
        <v>2</v>
      </c>
      <c r="E46" s="197">
        <v>3</v>
      </c>
      <c r="F46" s="197">
        <v>0.125</v>
      </c>
      <c r="G46" s="198">
        <v>24.48</v>
      </c>
      <c r="H46" s="197">
        <v>72</v>
      </c>
      <c r="I46" s="198">
        <v>6.89</v>
      </c>
      <c r="J46" s="199">
        <f t="shared" si="5"/>
        <v>12.707915999999999</v>
      </c>
      <c r="K46" s="56"/>
      <c r="L46" s="55"/>
      <c r="M46" s="55"/>
      <c r="N46" s="55"/>
      <c r="O46" s="55"/>
      <c r="P46" s="55"/>
      <c r="Q46" s="55"/>
      <c r="R46" s="55"/>
      <c r="S46" s="54"/>
      <c r="T46" s="200">
        <f t="shared" si="6"/>
        <v>0</v>
      </c>
      <c r="U46" s="53">
        <f t="shared" si="7"/>
        <v>0</v>
      </c>
      <c r="V46" s="1035">
        <f t="shared" si="8"/>
        <v>0</v>
      </c>
      <c r="W46" s="1492"/>
      <c r="X46" s="1493"/>
    </row>
    <row r="47" spans="2:24" ht="32.25" customHeight="1" x14ac:dyDescent="0.25">
      <c r="B47" s="245">
        <v>73158</v>
      </c>
      <c r="C47" s="253" t="s">
        <v>2759</v>
      </c>
      <c r="D47" s="196">
        <v>2</v>
      </c>
      <c r="E47" s="197">
        <v>2</v>
      </c>
      <c r="F47" s="197">
        <v>0.125</v>
      </c>
      <c r="G47" s="198">
        <v>27.6</v>
      </c>
      <c r="H47" s="197">
        <v>96</v>
      </c>
      <c r="I47" s="198">
        <v>4.5</v>
      </c>
      <c r="J47" s="199">
        <f t="shared" si="5"/>
        <v>8.2997999999999994</v>
      </c>
      <c r="K47" s="56"/>
      <c r="L47" s="55"/>
      <c r="M47" s="55"/>
      <c r="N47" s="55"/>
      <c r="O47" s="55"/>
      <c r="P47" s="55"/>
      <c r="Q47" s="55"/>
      <c r="R47" s="55"/>
      <c r="S47" s="54"/>
      <c r="T47" s="200">
        <f t="shared" si="6"/>
        <v>0</v>
      </c>
      <c r="U47" s="53">
        <f t="shared" si="7"/>
        <v>0</v>
      </c>
      <c r="V47" s="1035">
        <f t="shared" si="8"/>
        <v>0</v>
      </c>
      <c r="W47" s="1492"/>
      <c r="X47" s="1493"/>
    </row>
    <row r="48" spans="2:24" ht="32.25" customHeight="1" x14ac:dyDescent="0.25">
      <c r="B48" s="245">
        <v>73159</v>
      </c>
      <c r="C48" s="253" t="s">
        <v>2760</v>
      </c>
      <c r="D48" s="196">
        <v>2</v>
      </c>
      <c r="E48" s="197">
        <v>2</v>
      </c>
      <c r="F48" s="197">
        <v>0.125</v>
      </c>
      <c r="G48" s="198">
        <v>26.88</v>
      </c>
      <c r="H48" s="197">
        <v>96</v>
      </c>
      <c r="I48" s="198">
        <v>3.33</v>
      </c>
      <c r="J48" s="199">
        <f t="shared" si="5"/>
        <v>6.1418520000000001</v>
      </c>
      <c r="K48" s="56"/>
      <c r="L48" s="55"/>
      <c r="M48" s="55"/>
      <c r="N48" s="55"/>
      <c r="O48" s="55"/>
      <c r="P48" s="55"/>
      <c r="Q48" s="55"/>
      <c r="R48" s="55"/>
      <c r="S48" s="54"/>
      <c r="T48" s="200">
        <f t="shared" si="6"/>
        <v>0</v>
      </c>
      <c r="U48" s="53">
        <f t="shared" si="7"/>
        <v>0</v>
      </c>
      <c r="V48" s="1035">
        <f t="shared" si="8"/>
        <v>0</v>
      </c>
      <c r="W48" s="1492"/>
      <c r="X48" s="1493"/>
    </row>
    <row r="49" spans="2:24" ht="32.25" customHeight="1" x14ac:dyDescent="0.25">
      <c r="B49" s="245">
        <v>73338</v>
      </c>
      <c r="C49" s="253" t="s">
        <v>2761</v>
      </c>
      <c r="D49" s="196">
        <v>2</v>
      </c>
      <c r="E49" s="197">
        <v>2</v>
      </c>
      <c r="F49" s="197">
        <v>0</v>
      </c>
      <c r="G49" s="198">
        <v>26.25</v>
      </c>
      <c r="H49" s="197">
        <v>100</v>
      </c>
      <c r="I49" s="198">
        <v>10</v>
      </c>
      <c r="J49" s="199">
        <f t="shared" si="5"/>
        <v>18.443999999999999</v>
      </c>
      <c r="K49" s="56"/>
      <c r="L49" s="55"/>
      <c r="M49" s="55"/>
      <c r="N49" s="55"/>
      <c r="O49" s="55"/>
      <c r="P49" s="55"/>
      <c r="Q49" s="55"/>
      <c r="R49" s="55"/>
      <c r="S49" s="54"/>
      <c r="T49" s="200">
        <f t="shared" si="6"/>
        <v>0</v>
      </c>
      <c r="U49" s="53">
        <f t="shared" si="7"/>
        <v>0</v>
      </c>
      <c r="V49" s="1035">
        <f t="shared" si="8"/>
        <v>0</v>
      </c>
      <c r="W49" s="1492"/>
      <c r="X49" s="1493"/>
    </row>
    <row r="50" spans="2:24" ht="32.25" customHeight="1" x14ac:dyDescent="0.25">
      <c r="B50" s="245">
        <v>74795</v>
      </c>
      <c r="C50" s="253" t="s">
        <v>2762</v>
      </c>
      <c r="D50" s="196">
        <v>1</v>
      </c>
      <c r="E50" s="197">
        <v>3.5</v>
      </c>
      <c r="F50" s="197">
        <v>0</v>
      </c>
      <c r="G50" s="198">
        <v>23.63</v>
      </c>
      <c r="H50" s="197">
        <v>72</v>
      </c>
      <c r="I50" s="198">
        <v>4.5</v>
      </c>
      <c r="J50" s="199">
        <f t="shared" si="5"/>
        <v>8.2997999999999994</v>
      </c>
      <c r="K50" s="56"/>
      <c r="L50" s="55"/>
      <c r="M50" s="55"/>
      <c r="N50" s="55"/>
      <c r="O50" s="55"/>
      <c r="P50" s="55"/>
      <c r="Q50" s="55"/>
      <c r="R50" s="55"/>
      <c r="S50" s="54"/>
      <c r="T50" s="200">
        <f t="shared" si="6"/>
        <v>0</v>
      </c>
      <c r="U50" s="53">
        <f t="shared" si="7"/>
        <v>0</v>
      </c>
      <c r="V50" s="1035">
        <f t="shared" si="8"/>
        <v>0</v>
      </c>
      <c r="W50" s="1492"/>
      <c r="X50" s="1493"/>
    </row>
    <row r="51" spans="2:24" ht="32.25" customHeight="1" x14ac:dyDescent="0.25">
      <c r="B51" s="245">
        <v>78314</v>
      </c>
      <c r="C51" s="253" t="s">
        <v>2763</v>
      </c>
      <c r="D51" s="196">
        <v>2</v>
      </c>
      <c r="E51" s="197">
        <v>2</v>
      </c>
      <c r="F51" s="197">
        <v>0.125</v>
      </c>
      <c r="G51" s="198">
        <v>18.670000000000002</v>
      </c>
      <c r="H51" s="197">
        <v>60</v>
      </c>
      <c r="I51" s="198">
        <v>4.8</v>
      </c>
      <c r="J51" s="199">
        <f t="shared" si="5"/>
        <v>8.8531200000000005</v>
      </c>
      <c r="K51" s="56"/>
      <c r="L51" s="55"/>
      <c r="M51" s="55"/>
      <c r="N51" s="55"/>
      <c r="O51" s="55"/>
      <c r="P51" s="55"/>
      <c r="Q51" s="55"/>
      <c r="R51" s="55"/>
      <c r="S51" s="54"/>
      <c r="T51" s="200">
        <f t="shared" si="6"/>
        <v>0</v>
      </c>
      <c r="U51" s="53">
        <f t="shared" si="7"/>
        <v>0</v>
      </c>
      <c r="V51" s="1035">
        <f t="shared" si="8"/>
        <v>0</v>
      </c>
      <c r="W51" s="1492"/>
      <c r="X51" s="1493"/>
    </row>
    <row r="52" spans="2:24" ht="32.25" customHeight="1" x14ac:dyDescent="0.25">
      <c r="B52" s="245">
        <v>78315</v>
      </c>
      <c r="C52" s="253" t="s">
        <v>2764</v>
      </c>
      <c r="D52" s="196">
        <v>2</v>
      </c>
      <c r="E52" s="197">
        <v>2</v>
      </c>
      <c r="F52" s="197">
        <v>0.125</v>
      </c>
      <c r="G52" s="198">
        <v>18.670000000000002</v>
      </c>
      <c r="H52" s="197">
        <v>60</v>
      </c>
      <c r="I52" s="198">
        <v>5.92</v>
      </c>
      <c r="J52" s="199">
        <f t="shared" si="5"/>
        <v>10.918848000000001</v>
      </c>
      <c r="K52" s="56"/>
      <c r="L52" s="55"/>
      <c r="M52" s="55"/>
      <c r="N52" s="55"/>
      <c r="O52" s="55"/>
      <c r="P52" s="55"/>
      <c r="Q52" s="55"/>
      <c r="R52" s="55"/>
      <c r="S52" s="54"/>
      <c r="T52" s="200">
        <f t="shared" si="6"/>
        <v>0</v>
      </c>
      <c r="U52" s="53">
        <f t="shared" si="7"/>
        <v>0</v>
      </c>
      <c r="V52" s="1035">
        <f t="shared" si="8"/>
        <v>0</v>
      </c>
      <c r="W52" s="1492"/>
      <c r="X52" s="1493"/>
    </row>
    <row r="53" spans="2:24" ht="32.25" customHeight="1" x14ac:dyDescent="0.25">
      <c r="B53" s="245">
        <v>78352</v>
      </c>
      <c r="C53" s="253" t="s">
        <v>2765</v>
      </c>
      <c r="D53" s="196">
        <v>1</v>
      </c>
      <c r="E53" s="197">
        <v>1.5</v>
      </c>
      <c r="F53" s="197">
        <v>0</v>
      </c>
      <c r="G53" s="198">
        <v>24</v>
      </c>
      <c r="H53" s="197">
        <v>128</v>
      </c>
      <c r="I53" s="198">
        <v>2.2400000000000002</v>
      </c>
      <c r="J53" s="199">
        <f t="shared" si="5"/>
        <v>4.1314560000000009</v>
      </c>
      <c r="K53" s="56"/>
      <c r="L53" s="55"/>
      <c r="M53" s="55"/>
      <c r="N53" s="55"/>
      <c r="O53" s="55"/>
      <c r="P53" s="55"/>
      <c r="Q53" s="55"/>
      <c r="R53" s="55"/>
      <c r="S53" s="54"/>
      <c r="T53" s="200">
        <f t="shared" si="6"/>
        <v>0</v>
      </c>
      <c r="U53" s="53">
        <f t="shared" si="7"/>
        <v>0</v>
      </c>
      <c r="V53" s="1035">
        <f t="shared" si="8"/>
        <v>0</v>
      </c>
      <c r="W53" s="1492"/>
      <c r="X53" s="1493"/>
    </row>
    <row r="54" spans="2:24" ht="32.25" customHeight="1" x14ac:dyDescent="0.25">
      <c r="B54" s="245">
        <v>78353</v>
      </c>
      <c r="C54" s="253" t="s">
        <v>2766</v>
      </c>
      <c r="D54" s="196">
        <v>1</v>
      </c>
      <c r="E54" s="197">
        <v>1.5</v>
      </c>
      <c r="F54" s="197">
        <v>0</v>
      </c>
      <c r="G54" s="198">
        <v>23.6</v>
      </c>
      <c r="H54" s="197">
        <v>128</v>
      </c>
      <c r="I54" s="198">
        <v>4.96</v>
      </c>
      <c r="J54" s="199">
        <f t="shared" si="5"/>
        <v>9.1482240000000008</v>
      </c>
      <c r="K54" s="56"/>
      <c r="L54" s="55"/>
      <c r="M54" s="55"/>
      <c r="N54" s="55"/>
      <c r="O54" s="55"/>
      <c r="P54" s="55"/>
      <c r="Q54" s="55"/>
      <c r="R54" s="55"/>
      <c r="S54" s="54"/>
      <c r="T54" s="200">
        <f t="shared" si="6"/>
        <v>0</v>
      </c>
      <c r="U54" s="53">
        <f t="shared" si="7"/>
        <v>0</v>
      </c>
      <c r="V54" s="1035">
        <f t="shared" si="8"/>
        <v>0</v>
      </c>
      <c r="W54" s="1492"/>
      <c r="X54" s="1493"/>
    </row>
    <row r="55" spans="2:24" ht="32.25" customHeight="1" x14ac:dyDescent="0.25">
      <c r="B55" s="245">
        <v>78356</v>
      </c>
      <c r="C55" s="253" t="s">
        <v>2767</v>
      </c>
      <c r="D55" s="196">
        <v>2</v>
      </c>
      <c r="E55" s="197">
        <v>2</v>
      </c>
      <c r="F55" s="197">
        <v>0.125</v>
      </c>
      <c r="G55" s="198">
        <v>18.52</v>
      </c>
      <c r="H55" s="197">
        <v>60</v>
      </c>
      <c r="I55" s="198">
        <v>3.1</v>
      </c>
      <c r="J55" s="199">
        <f t="shared" si="5"/>
        <v>5.7176400000000003</v>
      </c>
      <c r="K55" s="56"/>
      <c r="L55" s="55"/>
      <c r="M55" s="55"/>
      <c r="N55" s="55"/>
      <c r="O55" s="55"/>
      <c r="P55" s="55"/>
      <c r="Q55" s="55"/>
      <c r="R55" s="55"/>
      <c r="S55" s="54"/>
      <c r="T55" s="200">
        <f t="shared" si="6"/>
        <v>0</v>
      </c>
      <c r="U55" s="53">
        <f t="shared" si="7"/>
        <v>0</v>
      </c>
      <c r="V55" s="1035">
        <f t="shared" si="8"/>
        <v>0</v>
      </c>
      <c r="W55" s="1492"/>
      <c r="X55" s="1493"/>
    </row>
    <row r="56" spans="2:24" ht="32.25" customHeight="1" x14ac:dyDescent="0.25">
      <c r="B56" s="245">
        <v>78357</v>
      </c>
      <c r="C56" s="253" t="s">
        <v>2768</v>
      </c>
      <c r="D56" s="196">
        <v>2</v>
      </c>
      <c r="E56" s="197">
        <v>2</v>
      </c>
      <c r="F56" s="197">
        <v>0.125</v>
      </c>
      <c r="G56" s="198">
        <v>18.48</v>
      </c>
      <c r="H56" s="197">
        <v>60</v>
      </c>
      <c r="I56" s="198">
        <v>2.2999999999999998</v>
      </c>
      <c r="J56" s="199">
        <f t="shared" si="5"/>
        <v>4.2421199999999999</v>
      </c>
      <c r="K56" s="56"/>
      <c r="L56" s="55"/>
      <c r="M56" s="55"/>
      <c r="N56" s="55"/>
      <c r="O56" s="55"/>
      <c r="P56" s="55"/>
      <c r="Q56" s="55"/>
      <c r="R56" s="55"/>
      <c r="S56" s="54"/>
      <c r="T56" s="200">
        <f t="shared" si="6"/>
        <v>0</v>
      </c>
      <c r="U56" s="53">
        <f t="shared" si="7"/>
        <v>0</v>
      </c>
      <c r="V56" s="1035">
        <f t="shared" si="8"/>
        <v>0</v>
      </c>
      <c r="W56" s="1492"/>
      <c r="X56" s="1493"/>
    </row>
    <row r="57" spans="2:24" ht="32.25" customHeight="1" x14ac:dyDescent="0.25">
      <c r="B57" s="245">
        <v>78359</v>
      </c>
      <c r="C57" s="253" t="s">
        <v>2769</v>
      </c>
      <c r="D57" s="196">
        <v>2</v>
      </c>
      <c r="E57" s="197">
        <v>2</v>
      </c>
      <c r="F57" s="197">
        <v>0</v>
      </c>
      <c r="G57" s="198">
        <v>16.079999999999998</v>
      </c>
      <c r="H57" s="197">
        <v>60</v>
      </c>
      <c r="I57" s="198">
        <v>3.87</v>
      </c>
      <c r="J57" s="199">
        <f t="shared" si="5"/>
        <v>7.1378280000000007</v>
      </c>
      <c r="K57" s="56"/>
      <c r="L57" s="55"/>
      <c r="M57" s="55"/>
      <c r="N57" s="55"/>
      <c r="O57" s="55"/>
      <c r="P57" s="55"/>
      <c r="Q57" s="55"/>
      <c r="R57" s="55"/>
      <c r="S57" s="54"/>
      <c r="T57" s="200">
        <f t="shared" si="6"/>
        <v>0</v>
      </c>
      <c r="U57" s="53">
        <f t="shared" si="7"/>
        <v>0</v>
      </c>
      <c r="V57" s="1035">
        <f t="shared" si="8"/>
        <v>0</v>
      </c>
      <c r="W57" s="1492"/>
      <c r="X57" s="1493"/>
    </row>
    <row r="58" spans="2:24" ht="32.25" customHeight="1" x14ac:dyDescent="0.25">
      <c r="B58" s="245">
        <v>78364</v>
      </c>
      <c r="C58" s="253" t="s">
        <v>2770</v>
      </c>
      <c r="D58" s="196">
        <v>2</v>
      </c>
      <c r="E58" s="197">
        <v>2</v>
      </c>
      <c r="F58" s="197">
        <v>0.125</v>
      </c>
      <c r="G58" s="198">
        <v>20.07</v>
      </c>
      <c r="H58" s="197">
        <v>72</v>
      </c>
      <c r="I58" s="198">
        <v>7.06</v>
      </c>
      <c r="J58" s="199">
        <f t="shared" si="5"/>
        <v>13.021464</v>
      </c>
      <c r="K58" s="56"/>
      <c r="L58" s="55"/>
      <c r="M58" s="55"/>
      <c r="N58" s="55"/>
      <c r="O58" s="55"/>
      <c r="P58" s="55"/>
      <c r="Q58" s="55"/>
      <c r="R58" s="55"/>
      <c r="S58" s="54"/>
      <c r="T58" s="200">
        <f t="shared" si="6"/>
        <v>0</v>
      </c>
      <c r="U58" s="53">
        <f t="shared" si="7"/>
        <v>0</v>
      </c>
      <c r="V58" s="1035">
        <f t="shared" si="8"/>
        <v>0</v>
      </c>
      <c r="W58" s="1492"/>
      <c r="X58" s="1493"/>
    </row>
    <row r="59" spans="2:24" ht="32.25" customHeight="1" x14ac:dyDescent="0.25">
      <c r="B59" s="245">
        <v>78365</v>
      </c>
      <c r="C59" s="253" t="s">
        <v>2771</v>
      </c>
      <c r="D59" s="196">
        <v>2</v>
      </c>
      <c r="E59" s="197">
        <v>2</v>
      </c>
      <c r="F59" s="197">
        <v>0.125</v>
      </c>
      <c r="G59" s="198">
        <v>20.29</v>
      </c>
      <c r="H59" s="197">
        <v>72</v>
      </c>
      <c r="I59" s="198">
        <v>6.39</v>
      </c>
      <c r="J59" s="199">
        <f t="shared" si="5"/>
        <v>11.785715999999999</v>
      </c>
      <c r="K59" s="56"/>
      <c r="L59" s="55"/>
      <c r="M59" s="55"/>
      <c r="N59" s="55"/>
      <c r="O59" s="55"/>
      <c r="P59" s="55"/>
      <c r="Q59" s="55"/>
      <c r="R59" s="55"/>
      <c r="S59" s="54"/>
      <c r="T59" s="200">
        <f t="shared" si="6"/>
        <v>0</v>
      </c>
      <c r="U59" s="53">
        <f t="shared" si="7"/>
        <v>0</v>
      </c>
      <c r="V59" s="1035">
        <f t="shared" si="8"/>
        <v>0</v>
      </c>
      <c r="W59" s="1492"/>
      <c r="X59" s="1493"/>
    </row>
    <row r="60" spans="2:24" ht="32.25" customHeight="1" x14ac:dyDescent="0.25">
      <c r="B60" s="245">
        <v>78366</v>
      </c>
      <c r="C60" s="253" t="s">
        <v>2772</v>
      </c>
      <c r="D60" s="196">
        <v>2</v>
      </c>
      <c r="E60" s="197">
        <v>2</v>
      </c>
      <c r="F60" s="197">
        <v>0.125</v>
      </c>
      <c r="G60" s="198">
        <v>20.07</v>
      </c>
      <c r="H60" s="197">
        <v>72</v>
      </c>
      <c r="I60" s="198">
        <v>7.06</v>
      </c>
      <c r="J60" s="199">
        <f t="shared" si="5"/>
        <v>13.021464</v>
      </c>
      <c r="K60" s="56"/>
      <c r="L60" s="55"/>
      <c r="M60" s="55"/>
      <c r="N60" s="55"/>
      <c r="O60" s="55"/>
      <c r="P60" s="55"/>
      <c r="Q60" s="55"/>
      <c r="R60" s="55"/>
      <c r="S60" s="54"/>
      <c r="T60" s="200">
        <f t="shared" si="6"/>
        <v>0</v>
      </c>
      <c r="U60" s="53">
        <f t="shared" si="7"/>
        <v>0</v>
      </c>
      <c r="V60" s="1035">
        <f t="shared" si="8"/>
        <v>0</v>
      </c>
      <c r="W60" s="1492"/>
      <c r="X60" s="1493"/>
    </row>
    <row r="61" spans="2:24" ht="32.25" customHeight="1" x14ac:dyDescent="0.25">
      <c r="B61" s="245">
        <v>78367</v>
      </c>
      <c r="C61" s="253" t="s">
        <v>2773</v>
      </c>
      <c r="D61" s="196">
        <v>2</v>
      </c>
      <c r="E61" s="197">
        <v>2</v>
      </c>
      <c r="F61" s="197">
        <v>0.125</v>
      </c>
      <c r="G61" s="198">
        <v>20.29</v>
      </c>
      <c r="H61" s="197">
        <v>72</v>
      </c>
      <c r="I61" s="198">
        <v>6.39</v>
      </c>
      <c r="J61" s="199">
        <f t="shared" si="5"/>
        <v>11.785715999999999</v>
      </c>
      <c r="K61" s="56"/>
      <c r="L61" s="55"/>
      <c r="M61" s="55"/>
      <c r="N61" s="55"/>
      <c r="O61" s="55"/>
      <c r="P61" s="55"/>
      <c r="Q61" s="55"/>
      <c r="R61" s="55"/>
      <c r="S61" s="54"/>
      <c r="T61" s="200">
        <f t="shared" si="6"/>
        <v>0</v>
      </c>
      <c r="U61" s="53">
        <f t="shared" si="7"/>
        <v>0</v>
      </c>
      <c r="V61" s="1035">
        <f t="shared" si="8"/>
        <v>0</v>
      </c>
      <c r="W61" s="1492"/>
      <c r="X61" s="1493"/>
    </row>
    <row r="62" spans="2:24" ht="32.25" customHeight="1" x14ac:dyDescent="0.25">
      <c r="B62" s="245">
        <v>78368</v>
      </c>
      <c r="C62" s="253" t="s">
        <v>2774</v>
      </c>
      <c r="D62" s="196">
        <v>2</v>
      </c>
      <c r="E62" s="197">
        <v>2</v>
      </c>
      <c r="F62" s="197">
        <v>0.125</v>
      </c>
      <c r="G62" s="198">
        <v>18.670000000000002</v>
      </c>
      <c r="H62" s="197">
        <v>60</v>
      </c>
      <c r="I62" s="198">
        <v>5.92</v>
      </c>
      <c r="J62" s="199">
        <f t="shared" si="5"/>
        <v>10.918848000000001</v>
      </c>
      <c r="K62" s="56"/>
      <c r="L62" s="55"/>
      <c r="M62" s="55"/>
      <c r="N62" s="55"/>
      <c r="O62" s="55"/>
      <c r="P62" s="55"/>
      <c r="Q62" s="55"/>
      <c r="R62" s="55"/>
      <c r="S62" s="54"/>
      <c r="T62" s="200">
        <f t="shared" si="6"/>
        <v>0</v>
      </c>
      <c r="U62" s="53">
        <f t="shared" si="7"/>
        <v>0</v>
      </c>
      <c r="V62" s="1035">
        <f t="shared" si="8"/>
        <v>0</v>
      </c>
      <c r="W62" s="1492"/>
      <c r="X62" s="1493"/>
    </row>
    <row r="63" spans="2:24" ht="32.25" customHeight="1" x14ac:dyDescent="0.25">
      <c r="B63" s="245">
        <v>78369</v>
      </c>
      <c r="C63" s="253" t="s">
        <v>2775</v>
      </c>
      <c r="D63" s="196">
        <v>2</v>
      </c>
      <c r="E63" s="197">
        <v>2</v>
      </c>
      <c r="F63" s="197">
        <v>0.125</v>
      </c>
      <c r="G63" s="198">
        <v>18.670000000000002</v>
      </c>
      <c r="H63" s="197">
        <v>60</v>
      </c>
      <c r="I63" s="198">
        <v>4.8</v>
      </c>
      <c r="J63" s="199">
        <f t="shared" si="5"/>
        <v>8.8531200000000005</v>
      </c>
      <c r="K63" s="56"/>
      <c r="L63" s="55"/>
      <c r="M63" s="55"/>
      <c r="N63" s="55"/>
      <c r="O63" s="55"/>
      <c r="P63" s="55"/>
      <c r="Q63" s="55"/>
      <c r="R63" s="55"/>
      <c r="S63" s="54"/>
      <c r="T63" s="200">
        <f t="shared" si="6"/>
        <v>0</v>
      </c>
      <c r="U63" s="53">
        <f t="shared" si="7"/>
        <v>0</v>
      </c>
      <c r="V63" s="1035">
        <f t="shared" si="8"/>
        <v>0</v>
      </c>
      <c r="W63" s="1492"/>
      <c r="X63" s="1493"/>
    </row>
    <row r="64" spans="2:24" ht="32.25" customHeight="1" x14ac:dyDescent="0.25">
      <c r="B64" s="245">
        <v>78372</v>
      </c>
      <c r="C64" s="253" t="s">
        <v>2776</v>
      </c>
      <c r="D64" s="196">
        <v>2</v>
      </c>
      <c r="E64" s="197">
        <v>2</v>
      </c>
      <c r="F64" s="197">
        <v>0</v>
      </c>
      <c r="G64" s="198">
        <v>26.4</v>
      </c>
      <c r="H64" s="197">
        <v>96</v>
      </c>
      <c r="I64" s="198">
        <v>9.1199999999999992</v>
      </c>
      <c r="J64" s="199">
        <f t="shared" si="5"/>
        <v>16.820927999999999</v>
      </c>
      <c r="K64" s="56"/>
      <c r="L64" s="55"/>
      <c r="M64" s="55"/>
      <c r="N64" s="55"/>
      <c r="O64" s="55"/>
      <c r="P64" s="55"/>
      <c r="Q64" s="55"/>
      <c r="R64" s="55"/>
      <c r="S64" s="54"/>
      <c r="T64" s="200">
        <f t="shared" si="6"/>
        <v>0</v>
      </c>
      <c r="U64" s="53">
        <f t="shared" si="7"/>
        <v>0</v>
      </c>
      <c r="V64" s="1035">
        <f t="shared" si="8"/>
        <v>0</v>
      </c>
      <c r="W64" s="1492"/>
      <c r="X64" s="1493"/>
    </row>
    <row r="65" spans="2:24" ht="32.25" customHeight="1" x14ac:dyDescent="0.25">
      <c r="B65" s="245">
        <v>78373</v>
      </c>
      <c r="C65" s="253" t="s">
        <v>2777</v>
      </c>
      <c r="D65" s="196">
        <v>2</v>
      </c>
      <c r="E65" s="197">
        <v>2</v>
      </c>
      <c r="F65" s="197">
        <v>0</v>
      </c>
      <c r="G65" s="198">
        <v>26.4</v>
      </c>
      <c r="H65" s="197">
        <v>96</v>
      </c>
      <c r="I65" s="198">
        <v>6.72</v>
      </c>
      <c r="J65" s="199">
        <f t="shared" ref="J65:J78" si="9">$S$6*I65</f>
        <v>12.394368</v>
      </c>
      <c r="K65" s="56"/>
      <c r="L65" s="55"/>
      <c r="M65" s="55"/>
      <c r="N65" s="55"/>
      <c r="O65" s="55"/>
      <c r="P65" s="55"/>
      <c r="Q65" s="55"/>
      <c r="R65" s="55"/>
      <c r="S65" s="54"/>
      <c r="T65" s="200">
        <f t="shared" ref="T65:T78" si="10">SUM(K65:S65)</f>
        <v>0</v>
      </c>
      <c r="U65" s="53">
        <f t="shared" ref="U65:U78" si="11">T65*I65</f>
        <v>0</v>
      </c>
      <c r="V65" s="1035">
        <f t="shared" ref="V65:V78" si="12">U65*$S$6</f>
        <v>0</v>
      </c>
      <c r="W65" s="1492"/>
      <c r="X65" s="1493"/>
    </row>
    <row r="66" spans="2:24" ht="32.25" customHeight="1" x14ac:dyDescent="0.25">
      <c r="B66" s="245">
        <v>78637</v>
      </c>
      <c r="C66" s="253" t="s">
        <v>2778</v>
      </c>
      <c r="D66" s="196">
        <v>2</v>
      </c>
      <c r="E66" s="197">
        <v>2</v>
      </c>
      <c r="F66" s="197">
        <v>0.125</v>
      </c>
      <c r="G66" s="198">
        <v>23.34</v>
      </c>
      <c r="H66" s="197">
        <v>72</v>
      </c>
      <c r="I66" s="198">
        <v>9</v>
      </c>
      <c r="J66" s="199">
        <f t="shared" si="9"/>
        <v>16.599599999999999</v>
      </c>
      <c r="K66" s="56"/>
      <c r="L66" s="55"/>
      <c r="M66" s="55"/>
      <c r="N66" s="55"/>
      <c r="O66" s="55"/>
      <c r="P66" s="55"/>
      <c r="Q66" s="55"/>
      <c r="R66" s="55"/>
      <c r="S66" s="54"/>
      <c r="T66" s="200">
        <f t="shared" si="10"/>
        <v>0</v>
      </c>
      <c r="U66" s="53">
        <f t="shared" si="11"/>
        <v>0</v>
      </c>
      <c r="V66" s="1035">
        <f t="shared" si="12"/>
        <v>0</v>
      </c>
      <c r="W66" s="1492"/>
      <c r="X66" s="1493"/>
    </row>
    <row r="67" spans="2:24" ht="32.25" customHeight="1" x14ac:dyDescent="0.25">
      <c r="B67" s="245">
        <v>78638</v>
      </c>
      <c r="C67" s="253" t="s">
        <v>2779</v>
      </c>
      <c r="D67" s="196">
        <v>2</v>
      </c>
      <c r="E67" s="197">
        <v>2</v>
      </c>
      <c r="F67" s="197">
        <v>0.125</v>
      </c>
      <c r="G67" s="198">
        <v>23.34</v>
      </c>
      <c r="H67" s="197">
        <v>72</v>
      </c>
      <c r="I67" s="198">
        <v>7.2</v>
      </c>
      <c r="J67" s="199">
        <f t="shared" si="9"/>
        <v>13.279680000000001</v>
      </c>
      <c r="K67" s="56"/>
      <c r="L67" s="55"/>
      <c r="M67" s="55"/>
      <c r="N67" s="55"/>
      <c r="O67" s="55"/>
      <c r="P67" s="55"/>
      <c r="Q67" s="55"/>
      <c r="R67" s="55"/>
      <c r="S67" s="54"/>
      <c r="T67" s="200">
        <f t="shared" si="10"/>
        <v>0</v>
      </c>
      <c r="U67" s="53">
        <f t="shared" si="11"/>
        <v>0</v>
      </c>
      <c r="V67" s="1035">
        <f t="shared" si="12"/>
        <v>0</v>
      </c>
      <c r="W67" s="1492"/>
      <c r="X67" s="1493"/>
    </row>
    <row r="68" spans="2:24" ht="32.25" customHeight="1" x14ac:dyDescent="0.25">
      <c r="B68" s="243">
        <v>78639</v>
      </c>
      <c r="C68" s="253" t="s">
        <v>2780</v>
      </c>
      <c r="D68" s="196">
        <v>2</v>
      </c>
      <c r="E68" s="197">
        <v>2</v>
      </c>
      <c r="F68" s="197">
        <v>0</v>
      </c>
      <c r="G68" s="198">
        <v>23.45</v>
      </c>
      <c r="H68" s="197">
        <v>72</v>
      </c>
      <c r="I68" s="198">
        <v>7.59</v>
      </c>
      <c r="J68" s="199">
        <f t="shared" si="9"/>
        <v>13.998996</v>
      </c>
      <c r="K68" s="56"/>
      <c r="L68" s="55"/>
      <c r="M68" s="55"/>
      <c r="N68" s="55"/>
      <c r="O68" s="55"/>
      <c r="P68" s="55"/>
      <c r="Q68" s="55"/>
      <c r="R68" s="55"/>
      <c r="S68" s="54"/>
      <c r="T68" s="200">
        <f t="shared" si="10"/>
        <v>0</v>
      </c>
      <c r="U68" s="53">
        <f t="shared" si="11"/>
        <v>0</v>
      </c>
      <c r="V68" s="1035">
        <f t="shared" si="12"/>
        <v>0</v>
      </c>
      <c r="W68" s="1492"/>
      <c r="X68" s="1493"/>
    </row>
    <row r="69" spans="2:24" ht="32.25" customHeight="1" x14ac:dyDescent="0.25">
      <c r="B69" s="245">
        <v>78640</v>
      </c>
      <c r="C69" s="253" t="s">
        <v>2781</v>
      </c>
      <c r="D69" s="196">
        <v>2</v>
      </c>
      <c r="E69" s="197">
        <v>2</v>
      </c>
      <c r="F69" s="197">
        <v>0.125</v>
      </c>
      <c r="G69" s="198">
        <v>23.85</v>
      </c>
      <c r="H69" s="197">
        <v>72</v>
      </c>
      <c r="I69" s="198">
        <v>6.46</v>
      </c>
      <c r="J69" s="199">
        <f t="shared" si="9"/>
        <v>11.914823999999999</v>
      </c>
      <c r="K69" s="56"/>
      <c r="L69" s="55"/>
      <c r="M69" s="55"/>
      <c r="N69" s="55"/>
      <c r="O69" s="55"/>
      <c r="P69" s="55"/>
      <c r="Q69" s="55"/>
      <c r="R69" s="55"/>
      <c r="S69" s="54"/>
      <c r="T69" s="200">
        <f t="shared" si="10"/>
        <v>0</v>
      </c>
      <c r="U69" s="53">
        <f t="shared" si="11"/>
        <v>0</v>
      </c>
      <c r="V69" s="1035">
        <f t="shared" si="12"/>
        <v>0</v>
      </c>
      <c r="W69" s="1492"/>
      <c r="X69" s="1493"/>
    </row>
    <row r="70" spans="2:24" ht="32.25" customHeight="1" x14ac:dyDescent="0.25">
      <c r="B70" s="245">
        <v>78653</v>
      </c>
      <c r="C70" s="253" t="s">
        <v>2782</v>
      </c>
      <c r="D70" s="196">
        <v>2</v>
      </c>
      <c r="E70" s="197">
        <v>2</v>
      </c>
      <c r="F70" s="197">
        <v>0.125</v>
      </c>
      <c r="G70" s="198">
        <v>23.34</v>
      </c>
      <c r="H70" s="197">
        <v>72</v>
      </c>
      <c r="I70" s="198">
        <v>9</v>
      </c>
      <c r="J70" s="199">
        <f t="shared" si="9"/>
        <v>16.599599999999999</v>
      </c>
      <c r="K70" s="56"/>
      <c r="L70" s="55"/>
      <c r="M70" s="55"/>
      <c r="N70" s="55"/>
      <c r="O70" s="55"/>
      <c r="P70" s="55"/>
      <c r="Q70" s="55"/>
      <c r="R70" s="55"/>
      <c r="S70" s="54"/>
      <c r="T70" s="200">
        <f t="shared" si="10"/>
        <v>0</v>
      </c>
      <c r="U70" s="53">
        <f t="shared" si="11"/>
        <v>0</v>
      </c>
      <c r="V70" s="1035">
        <f t="shared" si="12"/>
        <v>0</v>
      </c>
      <c r="W70" s="1492"/>
      <c r="X70" s="1493"/>
    </row>
    <row r="71" spans="2:24" ht="32.25" customHeight="1" x14ac:dyDescent="0.25">
      <c r="B71" s="243">
        <v>78654</v>
      </c>
      <c r="C71" s="253" t="s">
        <v>2783</v>
      </c>
      <c r="D71" s="196">
        <v>2</v>
      </c>
      <c r="E71" s="197">
        <v>2</v>
      </c>
      <c r="F71" s="197">
        <v>0.125</v>
      </c>
      <c r="G71" s="198">
        <v>23.34</v>
      </c>
      <c r="H71" s="197">
        <v>72</v>
      </c>
      <c r="I71" s="198">
        <v>7.2</v>
      </c>
      <c r="J71" s="199">
        <f t="shared" si="9"/>
        <v>13.279680000000001</v>
      </c>
      <c r="K71" s="56"/>
      <c r="L71" s="55"/>
      <c r="M71" s="55"/>
      <c r="N71" s="55"/>
      <c r="O71" s="55"/>
      <c r="P71" s="55"/>
      <c r="Q71" s="55"/>
      <c r="R71" s="55"/>
      <c r="S71" s="54"/>
      <c r="T71" s="200">
        <f t="shared" si="10"/>
        <v>0</v>
      </c>
      <c r="U71" s="53">
        <f t="shared" si="11"/>
        <v>0</v>
      </c>
      <c r="V71" s="1035">
        <f t="shared" si="12"/>
        <v>0</v>
      </c>
      <c r="W71" s="1492"/>
      <c r="X71" s="1493"/>
    </row>
    <row r="72" spans="2:24" ht="32.25" customHeight="1" x14ac:dyDescent="0.25">
      <c r="B72" s="245">
        <v>78673</v>
      </c>
      <c r="C72" s="253" t="s">
        <v>2784</v>
      </c>
      <c r="D72" s="196">
        <v>2</v>
      </c>
      <c r="E72" s="197">
        <v>2</v>
      </c>
      <c r="F72" s="197">
        <v>0.125</v>
      </c>
      <c r="G72" s="198">
        <v>27.6</v>
      </c>
      <c r="H72" s="197">
        <v>96</v>
      </c>
      <c r="I72" s="198">
        <v>4.5</v>
      </c>
      <c r="J72" s="199">
        <f t="shared" si="9"/>
        <v>8.2997999999999994</v>
      </c>
      <c r="K72" s="56"/>
      <c r="L72" s="55"/>
      <c r="M72" s="55"/>
      <c r="N72" s="55"/>
      <c r="O72" s="55"/>
      <c r="P72" s="55"/>
      <c r="Q72" s="55"/>
      <c r="R72" s="55"/>
      <c r="S72" s="54"/>
      <c r="T72" s="200">
        <f t="shared" si="10"/>
        <v>0</v>
      </c>
      <c r="U72" s="53">
        <f t="shared" si="11"/>
        <v>0</v>
      </c>
      <c r="V72" s="1035">
        <f t="shared" si="12"/>
        <v>0</v>
      </c>
      <c r="W72" s="1492"/>
      <c r="X72" s="1493"/>
    </row>
    <row r="73" spans="2:24" ht="32.25" customHeight="1" x14ac:dyDescent="0.25">
      <c r="B73" s="243">
        <v>78674</v>
      </c>
      <c r="C73" s="253" t="s">
        <v>2785</v>
      </c>
      <c r="D73" s="196">
        <v>2</v>
      </c>
      <c r="E73" s="197">
        <v>2</v>
      </c>
      <c r="F73" s="197">
        <v>0.125</v>
      </c>
      <c r="G73" s="198">
        <v>26.88</v>
      </c>
      <c r="H73" s="197">
        <v>96</v>
      </c>
      <c r="I73" s="198">
        <v>3.33</v>
      </c>
      <c r="J73" s="199">
        <f t="shared" si="9"/>
        <v>6.1418520000000001</v>
      </c>
      <c r="K73" s="56"/>
      <c r="L73" s="55"/>
      <c r="M73" s="55"/>
      <c r="N73" s="55"/>
      <c r="O73" s="55"/>
      <c r="P73" s="55"/>
      <c r="Q73" s="55"/>
      <c r="R73" s="55"/>
      <c r="S73" s="54"/>
      <c r="T73" s="200">
        <f t="shared" si="10"/>
        <v>0</v>
      </c>
      <c r="U73" s="53">
        <f t="shared" si="11"/>
        <v>0</v>
      </c>
      <c r="V73" s="1035">
        <f t="shared" si="12"/>
        <v>0</v>
      </c>
      <c r="W73" s="1492"/>
      <c r="X73" s="1493"/>
    </row>
    <row r="74" spans="2:24" ht="32.25" customHeight="1" x14ac:dyDescent="0.25">
      <c r="B74" s="245">
        <v>78697</v>
      </c>
      <c r="C74" s="253" t="s">
        <v>2786</v>
      </c>
      <c r="D74" s="196">
        <v>2</v>
      </c>
      <c r="E74" s="197">
        <v>2</v>
      </c>
      <c r="F74" s="197">
        <v>0.125</v>
      </c>
      <c r="G74" s="198">
        <v>27</v>
      </c>
      <c r="H74" s="197">
        <v>96</v>
      </c>
      <c r="I74" s="198">
        <v>8.4</v>
      </c>
      <c r="J74" s="199">
        <f t="shared" si="9"/>
        <v>15.492960000000002</v>
      </c>
      <c r="K74" s="56"/>
      <c r="L74" s="55"/>
      <c r="M74" s="55"/>
      <c r="N74" s="55"/>
      <c r="O74" s="55"/>
      <c r="P74" s="55"/>
      <c r="Q74" s="55"/>
      <c r="R74" s="55"/>
      <c r="S74" s="54"/>
      <c r="T74" s="200">
        <f t="shared" si="10"/>
        <v>0</v>
      </c>
      <c r="U74" s="53">
        <f t="shared" si="11"/>
        <v>0</v>
      </c>
      <c r="V74" s="1035">
        <f t="shared" si="12"/>
        <v>0</v>
      </c>
      <c r="W74" s="1492"/>
      <c r="X74" s="1493"/>
    </row>
    <row r="75" spans="2:24" ht="32.25" customHeight="1" x14ac:dyDescent="0.25">
      <c r="B75" s="243">
        <v>78698</v>
      </c>
      <c r="C75" s="253" t="s">
        <v>2787</v>
      </c>
      <c r="D75" s="196">
        <v>2</v>
      </c>
      <c r="E75" s="197">
        <v>2</v>
      </c>
      <c r="F75" s="197">
        <v>0.125</v>
      </c>
      <c r="G75" s="198">
        <v>26.88</v>
      </c>
      <c r="H75" s="197">
        <v>96</v>
      </c>
      <c r="I75" s="198">
        <v>6.66</v>
      </c>
      <c r="J75" s="199">
        <f t="shared" si="9"/>
        <v>12.283704</v>
      </c>
      <c r="K75" s="56"/>
      <c r="L75" s="55"/>
      <c r="M75" s="55"/>
      <c r="N75" s="55"/>
      <c r="O75" s="55"/>
      <c r="P75" s="55"/>
      <c r="Q75" s="55"/>
      <c r="R75" s="55"/>
      <c r="S75" s="54"/>
      <c r="T75" s="200">
        <f t="shared" si="10"/>
        <v>0</v>
      </c>
      <c r="U75" s="53">
        <f t="shared" si="11"/>
        <v>0</v>
      </c>
      <c r="V75" s="1035">
        <f t="shared" si="12"/>
        <v>0</v>
      </c>
      <c r="W75" s="1492"/>
      <c r="X75" s="1493"/>
    </row>
    <row r="76" spans="2:24" ht="32.25" customHeight="1" x14ac:dyDescent="0.25">
      <c r="B76" s="243">
        <v>78771</v>
      </c>
      <c r="C76" s="253" t="s">
        <v>2788</v>
      </c>
      <c r="D76" s="196">
        <v>2</v>
      </c>
      <c r="E76" s="197">
        <v>2</v>
      </c>
      <c r="F76" s="197">
        <v>0.125</v>
      </c>
      <c r="G76" s="198">
        <v>28.14</v>
      </c>
      <c r="H76" s="197">
        <v>96</v>
      </c>
      <c r="I76" s="198">
        <v>5.7</v>
      </c>
      <c r="J76" s="199">
        <f t="shared" si="9"/>
        <v>10.51308</v>
      </c>
      <c r="K76" s="56"/>
      <c r="L76" s="55"/>
      <c r="M76" s="55"/>
      <c r="N76" s="55"/>
      <c r="O76" s="55"/>
      <c r="P76" s="55"/>
      <c r="Q76" s="55"/>
      <c r="R76" s="55"/>
      <c r="S76" s="54"/>
      <c r="T76" s="200">
        <f t="shared" si="10"/>
        <v>0</v>
      </c>
      <c r="U76" s="53">
        <f t="shared" si="11"/>
        <v>0</v>
      </c>
      <c r="V76" s="1035">
        <f t="shared" si="12"/>
        <v>0</v>
      </c>
      <c r="W76" s="1492"/>
      <c r="X76" s="1493"/>
    </row>
    <row r="77" spans="2:24" ht="32.25" customHeight="1" x14ac:dyDescent="0.25">
      <c r="B77" s="245">
        <v>78985</v>
      </c>
      <c r="C77" s="253" t="s">
        <v>2789</v>
      </c>
      <c r="D77" s="196">
        <v>2</v>
      </c>
      <c r="E77" s="197">
        <v>3</v>
      </c>
      <c r="F77" s="197">
        <v>0.125</v>
      </c>
      <c r="G77" s="198">
        <v>25.04</v>
      </c>
      <c r="H77" s="197">
        <v>72</v>
      </c>
      <c r="I77" s="198">
        <v>9</v>
      </c>
      <c r="J77" s="199">
        <f t="shared" si="9"/>
        <v>16.599599999999999</v>
      </c>
      <c r="K77" s="56"/>
      <c r="L77" s="55"/>
      <c r="M77" s="55"/>
      <c r="N77" s="55"/>
      <c r="O77" s="55"/>
      <c r="P77" s="55"/>
      <c r="Q77" s="55"/>
      <c r="R77" s="55"/>
      <c r="S77" s="54"/>
      <c r="T77" s="200">
        <f t="shared" si="10"/>
        <v>0</v>
      </c>
      <c r="U77" s="53">
        <f t="shared" si="11"/>
        <v>0</v>
      </c>
      <c r="V77" s="1035">
        <f t="shared" si="12"/>
        <v>0</v>
      </c>
      <c r="W77" s="1492"/>
      <c r="X77" s="1493"/>
    </row>
    <row r="78" spans="2:24" ht="32.25" customHeight="1" thickBot="1" x14ac:dyDescent="0.3">
      <c r="B78" s="330">
        <v>78986</v>
      </c>
      <c r="C78" s="255" t="s">
        <v>2790</v>
      </c>
      <c r="D78" s="203">
        <v>2</v>
      </c>
      <c r="E78" s="204">
        <v>3</v>
      </c>
      <c r="F78" s="204">
        <v>0.125</v>
      </c>
      <c r="G78" s="205">
        <v>25.18</v>
      </c>
      <c r="H78" s="204">
        <v>72</v>
      </c>
      <c r="I78" s="205">
        <v>6.89</v>
      </c>
      <c r="J78" s="206">
        <f t="shared" si="9"/>
        <v>12.707915999999999</v>
      </c>
      <c r="K78" s="52"/>
      <c r="L78" s="51"/>
      <c r="M78" s="51"/>
      <c r="N78" s="51"/>
      <c r="O78" s="51"/>
      <c r="P78" s="51"/>
      <c r="Q78" s="51"/>
      <c r="R78" s="51"/>
      <c r="S78" s="50"/>
      <c r="T78" s="207">
        <f t="shared" si="10"/>
        <v>0</v>
      </c>
      <c r="U78" s="49">
        <f t="shared" si="11"/>
        <v>0</v>
      </c>
      <c r="V78" s="1036">
        <f t="shared" si="12"/>
        <v>0</v>
      </c>
      <c r="W78" s="1494"/>
      <c r="X78" s="1495"/>
    </row>
    <row r="79" spans="2:24" ht="23.85" customHeight="1" x14ac:dyDescent="0.25">
      <c r="B79" s="1548" t="s">
        <v>2004</v>
      </c>
      <c r="C79" s="1569"/>
      <c r="D79" s="1569"/>
      <c r="E79" s="1569"/>
      <c r="F79" s="1569"/>
      <c r="G79" s="1569"/>
      <c r="H79" s="1569"/>
      <c r="I79" s="1569"/>
      <c r="J79" s="1569"/>
      <c r="K79" s="1569"/>
      <c r="L79" s="1569"/>
      <c r="M79" s="1569"/>
      <c r="N79" s="1569"/>
      <c r="O79" s="1569"/>
      <c r="P79" s="1569"/>
      <c r="Q79" s="1569"/>
      <c r="R79" s="1569"/>
      <c r="S79" s="1569"/>
      <c r="T79" s="1569"/>
      <c r="U79" s="1569"/>
      <c r="V79" s="1569"/>
      <c r="W79" s="1569"/>
      <c r="X79" s="1550"/>
    </row>
    <row r="80" spans="2:24" ht="23.85" customHeight="1" x14ac:dyDescent="0.25">
      <c r="B80" s="1548"/>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50"/>
    </row>
    <row r="81" spans="2:24" ht="0.75" customHeight="1" x14ac:dyDescent="0.25">
      <c r="B81" s="1548"/>
      <c r="C81" s="1569"/>
      <c r="D81" s="1569"/>
      <c r="E81" s="1569"/>
      <c r="F81" s="1569"/>
      <c r="G81" s="1569"/>
      <c r="H81" s="1569"/>
      <c r="I81" s="1569"/>
      <c r="J81" s="1569"/>
      <c r="K81" s="1569"/>
      <c r="L81" s="1569"/>
      <c r="M81" s="1569"/>
      <c r="N81" s="1569"/>
      <c r="O81" s="1569"/>
      <c r="P81" s="1569"/>
      <c r="Q81" s="1569"/>
      <c r="R81" s="1569"/>
      <c r="S81" s="1569"/>
      <c r="T81" s="1569"/>
      <c r="U81" s="1569"/>
      <c r="V81" s="1569"/>
      <c r="W81" s="1569"/>
      <c r="X81" s="1550"/>
    </row>
    <row r="82" spans="2:24" ht="33.75" customHeight="1" thickBot="1" x14ac:dyDescent="0.3">
      <c r="B82" s="1551"/>
      <c r="C82" s="1552"/>
      <c r="D82" s="1552"/>
      <c r="E82" s="1552"/>
      <c r="F82" s="1552"/>
      <c r="G82" s="1552"/>
      <c r="H82" s="1552"/>
      <c r="I82" s="1552"/>
      <c r="J82" s="1552"/>
      <c r="K82" s="1552"/>
      <c r="L82" s="1552"/>
      <c r="M82" s="1552"/>
      <c r="N82" s="1552"/>
      <c r="O82" s="1552"/>
      <c r="P82" s="1552"/>
      <c r="Q82" s="1552"/>
      <c r="R82" s="1552"/>
      <c r="S82" s="1552"/>
      <c r="T82" s="1552"/>
      <c r="U82" s="1552"/>
      <c r="V82" s="1552"/>
      <c r="W82" s="1552"/>
      <c r="X82" s="1553"/>
    </row>
    <row r="83" spans="2:24" ht="58.5" customHeight="1" thickTop="1" thickBot="1" x14ac:dyDescent="0.3">
      <c r="B83" s="1533"/>
      <c r="C83" s="1533"/>
      <c r="D83" s="1533"/>
      <c r="E83" s="1533"/>
      <c r="F83" s="1533"/>
      <c r="G83" s="1533"/>
      <c r="H83" s="1533"/>
      <c r="I83" s="1533"/>
      <c r="J83" s="1533"/>
      <c r="K83" s="1533"/>
      <c r="L83" s="1533"/>
      <c r="M83" s="1533"/>
      <c r="N83" s="1533"/>
      <c r="O83" s="1533"/>
      <c r="P83" s="1533"/>
      <c r="Q83" s="1533"/>
      <c r="R83" s="1533"/>
      <c r="S83" s="1533"/>
      <c r="T83" s="1533"/>
      <c r="U83" s="1533"/>
      <c r="V83" s="1533"/>
      <c r="W83" s="1533"/>
      <c r="X83" s="1533"/>
    </row>
    <row r="84" spans="2:24" ht="23.25" x14ac:dyDescent="0.35">
      <c r="C84" s="1530" t="s">
        <v>2005</v>
      </c>
      <c r="D84" s="1531"/>
      <c r="E84" s="1531"/>
      <c r="F84" s="1531"/>
      <c r="G84" s="1532"/>
    </row>
    <row r="85" spans="2:24" x14ac:dyDescent="0.25">
      <c r="C85" s="1631"/>
      <c r="D85" s="1632"/>
      <c r="E85" s="1632"/>
      <c r="F85" s="1632"/>
      <c r="G85" s="1633"/>
    </row>
    <row r="86" spans="2:24" x14ac:dyDescent="0.25">
      <c r="C86" s="1631"/>
      <c r="D86" s="1632"/>
      <c r="E86" s="1632"/>
      <c r="F86" s="1632"/>
      <c r="G86" s="1633"/>
    </row>
    <row r="87" spans="2:24" x14ac:dyDescent="0.25">
      <c r="C87" s="1631"/>
      <c r="D87" s="1632"/>
      <c r="E87" s="1632"/>
      <c r="F87" s="1632"/>
      <c r="G87" s="1633"/>
    </row>
    <row r="88" spans="2:24" ht="15.75" thickBot="1" x14ac:dyDescent="0.3">
      <c r="C88" s="1634"/>
      <c r="D88" s="1635"/>
      <c r="E88" s="1635"/>
      <c r="F88" s="1635"/>
      <c r="G88" s="1636"/>
    </row>
  </sheetData>
  <sheetProtection algorithmName="SHA-512" hashValue="eFyZa6xjnd6OCSMN5PiWcRvXRkkLA3Xi88XDUC91mB5+Qt2Mi6RkfKKV+qpRFwAY4P3y0zmyTwiNpYBYg+Gapg==" saltValue="WqGh3/WnpGCBPlD8s1wC1w=="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84:G84"/>
    <mergeCell ref="C85:G88"/>
    <mergeCell ref="B83:X83"/>
    <mergeCell ref="B7:B8"/>
    <mergeCell ref="E7:J7"/>
    <mergeCell ref="L7:Q7"/>
    <mergeCell ref="S7:X7"/>
    <mergeCell ref="E8:J8"/>
    <mergeCell ref="L8:Q8"/>
    <mergeCell ref="S8:X8"/>
    <mergeCell ref="B9:X9"/>
    <mergeCell ref="B10:X10"/>
    <mergeCell ref="W14:X78"/>
    <mergeCell ref="B79:X80"/>
    <mergeCell ref="B81:X82"/>
  </mergeCells>
  <conditionalFormatting sqref="B1:B1048576">
    <cfRule type="duplicateValues" dxfId="24" priority="4"/>
  </conditionalFormatting>
  <conditionalFormatting sqref="K6">
    <cfRule type="expression" dxfId="23" priority="1">
      <formula>#REF!</formula>
    </cfRule>
  </conditionalFormatting>
  <conditionalFormatting sqref="K6">
    <cfRule type="cellIs" dxfId="22" priority="2" operator="equal">
      <formula>"Meets the minumum case amount"</formula>
    </cfRule>
    <cfRule type="duplicateValues" dxfId="21" priority="3"/>
  </conditionalFormatting>
  <pageMargins left="0.25" right="0.25" top="0.5" bottom="0.25" header="0" footer="0"/>
  <pageSetup scale="37"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08A45-ED0B-4AAA-B739-5C7B492E5606}">
  <sheetPr>
    <pageSetUpPr fitToPage="1"/>
  </sheetPr>
  <dimension ref="A1:Y26"/>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551">
        <v>100113</v>
      </c>
      <c r="L6" s="1559" t="s">
        <v>1963</v>
      </c>
      <c r="M6" s="1559"/>
      <c r="N6" s="1559"/>
      <c r="O6" s="1709" t="s">
        <v>2791</v>
      </c>
      <c r="P6" s="1709"/>
      <c r="Q6" s="1709"/>
      <c r="R6" s="1709"/>
      <c r="S6" s="221">
        <v>0.66639999999999999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SUM(U14:U16)</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SUM(K14:K48)</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1.5" customHeight="1" x14ac:dyDescent="0.25">
      <c r="B14" s="241">
        <v>54064</v>
      </c>
      <c r="C14" s="252" t="s">
        <v>2792</v>
      </c>
      <c r="D14" s="189">
        <v>2</v>
      </c>
      <c r="E14" s="190">
        <v>2</v>
      </c>
      <c r="F14" s="190">
        <v>0</v>
      </c>
      <c r="G14" s="191">
        <v>20</v>
      </c>
      <c r="H14" s="190">
        <v>67</v>
      </c>
      <c r="I14" s="191">
        <v>10.27</v>
      </c>
      <c r="J14" s="83">
        <f>$S$6*I14</f>
        <v>6.843928</v>
      </c>
      <c r="K14" s="60"/>
      <c r="L14" s="59"/>
      <c r="M14" s="59"/>
      <c r="N14" s="59"/>
      <c r="O14" s="59"/>
      <c r="P14" s="59"/>
      <c r="Q14" s="59"/>
      <c r="R14" s="59"/>
      <c r="S14" s="58"/>
      <c r="T14" s="193">
        <f>SUM(K14:S14)</f>
        <v>0</v>
      </c>
      <c r="U14" s="57">
        <f>T14*I14</f>
        <v>0</v>
      </c>
      <c r="V14" s="1034">
        <f>U14*$S$6</f>
        <v>0</v>
      </c>
      <c r="W14" s="1490" t="s">
        <v>1976</v>
      </c>
      <c r="X14" s="1491"/>
    </row>
    <row r="15" spans="1:25" ht="31.5" customHeight="1" x14ac:dyDescent="0.25">
      <c r="B15" s="243">
        <v>62051</v>
      </c>
      <c r="C15" s="253" t="s">
        <v>2793</v>
      </c>
      <c r="D15" s="196">
        <v>2</v>
      </c>
      <c r="E15" s="197">
        <v>0</v>
      </c>
      <c r="F15" s="197">
        <v>0</v>
      </c>
      <c r="G15" s="198">
        <v>40</v>
      </c>
      <c r="H15" s="197">
        <v>147</v>
      </c>
      <c r="I15" s="198">
        <v>35.43</v>
      </c>
      <c r="J15" s="199">
        <f>$S$6*I15</f>
        <v>23.610551999999998</v>
      </c>
      <c r="K15" s="56"/>
      <c r="L15" s="55"/>
      <c r="M15" s="55"/>
      <c r="N15" s="55"/>
      <c r="O15" s="55"/>
      <c r="P15" s="55"/>
      <c r="Q15" s="55"/>
      <c r="R15" s="55"/>
      <c r="S15" s="54"/>
      <c r="T15" s="200">
        <f>SUM(K15:S15)</f>
        <v>0</v>
      </c>
      <c r="U15" s="53">
        <f>T15*I15</f>
        <v>0</v>
      </c>
      <c r="V15" s="1035">
        <f>U15*$S$6</f>
        <v>0</v>
      </c>
      <c r="W15" s="1492"/>
      <c r="X15" s="1493"/>
    </row>
    <row r="16" spans="1:25" ht="31.5" customHeight="1" thickBot="1" x14ac:dyDescent="0.3">
      <c r="B16" s="246">
        <v>69018</v>
      </c>
      <c r="C16" s="255" t="s">
        <v>2794</v>
      </c>
      <c r="D16" s="203">
        <v>2</v>
      </c>
      <c r="E16" s="204">
        <v>0</v>
      </c>
      <c r="F16" s="204">
        <v>0</v>
      </c>
      <c r="G16" s="205">
        <v>42</v>
      </c>
      <c r="H16" s="204">
        <v>240</v>
      </c>
      <c r="I16" s="205">
        <v>49.45</v>
      </c>
      <c r="J16" s="206">
        <f>$S$6*I16</f>
        <v>32.953479999999999</v>
      </c>
      <c r="K16" s="52"/>
      <c r="L16" s="51"/>
      <c r="M16" s="51"/>
      <c r="N16" s="51"/>
      <c r="O16" s="51"/>
      <c r="P16" s="51"/>
      <c r="Q16" s="51"/>
      <c r="R16" s="51"/>
      <c r="S16" s="50"/>
      <c r="T16" s="207">
        <f>SUM(K16:S16)</f>
        <v>0</v>
      </c>
      <c r="U16" s="49">
        <f>T16*I16</f>
        <v>0</v>
      </c>
      <c r="V16" s="1036">
        <f>U16*$S$6</f>
        <v>0</v>
      </c>
      <c r="W16" s="1494"/>
      <c r="X16" s="1495"/>
    </row>
    <row r="17" spans="2:24" ht="23.85" customHeight="1" x14ac:dyDescent="0.25">
      <c r="B17" s="1548" t="s">
        <v>2004</v>
      </c>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23.85" customHeight="1" x14ac:dyDescent="0.25">
      <c r="B18" s="1548"/>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0.75" customHeight="1" x14ac:dyDescent="0.25">
      <c r="B19" s="1548"/>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50"/>
    </row>
    <row r="20" spans="2:24" ht="33.75" customHeight="1" thickBot="1" x14ac:dyDescent="0.3">
      <c r="B20" s="1551"/>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3"/>
    </row>
    <row r="21" spans="2:24" ht="58.5" customHeight="1" thickTop="1" thickBot="1" x14ac:dyDescent="0.3">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row>
    <row r="22" spans="2:24" ht="23.25" x14ac:dyDescent="0.35">
      <c r="C22" s="1530" t="s">
        <v>2005</v>
      </c>
      <c r="D22" s="1531"/>
      <c r="E22" s="1531"/>
      <c r="F22" s="1531"/>
      <c r="G22" s="1532"/>
    </row>
    <row r="23" spans="2:24" x14ac:dyDescent="0.25">
      <c r="C23" s="1631"/>
      <c r="D23" s="1632"/>
      <c r="E23" s="1632"/>
      <c r="F23" s="1632"/>
      <c r="G23" s="1633"/>
    </row>
    <row r="24" spans="2:24" x14ac:dyDescent="0.25">
      <c r="C24" s="1631"/>
      <c r="D24" s="1632"/>
      <c r="E24" s="1632"/>
      <c r="F24" s="1632"/>
      <c r="G24" s="1633"/>
    </row>
    <row r="25" spans="2:24" x14ac:dyDescent="0.25">
      <c r="C25" s="1631"/>
      <c r="D25" s="1632"/>
      <c r="E25" s="1632"/>
      <c r="F25" s="1632"/>
      <c r="G25" s="1633"/>
    </row>
    <row r="26" spans="2:24" ht="15.75" thickBot="1" x14ac:dyDescent="0.3">
      <c r="C26" s="1634"/>
      <c r="D26" s="1635"/>
      <c r="E26" s="1635"/>
      <c r="F26" s="1635"/>
      <c r="G26" s="1636"/>
    </row>
  </sheetData>
  <sheetProtection algorithmName="SHA-512" hashValue="FOu4EwzsqJbnhx24ZFFeoyIimOYbY/tXwrRJaXW52aIgXp5Jy6Z5JduY8avQnBD7nDhXa8/PHdSf51oA1tz5ZA==" saltValue="nDWBFJgZD6t5oSiNC79HvQ==" spinCount="100000" sheet="1" objects="1" formatColumns="0" formatRows="0" selectLockedCells="1"/>
  <mergeCells count="28">
    <mergeCell ref="B17:X18"/>
    <mergeCell ref="B19:X20"/>
    <mergeCell ref="B21:X21"/>
    <mergeCell ref="B7:B8"/>
    <mergeCell ref="E7:J7"/>
    <mergeCell ref="L7:Q7"/>
    <mergeCell ref="S7:X7"/>
    <mergeCell ref="E8:J8"/>
    <mergeCell ref="L8:Q8"/>
    <mergeCell ref="S8:X8"/>
    <mergeCell ref="B9:X9"/>
    <mergeCell ref="B10:X10"/>
    <mergeCell ref="C22:G22"/>
    <mergeCell ref="C23:G26"/>
    <mergeCell ref="B1:P1"/>
    <mergeCell ref="Q1:X3"/>
    <mergeCell ref="B2:P2"/>
    <mergeCell ref="B3:C3"/>
    <mergeCell ref="D3:J3"/>
    <mergeCell ref="K3:M3"/>
    <mergeCell ref="N3:P3"/>
    <mergeCell ref="B4:X4"/>
    <mergeCell ref="B5:X5"/>
    <mergeCell ref="B6:J6"/>
    <mergeCell ref="L6:N6"/>
    <mergeCell ref="O6:R6"/>
    <mergeCell ref="T6:X6"/>
    <mergeCell ref="W14:X16"/>
  </mergeCells>
  <conditionalFormatting sqref="B1:B1048576">
    <cfRule type="duplicateValues" dxfId="20" priority="4"/>
  </conditionalFormatting>
  <conditionalFormatting sqref="K6">
    <cfRule type="expression" dxfId="19" priority="1">
      <formula>#REF!</formula>
    </cfRule>
  </conditionalFormatting>
  <conditionalFormatting sqref="K6">
    <cfRule type="cellIs" dxfId="18" priority="2" operator="equal">
      <formula>"Meets the minumum case amount"</formula>
    </cfRule>
    <cfRule type="duplicateValues" dxfId="17" priority="3"/>
  </conditionalFormatting>
  <pageMargins left="0.25" right="0.25" top="0.5" bottom="0.25" header="0" footer="0"/>
  <pageSetup scale="39" fitToHeight="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99511-22D4-4663-9D07-3FF701286BE5}">
  <sheetPr>
    <pageSetUpPr fitToPage="1"/>
  </sheetPr>
  <dimension ref="A1:AB32"/>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6" style="169" customWidth="1"/>
    <col min="3" max="3" width="65.85546875" style="169" customWidth="1"/>
    <col min="4" max="4" width="19.42578125" style="169" customWidth="1"/>
    <col min="5" max="9" width="10.140625" style="169" customWidth="1"/>
    <col min="10" max="10" width="10.85546875" style="217" bestFit="1" customWidth="1"/>
    <col min="11" max="13" width="12" style="169" customWidth="1"/>
    <col min="14" max="14" width="13.7109375" style="169" customWidth="1"/>
    <col min="15" max="18" width="12" style="169" customWidth="1"/>
    <col min="19" max="19" width="13" style="169" bestFit="1"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8" ht="43.5" customHeight="1" thickTop="1" thickBot="1" x14ac:dyDescent="0.3">
      <c r="B1" s="1563" t="s">
        <v>1994</v>
      </c>
      <c r="C1" s="1564"/>
      <c r="D1" s="1564"/>
      <c r="E1" s="1564"/>
      <c r="F1" s="1564"/>
      <c r="G1" s="1564"/>
      <c r="H1" s="1564"/>
      <c r="I1" s="1564"/>
      <c r="J1" s="1564"/>
      <c r="K1" s="1564"/>
      <c r="L1" s="1564"/>
      <c r="M1" s="1564"/>
      <c r="N1" s="1564"/>
      <c r="O1" s="1564"/>
      <c r="P1" s="1564"/>
      <c r="Q1" s="1513" t="s">
        <v>2006</v>
      </c>
      <c r="R1" s="1514"/>
      <c r="S1" s="1514"/>
      <c r="T1" s="1514"/>
      <c r="U1" s="1514"/>
      <c r="V1" s="1514"/>
      <c r="W1" s="1514"/>
      <c r="X1" s="1515"/>
      <c r="Y1" s="168"/>
    </row>
    <row r="2" spans="1:28"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8"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8"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8"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8" ht="34.700000000000003" customHeight="1" thickTop="1" thickBot="1" x14ac:dyDescent="0.3">
      <c r="B6" s="1557"/>
      <c r="C6" s="1558"/>
      <c r="D6" s="1558"/>
      <c r="E6" s="1558"/>
      <c r="F6" s="1558"/>
      <c r="G6" s="1558"/>
      <c r="H6" s="1558"/>
      <c r="I6" s="1558"/>
      <c r="J6" s="1558"/>
      <c r="K6" s="1038">
        <v>110700</v>
      </c>
      <c r="L6" s="1559" t="s">
        <v>1963</v>
      </c>
      <c r="M6" s="1559"/>
      <c r="N6" s="1559"/>
      <c r="O6" s="1560" t="s">
        <v>2795</v>
      </c>
      <c r="P6" s="1561"/>
      <c r="Q6" s="1561"/>
      <c r="R6" s="1561"/>
      <c r="S6" s="757">
        <v>0.64400000000000002</v>
      </c>
      <c r="T6" s="1559" t="s">
        <v>1965</v>
      </c>
      <c r="U6" s="1559"/>
      <c r="V6" s="1559"/>
      <c r="W6" s="1559"/>
      <c r="X6" s="1562"/>
    </row>
    <row r="7" spans="1:28"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8" s="223" customFormat="1" ht="45" customHeight="1" thickBot="1" x14ac:dyDescent="0.3">
      <c r="A8" s="224"/>
      <c r="B8" s="1535"/>
      <c r="C8" s="1003">
        <f>SUM(U14:U22)</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c r="AB8" s="169"/>
    </row>
    <row r="9" spans="1:28"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8"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8" ht="10.5" customHeight="1" thickBot="1" x14ac:dyDescent="0.3">
      <c r="A11" s="226"/>
      <c r="B11" s="227"/>
      <c r="C11" s="228"/>
      <c r="D11" s="228"/>
      <c r="E11" s="228"/>
      <c r="F11" s="228"/>
      <c r="G11" s="228"/>
      <c r="H11" s="228"/>
      <c r="I11" s="228"/>
      <c r="J11" s="228"/>
      <c r="K11" s="229">
        <f t="shared" ref="K11:V11" si="0">SUM(K14:K54)</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8"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8" ht="16.5" thickTop="1" thickBot="1" x14ac:dyDescent="0.3">
      <c r="B13" s="784"/>
      <c r="C13" s="785"/>
      <c r="D13" s="785"/>
      <c r="E13" s="785"/>
      <c r="F13" s="785"/>
      <c r="G13" s="785"/>
      <c r="H13" s="785"/>
      <c r="I13" s="785"/>
      <c r="J13" s="786"/>
      <c r="K13" s="785"/>
      <c r="L13" s="785"/>
      <c r="M13" s="785"/>
      <c r="N13" s="785"/>
      <c r="O13" s="785"/>
      <c r="P13" s="785"/>
      <c r="Q13" s="785"/>
      <c r="R13" s="785"/>
      <c r="S13" s="785"/>
      <c r="T13" s="785"/>
      <c r="U13" s="785"/>
      <c r="V13" s="785"/>
      <c r="W13" s="785"/>
      <c r="X13" s="787"/>
    </row>
    <row r="14" spans="1:28" ht="30.75" customHeight="1" thickTop="1" x14ac:dyDescent="0.25">
      <c r="B14" s="557">
        <v>5150006960</v>
      </c>
      <c r="C14" s="788" t="s">
        <v>2796</v>
      </c>
      <c r="D14" s="789">
        <v>1</v>
      </c>
      <c r="E14" s="790">
        <v>1</v>
      </c>
      <c r="F14" s="790">
        <v>0</v>
      </c>
      <c r="G14" s="791">
        <v>11.7</v>
      </c>
      <c r="H14" s="790">
        <v>72</v>
      </c>
      <c r="I14" s="790">
        <v>4.46</v>
      </c>
      <c r="J14" s="120">
        <f t="shared" ref="J14:J22" si="1">$S$6*I14</f>
        <v>2.8722400000000001</v>
      </c>
      <c r="K14" s="119"/>
      <c r="L14" s="118"/>
      <c r="M14" s="118"/>
      <c r="N14" s="118"/>
      <c r="O14" s="118"/>
      <c r="P14" s="118"/>
      <c r="Q14" s="118"/>
      <c r="R14" s="118"/>
      <c r="S14" s="117"/>
      <c r="T14" s="792">
        <f t="shared" ref="T14:T22" si="2">SUM(K14:S14)</f>
        <v>0</v>
      </c>
      <c r="U14" s="116">
        <f t="shared" ref="U14:U22" si="3">T14*I14</f>
        <v>0</v>
      </c>
      <c r="V14" s="1045">
        <f t="shared" ref="V14:V22" si="4">U14*$S$6</f>
        <v>0</v>
      </c>
      <c r="W14" s="1790" t="s">
        <v>1976</v>
      </c>
      <c r="X14" s="1791"/>
    </row>
    <row r="15" spans="1:28" ht="30.75" customHeight="1" x14ac:dyDescent="0.25">
      <c r="B15" s="559">
        <v>5150006961</v>
      </c>
      <c r="C15" s="244" t="s">
        <v>2797</v>
      </c>
      <c r="D15" s="196">
        <v>1</v>
      </c>
      <c r="E15" s="322">
        <v>1</v>
      </c>
      <c r="F15" s="322">
        <v>0</v>
      </c>
      <c r="G15" s="793">
        <v>11.7</v>
      </c>
      <c r="H15" s="322">
        <v>72</v>
      </c>
      <c r="I15" s="322">
        <v>4.46</v>
      </c>
      <c r="J15" s="199">
        <f t="shared" si="1"/>
        <v>2.8722400000000001</v>
      </c>
      <c r="K15" s="56"/>
      <c r="L15" s="55"/>
      <c r="M15" s="55"/>
      <c r="N15" s="55"/>
      <c r="O15" s="55"/>
      <c r="P15" s="55"/>
      <c r="Q15" s="55"/>
      <c r="R15" s="55"/>
      <c r="S15" s="54"/>
      <c r="T15" s="200">
        <f t="shared" si="2"/>
        <v>0</v>
      </c>
      <c r="U15" s="53">
        <f t="shared" si="3"/>
        <v>0</v>
      </c>
      <c r="V15" s="1035">
        <f t="shared" si="4"/>
        <v>0</v>
      </c>
      <c r="W15" s="1492"/>
      <c r="X15" s="1493"/>
    </row>
    <row r="16" spans="1:28" ht="30.75" customHeight="1" x14ac:dyDescent="0.25">
      <c r="B16" s="561">
        <v>5150021027</v>
      </c>
      <c r="C16" s="244" t="s">
        <v>2796</v>
      </c>
      <c r="D16" s="196">
        <v>2</v>
      </c>
      <c r="E16" s="322">
        <v>2</v>
      </c>
      <c r="F16" s="322">
        <v>0</v>
      </c>
      <c r="G16" s="322">
        <v>23.85</v>
      </c>
      <c r="H16" s="322">
        <v>72</v>
      </c>
      <c r="I16" s="322">
        <v>8.91</v>
      </c>
      <c r="J16" s="199">
        <f t="shared" si="1"/>
        <v>5.7380399999999998</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559">
        <v>5150021028</v>
      </c>
      <c r="C17" s="244" t="s">
        <v>2797</v>
      </c>
      <c r="D17" s="196">
        <v>2</v>
      </c>
      <c r="E17" s="322">
        <v>2</v>
      </c>
      <c r="F17" s="322">
        <v>0</v>
      </c>
      <c r="G17" s="322">
        <v>23.85</v>
      </c>
      <c r="H17" s="322">
        <v>72</v>
      </c>
      <c r="I17" s="322">
        <v>8.91</v>
      </c>
      <c r="J17" s="199">
        <f t="shared" si="1"/>
        <v>5.7380399999999998</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559">
        <v>5150092100</v>
      </c>
      <c r="C18" s="244" t="s">
        <v>2798</v>
      </c>
      <c r="D18" s="196">
        <v>1</v>
      </c>
      <c r="E18" s="322">
        <v>0</v>
      </c>
      <c r="F18" s="322">
        <v>0</v>
      </c>
      <c r="G18" s="322">
        <v>8.25</v>
      </c>
      <c r="H18" s="322">
        <v>120</v>
      </c>
      <c r="I18" s="793">
        <v>7.4</v>
      </c>
      <c r="J18" s="199">
        <f t="shared" si="1"/>
        <v>4.7656000000000001</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559">
        <v>5150024331</v>
      </c>
      <c r="C19" s="244" t="s">
        <v>2799</v>
      </c>
      <c r="D19" s="196">
        <v>1</v>
      </c>
      <c r="E19" s="322">
        <v>0</v>
      </c>
      <c r="F19" s="322">
        <v>0</v>
      </c>
      <c r="G19" s="793">
        <v>24</v>
      </c>
      <c r="H19" s="322">
        <v>330</v>
      </c>
      <c r="I19" s="322">
        <v>20.73</v>
      </c>
      <c r="J19" s="199">
        <f t="shared" si="1"/>
        <v>13.35012</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245">
        <v>5150006966</v>
      </c>
      <c r="C20" s="244" t="s">
        <v>2800</v>
      </c>
      <c r="D20" s="196">
        <v>1</v>
      </c>
      <c r="E20" s="322">
        <v>1</v>
      </c>
      <c r="F20" s="322">
        <v>0</v>
      </c>
      <c r="G20" s="793">
        <v>11.7</v>
      </c>
      <c r="H20" s="322">
        <v>72</v>
      </c>
      <c r="I20" s="322">
        <v>4.46</v>
      </c>
      <c r="J20" s="199">
        <f t="shared" si="1"/>
        <v>2.8722400000000001</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245">
        <v>5150077936</v>
      </c>
      <c r="C21" s="244" t="s">
        <v>2801</v>
      </c>
      <c r="D21" s="196">
        <v>1</v>
      </c>
      <c r="E21" s="322">
        <v>1</v>
      </c>
      <c r="F21" s="322">
        <v>0</v>
      </c>
      <c r="G21" s="793">
        <v>11.7</v>
      </c>
      <c r="H21" s="322">
        <v>72</v>
      </c>
      <c r="I21" s="322">
        <v>4.46</v>
      </c>
      <c r="J21" s="199">
        <f t="shared" si="1"/>
        <v>2.8722400000000001</v>
      </c>
      <c r="K21" s="56"/>
      <c r="L21" s="55"/>
      <c r="M21" s="55"/>
      <c r="N21" s="55"/>
      <c r="O21" s="55"/>
      <c r="P21" s="55"/>
      <c r="Q21" s="55"/>
      <c r="R21" s="55"/>
      <c r="S21" s="54"/>
      <c r="T21" s="200">
        <f t="shared" si="2"/>
        <v>0</v>
      </c>
      <c r="U21" s="53">
        <f t="shared" si="3"/>
        <v>0</v>
      </c>
      <c r="V21" s="1035">
        <f t="shared" si="4"/>
        <v>0</v>
      </c>
      <c r="W21" s="1492"/>
      <c r="X21" s="1493"/>
    </row>
    <row r="22" spans="2:24" ht="30.75" customHeight="1" thickBot="1" x14ac:dyDescent="0.3">
      <c r="B22" s="246">
        <v>5150023093</v>
      </c>
      <c r="C22" s="255" t="s">
        <v>2802</v>
      </c>
      <c r="D22" s="203">
        <v>1</v>
      </c>
      <c r="E22" s="326">
        <v>1</v>
      </c>
      <c r="F22" s="326">
        <v>0</v>
      </c>
      <c r="G22" s="794">
        <v>11.7</v>
      </c>
      <c r="H22" s="326">
        <v>72</v>
      </c>
      <c r="I22" s="326">
        <v>4.46</v>
      </c>
      <c r="J22" s="206">
        <f t="shared" si="1"/>
        <v>2.8722400000000001</v>
      </c>
      <c r="K22" s="52"/>
      <c r="L22" s="51"/>
      <c r="M22" s="51"/>
      <c r="N22" s="51"/>
      <c r="O22" s="51"/>
      <c r="P22" s="51"/>
      <c r="Q22" s="51"/>
      <c r="R22" s="51"/>
      <c r="S22" s="50"/>
      <c r="T22" s="207">
        <f t="shared" si="2"/>
        <v>0</v>
      </c>
      <c r="U22" s="49">
        <f t="shared" si="3"/>
        <v>0</v>
      </c>
      <c r="V22" s="1036">
        <f t="shared" si="4"/>
        <v>0</v>
      </c>
      <c r="W22" s="1494"/>
      <c r="X22" s="1495"/>
    </row>
    <row r="23" spans="2:24" ht="23.85" customHeight="1" x14ac:dyDescent="0.25">
      <c r="B23" s="1548" t="s">
        <v>2004</v>
      </c>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50"/>
    </row>
    <row r="24" spans="2:24" ht="23.85" customHeight="1" x14ac:dyDescent="0.25">
      <c r="B24" s="1548"/>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50"/>
    </row>
    <row r="25" spans="2:24" ht="0.75" customHeight="1" x14ac:dyDescent="0.25">
      <c r="B25" s="1548"/>
      <c r="C25" s="1569"/>
      <c r="D25" s="1569"/>
      <c r="E25" s="1569"/>
      <c r="F25" s="1569"/>
      <c r="G25" s="1569"/>
      <c r="H25" s="1569"/>
      <c r="I25" s="1569"/>
      <c r="J25" s="1569"/>
      <c r="K25" s="1569"/>
      <c r="L25" s="1569"/>
      <c r="M25" s="1569"/>
      <c r="N25" s="1569"/>
      <c r="O25" s="1569"/>
      <c r="P25" s="1569"/>
      <c r="Q25" s="1569"/>
      <c r="R25" s="1569"/>
      <c r="S25" s="1569"/>
      <c r="T25" s="1569"/>
      <c r="U25" s="1569"/>
      <c r="V25" s="1569"/>
      <c r="W25" s="1569"/>
      <c r="X25" s="1550"/>
    </row>
    <row r="26" spans="2:24" ht="33.75" customHeight="1" thickBot="1" x14ac:dyDescent="0.3">
      <c r="B26" s="1551"/>
      <c r="C26" s="1552"/>
      <c r="D26" s="1552"/>
      <c r="E26" s="1552"/>
      <c r="F26" s="1552"/>
      <c r="G26" s="1552"/>
      <c r="H26" s="1552"/>
      <c r="I26" s="1552"/>
      <c r="J26" s="1552"/>
      <c r="K26" s="1552"/>
      <c r="L26" s="1552"/>
      <c r="M26" s="1552"/>
      <c r="N26" s="1552"/>
      <c r="O26" s="1552"/>
      <c r="P26" s="1552"/>
      <c r="Q26" s="1552"/>
      <c r="R26" s="1552"/>
      <c r="S26" s="1552"/>
      <c r="T26" s="1552"/>
      <c r="U26" s="1552"/>
      <c r="V26" s="1552"/>
      <c r="W26" s="1552"/>
      <c r="X26" s="1553"/>
    </row>
    <row r="27" spans="2:24" ht="58.5" customHeight="1" thickTop="1" thickBot="1" x14ac:dyDescent="0.3">
      <c r="B27" s="1533"/>
      <c r="C27" s="1533"/>
      <c r="D27" s="1533"/>
      <c r="E27" s="1533"/>
      <c r="F27" s="1533"/>
      <c r="G27" s="1533"/>
      <c r="H27" s="1533"/>
      <c r="I27" s="1533"/>
      <c r="J27" s="1533"/>
      <c r="K27" s="1533"/>
      <c r="L27" s="1533"/>
      <c r="M27" s="1533"/>
      <c r="N27" s="1533"/>
      <c r="O27" s="1533"/>
      <c r="P27" s="1533"/>
      <c r="Q27" s="1533"/>
      <c r="R27" s="1533"/>
      <c r="S27" s="1533"/>
      <c r="T27" s="1533"/>
      <c r="U27" s="1533"/>
      <c r="V27" s="1533"/>
      <c r="W27" s="1533"/>
      <c r="X27" s="1533"/>
    </row>
    <row r="28" spans="2:24" ht="23.25" x14ac:dyDescent="0.35">
      <c r="C28" s="1530" t="s">
        <v>2005</v>
      </c>
      <c r="D28" s="1531"/>
      <c r="E28" s="1531"/>
      <c r="F28" s="1531"/>
      <c r="G28" s="1532"/>
    </row>
    <row r="29" spans="2:24" x14ac:dyDescent="0.25">
      <c r="C29" s="1631"/>
      <c r="D29" s="1632"/>
      <c r="E29" s="1632"/>
      <c r="F29" s="1632"/>
      <c r="G29" s="1633"/>
    </row>
    <row r="30" spans="2:24" x14ac:dyDescent="0.25">
      <c r="C30" s="1631"/>
      <c r="D30" s="1632"/>
      <c r="E30" s="1632"/>
      <c r="F30" s="1632"/>
      <c r="G30" s="1633"/>
    </row>
    <row r="31" spans="2:24" x14ac:dyDescent="0.25">
      <c r="C31" s="1631"/>
      <c r="D31" s="1632"/>
      <c r="E31" s="1632"/>
      <c r="F31" s="1632"/>
      <c r="G31" s="1633"/>
    </row>
    <row r="32" spans="2:24" ht="15.75" thickBot="1" x14ac:dyDescent="0.3">
      <c r="C32" s="1634"/>
      <c r="D32" s="1635"/>
      <c r="E32" s="1635"/>
      <c r="F32" s="1635"/>
      <c r="G32" s="1636"/>
    </row>
  </sheetData>
  <sheetProtection algorithmName="SHA-512" hashValue="eGQAUzm9OM4/mMxK6u5fRII5UXUUDiPWY+f7/rEld8Gm5bYzbtN7Hjl71Nko1GJw5CWbDztHWzIaXqTpYciwPw==" saltValue="Qjg2ylYa5/Oqs4BC2ZnOTQ=="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8:G28"/>
    <mergeCell ref="C29:G32"/>
    <mergeCell ref="B27:X27"/>
    <mergeCell ref="B7:B8"/>
    <mergeCell ref="E7:J7"/>
    <mergeCell ref="L7:Q7"/>
    <mergeCell ref="S7:X7"/>
    <mergeCell ref="E8:J8"/>
    <mergeCell ref="L8:Q8"/>
    <mergeCell ref="S8:X8"/>
    <mergeCell ref="B9:X9"/>
    <mergeCell ref="B10:X10"/>
    <mergeCell ref="W14:X22"/>
    <mergeCell ref="B23:X24"/>
    <mergeCell ref="B25:X26"/>
  </mergeCells>
  <conditionalFormatting sqref="B1:B13 B20:B1048576">
    <cfRule type="duplicateValues" dxfId="16" priority="1"/>
  </conditionalFormatting>
  <pageMargins left="0.25" right="0.25" top="0.5" bottom="0.25" header="0" footer="0"/>
  <pageSetup scale="3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3FDE-B78E-4D95-903E-428C0F4CE642}">
  <sheetPr>
    <pageSetUpPr fitToPage="1"/>
  </sheetPr>
  <dimension ref="B1:Z3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9.85546875" style="169" customWidth="1"/>
    <col min="3" max="3" width="71.28515625" style="169"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3" style="169" bestFit="1" customWidth="1"/>
    <col min="22" max="22" width="19.42578125" style="169" customWidth="1"/>
    <col min="23" max="23" width="22.42578125" style="169" customWidth="1"/>
    <col min="24" max="24" width="12.7109375" style="169" customWidth="1"/>
    <col min="25" max="25" width="12" style="169" customWidth="1"/>
    <col min="26" max="26" width="10.7109375" style="169" customWidth="1"/>
    <col min="27" max="16384" width="9.140625" style="169"/>
  </cols>
  <sheetData>
    <row r="1" spans="2:26" ht="43.5" customHeight="1" thickTop="1" thickBot="1" x14ac:dyDescent="0.3">
      <c r="B1" s="1511" t="s">
        <v>1962</v>
      </c>
      <c r="C1" s="1512"/>
      <c r="D1" s="1512"/>
      <c r="E1" s="1512"/>
      <c r="F1" s="1512"/>
      <c r="G1" s="1512"/>
      <c r="H1" s="1512"/>
      <c r="I1" s="1512"/>
      <c r="J1" s="1512"/>
      <c r="K1" s="1512"/>
      <c r="L1" s="1512"/>
      <c r="M1" s="1512"/>
      <c r="N1" s="1512"/>
      <c r="O1" s="1512"/>
      <c r="P1" s="1512"/>
      <c r="Q1" s="1513"/>
      <c r="R1" s="1514"/>
      <c r="S1" s="1514"/>
      <c r="T1" s="1514"/>
      <c r="U1" s="1514"/>
      <c r="V1" s="1514"/>
      <c r="W1" s="1514"/>
      <c r="X1" s="1514"/>
      <c r="Y1" s="1515"/>
      <c r="Z1" s="168"/>
    </row>
    <row r="2" spans="2:26"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7"/>
      <c r="Y2" s="1518"/>
      <c r="Z2" s="168"/>
    </row>
    <row r="3" spans="2:26" ht="40.9"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521"/>
    </row>
    <row r="4" spans="2:26"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7"/>
      <c r="Y4" s="1498"/>
      <c r="Z4" s="168"/>
    </row>
    <row r="5" spans="2:26" ht="47.45" customHeight="1" thickTop="1" thickBot="1" x14ac:dyDescent="0.3">
      <c r="B5" s="1499"/>
      <c r="C5" s="1500"/>
      <c r="D5" s="1500"/>
      <c r="E5" s="1500"/>
      <c r="F5" s="1500"/>
      <c r="G5" s="1500"/>
      <c r="H5" s="1500"/>
      <c r="I5" s="1500"/>
      <c r="J5" s="1501"/>
      <c r="K5" s="846">
        <v>110244</v>
      </c>
      <c r="L5" s="1502" t="s">
        <v>1963</v>
      </c>
      <c r="M5" s="1502"/>
      <c r="N5" s="1502"/>
      <c r="O5" s="1503" t="s">
        <v>1964</v>
      </c>
      <c r="P5" s="1503"/>
      <c r="Q5" s="1503"/>
      <c r="R5" s="1503"/>
      <c r="S5" s="170">
        <v>1.8444</v>
      </c>
      <c r="T5" s="1502" t="s">
        <v>1965</v>
      </c>
      <c r="U5" s="1502"/>
      <c r="V5" s="1502"/>
      <c r="W5" s="1502"/>
      <c r="X5" s="1502"/>
      <c r="Y5" s="1504"/>
    </row>
    <row r="6" spans="2:26" ht="66.75" customHeight="1" thickBot="1" x14ac:dyDescent="0.3">
      <c r="B6" s="171"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181" t="s">
        <v>1972</v>
      </c>
    </row>
    <row r="7" spans="2:26" ht="9.75" customHeight="1" thickBot="1" x14ac:dyDescent="0.3">
      <c r="B7" s="182"/>
      <c r="C7" s="852"/>
      <c r="D7" s="183"/>
      <c r="E7" s="183"/>
      <c r="F7" s="183"/>
      <c r="G7" s="183"/>
      <c r="H7" s="183"/>
      <c r="I7" s="183"/>
      <c r="J7" s="184"/>
      <c r="K7" s="185">
        <f t="shared" ref="K7:U7" si="0">SUM(K9:K26)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SUM(V9:V26)</f>
        <v>0</v>
      </c>
      <c r="W7" s="984"/>
      <c r="X7" s="984"/>
      <c r="Y7" s="985"/>
      <c r="Z7" s="219"/>
    </row>
    <row r="8" spans="2:26" ht="15.75" thickBot="1" x14ac:dyDescent="0.3">
      <c r="B8" s="1505"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507"/>
    </row>
    <row r="9" spans="2:26" ht="33" customHeight="1" x14ac:dyDescent="0.25">
      <c r="B9" s="187" t="s">
        <v>117</v>
      </c>
      <c r="C9" s="188" t="s">
        <v>1974</v>
      </c>
      <c r="D9" s="189">
        <v>2</v>
      </c>
      <c r="E9" s="190">
        <v>2</v>
      </c>
      <c r="F9" s="190" t="s">
        <v>1975</v>
      </c>
      <c r="G9" s="191">
        <v>21.38</v>
      </c>
      <c r="H9" s="190">
        <v>72</v>
      </c>
      <c r="I9" s="191">
        <v>9</v>
      </c>
      <c r="J9" s="192">
        <f t="shared" ref="J9:J26" si="1">$S$5*I9</f>
        <v>16.599599999999999</v>
      </c>
      <c r="K9" s="60"/>
      <c r="L9" s="59"/>
      <c r="M9" s="59"/>
      <c r="N9" s="59"/>
      <c r="O9" s="59"/>
      <c r="P9" s="59"/>
      <c r="Q9" s="59"/>
      <c r="R9" s="59"/>
      <c r="S9" s="58"/>
      <c r="T9" s="193">
        <f t="shared" ref="T9:T26" si="2">SUM(K9:S9)</f>
        <v>0</v>
      </c>
      <c r="U9" s="57">
        <f t="shared" ref="U9:U26" si="3">T9*I9</f>
        <v>0</v>
      </c>
      <c r="V9" s="993">
        <f t="shared" ref="V9:V26" si="4">U9*$S$5</f>
        <v>0</v>
      </c>
      <c r="W9" s="1508" t="str">
        <f>_xlfn.CONCAT("$",'Total Sheet'!B34," per case for public LEAS / estimated $",'Total Sheet'!B35," for Nonpublic LEAs")</f>
        <v>$2.25 per case for public LEAS / estimated $5.25 for Nonpublic LEAs</v>
      </c>
      <c r="X9" s="1490" t="s">
        <v>1976</v>
      </c>
      <c r="Y9" s="1491"/>
    </row>
    <row r="10" spans="2:26" ht="33" customHeight="1" x14ac:dyDescent="0.25">
      <c r="B10" s="194" t="s">
        <v>118</v>
      </c>
      <c r="C10" s="195" t="s">
        <v>1977</v>
      </c>
      <c r="D10" s="196">
        <v>2</v>
      </c>
      <c r="E10" s="197">
        <v>2</v>
      </c>
      <c r="F10" s="197" t="s">
        <v>1975</v>
      </c>
      <c r="G10" s="198">
        <v>21.85</v>
      </c>
      <c r="H10" s="197">
        <v>72</v>
      </c>
      <c r="I10" s="198">
        <v>7.88</v>
      </c>
      <c r="J10" s="199">
        <f t="shared" si="1"/>
        <v>14.533872000000001</v>
      </c>
      <c r="K10" s="56"/>
      <c r="L10" s="55"/>
      <c r="M10" s="55"/>
      <c r="N10" s="55"/>
      <c r="O10" s="55"/>
      <c r="P10" s="55"/>
      <c r="Q10" s="55"/>
      <c r="R10" s="55"/>
      <c r="S10" s="54"/>
      <c r="T10" s="200">
        <f t="shared" si="2"/>
        <v>0</v>
      </c>
      <c r="U10" s="53">
        <f t="shared" si="3"/>
        <v>0</v>
      </c>
      <c r="V10" s="994">
        <f t="shared" si="4"/>
        <v>0</v>
      </c>
      <c r="W10" s="1509"/>
      <c r="X10" s="1492"/>
      <c r="Y10" s="1493"/>
    </row>
    <row r="11" spans="2:26" ht="33" customHeight="1" x14ac:dyDescent="0.25">
      <c r="B11" s="194" t="s">
        <v>119</v>
      </c>
      <c r="C11" s="195" t="s">
        <v>1978</v>
      </c>
      <c r="D11" s="196">
        <v>2</v>
      </c>
      <c r="E11" s="197">
        <v>2</v>
      </c>
      <c r="F11" s="197" t="s">
        <v>1975</v>
      </c>
      <c r="G11" s="198">
        <v>22.22</v>
      </c>
      <c r="H11" s="197">
        <v>72</v>
      </c>
      <c r="I11" s="198">
        <v>7.03</v>
      </c>
      <c r="J11" s="199">
        <f t="shared" si="1"/>
        <v>12.966132</v>
      </c>
      <c r="K11" s="56"/>
      <c r="L11" s="55"/>
      <c r="M11" s="55"/>
      <c r="N11" s="55"/>
      <c r="O11" s="55"/>
      <c r="P11" s="55"/>
      <c r="Q11" s="55"/>
      <c r="R11" s="55"/>
      <c r="S11" s="54"/>
      <c r="T11" s="200">
        <f t="shared" si="2"/>
        <v>0</v>
      </c>
      <c r="U11" s="53">
        <f t="shared" si="3"/>
        <v>0</v>
      </c>
      <c r="V11" s="994">
        <f t="shared" si="4"/>
        <v>0</v>
      </c>
      <c r="W11" s="1509"/>
      <c r="X11" s="1492"/>
      <c r="Y11" s="1493"/>
    </row>
    <row r="12" spans="2:26" ht="33" customHeight="1" x14ac:dyDescent="0.25">
      <c r="B12" s="194" t="s">
        <v>120</v>
      </c>
      <c r="C12" s="195" t="s">
        <v>1979</v>
      </c>
      <c r="D12" s="196">
        <v>2</v>
      </c>
      <c r="E12" s="197">
        <v>2</v>
      </c>
      <c r="F12" s="197" t="s">
        <v>1975</v>
      </c>
      <c r="G12" s="198">
        <v>23.91</v>
      </c>
      <c r="H12" s="197">
        <v>72</v>
      </c>
      <c r="I12" s="198">
        <v>9</v>
      </c>
      <c r="J12" s="199">
        <f t="shared" si="1"/>
        <v>16.599599999999999</v>
      </c>
      <c r="K12" s="56"/>
      <c r="L12" s="55"/>
      <c r="M12" s="55"/>
      <c r="N12" s="55"/>
      <c r="O12" s="55"/>
      <c r="P12" s="55"/>
      <c r="Q12" s="55"/>
      <c r="R12" s="55"/>
      <c r="S12" s="54"/>
      <c r="T12" s="200">
        <f t="shared" si="2"/>
        <v>0</v>
      </c>
      <c r="U12" s="53">
        <f t="shared" si="3"/>
        <v>0</v>
      </c>
      <c r="V12" s="994">
        <f t="shared" si="4"/>
        <v>0</v>
      </c>
      <c r="W12" s="1509"/>
      <c r="X12" s="1492"/>
      <c r="Y12" s="1493"/>
    </row>
    <row r="13" spans="2:26" ht="33" customHeight="1" x14ac:dyDescent="0.25">
      <c r="B13" s="194" t="s">
        <v>121</v>
      </c>
      <c r="C13" s="195" t="s">
        <v>1980</v>
      </c>
      <c r="D13" s="196">
        <v>2</v>
      </c>
      <c r="E13" s="197">
        <v>2</v>
      </c>
      <c r="F13" s="197" t="s">
        <v>1975</v>
      </c>
      <c r="G13" s="198">
        <v>21.38</v>
      </c>
      <c r="H13" s="197">
        <v>72</v>
      </c>
      <c r="I13" s="198">
        <v>9</v>
      </c>
      <c r="J13" s="199">
        <f t="shared" si="1"/>
        <v>16.599599999999999</v>
      </c>
      <c r="K13" s="56"/>
      <c r="L13" s="55"/>
      <c r="M13" s="55"/>
      <c r="N13" s="55"/>
      <c r="O13" s="55"/>
      <c r="P13" s="55"/>
      <c r="Q13" s="55"/>
      <c r="R13" s="55"/>
      <c r="S13" s="54"/>
      <c r="T13" s="200">
        <f t="shared" si="2"/>
        <v>0</v>
      </c>
      <c r="U13" s="53">
        <f t="shared" si="3"/>
        <v>0</v>
      </c>
      <c r="V13" s="994">
        <f t="shared" si="4"/>
        <v>0</v>
      </c>
      <c r="W13" s="1509"/>
      <c r="X13" s="1492"/>
      <c r="Y13" s="1493"/>
    </row>
    <row r="14" spans="2:26" ht="33" customHeight="1" x14ac:dyDescent="0.25">
      <c r="B14" s="194" t="s">
        <v>122</v>
      </c>
      <c r="C14" s="195" t="s">
        <v>1981</v>
      </c>
      <c r="D14" s="196">
        <v>2</v>
      </c>
      <c r="E14" s="197">
        <v>2</v>
      </c>
      <c r="F14" s="197" t="s">
        <v>1975</v>
      </c>
      <c r="G14" s="198">
        <v>21.85</v>
      </c>
      <c r="H14" s="197">
        <v>72</v>
      </c>
      <c r="I14" s="198">
        <v>7.88</v>
      </c>
      <c r="J14" s="199">
        <f t="shared" si="1"/>
        <v>14.533872000000001</v>
      </c>
      <c r="K14" s="56"/>
      <c r="L14" s="55"/>
      <c r="M14" s="55"/>
      <c r="N14" s="55"/>
      <c r="O14" s="55"/>
      <c r="P14" s="55"/>
      <c r="Q14" s="55"/>
      <c r="R14" s="55"/>
      <c r="S14" s="54"/>
      <c r="T14" s="200">
        <f t="shared" si="2"/>
        <v>0</v>
      </c>
      <c r="U14" s="53">
        <f t="shared" si="3"/>
        <v>0</v>
      </c>
      <c r="V14" s="994">
        <f t="shared" si="4"/>
        <v>0</v>
      </c>
      <c r="W14" s="1509"/>
      <c r="X14" s="1492"/>
      <c r="Y14" s="1493"/>
    </row>
    <row r="15" spans="2:26" ht="33" customHeight="1" x14ac:dyDescent="0.25">
      <c r="B15" s="194" t="s">
        <v>123</v>
      </c>
      <c r="C15" s="195" t="s">
        <v>1982</v>
      </c>
      <c r="D15" s="196">
        <v>2</v>
      </c>
      <c r="E15" s="197">
        <v>2</v>
      </c>
      <c r="F15" s="197" t="s">
        <v>1975</v>
      </c>
      <c r="G15" s="198">
        <v>22.98</v>
      </c>
      <c r="H15" s="197">
        <v>72</v>
      </c>
      <c r="I15" s="198">
        <v>9</v>
      </c>
      <c r="J15" s="199">
        <f t="shared" si="1"/>
        <v>16.599599999999999</v>
      </c>
      <c r="K15" s="56"/>
      <c r="L15" s="55"/>
      <c r="M15" s="55"/>
      <c r="N15" s="55"/>
      <c r="O15" s="55"/>
      <c r="P15" s="55"/>
      <c r="Q15" s="55"/>
      <c r="R15" s="55"/>
      <c r="S15" s="54"/>
      <c r="T15" s="200">
        <f t="shared" si="2"/>
        <v>0</v>
      </c>
      <c r="U15" s="53">
        <f t="shared" si="3"/>
        <v>0</v>
      </c>
      <c r="V15" s="994">
        <f t="shared" si="4"/>
        <v>0</v>
      </c>
      <c r="W15" s="1509"/>
      <c r="X15" s="1492"/>
      <c r="Y15" s="1493"/>
    </row>
    <row r="16" spans="2:26" ht="33" customHeight="1" x14ac:dyDescent="0.25">
      <c r="B16" s="194" t="s">
        <v>124</v>
      </c>
      <c r="C16" s="195" t="s">
        <v>1983</v>
      </c>
      <c r="D16" s="196">
        <v>2</v>
      </c>
      <c r="E16" s="197">
        <v>2</v>
      </c>
      <c r="F16" s="197" t="s">
        <v>1975</v>
      </c>
      <c r="G16" s="198">
        <v>23.91</v>
      </c>
      <c r="H16" s="197">
        <v>72</v>
      </c>
      <c r="I16" s="198">
        <v>9</v>
      </c>
      <c r="J16" s="199">
        <f t="shared" si="1"/>
        <v>16.599599999999999</v>
      </c>
      <c r="K16" s="56"/>
      <c r="L16" s="55"/>
      <c r="M16" s="55"/>
      <c r="N16" s="55"/>
      <c r="O16" s="55"/>
      <c r="P16" s="55"/>
      <c r="Q16" s="55"/>
      <c r="R16" s="55"/>
      <c r="S16" s="54"/>
      <c r="T16" s="200">
        <f t="shared" si="2"/>
        <v>0</v>
      </c>
      <c r="U16" s="53">
        <f t="shared" si="3"/>
        <v>0</v>
      </c>
      <c r="V16" s="994">
        <f t="shared" si="4"/>
        <v>0</v>
      </c>
      <c r="W16" s="1509"/>
      <c r="X16" s="1492"/>
      <c r="Y16" s="1493"/>
    </row>
    <row r="17" spans="2:25" ht="33" customHeight="1" x14ac:dyDescent="0.25">
      <c r="B17" s="194" t="s">
        <v>125</v>
      </c>
      <c r="C17" s="195" t="s">
        <v>1984</v>
      </c>
      <c r="D17" s="196">
        <v>2</v>
      </c>
      <c r="E17" s="197">
        <v>2</v>
      </c>
      <c r="F17" s="197" t="s">
        <v>1975</v>
      </c>
      <c r="G17" s="198">
        <v>24.38</v>
      </c>
      <c r="H17" s="197">
        <v>72</v>
      </c>
      <c r="I17" s="198">
        <v>7.88</v>
      </c>
      <c r="J17" s="199">
        <f t="shared" si="1"/>
        <v>14.533872000000001</v>
      </c>
      <c r="K17" s="56"/>
      <c r="L17" s="55"/>
      <c r="M17" s="55"/>
      <c r="N17" s="55"/>
      <c r="O17" s="55"/>
      <c r="P17" s="55"/>
      <c r="Q17" s="55"/>
      <c r="R17" s="55"/>
      <c r="S17" s="54"/>
      <c r="T17" s="200">
        <f t="shared" si="2"/>
        <v>0</v>
      </c>
      <c r="U17" s="53">
        <f t="shared" si="3"/>
        <v>0</v>
      </c>
      <c r="V17" s="994">
        <f t="shared" si="4"/>
        <v>0</v>
      </c>
      <c r="W17" s="1509"/>
      <c r="X17" s="1492"/>
      <c r="Y17" s="1493"/>
    </row>
    <row r="18" spans="2:25" ht="33" customHeight="1" x14ac:dyDescent="0.25">
      <c r="B18" s="194" t="s">
        <v>126</v>
      </c>
      <c r="C18" s="195" t="s">
        <v>1985</v>
      </c>
      <c r="D18" s="196">
        <v>2</v>
      </c>
      <c r="E18" s="197">
        <v>2.5</v>
      </c>
      <c r="F18" s="197" t="s">
        <v>1975</v>
      </c>
      <c r="G18" s="198">
        <v>21.38</v>
      </c>
      <c r="H18" s="197">
        <v>60</v>
      </c>
      <c r="I18" s="198">
        <v>7.5</v>
      </c>
      <c r="J18" s="199">
        <f t="shared" si="1"/>
        <v>13.833</v>
      </c>
      <c r="K18" s="56"/>
      <c r="L18" s="55"/>
      <c r="M18" s="55"/>
      <c r="N18" s="55"/>
      <c r="O18" s="55"/>
      <c r="P18" s="55"/>
      <c r="Q18" s="55"/>
      <c r="R18" s="55"/>
      <c r="S18" s="54"/>
      <c r="T18" s="200">
        <f t="shared" si="2"/>
        <v>0</v>
      </c>
      <c r="U18" s="53">
        <f t="shared" si="3"/>
        <v>0</v>
      </c>
      <c r="V18" s="994">
        <f t="shared" si="4"/>
        <v>0</v>
      </c>
      <c r="W18" s="1509"/>
      <c r="X18" s="1492"/>
      <c r="Y18" s="1493"/>
    </row>
    <row r="19" spans="2:25" ht="33" customHeight="1" x14ac:dyDescent="0.25">
      <c r="B19" s="194" t="s">
        <v>127</v>
      </c>
      <c r="C19" s="195" t="s">
        <v>1986</v>
      </c>
      <c r="D19" s="196">
        <v>2</v>
      </c>
      <c r="E19" s="197">
        <v>2.5</v>
      </c>
      <c r="F19" s="197" t="s">
        <v>1975</v>
      </c>
      <c r="G19" s="198">
        <v>21.6</v>
      </c>
      <c r="H19" s="197">
        <v>60</v>
      </c>
      <c r="I19" s="198">
        <v>6.98</v>
      </c>
      <c r="J19" s="199">
        <f t="shared" si="1"/>
        <v>12.873912000000001</v>
      </c>
      <c r="K19" s="56"/>
      <c r="L19" s="55"/>
      <c r="M19" s="55"/>
      <c r="N19" s="55"/>
      <c r="O19" s="55"/>
      <c r="P19" s="55"/>
      <c r="Q19" s="55"/>
      <c r="R19" s="55"/>
      <c r="S19" s="54"/>
      <c r="T19" s="200">
        <f t="shared" si="2"/>
        <v>0</v>
      </c>
      <c r="U19" s="53">
        <f t="shared" si="3"/>
        <v>0</v>
      </c>
      <c r="V19" s="994">
        <f t="shared" si="4"/>
        <v>0</v>
      </c>
      <c r="W19" s="1509"/>
      <c r="X19" s="1492"/>
      <c r="Y19" s="1493"/>
    </row>
    <row r="20" spans="2:25" ht="33" customHeight="1" x14ac:dyDescent="0.25">
      <c r="B20" s="194" t="s">
        <v>128</v>
      </c>
      <c r="C20" s="195" t="s">
        <v>1987</v>
      </c>
      <c r="D20" s="196">
        <v>2</v>
      </c>
      <c r="E20" s="197">
        <v>2.5</v>
      </c>
      <c r="F20" s="197" t="s">
        <v>1975</v>
      </c>
      <c r="G20" s="198">
        <v>22.13</v>
      </c>
      <c r="H20" s="197">
        <v>60</v>
      </c>
      <c r="I20" s="198">
        <v>7.5</v>
      </c>
      <c r="J20" s="199">
        <f t="shared" si="1"/>
        <v>13.833</v>
      </c>
      <c r="K20" s="56"/>
      <c r="L20" s="55"/>
      <c r="M20" s="55"/>
      <c r="N20" s="55"/>
      <c r="O20" s="55"/>
      <c r="P20" s="55"/>
      <c r="Q20" s="55"/>
      <c r="R20" s="55"/>
      <c r="S20" s="54"/>
      <c r="T20" s="200">
        <f t="shared" si="2"/>
        <v>0</v>
      </c>
      <c r="U20" s="53">
        <f t="shared" si="3"/>
        <v>0</v>
      </c>
      <c r="V20" s="994">
        <f t="shared" si="4"/>
        <v>0</v>
      </c>
      <c r="W20" s="1509"/>
      <c r="X20" s="1492"/>
      <c r="Y20" s="1493"/>
    </row>
    <row r="21" spans="2:25" ht="33" customHeight="1" x14ac:dyDescent="0.25">
      <c r="B21" s="194" t="s">
        <v>129</v>
      </c>
      <c r="C21" s="195" t="s">
        <v>1988</v>
      </c>
      <c r="D21" s="196">
        <v>2</v>
      </c>
      <c r="E21" s="197">
        <v>2</v>
      </c>
      <c r="F21" s="197" t="s">
        <v>1975</v>
      </c>
      <c r="G21" s="198">
        <v>19.88</v>
      </c>
      <c r="H21" s="197">
        <v>60</v>
      </c>
      <c r="I21" s="198">
        <v>7.5</v>
      </c>
      <c r="J21" s="199">
        <f t="shared" si="1"/>
        <v>13.833</v>
      </c>
      <c r="K21" s="56"/>
      <c r="L21" s="55"/>
      <c r="M21" s="55"/>
      <c r="N21" s="55"/>
      <c r="O21" s="55"/>
      <c r="P21" s="55"/>
      <c r="Q21" s="55"/>
      <c r="R21" s="55"/>
      <c r="S21" s="54"/>
      <c r="T21" s="200">
        <f t="shared" si="2"/>
        <v>0</v>
      </c>
      <c r="U21" s="53">
        <f t="shared" si="3"/>
        <v>0</v>
      </c>
      <c r="V21" s="994">
        <f t="shared" si="4"/>
        <v>0</v>
      </c>
      <c r="W21" s="1509"/>
      <c r="X21" s="1492"/>
      <c r="Y21" s="1493"/>
    </row>
    <row r="22" spans="2:25" ht="33" customHeight="1" x14ac:dyDescent="0.25">
      <c r="B22" s="194" t="s">
        <v>130</v>
      </c>
      <c r="C22" s="195" t="s">
        <v>1989</v>
      </c>
      <c r="D22" s="196">
        <v>2</v>
      </c>
      <c r="E22" s="197">
        <v>2</v>
      </c>
      <c r="F22" s="197" t="s">
        <v>1975</v>
      </c>
      <c r="G22" s="198">
        <v>20.440000000000001</v>
      </c>
      <c r="H22" s="197">
        <v>60</v>
      </c>
      <c r="I22" s="198">
        <v>6.98</v>
      </c>
      <c r="J22" s="199">
        <f t="shared" si="1"/>
        <v>12.873912000000001</v>
      </c>
      <c r="K22" s="56"/>
      <c r="L22" s="55"/>
      <c r="M22" s="55"/>
      <c r="N22" s="55"/>
      <c r="O22" s="55"/>
      <c r="P22" s="55"/>
      <c r="Q22" s="55"/>
      <c r="R22" s="55"/>
      <c r="S22" s="54"/>
      <c r="T22" s="200">
        <f t="shared" si="2"/>
        <v>0</v>
      </c>
      <c r="U22" s="53">
        <f t="shared" si="3"/>
        <v>0</v>
      </c>
      <c r="V22" s="994">
        <f t="shared" si="4"/>
        <v>0</v>
      </c>
      <c r="W22" s="1509"/>
      <c r="X22" s="1492"/>
      <c r="Y22" s="1493"/>
    </row>
    <row r="23" spans="2:25" ht="33" customHeight="1" x14ac:dyDescent="0.25">
      <c r="B23" s="194" t="s">
        <v>131</v>
      </c>
      <c r="C23" s="195" t="s">
        <v>1990</v>
      </c>
      <c r="D23" s="196">
        <v>0.75</v>
      </c>
      <c r="E23" s="197">
        <v>2.5</v>
      </c>
      <c r="F23" s="197" t="s">
        <v>1975</v>
      </c>
      <c r="G23" s="198">
        <v>16.309999999999999</v>
      </c>
      <c r="H23" s="197">
        <v>60</v>
      </c>
      <c r="I23" s="198">
        <v>2.81</v>
      </c>
      <c r="J23" s="199">
        <f t="shared" si="1"/>
        <v>5.1827640000000006</v>
      </c>
      <c r="K23" s="56"/>
      <c r="L23" s="55"/>
      <c r="M23" s="55"/>
      <c r="N23" s="55"/>
      <c r="O23" s="55"/>
      <c r="P23" s="55"/>
      <c r="Q23" s="55"/>
      <c r="R23" s="55"/>
      <c r="S23" s="54"/>
      <c r="T23" s="200">
        <f t="shared" si="2"/>
        <v>0</v>
      </c>
      <c r="U23" s="53">
        <f t="shared" si="3"/>
        <v>0</v>
      </c>
      <c r="V23" s="994">
        <f t="shared" si="4"/>
        <v>0</v>
      </c>
      <c r="W23" s="1509"/>
      <c r="X23" s="1492"/>
      <c r="Y23" s="1493"/>
    </row>
    <row r="24" spans="2:25" ht="33" customHeight="1" x14ac:dyDescent="0.25">
      <c r="B24" s="194" t="s">
        <v>132</v>
      </c>
      <c r="C24" s="195" t="s">
        <v>1991</v>
      </c>
      <c r="D24" s="196">
        <v>0.75</v>
      </c>
      <c r="E24" s="197">
        <v>2.5</v>
      </c>
      <c r="F24" s="197" t="s">
        <v>1975</v>
      </c>
      <c r="G24" s="198">
        <v>16.309999999999999</v>
      </c>
      <c r="H24" s="197">
        <v>60</v>
      </c>
      <c r="I24" s="198">
        <v>2.81</v>
      </c>
      <c r="J24" s="199">
        <f t="shared" si="1"/>
        <v>5.1827640000000006</v>
      </c>
      <c r="K24" s="56"/>
      <c r="L24" s="55"/>
      <c r="M24" s="55"/>
      <c r="N24" s="55"/>
      <c r="O24" s="55"/>
      <c r="P24" s="55"/>
      <c r="Q24" s="55"/>
      <c r="R24" s="55"/>
      <c r="S24" s="54"/>
      <c r="T24" s="200">
        <f t="shared" si="2"/>
        <v>0</v>
      </c>
      <c r="U24" s="53">
        <f t="shared" si="3"/>
        <v>0</v>
      </c>
      <c r="V24" s="994">
        <f t="shared" si="4"/>
        <v>0</v>
      </c>
      <c r="W24" s="1509"/>
      <c r="X24" s="1492"/>
      <c r="Y24" s="1493"/>
    </row>
    <row r="25" spans="2:25" ht="33" customHeight="1" x14ac:dyDescent="0.25">
      <c r="B25" s="194" t="s">
        <v>133</v>
      </c>
      <c r="C25" s="195" t="s">
        <v>1992</v>
      </c>
      <c r="D25" s="196">
        <v>2</v>
      </c>
      <c r="E25" s="197">
        <v>3</v>
      </c>
      <c r="F25" s="197" t="s">
        <v>1975</v>
      </c>
      <c r="G25" s="198">
        <v>28.4</v>
      </c>
      <c r="H25" s="197">
        <v>72</v>
      </c>
      <c r="I25" s="198">
        <v>9</v>
      </c>
      <c r="J25" s="199">
        <f t="shared" si="1"/>
        <v>16.599599999999999</v>
      </c>
      <c r="K25" s="56"/>
      <c r="L25" s="55"/>
      <c r="M25" s="55"/>
      <c r="N25" s="55"/>
      <c r="O25" s="55"/>
      <c r="P25" s="55"/>
      <c r="Q25" s="55"/>
      <c r="R25" s="55"/>
      <c r="S25" s="54"/>
      <c r="T25" s="200">
        <f t="shared" si="2"/>
        <v>0</v>
      </c>
      <c r="U25" s="53">
        <f t="shared" si="3"/>
        <v>0</v>
      </c>
      <c r="V25" s="994">
        <f t="shared" si="4"/>
        <v>0</v>
      </c>
      <c r="W25" s="1509"/>
      <c r="X25" s="1492"/>
      <c r="Y25" s="1493"/>
    </row>
    <row r="26" spans="2:25" ht="33" customHeight="1" x14ac:dyDescent="0.25">
      <c r="B26" s="201" t="s">
        <v>134</v>
      </c>
      <c r="C26" s="202" t="s">
        <v>1993</v>
      </c>
      <c r="D26" s="203">
        <v>2</v>
      </c>
      <c r="E26" s="204">
        <v>3</v>
      </c>
      <c r="F26" s="204" t="s">
        <v>1975</v>
      </c>
      <c r="G26" s="205">
        <v>28.69</v>
      </c>
      <c r="H26" s="204">
        <v>72</v>
      </c>
      <c r="I26" s="205">
        <v>7.88</v>
      </c>
      <c r="J26" s="206">
        <f t="shared" si="1"/>
        <v>14.533872000000001</v>
      </c>
      <c r="K26" s="52"/>
      <c r="L26" s="51"/>
      <c r="M26" s="51"/>
      <c r="N26" s="51"/>
      <c r="O26" s="51"/>
      <c r="P26" s="51"/>
      <c r="Q26" s="51"/>
      <c r="R26" s="51"/>
      <c r="S26" s="50"/>
      <c r="T26" s="207">
        <f t="shared" si="2"/>
        <v>0</v>
      </c>
      <c r="U26" s="49">
        <f t="shared" si="3"/>
        <v>0</v>
      </c>
      <c r="V26" s="995">
        <f t="shared" si="4"/>
        <v>0</v>
      </c>
      <c r="W26" s="1510"/>
      <c r="X26" s="1494"/>
      <c r="Y26" s="1495"/>
    </row>
    <row r="27" spans="2:25" ht="70.900000000000006" customHeight="1" thickBot="1" x14ac:dyDescent="0.3">
      <c r="B27" s="208"/>
      <c r="C27" s="209"/>
      <c r="D27" s="210"/>
      <c r="E27" s="210"/>
      <c r="F27" s="210"/>
      <c r="G27" s="210"/>
      <c r="H27" s="210"/>
      <c r="I27" s="210"/>
      <c r="J27" s="211"/>
      <c r="K27" s="212"/>
      <c r="L27" s="212"/>
      <c r="M27" s="212"/>
      <c r="N27" s="212"/>
      <c r="O27" s="212"/>
      <c r="P27" s="212"/>
      <c r="Q27" s="212"/>
      <c r="R27" s="212"/>
      <c r="S27" s="212"/>
      <c r="T27" s="213"/>
      <c r="U27" s="214"/>
      <c r="V27" s="215"/>
      <c r="W27" s="215"/>
      <c r="X27" s="215"/>
      <c r="Y27" s="216"/>
    </row>
    <row r="28" spans="2:25" ht="15.75" thickTop="1" x14ac:dyDescent="0.25">
      <c r="K28" s="218"/>
      <c r="L28" s="218"/>
      <c r="M28" s="218"/>
      <c r="N28" s="218"/>
      <c r="O28" s="218"/>
      <c r="P28" s="218"/>
      <c r="Q28" s="218"/>
      <c r="R28" s="218"/>
      <c r="S28" s="218"/>
      <c r="T28" s="218"/>
      <c r="U28" s="219"/>
      <c r="V28" s="220"/>
      <c r="W28" s="220"/>
    </row>
    <row r="30" spans="2:25" ht="21" customHeight="1" x14ac:dyDescent="0.25"/>
  </sheetData>
  <sheetProtection algorithmName="SHA-512" hashValue="UY4CsuyiGiC1nmRc072M2iEPc2nQLydPS4ovljnhhQalCFrl3Y4rVojFYc3EgrtSfERxbIauMiRfNiu+q4jOOw==" saltValue="3NDPUVg1lRSWeDglcW9trw==" spinCount="100000" sheet="1" objects="1" formatColumns="0" formatRows="0" selectLockedCells="1"/>
  <mergeCells count="15">
    <mergeCell ref="B1:P1"/>
    <mergeCell ref="Q1:Y3"/>
    <mergeCell ref="B2:P2"/>
    <mergeCell ref="B3:C3"/>
    <mergeCell ref="D3:J3"/>
    <mergeCell ref="K3:M3"/>
    <mergeCell ref="N3:P3"/>
    <mergeCell ref="X9:Y26"/>
    <mergeCell ref="B4:Y4"/>
    <mergeCell ref="B5:J5"/>
    <mergeCell ref="L5:N5"/>
    <mergeCell ref="O5:R5"/>
    <mergeCell ref="T5:Y5"/>
    <mergeCell ref="B8:Y8"/>
    <mergeCell ref="W9:W26"/>
  </mergeCells>
  <conditionalFormatting sqref="B1">
    <cfRule type="duplicateValues" dxfId="198" priority="4"/>
  </conditionalFormatting>
  <conditionalFormatting sqref="B2:B8 B27:B1048576">
    <cfRule type="duplicateValues" dxfId="197" priority="5"/>
  </conditionalFormatting>
  <conditionalFormatting sqref="Z9:Z26">
    <cfRule type="containsText" dxfId="196" priority="3" operator="containsText" text="Error">
      <formula>NOT(ISERROR(SEARCH("Error",Z9)))</formula>
    </cfRule>
  </conditionalFormatting>
  <conditionalFormatting sqref="B9:B24">
    <cfRule type="duplicateValues" dxfId="195" priority="2"/>
  </conditionalFormatting>
  <conditionalFormatting sqref="B25:B26">
    <cfRule type="duplicateValues" dxfId="194" priority="1"/>
  </conditionalFormatting>
  <pageMargins left="0.25" right="0.25" top="0.5" bottom="0.25" header="0" footer="0"/>
  <pageSetup scale="36"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8510-4288-4372-A376-D5BFA0CEDEB9}">
  <sheetPr>
    <pageSetUpPr fitToPage="1"/>
  </sheetPr>
  <dimension ref="B1:Z30"/>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73.28515625" style="169" bestFit="1" customWidth="1"/>
    <col min="4" max="4" width="15.140625" style="169" customWidth="1"/>
    <col min="5" max="5" width="9.85546875" style="169" customWidth="1"/>
    <col min="6" max="6" width="10.8554687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0.7109375" style="169" customWidth="1"/>
    <col min="22" max="22" width="19.4257812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526">
        <f>'Overview Sheet'!D11:E11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846">
        <v>110242</v>
      </c>
      <c r="L5" s="1502" t="s">
        <v>1963</v>
      </c>
      <c r="M5" s="1502"/>
      <c r="N5" s="1502"/>
      <c r="O5" s="1503" t="s">
        <v>2803</v>
      </c>
      <c r="P5" s="1503"/>
      <c r="Q5" s="1503"/>
      <c r="R5" s="1503"/>
      <c r="S5" s="170">
        <v>1.9915</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184"/>
      <c r="K7" s="185">
        <f t="shared" ref="K7:V7" si="0">SUM(K9:K26)</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x14ac:dyDescent="0.25">
      <c r="B8" s="1758"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31.5" customHeight="1" x14ac:dyDescent="0.25">
      <c r="B9" s="525" t="s">
        <v>208</v>
      </c>
      <c r="C9" s="795" t="s">
        <v>2804</v>
      </c>
      <c r="D9" s="527">
        <v>2</v>
      </c>
      <c r="E9" s="529">
        <v>1</v>
      </c>
      <c r="F9" s="528"/>
      <c r="G9" s="529">
        <v>30.5</v>
      </c>
      <c r="H9" s="528">
        <v>110</v>
      </c>
      <c r="I9" s="529">
        <v>11.28</v>
      </c>
      <c r="J9" s="530">
        <f t="shared" ref="J9:J26" si="1">$S$5*I9</f>
        <v>22.464119999999998</v>
      </c>
      <c r="K9" s="531"/>
      <c r="L9" s="532"/>
      <c r="M9" s="532"/>
      <c r="N9" s="532"/>
      <c r="O9" s="532"/>
      <c r="P9" s="532"/>
      <c r="Q9" s="532"/>
      <c r="R9" s="532"/>
      <c r="S9" s="533"/>
      <c r="T9" s="534">
        <f t="shared" ref="T9:T26" si="2">SUM(K9:S9)</f>
        <v>0</v>
      </c>
      <c r="U9" s="535">
        <f t="shared" ref="U9:U26" si="3">T9*I9</f>
        <v>0</v>
      </c>
      <c r="V9" s="850">
        <f t="shared" ref="V9:V26" si="4">U9*$S$5</f>
        <v>0</v>
      </c>
      <c r="W9" s="1580" t="str">
        <f>_xlfn.CONCAT("$",'Total Sheet'!B34," per case for public LEAS/ estimated $",'Total Sheet'!B35," for Nonpublic LEAs")</f>
        <v>$2.25 per case for public LEAS/ estimated $5.25 for Nonpublic LEAs</v>
      </c>
      <c r="X9" s="1592" t="s">
        <v>1976</v>
      </c>
      <c r="Y9" s="1740"/>
    </row>
    <row r="10" spans="2:26" ht="31.5" customHeight="1" x14ac:dyDescent="0.25">
      <c r="B10" s="536" t="s">
        <v>209</v>
      </c>
      <c r="C10" s="195" t="s">
        <v>2805</v>
      </c>
      <c r="D10" s="196">
        <v>2</v>
      </c>
      <c r="E10" s="198">
        <v>1.75</v>
      </c>
      <c r="F10" s="197"/>
      <c r="G10" s="198">
        <v>26.67</v>
      </c>
      <c r="H10" s="197">
        <v>108</v>
      </c>
      <c r="I10" s="198">
        <v>4.76</v>
      </c>
      <c r="J10" s="199">
        <f t="shared" si="1"/>
        <v>9.4795400000000001</v>
      </c>
      <c r="K10" s="56"/>
      <c r="L10" s="55"/>
      <c r="M10" s="55"/>
      <c r="N10" s="55"/>
      <c r="O10" s="55"/>
      <c r="P10" s="55"/>
      <c r="Q10" s="55"/>
      <c r="R10" s="55"/>
      <c r="S10" s="54"/>
      <c r="T10" s="200">
        <f t="shared" si="2"/>
        <v>0</v>
      </c>
      <c r="U10" s="53">
        <f t="shared" si="3"/>
        <v>0</v>
      </c>
      <c r="V10" s="844">
        <f t="shared" si="4"/>
        <v>0</v>
      </c>
      <c r="W10" s="1509"/>
      <c r="X10" s="1492"/>
      <c r="Y10" s="1761"/>
    </row>
    <row r="11" spans="2:26" ht="31.5" customHeight="1" x14ac:dyDescent="0.25">
      <c r="B11" s="536" t="s">
        <v>210</v>
      </c>
      <c r="C11" s="195" t="s">
        <v>2806</v>
      </c>
      <c r="D11" s="196">
        <v>1</v>
      </c>
      <c r="E11" s="198">
        <v>1</v>
      </c>
      <c r="F11" s="197"/>
      <c r="G11" s="198">
        <v>32</v>
      </c>
      <c r="H11" s="197">
        <v>211</v>
      </c>
      <c r="I11" s="198">
        <v>3.17</v>
      </c>
      <c r="J11" s="199">
        <f t="shared" si="1"/>
        <v>6.3130550000000003</v>
      </c>
      <c r="K11" s="56"/>
      <c r="L11" s="55"/>
      <c r="M11" s="55"/>
      <c r="N11" s="55"/>
      <c r="O11" s="55"/>
      <c r="P11" s="55"/>
      <c r="Q11" s="55"/>
      <c r="R11" s="55"/>
      <c r="S11" s="54"/>
      <c r="T11" s="200">
        <f t="shared" si="2"/>
        <v>0</v>
      </c>
      <c r="U11" s="53">
        <f t="shared" si="3"/>
        <v>0</v>
      </c>
      <c r="V11" s="844">
        <f t="shared" si="4"/>
        <v>0</v>
      </c>
      <c r="W11" s="1509"/>
      <c r="X11" s="1492"/>
      <c r="Y11" s="1761"/>
    </row>
    <row r="12" spans="2:26" ht="31.5" customHeight="1" x14ac:dyDescent="0.25">
      <c r="B12" s="536">
        <v>41832</v>
      </c>
      <c r="C12" s="195" t="s">
        <v>2807</v>
      </c>
      <c r="D12" s="196">
        <v>2</v>
      </c>
      <c r="E12" s="198">
        <v>3.5</v>
      </c>
      <c r="F12" s="197"/>
      <c r="G12" s="198">
        <v>31.75</v>
      </c>
      <c r="H12" s="197">
        <v>84</v>
      </c>
      <c r="I12" s="198">
        <v>5.07</v>
      </c>
      <c r="J12" s="199">
        <f t="shared" si="1"/>
        <v>10.096905000000001</v>
      </c>
      <c r="K12" s="56"/>
      <c r="L12" s="55"/>
      <c r="M12" s="55"/>
      <c r="N12" s="55"/>
      <c r="O12" s="55"/>
      <c r="P12" s="55"/>
      <c r="Q12" s="55"/>
      <c r="R12" s="55"/>
      <c r="S12" s="54"/>
      <c r="T12" s="200">
        <f t="shared" si="2"/>
        <v>0</v>
      </c>
      <c r="U12" s="53">
        <f t="shared" si="3"/>
        <v>0</v>
      </c>
      <c r="V12" s="844">
        <f t="shared" si="4"/>
        <v>0</v>
      </c>
      <c r="W12" s="1509"/>
      <c r="X12" s="1492"/>
      <c r="Y12" s="1761"/>
    </row>
    <row r="13" spans="2:26" ht="31.5" customHeight="1" x14ac:dyDescent="0.25">
      <c r="B13" s="536">
        <v>53201</v>
      </c>
      <c r="C13" s="195" t="s">
        <v>2808</v>
      </c>
      <c r="D13" s="196">
        <v>2</v>
      </c>
      <c r="E13" s="198">
        <v>2</v>
      </c>
      <c r="F13" s="197"/>
      <c r="G13" s="198">
        <v>31</v>
      </c>
      <c r="H13" s="197">
        <v>96</v>
      </c>
      <c r="I13" s="198">
        <v>12</v>
      </c>
      <c r="J13" s="199">
        <f t="shared" si="1"/>
        <v>23.898</v>
      </c>
      <c r="K13" s="56"/>
      <c r="L13" s="55"/>
      <c r="M13" s="55"/>
      <c r="N13" s="55"/>
      <c r="O13" s="55"/>
      <c r="P13" s="55"/>
      <c r="Q13" s="55"/>
      <c r="R13" s="55"/>
      <c r="S13" s="54"/>
      <c r="T13" s="200">
        <f t="shared" si="2"/>
        <v>0</v>
      </c>
      <c r="U13" s="53">
        <f t="shared" si="3"/>
        <v>0</v>
      </c>
      <c r="V13" s="844">
        <f t="shared" si="4"/>
        <v>0</v>
      </c>
      <c r="W13" s="1509"/>
      <c r="X13" s="1492"/>
      <c r="Y13" s="1761"/>
    </row>
    <row r="14" spans="2:26" ht="31.5" customHeight="1" x14ac:dyDescent="0.25">
      <c r="B14" s="536">
        <v>62001</v>
      </c>
      <c r="C14" s="195" t="s">
        <v>2809</v>
      </c>
      <c r="D14" s="196">
        <v>1</v>
      </c>
      <c r="E14" s="198">
        <v>1</v>
      </c>
      <c r="F14" s="197"/>
      <c r="G14" s="198">
        <v>19.75</v>
      </c>
      <c r="H14" s="197">
        <v>144</v>
      </c>
      <c r="I14" s="198">
        <v>7.2</v>
      </c>
      <c r="J14" s="199">
        <f t="shared" si="1"/>
        <v>14.338800000000001</v>
      </c>
      <c r="K14" s="56"/>
      <c r="L14" s="55"/>
      <c r="M14" s="55"/>
      <c r="N14" s="55"/>
      <c r="O14" s="55"/>
      <c r="P14" s="55"/>
      <c r="Q14" s="55"/>
      <c r="R14" s="55"/>
      <c r="S14" s="54"/>
      <c r="T14" s="200">
        <f t="shared" si="2"/>
        <v>0</v>
      </c>
      <c r="U14" s="53">
        <f t="shared" si="3"/>
        <v>0</v>
      </c>
      <c r="V14" s="844">
        <f t="shared" si="4"/>
        <v>0</v>
      </c>
      <c r="W14" s="1509"/>
      <c r="X14" s="1492"/>
      <c r="Y14" s="1761"/>
    </row>
    <row r="15" spans="2:26" ht="31.5" customHeight="1" x14ac:dyDescent="0.25">
      <c r="B15" s="536">
        <v>52222</v>
      </c>
      <c r="C15" s="195" t="s">
        <v>2810</v>
      </c>
      <c r="D15" s="196">
        <v>2</v>
      </c>
      <c r="E15" s="198">
        <v>2</v>
      </c>
      <c r="F15" s="197" t="s">
        <v>2811</v>
      </c>
      <c r="G15" s="198">
        <v>30.28</v>
      </c>
      <c r="H15" s="197">
        <v>96</v>
      </c>
      <c r="I15" s="198">
        <v>8.4700000000000006</v>
      </c>
      <c r="J15" s="199">
        <f t="shared" si="1"/>
        <v>16.868005</v>
      </c>
      <c r="K15" s="56"/>
      <c r="L15" s="55"/>
      <c r="M15" s="55"/>
      <c r="N15" s="55"/>
      <c r="O15" s="55"/>
      <c r="P15" s="55"/>
      <c r="Q15" s="55"/>
      <c r="R15" s="55"/>
      <c r="S15" s="54"/>
      <c r="T15" s="200">
        <f t="shared" si="2"/>
        <v>0</v>
      </c>
      <c r="U15" s="53">
        <f t="shared" si="3"/>
        <v>0</v>
      </c>
      <c r="V15" s="844">
        <f t="shared" si="4"/>
        <v>0</v>
      </c>
      <c r="W15" s="1509"/>
      <c r="X15" s="1492"/>
      <c r="Y15" s="1761"/>
    </row>
    <row r="16" spans="2:26" ht="31.5" customHeight="1" x14ac:dyDescent="0.25">
      <c r="B16" s="536">
        <v>53211</v>
      </c>
      <c r="C16" s="195" t="s">
        <v>2812</v>
      </c>
      <c r="D16" s="196">
        <v>2</v>
      </c>
      <c r="E16" s="198">
        <v>2.25</v>
      </c>
      <c r="F16" s="197"/>
      <c r="G16" s="198">
        <v>26.1</v>
      </c>
      <c r="H16" s="197">
        <v>96</v>
      </c>
      <c r="I16" s="198">
        <v>12</v>
      </c>
      <c r="J16" s="199">
        <f t="shared" si="1"/>
        <v>23.898</v>
      </c>
      <c r="K16" s="56"/>
      <c r="L16" s="55"/>
      <c r="M16" s="55"/>
      <c r="N16" s="55"/>
      <c r="O16" s="55"/>
      <c r="P16" s="55"/>
      <c r="Q16" s="55"/>
      <c r="R16" s="55"/>
      <c r="S16" s="54"/>
      <c r="T16" s="200">
        <f t="shared" si="2"/>
        <v>0</v>
      </c>
      <c r="U16" s="53">
        <f t="shared" si="3"/>
        <v>0</v>
      </c>
      <c r="V16" s="844">
        <f t="shared" si="4"/>
        <v>0</v>
      </c>
      <c r="W16" s="1509"/>
      <c r="X16" s="1492"/>
      <c r="Y16" s="1761"/>
    </row>
    <row r="17" spans="2:25" ht="31.5" customHeight="1" x14ac:dyDescent="0.25">
      <c r="B17" s="536">
        <v>41005</v>
      </c>
      <c r="C17" s="195" t="s">
        <v>2813</v>
      </c>
      <c r="D17" s="196">
        <v>2</v>
      </c>
      <c r="E17" s="198">
        <v>2</v>
      </c>
      <c r="F17" s="197"/>
      <c r="G17" s="198">
        <v>31.25</v>
      </c>
      <c r="H17" s="197">
        <v>113</v>
      </c>
      <c r="I17" s="198">
        <v>14.13</v>
      </c>
      <c r="J17" s="199">
        <f t="shared" si="1"/>
        <v>28.139895000000003</v>
      </c>
      <c r="K17" s="56"/>
      <c r="L17" s="55"/>
      <c r="M17" s="55"/>
      <c r="N17" s="55"/>
      <c r="O17" s="55"/>
      <c r="P17" s="55"/>
      <c r="Q17" s="55"/>
      <c r="R17" s="55"/>
      <c r="S17" s="54"/>
      <c r="T17" s="200">
        <f t="shared" si="2"/>
        <v>0</v>
      </c>
      <c r="U17" s="53">
        <f t="shared" si="3"/>
        <v>0</v>
      </c>
      <c r="V17" s="844">
        <f t="shared" si="4"/>
        <v>0</v>
      </c>
      <c r="W17" s="1509"/>
      <c r="X17" s="1492"/>
      <c r="Y17" s="1761"/>
    </row>
    <row r="18" spans="2:25" ht="31.5" customHeight="1" x14ac:dyDescent="0.25">
      <c r="B18" s="536">
        <v>10101</v>
      </c>
      <c r="C18" s="195" t="s">
        <v>2814</v>
      </c>
      <c r="D18" s="196">
        <v>2</v>
      </c>
      <c r="E18" s="198">
        <v>2</v>
      </c>
      <c r="F18" s="197" t="s">
        <v>2811</v>
      </c>
      <c r="G18" s="198">
        <v>18.260000000000002</v>
      </c>
      <c r="H18" s="197">
        <v>48</v>
      </c>
      <c r="I18" s="198">
        <v>6</v>
      </c>
      <c r="J18" s="199">
        <f t="shared" si="1"/>
        <v>11.949</v>
      </c>
      <c r="K18" s="56"/>
      <c r="L18" s="55"/>
      <c r="M18" s="55"/>
      <c r="N18" s="55"/>
      <c r="O18" s="55"/>
      <c r="P18" s="55"/>
      <c r="Q18" s="55"/>
      <c r="R18" s="55"/>
      <c r="S18" s="54"/>
      <c r="T18" s="200">
        <f t="shared" si="2"/>
        <v>0</v>
      </c>
      <c r="U18" s="53">
        <f t="shared" si="3"/>
        <v>0</v>
      </c>
      <c r="V18" s="844">
        <f t="shared" si="4"/>
        <v>0</v>
      </c>
      <c r="W18" s="1509"/>
      <c r="X18" s="1492"/>
      <c r="Y18" s="1761"/>
    </row>
    <row r="19" spans="2:25" ht="31.5" customHeight="1" x14ac:dyDescent="0.25">
      <c r="B19" s="536">
        <v>10102</v>
      </c>
      <c r="C19" s="195" t="s">
        <v>2815</v>
      </c>
      <c r="D19" s="196">
        <v>2</v>
      </c>
      <c r="E19" s="198">
        <v>2</v>
      </c>
      <c r="F19" s="197" t="s">
        <v>2811</v>
      </c>
      <c r="G19" s="198">
        <v>19.25</v>
      </c>
      <c r="H19" s="197">
        <v>48</v>
      </c>
      <c r="I19" s="198">
        <v>4.4400000000000004</v>
      </c>
      <c r="J19" s="199">
        <f t="shared" si="1"/>
        <v>8.8422600000000013</v>
      </c>
      <c r="K19" s="56"/>
      <c r="L19" s="55"/>
      <c r="M19" s="55"/>
      <c r="N19" s="55"/>
      <c r="O19" s="55"/>
      <c r="P19" s="55"/>
      <c r="Q19" s="55"/>
      <c r="R19" s="55"/>
      <c r="S19" s="54"/>
      <c r="T19" s="200">
        <f t="shared" si="2"/>
        <v>0</v>
      </c>
      <c r="U19" s="53">
        <f t="shared" si="3"/>
        <v>0</v>
      </c>
      <c r="V19" s="844">
        <f t="shared" si="4"/>
        <v>0</v>
      </c>
      <c r="W19" s="1509"/>
      <c r="X19" s="1492"/>
      <c r="Y19" s="1761"/>
    </row>
    <row r="20" spans="2:25" ht="31.5" customHeight="1" x14ac:dyDescent="0.25">
      <c r="B20" s="536">
        <v>10108</v>
      </c>
      <c r="C20" s="195" t="s">
        <v>2816</v>
      </c>
      <c r="D20" s="196">
        <v>2</v>
      </c>
      <c r="E20" s="198">
        <v>2</v>
      </c>
      <c r="F20" s="197"/>
      <c r="G20" s="198">
        <v>18.100000000000001</v>
      </c>
      <c r="H20" s="197">
        <v>48</v>
      </c>
      <c r="I20" s="198">
        <v>4.5</v>
      </c>
      <c r="J20" s="199">
        <f t="shared" si="1"/>
        <v>8.9617500000000003</v>
      </c>
      <c r="K20" s="56"/>
      <c r="L20" s="55"/>
      <c r="M20" s="55"/>
      <c r="N20" s="55"/>
      <c r="O20" s="55"/>
      <c r="P20" s="55"/>
      <c r="Q20" s="55"/>
      <c r="R20" s="55"/>
      <c r="S20" s="54"/>
      <c r="T20" s="200">
        <f t="shared" si="2"/>
        <v>0</v>
      </c>
      <c r="U20" s="53">
        <f t="shared" si="3"/>
        <v>0</v>
      </c>
      <c r="V20" s="844">
        <f t="shared" si="4"/>
        <v>0</v>
      </c>
      <c r="W20" s="1509"/>
      <c r="X20" s="1492"/>
      <c r="Y20" s="1761"/>
    </row>
    <row r="21" spans="2:25" ht="31.5" customHeight="1" x14ac:dyDescent="0.25">
      <c r="B21" s="536">
        <v>10202</v>
      </c>
      <c r="C21" s="195" t="s">
        <v>2817</v>
      </c>
      <c r="D21" s="196">
        <v>2</v>
      </c>
      <c r="E21" s="198">
        <v>2</v>
      </c>
      <c r="F21" s="197"/>
      <c r="G21" s="198">
        <v>15.64</v>
      </c>
      <c r="H21" s="197">
        <v>48</v>
      </c>
      <c r="I21" s="198">
        <v>2.23</v>
      </c>
      <c r="J21" s="199">
        <f t="shared" si="1"/>
        <v>4.4410449999999999</v>
      </c>
      <c r="K21" s="56"/>
      <c r="L21" s="55"/>
      <c r="M21" s="55"/>
      <c r="N21" s="55"/>
      <c r="O21" s="55"/>
      <c r="P21" s="55"/>
      <c r="Q21" s="55"/>
      <c r="R21" s="55"/>
      <c r="S21" s="54"/>
      <c r="T21" s="200">
        <f t="shared" si="2"/>
        <v>0</v>
      </c>
      <c r="U21" s="53">
        <f t="shared" si="3"/>
        <v>0</v>
      </c>
      <c r="V21" s="844">
        <f t="shared" si="4"/>
        <v>0</v>
      </c>
      <c r="W21" s="1509"/>
      <c r="X21" s="1492"/>
      <c r="Y21" s="1761"/>
    </row>
    <row r="22" spans="2:25" ht="31.5" customHeight="1" x14ac:dyDescent="0.25">
      <c r="B22" s="536">
        <v>74076</v>
      </c>
      <c r="C22" s="195" t="s">
        <v>2818</v>
      </c>
      <c r="D22" s="196">
        <v>2</v>
      </c>
      <c r="E22" s="198">
        <v>2</v>
      </c>
      <c r="F22" s="197"/>
      <c r="G22" s="198">
        <v>22.45</v>
      </c>
      <c r="H22" s="197">
        <v>72</v>
      </c>
      <c r="I22" s="198">
        <v>4.5</v>
      </c>
      <c r="J22" s="199">
        <f t="shared" si="1"/>
        <v>8.9617500000000003</v>
      </c>
      <c r="K22" s="56"/>
      <c r="L22" s="55"/>
      <c r="M22" s="55"/>
      <c r="N22" s="55"/>
      <c r="O22" s="55"/>
      <c r="P22" s="55"/>
      <c r="Q22" s="55"/>
      <c r="R22" s="55"/>
      <c r="S22" s="54"/>
      <c r="T22" s="200">
        <f t="shared" si="2"/>
        <v>0</v>
      </c>
      <c r="U22" s="53">
        <f t="shared" si="3"/>
        <v>0</v>
      </c>
      <c r="V22" s="844">
        <f t="shared" si="4"/>
        <v>0</v>
      </c>
      <c r="W22" s="1509"/>
      <c r="X22" s="1492"/>
      <c r="Y22" s="1761"/>
    </row>
    <row r="23" spans="2:25" ht="31.5" customHeight="1" x14ac:dyDescent="0.25">
      <c r="B23" s="536">
        <v>70004</v>
      </c>
      <c r="C23" s="195" t="s">
        <v>2819</v>
      </c>
      <c r="D23" s="196">
        <v>2</v>
      </c>
      <c r="E23" s="198">
        <v>1</v>
      </c>
      <c r="F23" s="197"/>
      <c r="G23" s="198">
        <v>19.25</v>
      </c>
      <c r="H23" s="197">
        <v>80</v>
      </c>
      <c r="I23" s="198">
        <v>5</v>
      </c>
      <c r="J23" s="199">
        <f t="shared" si="1"/>
        <v>9.9574999999999996</v>
      </c>
      <c r="K23" s="56"/>
      <c r="L23" s="55"/>
      <c r="M23" s="55"/>
      <c r="N23" s="55"/>
      <c r="O23" s="55"/>
      <c r="P23" s="55"/>
      <c r="Q23" s="55"/>
      <c r="R23" s="55"/>
      <c r="S23" s="54"/>
      <c r="T23" s="200">
        <f t="shared" si="2"/>
        <v>0</v>
      </c>
      <c r="U23" s="53">
        <f t="shared" si="3"/>
        <v>0</v>
      </c>
      <c r="V23" s="844">
        <f t="shared" si="4"/>
        <v>0</v>
      </c>
      <c r="W23" s="1509"/>
      <c r="X23" s="1492"/>
      <c r="Y23" s="1761"/>
    </row>
    <row r="24" spans="2:25" ht="31.5" customHeight="1" x14ac:dyDescent="0.25">
      <c r="B24" s="536">
        <v>70079</v>
      </c>
      <c r="C24" s="195" t="s">
        <v>2820</v>
      </c>
      <c r="D24" s="196">
        <v>2</v>
      </c>
      <c r="E24" s="198">
        <v>2</v>
      </c>
      <c r="F24" s="197"/>
      <c r="G24" s="198">
        <v>20.65</v>
      </c>
      <c r="H24" s="197">
        <v>72</v>
      </c>
      <c r="I24" s="198">
        <v>7.84</v>
      </c>
      <c r="J24" s="199">
        <f t="shared" si="1"/>
        <v>15.61336</v>
      </c>
      <c r="K24" s="56"/>
      <c r="L24" s="55"/>
      <c r="M24" s="55"/>
      <c r="N24" s="55"/>
      <c r="O24" s="55"/>
      <c r="P24" s="55"/>
      <c r="Q24" s="55"/>
      <c r="R24" s="55"/>
      <c r="S24" s="54"/>
      <c r="T24" s="200">
        <f t="shared" si="2"/>
        <v>0</v>
      </c>
      <c r="U24" s="53">
        <f t="shared" si="3"/>
        <v>0</v>
      </c>
      <c r="V24" s="844">
        <f t="shared" si="4"/>
        <v>0</v>
      </c>
      <c r="W24" s="1509"/>
      <c r="X24" s="1492"/>
      <c r="Y24" s="1761"/>
    </row>
    <row r="25" spans="2:25" ht="31.5" customHeight="1" x14ac:dyDescent="0.25">
      <c r="B25" s="536">
        <v>22102</v>
      </c>
      <c r="C25" s="195" t="s">
        <v>2821</v>
      </c>
      <c r="D25" s="196">
        <v>1</v>
      </c>
      <c r="E25" s="198">
        <v>1</v>
      </c>
      <c r="F25" s="197"/>
      <c r="G25" s="198">
        <v>31.7</v>
      </c>
      <c r="H25" s="197">
        <v>190</v>
      </c>
      <c r="I25" s="198">
        <v>4.1900000000000004</v>
      </c>
      <c r="J25" s="199">
        <f t="shared" si="1"/>
        <v>8.3443850000000008</v>
      </c>
      <c r="K25" s="56"/>
      <c r="L25" s="55"/>
      <c r="M25" s="55"/>
      <c r="N25" s="55"/>
      <c r="O25" s="55"/>
      <c r="P25" s="55"/>
      <c r="Q25" s="55"/>
      <c r="R25" s="55"/>
      <c r="S25" s="54"/>
      <c r="T25" s="200">
        <f t="shared" si="2"/>
        <v>0</v>
      </c>
      <c r="U25" s="53">
        <f t="shared" si="3"/>
        <v>0</v>
      </c>
      <c r="V25" s="844">
        <f t="shared" si="4"/>
        <v>0</v>
      </c>
      <c r="W25" s="1509"/>
      <c r="X25" s="1492"/>
      <c r="Y25" s="1761"/>
    </row>
    <row r="26" spans="2:25" ht="31.5" customHeight="1" x14ac:dyDescent="0.25">
      <c r="B26" s="549">
        <v>70073</v>
      </c>
      <c r="C26" s="796" t="s">
        <v>2822</v>
      </c>
      <c r="D26" s="540">
        <v>1</v>
      </c>
      <c r="E26" s="542">
        <v>1</v>
      </c>
      <c r="F26" s="541"/>
      <c r="G26" s="542">
        <v>20.65</v>
      </c>
      <c r="H26" s="541">
        <v>120</v>
      </c>
      <c r="I26" s="542">
        <v>2.78</v>
      </c>
      <c r="J26" s="543">
        <f t="shared" si="1"/>
        <v>5.5363699999999998</v>
      </c>
      <c r="K26" s="544"/>
      <c r="L26" s="545"/>
      <c r="M26" s="545"/>
      <c r="N26" s="545"/>
      <c r="O26" s="545"/>
      <c r="P26" s="545"/>
      <c r="Q26" s="545"/>
      <c r="R26" s="545"/>
      <c r="S26" s="546"/>
      <c r="T26" s="547">
        <f t="shared" si="2"/>
        <v>0</v>
      </c>
      <c r="U26" s="548">
        <f t="shared" si="3"/>
        <v>0</v>
      </c>
      <c r="V26" s="851">
        <f t="shared" si="4"/>
        <v>0</v>
      </c>
      <c r="W26" s="1581"/>
      <c r="X26" s="1595"/>
      <c r="Y26" s="1741"/>
    </row>
    <row r="27" spans="2:25" ht="70.900000000000006" customHeight="1" x14ac:dyDescent="0.25">
      <c r="B27" s="641"/>
      <c r="C27" s="642"/>
      <c r="D27" s="643"/>
      <c r="E27" s="643"/>
      <c r="F27" s="643"/>
      <c r="G27" s="643"/>
      <c r="H27" s="643"/>
      <c r="I27" s="643"/>
      <c r="J27" s="644"/>
      <c r="K27" s="645"/>
      <c r="L27" s="645"/>
      <c r="M27" s="645"/>
      <c r="N27" s="645"/>
      <c r="O27" s="645"/>
      <c r="P27" s="645"/>
      <c r="Q27" s="645"/>
      <c r="R27" s="645"/>
      <c r="S27" s="645"/>
      <c r="T27" s="646"/>
      <c r="U27" s="647"/>
      <c r="V27" s="648"/>
      <c r="W27" s="648"/>
      <c r="X27" s="648"/>
      <c r="Y27" s="649"/>
    </row>
    <row r="28" spans="2:25" x14ac:dyDescent="0.25">
      <c r="K28" s="218"/>
      <c r="L28" s="218"/>
      <c r="M28" s="218"/>
      <c r="N28" s="218"/>
      <c r="O28" s="218"/>
      <c r="P28" s="218"/>
      <c r="Q28" s="218"/>
      <c r="R28" s="218"/>
      <c r="S28" s="218"/>
      <c r="T28" s="218"/>
      <c r="U28" s="219"/>
      <c r="V28" s="220"/>
      <c r="W28" s="220"/>
    </row>
    <row r="30" spans="2:25" ht="21" customHeight="1" x14ac:dyDescent="0.25"/>
  </sheetData>
  <sheetProtection algorithmName="SHA-512" hashValue="FO0MHnQpAgMy7ReZ0uG7XaGME7TVnqGEzAFLmb9w7+9S7oO0n4nD8qAJxVpFJ4A0ibphpliqEgqnIIZx2nwisQ==" saltValue="n3uCrxhL+5dA1ksk31MtbA==" spinCount="100000" sheet="1" objects="1" formatColumns="0" formatRows="0" selectLockedCells="1"/>
  <mergeCells count="15">
    <mergeCell ref="B1:P1"/>
    <mergeCell ref="Q1:Y3"/>
    <mergeCell ref="B2:P2"/>
    <mergeCell ref="B3:C3"/>
    <mergeCell ref="D3:J3"/>
    <mergeCell ref="K3:M3"/>
    <mergeCell ref="N3:P3"/>
    <mergeCell ref="X9:Y26"/>
    <mergeCell ref="B4:Y4"/>
    <mergeCell ref="B5:J5"/>
    <mergeCell ref="L5:N5"/>
    <mergeCell ref="O5:R5"/>
    <mergeCell ref="T5:Y5"/>
    <mergeCell ref="B8:Y8"/>
    <mergeCell ref="W9:W26"/>
  </mergeCells>
  <conditionalFormatting sqref="B1">
    <cfRule type="duplicateValues" dxfId="15" priority="3"/>
  </conditionalFormatting>
  <conditionalFormatting sqref="B2:B8 B27:B1048576">
    <cfRule type="duplicateValues" dxfId="14" priority="4"/>
  </conditionalFormatting>
  <conditionalFormatting sqref="Z9:Z26">
    <cfRule type="containsText" dxfId="13" priority="2" operator="containsText" text="Error">
      <formula>NOT(ISERROR(SEARCH("Error",Z9)))</formula>
    </cfRule>
  </conditionalFormatting>
  <conditionalFormatting sqref="B9:B26">
    <cfRule type="duplicateValues" dxfId="12" priority="1"/>
  </conditionalFormatting>
  <pageMargins left="0.25" right="0.25" top="0.5" bottom="0.25" header="0" footer="0"/>
  <pageSetup scale="37" fitToHeight="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3B1BE-6903-4B3F-B7F5-CEC1B8AFAA57}">
  <sheetPr>
    <pageSetUpPr fitToPage="1"/>
  </sheetPr>
  <dimension ref="A1:AH41"/>
  <sheetViews>
    <sheetView showGridLines="0" topLeftCell="A8"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101.4257812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42578125" style="169" bestFit="1" customWidth="1"/>
    <col min="23" max="24" width="12.85546875" style="169" customWidth="1"/>
    <col min="25" max="25" width="9.140625" style="169"/>
    <col min="26" max="26" width="8.85546875" style="169" customWidth="1"/>
    <col min="27" max="16384" width="9.140625" style="169"/>
  </cols>
  <sheetData>
    <row r="1" spans="1:34" ht="43.5" customHeight="1" thickTop="1" thickBot="1" x14ac:dyDescent="0.3">
      <c r="B1" s="1563" t="s">
        <v>1994</v>
      </c>
      <c r="C1" s="1564"/>
      <c r="D1" s="1564"/>
      <c r="E1" s="1564"/>
      <c r="F1" s="1564"/>
      <c r="G1" s="1564"/>
      <c r="H1" s="1564"/>
      <c r="I1" s="1564"/>
      <c r="J1" s="1564"/>
      <c r="K1" s="1564"/>
      <c r="L1" s="1564"/>
      <c r="M1" s="1564"/>
      <c r="N1" s="1564"/>
      <c r="O1" s="1564"/>
      <c r="P1" s="1564"/>
      <c r="Q1" s="962"/>
      <c r="R1" s="963"/>
      <c r="S1" s="963"/>
      <c r="T1" s="963"/>
      <c r="U1" s="963"/>
      <c r="V1" s="963"/>
      <c r="W1" s="963"/>
      <c r="X1" s="964"/>
    </row>
    <row r="2" spans="1:34" ht="33" customHeight="1" thickTop="1" thickBot="1" x14ac:dyDescent="0.3">
      <c r="B2" s="1522"/>
      <c r="C2" s="1523"/>
      <c r="D2" s="1523"/>
      <c r="E2" s="1523"/>
      <c r="F2" s="1523"/>
      <c r="G2" s="1523"/>
      <c r="H2" s="1523"/>
      <c r="I2" s="1523"/>
      <c r="J2" s="1523"/>
      <c r="K2" s="1523"/>
      <c r="L2" s="1523"/>
      <c r="M2" s="1523"/>
      <c r="N2" s="1523"/>
      <c r="O2" s="1523"/>
      <c r="P2" s="1523"/>
      <c r="Q2" s="248"/>
      <c r="R2" s="664"/>
      <c r="S2" s="664"/>
      <c r="T2" s="664"/>
      <c r="U2" s="664"/>
      <c r="V2" s="664"/>
      <c r="W2" s="664"/>
      <c r="X2" s="961"/>
    </row>
    <row r="3" spans="1:34"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250"/>
      <c r="R3" s="251"/>
      <c r="S3" s="251"/>
      <c r="T3" s="251"/>
      <c r="U3" s="251"/>
      <c r="V3" s="251"/>
      <c r="W3" s="251"/>
      <c r="X3" s="965"/>
    </row>
    <row r="4" spans="1:34"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34"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34" ht="34.700000000000003" customHeight="1" thickTop="1" thickBot="1" x14ac:dyDescent="0.3">
      <c r="B6" s="1557"/>
      <c r="C6" s="1558"/>
      <c r="D6" s="1558"/>
      <c r="E6" s="1558"/>
      <c r="F6" s="1558"/>
      <c r="G6" s="1558"/>
      <c r="H6" s="1558"/>
      <c r="I6" s="1558"/>
      <c r="J6" s="1558"/>
      <c r="K6" s="1038">
        <v>110242</v>
      </c>
      <c r="L6" s="1559" t="s">
        <v>1963</v>
      </c>
      <c r="M6" s="1559"/>
      <c r="N6" s="1559"/>
      <c r="O6" s="1560" t="s">
        <v>2803</v>
      </c>
      <c r="P6" s="1561"/>
      <c r="Q6" s="1561"/>
      <c r="R6" s="1561"/>
      <c r="S6" s="221">
        <v>1.9915</v>
      </c>
      <c r="T6" s="1559" t="s">
        <v>1965</v>
      </c>
      <c r="U6" s="1559"/>
      <c r="V6" s="1559"/>
      <c r="W6" s="1559"/>
      <c r="X6" s="1562"/>
      <c r="Z6" s="664"/>
      <c r="AA6" s="664"/>
      <c r="AB6" s="664"/>
      <c r="AC6" s="664"/>
      <c r="AD6" s="664"/>
      <c r="AE6" s="664"/>
      <c r="AF6" s="664"/>
      <c r="AG6" s="664"/>
      <c r="AH6" s="664"/>
    </row>
    <row r="7" spans="1:34" s="223" customFormat="1" ht="27" customHeight="1" thickTop="1" thickBot="1" x14ac:dyDescent="0.35">
      <c r="A7" s="1032"/>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c r="Z7" s="1572"/>
      <c r="AA7" s="1572"/>
      <c r="AB7" s="1572"/>
      <c r="AC7" s="1572"/>
      <c r="AD7" s="1572"/>
      <c r="AE7" s="1572"/>
      <c r="AF7" s="1572"/>
      <c r="AG7" s="1572"/>
      <c r="AH7" s="1572"/>
    </row>
    <row r="8" spans="1:34" s="223" customFormat="1" ht="45" customHeight="1" thickBot="1" x14ac:dyDescent="0.3">
      <c r="A8" s="224"/>
      <c r="B8" s="1535"/>
      <c r="C8" s="1003">
        <f>SUM(U14:U31)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c r="Z8" s="1572"/>
      <c r="AA8" s="1572"/>
      <c r="AB8" s="1572"/>
      <c r="AC8" s="1572"/>
      <c r="AD8" s="1572"/>
      <c r="AE8" s="1572"/>
      <c r="AF8" s="1572"/>
      <c r="AG8" s="1572"/>
      <c r="AH8" s="1572"/>
    </row>
    <row r="9" spans="1:34"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c r="Z9" s="1572"/>
      <c r="AA9" s="1572"/>
      <c r="AB9" s="1572"/>
      <c r="AC9" s="1572"/>
      <c r="AD9" s="1572"/>
      <c r="AE9" s="1572"/>
      <c r="AF9" s="1572"/>
      <c r="AG9" s="1572"/>
      <c r="AH9" s="1572"/>
    </row>
    <row r="10" spans="1:34"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c r="Z10" s="664"/>
      <c r="AA10" s="664"/>
      <c r="AB10" s="664"/>
      <c r="AC10" s="664"/>
      <c r="AD10" s="664"/>
      <c r="AE10" s="664"/>
      <c r="AF10" s="664"/>
      <c r="AG10" s="664"/>
      <c r="AH10" s="664"/>
    </row>
    <row r="11" spans="1:34" ht="10.5" customHeight="1" thickBot="1" x14ac:dyDescent="0.3">
      <c r="A11" s="226"/>
      <c r="B11" s="227"/>
      <c r="C11" s="228"/>
      <c r="D11" s="228"/>
      <c r="E11" s="228"/>
      <c r="F11" s="228"/>
      <c r="G11" s="228"/>
      <c r="H11" s="228"/>
      <c r="I11" s="228"/>
      <c r="J11" s="228"/>
      <c r="K11" s="229">
        <f t="shared" ref="K11:V11" si="0">SUM(K14:K63)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34"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34"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34" ht="31.5" customHeight="1" x14ac:dyDescent="0.25">
      <c r="B14" s="187" t="s">
        <v>208</v>
      </c>
      <c r="C14" s="252" t="s">
        <v>2804</v>
      </c>
      <c r="D14" s="189">
        <v>2</v>
      </c>
      <c r="E14" s="191">
        <v>1</v>
      </c>
      <c r="F14" s="190"/>
      <c r="G14" s="191">
        <v>30.5</v>
      </c>
      <c r="H14" s="190">
        <v>110</v>
      </c>
      <c r="I14" s="191">
        <v>11.28</v>
      </c>
      <c r="J14" s="83">
        <f t="shared" ref="J14:J31" si="1">$S$6*I14</f>
        <v>22.464119999999998</v>
      </c>
      <c r="K14" s="60"/>
      <c r="L14" s="59"/>
      <c r="M14" s="59"/>
      <c r="N14" s="59"/>
      <c r="O14" s="59"/>
      <c r="P14" s="59"/>
      <c r="Q14" s="59"/>
      <c r="R14" s="59"/>
      <c r="S14" s="58"/>
      <c r="T14" s="193">
        <f t="shared" ref="T14:T31" si="2">SUM(K14:S14)</f>
        <v>0</v>
      </c>
      <c r="U14" s="57">
        <f t="shared" ref="U14:U31" si="3">T14*I14</f>
        <v>0</v>
      </c>
      <c r="V14" s="1034">
        <f t="shared" ref="V14:V31" si="4">U14*$S$6</f>
        <v>0</v>
      </c>
      <c r="W14" s="1490" t="s">
        <v>1976</v>
      </c>
      <c r="X14" s="1491"/>
    </row>
    <row r="15" spans="1:34" ht="31.5" customHeight="1" x14ac:dyDescent="0.25">
      <c r="B15" s="194" t="s">
        <v>209</v>
      </c>
      <c r="C15" s="253" t="s">
        <v>2805</v>
      </c>
      <c r="D15" s="196">
        <v>2</v>
      </c>
      <c r="E15" s="198">
        <v>1.75</v>
      </c>
      <c r="F15" s="197"/>
      <c r="G15" s="198">
        <v>26.67</v>
      </c>
      <c r="H15" s="197">
        <v>108</v>
      </c>
      <c r="I15" s="198">
        <v>4.76</v>
      </c>
      <c r="J15" s="199">
        <f t="shared" si="1"/>
        <v>9.4795400000000001</v>
      </c>
      <c r="K15" s="56"/>
      <c r="L15" s="55"/>
      <c r="M15" s="55"/>
      <c r="N15" s="55"/>
      <c r="O15" s="55"/>
      <c r="P15" s="55"/>
      <c r="Q15" s="55"/>
      <c r="R15" s="55"/>
      <c r="S15" s="54"/>
      <c r="T15" s="200">
        <f t="shared" si="2"/>
        <v>0</v>
      </c>
      <c r="U15" s="53">
        <f t="shared" si="3"/>
        <v>0</v>
      </c>
      <c r="V15" s="1035">
        <f t="shared" si="4"/>
        <v>0</v>
      </c>
      <c r="W15" s="1492"/>
      <c r="X15" s="1493"/>
    </row>
    <row r="16" spans="1:34" ht="31.5" customHeight="1" x14ac:dyDescent="0.25">
      <c r="B16" s="254" t="s">
        <v>210</v>
      </c>
      <c r="C16" s="253" t="s">
        <v>2806</v>
      </c>
      <c r="D16" s="196">
        <v>1</v>
      </c>
      <c r="E16" s="198">
        <v>1</v>
      </c>
      <c r="F16" s="197"/>
      <c r="G16" s="198">
        <v>32</v>
      </c>
      <c r="H16" s="197">
        <v>211</v>
      </c>
      <c r="I16" s="198">
        <v>3.17</v>
      </c>
      <c r="J16" s="199">
        <f t="shared" si="1"/>
        <v>6.3130550000000003</v>
      </c>
      <c r="K16" s="56"/>
      <c r="L16" s="55"/>
      <c r="M16" s="55"/>
      <c r="N16" s="55"/>
      <c r="O16" s="55"/>
      <c r="P16" s="55"/>
      <c r="Q16" s="55"/>
      <c r="R16" s="55"/>
      <c r="S16" s="54"/>
      <c r="T16" s="200">
        <f t="shared" si="2"/>
        <v>0</v>
      </c>
      <c r="U16" s="53">
        <f t="shared" si="3"/>
        <v>0</v>
      </c>
      <c r="V16" s="1035">
        <f t="shared" si="4"/>
        <v>0</v>
      </c>
      <c r="W16" s="1492"/>
      <c r="X16" s="1493"/>
    </row>
    <row r="17" spans="2:24" ht="31.5" customHeight="1" x14ac:dyDescent="0.25">
      <c r="B17" s="254">
        <v>41832</v>
      </c>
      <c r="C17" s="253" t="s">
        <v>2807</v>
      </c>
      <c r="D17" s="196">
        <v>2</v>
      </c>
      <c r="E17" s="198">
        <v>3.5</v>
      </c>
      <c r="F17" s="197"/>
      <c r="G17" s="198">
        <v>31.75</v>
      </c>
      <c r="H17" s="197">
        <v>84</v>
      </c>
      <c r="I17" s="198">
        <v>5.07</v>
      </c>
      <c r="J17" s="199">
        <f t="shared" si="1"/>
        <v>10.096905000000001</v>
      </c>
      <c r="K17" s="56"/>
      <c r="L17" s="55"/>
      <c r="M17" s="55"/>
      <c r="N17" s="55"/>
      <c r="O17" s="55"/>
      <c r="P17" s="55"/>
      <c r="Q17" s="55"/>
      <c r="R17" s="55"/>
      <c r="S17" s="54"/>
      <c r="T17" s="200">
        <f t="shared" si="2"/>
        <v>0</v>
      </c>
      <c r="U17" s="53">
        <f t="shared" si="3"/>
        <v>0</v>
      </c>
      <c r="V17" s="1035">
        <f t="shared" si="4"/>
        <v>0</v>
      </c>
      <c r="W17" s="1492"/>
      <c r="X17" s="1493"/>
    </row>
    <row r="18" spans="2:24" ht="31.5" customHeight="1" x14ac:dyDescent="0.25">
      <c r="B18" s="254">
        <v>53201</v>
      </c>
      <c r="C18" s="253" t="s">
        <v>2808</v>
      </c>
      <c r="D18" s="196">
        <v>2</v>
      </c>
      <c r="E18" s="198">
        <v>2</v>
      </c>
      <c r="F18" s="197"/>
      <c r="G18" s="198">
        <v>31</v>
      </c>
      <c r="H18" s="197">
        <v>96</v>
      </c>
      <c r="I18" s="198">
        <v>12</v>
      </c>
      <c r="J18" s="199">
        <f t="shared" si="1"/>
        <v>23.898</v>
      </c>
      <c r="K18" s="56"/>
      <c r="L18" s="55"/>
      <c r="M18" s="55"/>
      <c r="N18" s="55"/>
      <c r="O18" s="55"/>
      <c r="P18" s="55"/>
      <c r="Q18" s="55"/>
      <c r="R18" s="55"/>
      <c r="S18" s="54"/>
      <c r="T18" s="200">
        <f t="shared" si="2"/>
        <v>0</v>
      </c>
      <c r="U18" s="53">
        <f t="shared" si="3"/>
        <v>0</v>
      </c>
      <c r="V18" s="1035">
        <f t="shared" si="4"/>
        <v>0</v>
      </c>
      <c r="W18" s="1492"/>
      <c r="X18" s="1493"/>
    </row>
    <row r="19" spans="2:24" ht="31.5" customHeight="1" x14ac:dyDescent="0.25">
      <c r="B19" s="194">
        <v>62001</v>
      </c>
      <c r="C19" s="253" t="s">
        <v>2809</v>
      </c>
      <c r="D19" s="196">
        <v>1</v>
      </c>
      <c r="E19" s="198">
        <v>1</v>
      </c>
      <c r="F19" s="197"/>
      <c r="G19" s="198">
        <v>19.75</v>
      </c>
      <c r="H19" s="197">
        <v>144</v>
      </c>
      <c r="I19" s="198">
        <v>7.2</v>
      </c>
      <c r="J19" s="199">
        <f t="shared" si="1"/>
        <v>14.338800000000001</v>
      </c>
      <c r="K19" s="56"/>
      <c r="L19" s="55"/>
      <c r="M19" s="55"/>
      <c r="N19" s="55"/>
      <c r="O19" s="55"/>
      <c r="P19" s="55"/>
      <c r="Q19" s="55"/>
      <c r="R19" s="55"/>
      <c r="S19" s="54"/>
      <c r="T19" s="200">
        <f t="shared" si="2"/>
        <v>0</v>
      </c>
      <c r="U19" s="53">
        <f t="shared" si="3"/>
        <v>0</v>
      </c>
      <c r="V19" s="1035">
        <f t="shared" si="4"/>
        <v>0</v>
      </c>
      <c r="W19" s="1492"/>
      <c r="X19" s="1493"/>
    </row>
    <row r="20" spans="2:24" ht="31.5" customHeight="1" x14ac:dyDescent="0.25">
      <c r="B20" s="254">
        <v>52222</v>
      </c>
      <c r="C20" s="253" t="s">
        <v>2810</v>
      </c>
      <c r="D20" s="196">
        <v>2</v>
      </c>
      <c r="E20" s="198">
        <v>2</v>
      </c>
      <c r="F20" s="197" t="s">
        <v>2811</v>
      </c>
      <c r="G20" s="198">
        <v>30.28</v>
      </c>
      <c r="H20" s="197">
        <v>96</v>
      </c>
      <c r="I20" s="198">
        <v>8.4700000000000006</v>
      </c>
      <c r="J20" s="199">
        <f t="shared" si="1"/>
        <v>16.868005</v>
      </c>
      <c r="K20" s="56"/>
      <c r="L20" s="55"/>
      <c r="M20" s="55"/>
      <c r="N20" s="55"/>
      <c r="O20" s="55"/>
      <c r="P20" s="55"/>
      <c r="Q20" s="55"/>
      <c r="R20" s="55"/>
      <c r="S20" s="54"/>
      <c r="T20" s="200">
        <f t="shared" si="2"/>
        <v>0</v>
      </c>
      <c r="U20" s="53">
        <f t="shared" si="3"/>
        <v>0</v>
      </c>
      <c r="V20" s="1035">
        <f t="shared" si="4"/>
        <v>0</v>
      </c>
      <c r="W20" s="1492"/>
      <c r="X20" s="1493"/>
    </row>
    <row r="21" spans="2:24" ht="31.5" customHeight="1" x14ac:dyDescent="0.25">
      <c r="B21" s="194">
        <v>53211</v>
      </c>
      <c r="C21" s="253" t="s">
        <v>2823</v>
      </c>
      <c r="D21" s="196">
        <v>2</v>
      </c>
      <c r="E21" s="198">
        <v>2.25</v>
      </c>
      <c r="F21" s="197"/>
      <c r="G21" s="198">
        <v>26.1</v>
      </c>
      <c r="H21" s="197">
        <v>96</v>
      </c>
      <c r="I21" s="198">
        <v>12</v>
      </c>
      <c r="J21" s="199">
        <f t="shared" si="1"/>
        <v>23.898</v>
      </c>
      <c r="K21" s="56"/>
      <c r="L21" s="55"/>
      <c r="M21" s="55"/>
      <c r="N21" s="55"/>
      <c r="O21" s="55"/>
      <c r="P21" s="55"/>
      <c r="Q21" s="55"/>
      <c r="R21" s="55"/>
      <c r="S21" s="54"/>
      <c r="T21" s="200">
        <f t="shared" si="2"/>
        <v>0</v>
      </c>
      <c r="U21" s="53">
        <f t="shared" si="3"/>
        <v>0</v>
      </c>
      <c r="V21" s="1035">
        <f t="shared" si="4"/>
        <v>0</v>
      </c>
      <c r="W21" s="1492"/>
      <c r="X21" s="1493"/>
    </row>
    <row r="22" spans="2:24" ht="31.5" customHeight="1" x14ac:dyDescent="0.25">
      <c r="B22" s="254">
        <v>41005</v>
      </c>
      <c r="C22" s="253" t="s">
        <v>2813</v>
      </c>
      <c r="D22" s="196">
        <v>2</v>
      </c>
      <c r="E22" s="198">
        <v>2</v>
      </c>
      <c r="F22" s="197"/>
      <c r="G22" s="198">
        <v>31.25</v>
      </c>
      <c r="H22" s="197">
        <v>113</v>
      </c>
      <c r="I22" s="198">
        <v>14.13</v>
      </c>
      <c r="J22" s="199">
        <f t="shared" si="1"/>
        <v>28.139895000000003</v>
      </c>
      <c r="K22" s="56"/>
      <c r="L22" s="55"/>
      <c r="M22" s="55"/>
      <c r="N22" s="55"/>
      <c r="O22" s="55"/>
      <c r="P22" s="55"/>
      <c r="Q22" s="55"/>
      <c r="R22" s="55"/>
      <c r="S22" s="54"/>
      <c r="T22" s="200">
        <f t="shared" si="2"/>
        <v>0</v>
      </c>
      <c r="U22" s="53">
        <f t="shared" si="3"/>
        <v>0</v>
      </c>
      <c r="V22" s="1035">
        <f t="shared" si="4"/>
        <v>0</v>
      </c>
      <c r="W22" s="1492"/>
      <c r="X22" s="1493"/>
    </row>
    <row r="23" spans="2:24" ht="31.5" customHeight="1" x14ac:dyDescent="0.25">
      <c r="B23" s="194">
        <v>10101</v>
      </c>
      <c r="C23" s="253" t="s">
        <v>2814</v>
      </c>
      <c r="D23" s="196">
        <v>2</v>
      </c>
      <c r="E23" s="198">
        <v>2</v>
      </c>
      <c r="F23" s="197" t="s">
        <v>2811</v>
      </c>
      <c r="G23" s="198">
        <v>18.260000000000002</v>
      </c>
      <c r="H23" s="197">
        <v>48</v>
      </c>
      <c r="I23" s="198">
        <v>6</v>
      </c>
      <c r="J23" s="199">
        <f t="shared" si="1"/>
        <v>11.949</v>
      </c>
      <c r="K23" s="56"/>
      <c r="L23" s="55"/>
      <c r="M23" s="55"/>
      <c r="N23" s="55"/>
      <c r="O23" s="55"/>
      <c r="P23" s="55"/>
      <c r="Q23" s="55"/>
      <c r="R23" s="55"/>
      <c r="S23" s="54"/>
      <c r="T23" s="200">
        <f t="shared" si="2"/>
        <v>0</v>
      </c>
      <c r="U23" s="53">
        <f t="shared" si="3"/>
        <v>0</v>
      </c>
      <c r="V23" s="1035">
        <f t="shared" si="4"/>
        <v>0</v>
      </c>
      <c r="W23" s="1492"/>
      <c r="X23" s="1493"/>
    </row>
    <row r="24" spans="2:24" ht="31.5" customHeight="1" x14ac:dyDescent="0.25">
      <c r="B24" s="194">
        <v>10102</v>
      </c>
      <c r="C24" s="253" t="s">
        <v>2815</v>
      </c>
      <c r="D24" s="196">
        <v>2</v>
      </c>
      <c r="E24" s="198">
        <v>2</v>
      </c>
      <c r="F24" s="197" t="s">
        <v>2811</v>
      </c>
      <c r="G24" s="198">
        <v>19.25</v>
      </c>
      <c r="H24" s="197">
        <v>48</v>
      </c>
      <c r="I24" s="198">
        <v>4.4400000000000004</v>
      </c>
      <c r="J24" s="199">
        <f t="shared" si="1"/>
        <v>8.8422600000000013</v>
      </c>
      <c r="K24" s="56"/>
      <c r="L24" s="55"/>
      <c r="M24" s="55"/>
      <c r="N24" s="55"/>
      <c r="O24" s="55"/>
      <c r="P24" s="55"/>
      <c r="Q24" s="55"/>
      <c r="R24" s="55"/>
      <c r="S24" s="54"/>
      <c r="T24" s="200">
        <f t="shared" si="2"/>
        <v>0</v>
      </c>
      <c r="U24" s="53">
        <f t="shared" si="3"/>
        <v>0</v>
      </c>
      <c r="V24" s="1035">
        <f t="shared" si="4"/>
        <v>0</v>
      </c>
      <c r="W24" s="1492"/>
      <c r="X24" s="1493"/>
    </row>
    <row r="25" spans="2:24" ht="31.5" customHeight="1" x14ac:dyDescent="0.25">
      <c r="B25" s="194">
        <v>10108</v>
      </c>
      <c r="C25" s="253" t="s">
        <v>2816</v>
      </c>
      <c r="D25" s="196">
        <v>2</v>
      </c>
      <c r="E25" s="198">
        <v>2</v>
      </c>
      <c r="F25" s="197"/>
      <c r="G25" s="198">
        <v>18.100000000000001</v>
      </c>
      <c r="H25" s="197">
        <v>48</v>
      </c>
      <c r="I25" s="198">
        <v>4.5</v>
      </c>
      <c r="J25" s="199">
        <f t="shared" si="1"/>
        <v>8.9617500000000003</v>
      </c>
      <c r="K25" s="56"/>
      <c r="L25" s="55"/>
      <c r="M25" s="55"/>
      <c r="N25" s="55"/>
      <c r="O25" s="55"/>
      <c r="P25" s="55"/>
      <c r="Q25" s="55"/>
      <c r="R25" s="55"/>
      <c r="S25" s="54"/>
      <c r="T25" s="200">
        <f t="shared" si="2"/>
        <v>0</v>
      </c>
      <c r="U25" s="53">
        <f t="shared" si="3"/>
        <v>0</v>
      </c>
      <c r="V25" s="1035">
        <f t="shared" si="4"/>
        <v>0</v>
      </c>
      <c r="W25" s="1492"/>
      <c r="X25" s="1493"/>
    </row>
    <row r="26" spans="2:24" ht="31.5" customHeight="1" x14ac:dyDescent="0.25">
      <c r="B26" s="194">
        <v>10202</v>
      </c>
      <c r="C26" s="253" t="s">
        <v>2817</v>
      </c>
      <c r="D26" s="196">
        <v>2</v>
      </c>
      <c r="E26" s="198">
        <v>2</v>
      </c>
      <c r="F26" s="197"/>
      <c r="G26" s="198">
        <v>15.64</v>
      </c>
      <c r="H26" s="197">
        <v>48</v>
      </c>
      <c r="I26" s="198">
        <v>2.23</v>
      </c>
      <c r="J26" s="199">
        <f t="shared" si="1"/>
        <v>4.4410449999999999</v>
      </c>
      <c r="K26" s="56"/>
      <c r="L26" s="55"/>
      <c r="M26" s="55"/>
      <c r="N26" s="55"/>
      <c r="O26" s="55"/>
      <c r="P26" s="55"/>
      <c r="Q26" s="55"/>
      <c r="R26" s="55"/>
      <c r="S26" s="54"/>
      <c r="T26" s="200">
        <f t="shared" si="2"/>
        <v>0</v>
      </c>
      <c r="U26" s="53">
        <f t="shared" si="3"/>
        <v>0</v>
      </c>
      <c r="V26" s="1035">
        <f t="shared" si="4"/>
        <v>0</v>
      </c>
      <c r="W26" s="1492"/>
      <c r="X26" s="1493"/>
    </row>
    <row r="27" spans="2:24" ht="31.5" customHeight="1" x14ac:dyDescent="0.25">
      <c r="B27" s="194">
        <v>74076</v>
      </c>
      <c r="C27" s="253" t="s">
        <v>2818</v>
      </c>
      <c r="D27" s="196">
        <v>2</v>
      </c>
      <c r="E27" s="198">
        <v>2</v>
      </c>
      <c r="F27" s="197"/>
      <c r="G27" s="198">
        <v>22.45</v>
      </c>
      <c r="H27" s="197">
        <v>72</v>
      </c>
      <c r="I27" s="198">
        <v>4.5</v>
      </c>
      <c r="J27" s="199">
        <f t="shared" si="1"/>
        <v>8.9617500000000003</v>
      </c>
      <c r="K27" s="56"/>
      <c r="L27" s="55"/>
      <c r="M27" s="55"/>
      <c r="N27" s="55"/>
      <c r="O27" s="55"/>
      <c r="P27" s="55"/>
      <c r="Q27" s="55"/>
      <c r="R27" s="55"/>
      <c r="S27" s="54"/>
      <c r="T27" s="200">
        <f t="shared" si="2"/>
        <v>0</v>
      </c>
      <c r="U27" s="53">
        <f t="shared" si="3"/>
        <v>0</v>
      </c>
      <c r="V27" s="1035">
        <f t="shared" si="4"/>
        <v>0</v>
      </c>
      <c r="W27" s="1492"/>
      <c r="X27" s="1493"/>
    </row>
    <row r="28" spans="2:24" ht="31.5" customHeight="1" x14ac:dyDescent="0.25">
      <c r="B28" s="254">
        <v>70004</v>
      </c>
      <c r="C28" s="253" t="s">
        <v>2824</v>
      </c>
      <c r="D28" s="196">
        <v>2</v>
      </c>
      <c r="E28" s="198">
        <v>1</v>
      </c>
      <c r="F28" s="197"/>
      <c r="G28" s="198">
        <v>19.25</v>
      </c>
      <c r="H28" s="197">
        <v>80</v>
      </c>
      <c r="I28" s="198">
        <v>5</v>
      </c>
      <c r="J28" s="199">
        <f t="shared" si="1"/>
        <v>9.9574999999999996</v>
      </c>
      <c r="K28" s="56"/>
      <c r="L28" s="55"/>
      <c r="M28" s="55"/>
      <c r="N28" s="55"/>
      <c r="O28" s="55"/>
      <c r="P28" s="55"/>
      <c r="Q28" s="55"/>
      <c r="R28" s="55"/>
      <c r="S28" s="54"/>
      <c r="T28" s="200">
        <f t="shared" si="2"/>
        <v>0</v>
      </c>
      <c r="U28" s="53">
        <f t="shared" si="3"/>
        <v>0</v>
      </c>
      <c r="V28" s="1035">
        <f t="shared" si="4"/>
        <v>0</v>
      </c>
      <c r="W28" s="1492"/>
      <c r="X28" s="1493"/>
    </row>
    <row r="29" spans="2:24" ht="31.5" customHeight="1" x14ac:dyDescent="0.25">
      <c r="B29" s="194">
        <v>70079</v>
      </c>
      <c r="C29" s="253" t="s">
        <v>2825</v>
      </c>
      <c r="D29" s="196">
        <v>2</v>
      </c>
      <c r="E29" s="198">
        <v>2</v>
      </c>
      <c r="F29" s="197"/>
      <c r="G29" s="198">
        <v>20.65</v>
      </c>
      <c r="H29" s="197">
        <v>72</v>
      </c>
      <c r="I29" s="198">
        <v>7.84</v>
      </c>
      <c r="J29" s="199">
        <f t="shared" si="1"/>
        <v>15.61336</v>
      </c>
      <c r="K29" s="56"/>
      <c r="L29" s="55"/>
      <c r="M29" s="55"/>
      <c r="N29" s="55"/>
      <c r="O29" s="55"/>
      <c r="P29" s="55"/>
      <c r="Q29" s="55"/>
      <c r="R29" s="55"/>
      <c r="S29" s="54"/>
      <c r="T29" s="200">
        <f t="shared" si="2"/>
        <v>0</v>
      </c>
      <c r="U29" s="53">
        <f t="shared" si="3"/>
        <v>0</v>
      </c>
      <c r="V29" s="1035">
        <f t="shared" si="4"/>
        <v>0</v>
      </c>
      <c r="W29" s="1492"/>
      <c r="X29" s="1493"/>
    </row>
    <row r="30" spans="2:24" ht="31.5" customHeight="1" x14ac:dyDescent="0.25">
      <c r="B30" s="345">
        <v>22102</v>
      </c>
      <c r="C30" s="354" t="s">
        <v>2821</v>
      </c>
      <c r="D30" s="342">
        <v>1</v>
      </c>
      <c r="E30" s="343">
        <v>1</v>
      </c>
      <c r="F30" s="344"/>
      <c r="G30" s="343">
        <v>31.7</v>
      </c>
      <c r="H30" s="344">
        <v>190</v>
      </c>
      <c r="I30" s="343">
        <v>4.1900000000000004</v>
      </c>
      <c r="J30" s="199">
        <f t="shared" si="1"/>
        <v>8.3443850000000008</v>
      </c>
      <c r="K30" s="56"/>
      <c r="L30" s="55"/>
      <c r="M30" s="55"/>
      <c r="N30" s="55"/>
      <c r="O30" s="55"/>
      <c r="P30" s="55"/>
      <c r="Q30" s="55"/>
      <c r="R30" s="55"/>
      <c r="S30" s="54"/>
      <c r="T30" s="200">
        <f t="shared" si="2"/>
        <v>0</v>
      </c>
      <c r="U30" s="53">
        <f t="shared" si="3"/>
        <v>0</v>
      </c>
      <c r="V30" s="1035">
        <f t="shared" si="4"/>
        <v>0</v>
      </c>
      <c r="W30" s="1492"/>
      <c r="X30" s="1493"/>
    </row>
    <row r="31" spans="2:24" ht="31.5" customHeight="1" thickBot="1" x14ac:dyDescent="0.3">
      <c r="B31" s="797">
        <v>70073</v>
      </c>
      <c r="C31" s="798" t="s">
        <v>2826</v>
      </c>
      <c r="D31" s="799">
        <v>1</v>
      </c>
      <c r="E31" s="800">
        <v>1</v>
      </c>
      <c r="F31" s="801"/>
      <c r="G31" s="800">
        <v>20.65</v>
      </c>
      <c r="H31" s="801">
        <v>120</v>
      </c>
      <c r="I31" s="802">
        <v>2.78</v>
      </c>
      <c r="J31" s="803">
        <f t="shared" si="1"/>
        <v>5.5363699999999998</v>
      </c>
      <c r="K31" s="52"/>
      <c r="L31" s="51"/>
      <c r="M31" s="51"/>
      <c r="N31" s="51"/>
      <c r="O31" s="51"/>
      <c r="P31" s="51"/>
      <c r="Q31" s="51"/>
      <c r="R31" s="51"/>
      <c r="S31" s="50"/>
      <c r="T31" s="207">
        <f t="shared" si="2"/>
        <v>0</v>
      </c>
      <c r="U31" s="49">
        <f t="shared" si="3"/>
        <v>0</v>
      </c>
      <c r="V31" s="1036">
        <f t="shared" si="4"/>
        <v>0</v>
      </c>
      <c r="W31" s="1494"/>
      <c r="X31" s="1495"/>
    </row>
    <row r="32" spans="2:24" ht="23.85" customHeight="1" x14ac:dyDescent="0.25">
      <c r="B32" s="1548" t="s">
        <v>2004</v>
      </c>
      <c r="C32" s="1569"/>
      <c r="D32" s="1569"/>
      <c r="E32" s="1569"/>
      <c r="F32" s="1569"/>
      <c r="G32" s="1569"/>
      <c r="H32" s="1569"/>
      <c r="I32" s="1569"/>
      <c r="J32" s="1569"/>
      <c r="K32" s="1569"/>
      <c r="L32" s="1569"/>
      <c r="M32" s="1569"/>
      <c r="N32" s="1569"/>
      <c r="O32" s="1569"/>
      <c r="P32" s="1569"/>
      <c r="Q32" s="1569"/>
      <c r="R32" s="1569"/>
      <c r="S32" s="1569"/>
      <c r="T32" s="1569"/>
      <c r="U32" s="1569"/>
      <c r="V32" s="1569"/>
      <c r="W32" s="1569"/>
      <c r="X32" s="1550"/>
    </row>
    <row r="33" spans="2:24" ht="23.85" customHeight="1" x14ac:dyDescent="0.25">
      <c r="B33" s="1548"/>
      <c r="C33" s="1569"/>
      <c r="D33" s="1569"/>
      <c r="E33" s="1569"/>
      <c r="F33" s="1569"/>
      <c r="G33" s="1569"/>
      <c r="H33" s="1569"/>
      <c r="I33" s="1569"/>
      <c r="J33" s="1569"/>
      <c r="K33" s="1569"/>
      <c r="L33" s="1569"/>
      <c r="M33" s="1569"/>
      <c r="N33" s="1569"/>
      <c r="O33" s="1569"/>
      <c r="P33" s="1569"/>
      <c r="Q33" s="1569"/>
      <c r="R33" s="1569"/>
      <c r="S33" s="1569"/>
      <c r="T33" s="1569"/>
      <c r="U33" s="1569"/>
      <c r="V33" s="1569"/>
      <c r="W33" s="1569"/>
      <c r="X33" s="1550"/>
    </row>
    <row r="34" spans="2:24" ht="0.75" customHeight="1" x14ac:dyDescent="0.25">
      <c r="B34" s="1548"/>
      <c r="C34" s="1569"/>
      <c r="D34" s="1569"/>
      <c r="E34" s="1569"/>
      <c r="F34" s="1569"/>
      <c r="G34" s="1569"/>
      <c r="H34" s="1569"/>
      <c r="I34" s="1569"/>
      <c r="J34" s="1569"/>
      <c r="K34" s="1569"/>
      <c r="L34" s="1569"/>
      <c r="M34" s="1569"/>
      <c r="N34" s="1569"/>
      <c r="O34" s="1569"/>
      <c r="P34" s="1569"/>
      <c r="Q34" s="1569"/>
      <c r="R34" s="1569"/>
      <c r="S34" s="1569"/>
      <c r="T34" s="1569"/>
      <c r="U34" s="1569"/>
      <c r="V34" s="1569"/>
      <c r="W34" s="1569"/>
      <c r="X34" s="1550"/>
    </row>
    <row r="35" spans="2:24" ht="33.75" customHeight="1" thickBot="1" x14ac:dyDescent="0.3">
      <c r="B35" s="1551"/>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3"/>
    </row>
    <row r="36" spans="2:24" ht="58.5" customHeight="1" thickTop="1" thickBot="1" x14ac:dyDescent="0.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row>
    <row r="37" spans="2:24" ht="23.25" x14ac:dyDescent="0.35">
      <c r="C37" s="1530" t="s">
        <v>2005</v>
      </c>
      <c r="D37" s="1531"/>
      <c r="E37" s="1531"/>
      <c r="F37" s="1531"/>
      <c r="G37" s="1532"/>
    </row>
    <row r="38" spans="2:24" x14ac:dyDescent="0.25">
      <c r="C38" s="1631"/>
      <c r="D38" s="1632"/>
      <c r="E38" s="1632"/>
      <c r="F38" s="1632"/>
      <c r="G38" s="1633"/>
    </row>
    <row r="39" spans="2:24" x14ac:dyDescent="0.25">
      <c r="C39" s="1631"/>
      <c r="D39" s="1632"/>
      <c r="E39" s="1632"/>
      <c r="F39" s="1632"/>
      <c r="G39" s="1633"/>
    </row>
    <row r="40" spans="2:24" x14ac:dyDescent="0.25">
      <c r="C40" s="1631"/>
      <c r="D40" s="1632"/>
      <c r="E40" s="1632"/>
      <c r="F40" s="1632"/>
      <c r="G40" s="1633"/>
    </row>
    <row r="41" spans="2:24" ht="15.75" thickBot="1" x14ac:dyDescent="0.3">
      <c r="C41" s="1634"/>
      <c r="D41" s="1635"/>
      <c r="E41" s="1635"/>
      <c r="F41" s="1635"/>
      <c r="G41" s="1636"/>
    </row>
  </sheetData>
  <sheetProtection algorithmName="SHA-512" hashValue="qcIuyD2oERNpCub62OA16yVEfftUr1F0oP487NrdupbOHGLyWZTBTkgLhF/d3WhINgtrL4EheLGh5a33LEtCXw==" saltValue="rOCzyCcbFNH7ydPt5qi6XQ==" spinCount="100000" sheet="1" objects="1" formatColumns="0" formatRows="0" selectLockedCells="1"/>
  <mergeCells count="28">
    <mergeCell ref="B32:X33"/>
    <mergeCell ref="B34:X35"/>
    <mergeCell ref="B36:X36"/>
    <mergeCell ref="B7:B8"/>
    <mergeCell ref="E7:J7"/>
    <mergeCell ref="L7:Q7"/>
    <mergeCell ref="S7:X7"/>
    <mergeCell ref="E8:J8"/>
    <mergeCell ref="L8:Q8"/>
    <mergeCell ref="S8:X8"/>
    <mergeCell ref="B9:X9"/>
    <mergeCell ref="B10:X10"/>
    <mergeCell ref="C37:G37"/>
    <mergeCell ref="C38:G41"/>
    <mergeCell ref="Z7:AH9"/>
    <mergeCell ref="B1:P1"/>
    <mergeCell ref="B2:P2"/>
    <mergeCell ref="B3:C3"/>
    <mergeCell ref="D3:J3"/>
    <mergeCell ref="K3:M3"/>
    <mergeCell ref="N3:P3"/>
    <mergeCell ref="B4:X4"/>
    <mergeCell ref="B5:X5"/>
    <mergeCell ref="B6:J6"/>
    <mergeCell ref="L6:N6"/>
    <mergeCell ref="O6:R6"/>
    <mergeCell ref="T6:X6"/>
    <mergeCell ref="W14:X31"/>
  </mergeCells>
  <conditionalFormatting sqref="B1:B13 B32:B1048576">
    <cfRule type="duplicateValues" dxfId="11" priority="2"/>
  </conditionalFormatting>
  <conditionalFormatting sqref="B14:B31">
    <cfRule type="duplicateValues" dxfId="10" priority="1"/>
  </conditionalFormatting>
  <pageMargins left="0.25" right="0.25" top="0.5" bottom="0.25" header="0" footer="0"/>
  <pageSetup scale="34" fitToHeight="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A6CB-528B-4E00-9865-F2A679604B25}">
  <sheetPr>
    <pageSetUpPr fitToPage="1"/>
  </sheetPr>
  <dimension ref="A1:Y54"/>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7.28515625" style="169" bestFit="1" customWidth="1"/>
    <col min="3" max="3" width="66.28515625" style="169" customWidth="1"/>
    <col min="4" max="4" width="19.42578125" style="169" customWidth="1"/>
    <col min="5" max="9" width="10.140625" style="169" customWidth="1"/>
    <col min="10" max="10" width="10.85546875" style="217" bestFit="1" customWidth="1"/>
    <col min="11" max="13" width="12" style="169" customWidth="1"/>
    <col min="14" max="14" width="14.4257812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100154</v>
      </c>
      <c r="L6" s="1559" t="s">
        <v>1963</v>
      </c>
      <c r="M6" s="1559"/>
      <c r="N6" s="1559"/>
      <c r="O6" s="1560" t="s">
        <v>3023</v>
      </c>
      <c r="P6" s="1561"/>
      <c r="Q6" s="1561"/>
      <c r="R6" s="1561"/>
      <c r="S6" s="221">
        <v>3.7475000000000001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SUM(U14:U44)</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SUM(K14:K76)</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SUM(U14:U76)</f>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0" x14ac:dyDescent="0.25">
      <c r="B14" s="241">
        <v>10000006919</v>
      </c>
      <c r="C14" s="252" t="s">
        <v>2827</v>
      </c>
      <c r="D14" s="189">
        <v>2</v>
      </c>
      <c r="E14" s="190">
        <v>0</v>
      </c>
      <c r="F14" s="190"/>
      <c r="G14" s="191">
        <v>18.13</v>
      </c>
      <c r="H14" s="190">
        <v>100</v>
      </c>
      <c r="I14" s="191">
        <v>15.12</v>
      </c>
      <c r="J14" s="83">
        <f t="shared" ref="J14:J44" si="1">$S$6*I14</f>
        <v>56.662199999999999</v>
      </c>
      <c r="K14" s="60"/>
      <c r="L14" s="59"/>
      <c r="M14" s="59"/>
      <c r="N14" s="59"/>
      <c r="O14" s="59"/>
      <c r="P14" s="59"/>
      <c r="Q14" s="59"/>
      <c r="R14" s="59"/>
      <c r="S14" s="58"/>
      <c r="T14" s="193">
        <f t="shared" ref="T14:T44" si="2">SUM(K14:S14)</f>
        <v>0</v>
      </c>
      <c r="U14" s="57">
        <f t="shared" ref="U14:U44" si="3">T14*I14</f>
        <v>0</v>
      </c>
      <c r="V14" s="115">
        <f t="shared" ref="V14:V44" si="4">U14*$S$6</f>
        <v>0</v>
      </c>
      <c r="W14" s="1792" t="s">
        <v>1976</v>
      </c>
      <c r="X14" s="1793"/>
    </row>
    <row r="15" spans="1:25" ht="24.75" customHeight="1" x14ac:dyDescent="0.25">
      <c r="B15" s="243">
        <v>10000008443</v>
      </c>
      <c r="C15" s="253" t="s">
        <v>2828</v>
      </c>
      <c r="D15" s="196">
        <v>2</v>
      </c>
      <c r="E15" s="197">
        <v>0</v>
      </c>
      <c r="F15" s="197"/>
      <c r="G15" s="198">
        <v>31.88</v>
      </c>
      <c r="H15" s="197">
        <v>170</v>
      </c>
      <c r="I15" s="198">
        <v>22.87</v>
      </c>
      <c r="J15" s="199">
        <f t="shared" si="1"/>
        <v>85.705325000000002</v>
      </c>
      <c r="K15" s="56"/>
      <c r="L15" s="55"/>
      <c r="M15" s="55"/>
      <c r="N15" s="55"/>
      <c r="O15" s="55"/>
      <c r="P15" s="55"/>
      <c r="Q15" s="55"/>
      <c r="R15" s="55"/>
      <c r="S15" s="54"/>
      <c r="T15" s="200">
        <f t="shared" si="2"/>
        <v>0</v>
      </c>
      <c r="U15" s="53">
        <f t="shared" si="3"/>
        <v>0</v>
      </c>
      <c r="V15" s="76">
        <f t="shared" si="4"/>
        <v>0</v>
      </c>
      <c r="W15" s="1794"/>
      <c r="X15" s="1576"/>
    </row>
    <row r="16" spans="1:25" ht="24.75" customHeight="1" x14ac:dyDescent="0.25">
      <c r="B16" s="245">
        <v>10000008737</v>
      </c>
      <c r="C16" s="253" t="s">
        <v>2829</v>
      </c>
      <c r="D16" s="196">
        <v>2</v>
      </c>
      <c r="E16" s="197">
        <v>0</v>
      </c>
      <c r="F16" s="197"/>
      <c r="G16" s="198">
        <v>40</v>
      </c>
      <c r="H16" s="197">
        <v>267</v>
      </c>
      <c r="I16" s="198">
        <v>32.28</v>
      </c>
      <c r="J16" s="199">
        <f t="shared" si="1"/>
        <v>120.9693</v>
      </c>
      <c r="K16" s="56"/>
      <c r="L16" s="55"/>
      <c r="M16" s="55"/>
      <c r="N16" s="55"/>
      <c r="O16" s="55"/>
      <c r="P16" s="55"/>
      <c r="Q16" s="55"/>
      <c r="R16" s="55"/>
      <c r="S16" s="54"/>
      <c r="T16" s="200">
        <f t="shared" si="2"/>
        <v>0</v>
      </c>
      <c r="U16" s="53">
        <f t="shared" si="3"/>
        <v>0</v>
      </c>
      <c r="V16" s="76">
        <f t="shared" si="4"/>
        <v>0</v>
      </c>
      <c r="W16" s="1794"/>
      <c r="X16" s="1576"/>
    </row>
    <row r="17" spans="2:24" ht="24.75" customHeight="1" x14ac:dyDescent="0.25">
      <c r="B17" s="245">
        <v>10000009860</v>
      </c>
      <c r="C17" s="253" t="s">
        <v>2830</v>
      </c>
      <c r="D17" s="196">
        <v>2</v>
      </c>
      <c r="E17" s="197">
        <v>1</v>
      </c>
      <c r="F17" s="197"/>
      <c r="G17" s="198">
        <v>29.94</v>
      </c>
      <c r="H17" s="197">
        <v>143</v>
      </c>
      <c r="I17" s="198">
        <v>27.76</v>
      </c>
      <c r="J17" s="199">
        <f t="shared" si="1"/>
        <v>104.03060000000001</v>
      </c>
      <c r="K17" s="56"/>
      <c r="L17" s="55"/>
      <c r="M17" s="55"/>
      <c r="N17" s="55"/>
      <c r="O17" s="55"/>
      <c r="P17" s="55"/>
      <c r="Q17" s="55"/>
      <c r="R17" s="55"/>
      <c r="S17" s="54"/>
      <c r="T17" s="200">
        <f t="shared" si="2"/>
        <v>0</v>
      </c>
      <c r="U17" s="53">
        <f t="shared" si="3"/>
        <v>0</v>
      </c>
      <c r="V17" s="76">
        <f t="shared" si="4"/>
        <v>0</v>
      </c>
      <c r="W17" s="1794"/>
      <c r="X17" s="1576"/>
    </row>
    <row r="18" spans="2:24" ht="24.75" customHeight="1" x14ac:dyDescent="0.25">
      <c r="B18" s="245">
        <v>10000011750</v>
      </c>
      <c r="C18" s="253" t="s">
        <v>2831</v>
      </c>
      <c r="D18" s="196">
        <v>2</v>
      </c>
      <c r="E18" s="197">
        <v>0</v>
      </c>
      <c r="F18" s="197"/>
      <c r="G18" s="198">
        <v>30</v>
      </c>
      <c r="H18" s="197">
        <v>192</v>
      </c>
      <c r="I18" s="198">
        <v>24.42</v>
      </c>
      <c r="J18" s="199">
        <f t="shared" si="1"/>
        <v>91.513950000000008</v>
      </c>
      <c r="K18" s="56"/>
      <c r="L18" s="55"/>
      <c r="M18" s="55"/>
      <c r="N18" s="55"/>
      <c r="O18" s="55"/>
      <c r="P18" s="55"/>
      <c r="Q18" s="55"/>
      <c r="R18" s="55"/>
      <c r="S18" s="54"/>
      <c r="T18" s="200">
        <f t="shared" si="2"/>
        <v>0</v>
      </c>
      <c r="U18" s="53">
        <f t="shared" si="3"/>
        <v>0</v>
      </c>
      <c r="V18" s="76">
        <f t="shared" si="4"/>
        <v>0</v>
      </c>
      <c r="W18" s="1794"/>
      <c r="X18" s="1576"/>
    </row>
    <row r="19" spans="2:24" ht="30" x14ac:dyDescent="0.25">
      <c r="B19" s="245">
        <v>10000013716</v>
      </c>
      <c r="C19" s="253" t="s">
        <v>2832</v>
      </c>
      <c r="D19" s="196">
        <v>2</v>
      </c>
      <c r="E19" s="197">
        <v>0</v>
      </c>
      <c r="F19" s="197"/>
      <c r="G19" s="198">
        <v>20.309999999999999</v>
      </c>
      <c r="H19" s="197">
        <v>100</v>
      </c>
      <c r="I19" s="198">
        <v>9.19</v>
      </c>
      <c r="J19" s="199">
        <f t="shared" si="1"/>
        <v>34.439524999999996</v>
      </c>
      <c r="K19" s="56"/>
      <c r="L19" s="55"/>
      <c r="M19" s="55"/>
      <c r="N19" s="55"/>
      <c r="O19" s="55"/>
      <c r="P19" s="55"/>
      <c r="Q19" s="55"/>
      <c r="R19" s="55"/>
      <c r="S19" s="54"/>
      <c r="T19" s="200">
        <f t="shared" si="2"/>
        <v>0</v>
      </c>
      <c r="U19" s="53">
        <f t="shared" si="3"/>
        <v>0</v>
      </c>
      <c r="V19" s="76">
        <f t="shared" si="4"/>
        <v>0</v>
      </c>
      <c r="W19" s="1794"/>
      <c r="X19" s="1576"/>
    </row>
    <row r="20" spans="2:24" ht="24.75" customHeight="1" x14ac:dyDescent="0.25">
      <c r="B20" s="245">
        <v>10000013740</v>
      </c>
      <c r="C20" s="253" t="s">
        <v>2833</v>
      </c>
      <c r="D20" s="196">
        <v>2</v>
      </c>
      <c r="E20" s="197">
        <v>0</v>
      </c>
      <c r="F20" s="197"/>
      <c r="G20" s="198">
        <v>25</v>
      </c>
      <c r="H20" s="197">
        <v>142</v>
      </c>
      <c r="I20" s="198">
        <v>22.72</v>
      </c>
      <c r="J20" s="199">
        <f t="shared" si="1"/>
        <v>85.143199999999993</v>
      </c>
      <c r="K20" s="56"/>
      <c r="L20" s="55"/>
      <c r="M20" s="55"/>
      <c r="N20" s="55"/>
      <c r="O20" s="55"/>
      <c r="P20" s="55"/>
      <c r="Q20" s="55"/>
      <c r="R20" s="55"/>
      <c r="S20" s="54"/>
      <c r="T20" s="200">
        <f t="shared" si="2"/>
        <v>0</v>
      </c>
      <c r="U20" s="53">
        <f t="shared" si="3"/>
        <v>0</v>
      </c>
      <c r="V20" s="76">
        <f t="shared" si="4"/>
        <v>0</v>
      </c>
      <c r="W20" s="1794"/>
      <c r="X20" s="1576"/>
    </row>
    <row r="21" spans="2:24" ht="24.75" customHeight="1" x14ac:dyDescent="0.25">
      <c r="B21" s="245">
        <v>10000013782</v>
      </c>
      <c r="C21" s="253" t="s">
        <v>2834</v>
      </c>
      <c r="D21" s="196">
        <v>2</v>
      </c>
      <c r="E21" s="197">
        <v>0</v>
      </c>
      <c r="F21" s="197"/>
      <c r="G21" s="198">
        <v>16.25</v>
      </c>
      <c r="H21" s="197">
        <v>100</v>
      </c>
      <c r="I21" s="198">
        <v>16.72</v>
      </c>
      <c r="J21" s="199">
        <f t="shared" si="1"/>
        <v>62.658199999999994</v>
      </c>
      <c r="K21" s="56"/>
      <c r="L21" s="55"/>
      <c r="M21" s="55"/>
      <c r="N21" s="55"/>
      <c r="O21" s="55"/>
      <c r="P21" s="55"/>
      <c r="Q21" s="55"/>
      <c r="R21" s="55"/>
      <c r="S21" s="54"/>
      <c r="T21" s="200">
        <f t="shared" si="2"/>
        <v>0</v>
      </c>
      <c r="U21" s="53">
        <f t="shared" si="3"/>
        <v>0</v>
      </c>
      <c r="V21" s="76">
        <f t="shared" si="4"/>
        <v>0</v>
      </c>
      <c r="W21" s="1794"/>
      <c r="X21" s="1576"/>
    </row>
    <row r="22" spans="2:24" ht="24.75" customHeight="1" x14ac:dyDescent="0.25">
      <c r="B22" s="245">
        <v>10000015230</v>
      </c>
      <c r="C22" s="253" t="s">
        <v>2835</v>
      </c>
      <c r="D22" s="196">
        <v>3</v>
      </c>
      <c r="E22" s="197">
        <v>0</v>
      </c>
      <c r="F22" s="197"/>
      <c r="G22" s="198">
        <v>30</v>
      </c>
      <c r="H22" s="197">
        <v>160</v>
      </c>
      <c r="I22" s="198">
        <v>42.22</v>
      </c>
      <c r="J22" s="199">
        <f t="shared" si="1"/>
        <v>158.21944999999999</v>
      </c>
      <c r="K22" s="56"/>
      <c r="L22" s="55"/>
      <c r="M22" s="55"/>
      <c r="N22" s="55"/>
      <c r="O22" s="55"/>
      <c r="P22" s="55"/>
      <c r="Q22" s="55"/>
      <c r="R22" s="55"/>
      <c r="S22" s="54"/>
      <c r="T22" s="200">
        <f t="shared" si="2"/>
        <v>0</v>
      </c>
      <c r="U22" s="53">
        <f t="shared" si="3"/>
        <v>0</v>
      </c>
      <c r="V22" s="76">
        <f t="shared" si="4"/>
        <v>0</v>
      </c>
      <c r="W22" s="1794"/>
      <c r="X22" s="1576"/>
    </row>
    <row r="23" spans="2:24" ht="24.75" customHeight="1" x14ac:dyDescent="0.25">
      <c r="B23" s="243">
        <v>10000015924</v>
      </c>
      <c r="C23" s="253" t="s">
        <v>2836</v>
      </c>
      <c r="D23" s="196">
        <v>2.25</v>
      </c>
      <c r="E23" s="197">
        <v>0</v>
      </c>
      <c r="F23" s="197"/>
      <c r="G23" s="198">
        <v>30</v>
      </c>
      <c r="H23" s="197">
        <v>200</v>
      </c>
      <c r="I23" s="198">
        <v>41.85</v>
      </c>
      <c r="J23" s="199">
        <f t="shared" si="1"/>
        <v>156.832875</v>
      </c>
      <c r="K23" s="56"/>
      <c r="L23" s="55"/>
      <c r="M23" s="55"/>
      <c r="N23" s="55"/>
      <c r="O23" s="55"/>
      <c r="P23" s="55"/>
      <c r="Q23" s="55"/>
      <c r="R23" s="55"/>
      <c r="S23" s="54"/>
      <c r="T23" s="200">
        <f t="shared" si="2"/>
        <v>0</v>
      </c>
      <c r="U23" s="53">
        <f t="shared" si="3"/>
        <v>0</v>
      </c>
      <c r="V23" s="76">
        <f t="shared" si="4"/>
        <v>0</v>
      </c>
      <c r="W23" s="1794"/>
      <c r="X23" s="1576"/>
    </row>
    <row r="24" spans="2:24" ht="24.75" customHeight="1" x14ac:dyDescent="0.25">
      <c r="B24" s="245">
        <v>10000015932</v>
      </c>
      <c r="C24" s="253" t="s">
        <v>2837</v>
      </c>
      <c r="D24" s="196">
        <v>2.75</v>
      </c>
      <c r="E24" s="197">
        <v>0</v>
      </c>
      <c r="F24" s="197"/>
      <c r="G24" s="198">
        <v>30</v>
      </c>
      <c r="H24" s="197">
        <v>160</v>
      </c>
      <c r="I24" s="198">
        <v>41.5</v>
      </c>
      <c r="J24" s="199">
        <f t="shared" si="1"/>
        <v>155.52125000000001</v>
      </c>
      <c r="K24" s="56"/>
      <c r="L24" s="55"/>
      <c r="M24" s="55"/>
      <c r="N24" s="55"/>
      <c r="O24" s="55"/>
      <c r="P24" s="55"/>
      <c r="Q24" s="55"/>
      <c r="R24" s="55"/>
      <c r="S24" s="54"/>
      <c r="T24" s="200">
        <f t="shared" si="2"/>
        <v>0</v>
      </c>
      <c r="U24" s="53">
        <f t="shared" si="3"/>
        <v>0</v>
      </c>
      <c r="V24" s="76">
        <f t="shared" si="4"/>
        <v>0</v>
      </c>
      <c r="W24" s="1794"/>
      <c r="X24" s="1576"/>
    </row>
    <row r="25" spans="2:24" ht="24.75" customHeight="1" x14ac:dyDescent="0.25">
      <c r="B25" s="245">
        <v>10000032041</v>
      </c>
      <c r="C25" s="253" t="s">
        <v>2838</v>
      </c>
      <c r="D25" s="196">
        <v>2</v>
      </c>
      <c r="E25" s="197">
        <v>0</v>
      </c>
      <c r="F25" s="197"/>
      <c r="G25" s="198">
        <v>30</v>
      </c>
      <c r="H25" s="197">
        <v>240</v>
      </c>
      <c r="I25" s="198">
        <v>36.270000000000003</v>
      </c>
      <c r="J25" s="199">
        <f t="shared" si="1"/>
        <v>135.92182500000001</v>
      </c>
      <c r="K25" s="56"/>
      <c r="L25" s="55"/>
      <c r="M25" s="55"/>
      <c r="N25" s="55"/>
      <c r="O25" s="55"/>
      <c r="P25" s="55"/>
      <c r="Q25" s="55"/>
      <c r="R25" s="55"/>
      <c r="S25" s="54"/>
      <c r="T25" s="200">
        <f t="shared" si="2"/>
        <v>0</v>
      </c>
      <c r="U25" s="53">
        <f t="shared" si="3"/>
        <v>0</v>
      </c>
      <c r="V25" s="76">
        <f t="shared" si="4"/>
        <v>0</v>
      </c>
      <c r="W25" s="1794"/>
      <c r="X25" s="1576"/>
    </row>
    <row r="26" spans="2:24" ht="24.75" customHeight="1" x14ac:dyDescent="0.25">
      <c r="B26" s="245">
        <v>10000037600</v>
      </c>
      <c r="C26" s="253" t="s">
        <v>2839</v>
      </c>
      <c r="D26" s="196">
        <v>2</v>
      </c>
      <c r="E26" s="197">
        <v>0</v>
      </c>
      <c r="F26" s="197"/>
      <c r="G26" s="198">
        <v>20.13</v>
      </c>
      <c r="H26" s="197">
        <v>140</v>
      </c>
      <c r="I26" s="198">
        <v>25.58</v>
      </c>
      <c r="J26" s="199">
        <f t="shared" si="1"/>
        <v>95.861049999999992</v>
      </c>
      <c r="K26" s="56"/>
      <c r="L26" s="55"/>
      <c r="M26" s="55"/>
      <c r="N26" s="55"/>
      <c r="O26" s="55"/>
      <c r="P26" s="55"/>
      <c r="Q26" s="55"/>
      <c r="R26" s="55"/>
      <c r="S26" s="54"/>
      <c r="T26" s="200">
        <f t="shared" si="2"/>
        <v>0</v>
      </c>
      <c r="U26" s="53">
        <f t="shared" si="3"/>
        <v>0</v>
      </c>
      <c r="V26" s="76">
        <f t="shared" si="4"/>
        <v>0</v>
      </c>
      <c r="W26" s="1794"/>
      <c r="X26" s="1576"/>
    </row>
    <row r="27" spans="2:24" ht="30" x14ac:dyDescent="0.25">
      <c r="B27" s="245">
        <v>10000055325</v>
      </c>
      <c r="C27" s="253" t="s">
        <v>2840</v>
      </c>
      <c r="D27" s="196">
        <v>2</v>
      </c>
      <c r="E27" s="197">
        <v>2</v>
      </c>
      <c r="F27" s="197"/>
      <c r="G27" s="198">
        <v>24.3</v>
      </c>
      <c r="H27" s="197">
        <v>80</v>
      </c>
      <c r="I27" s="198">
        <v>10.54</v>
      </c>
      <c r="J27" s="199">
        <f t="shared" si="1"/>
        <v>39.498649999999998</v>
      </c>
      <c r="K27" s="56"/>
      <c r="L27" s="55"/>
      <c r="M27" s="55"/>
      <c r="N27" s="55"/>
      <c r="O27" s="55"/>
      <c r="P27" s="55"/>
      <c r="Q27" s="55"/>
      <c r="R27" s="55"/>
      <c r="S27" s="54"/>
      <c r="T27" s="200">
        <f t="shared" si="2"/>
        <v>0</v>
      </c>
      <c r="U27" s="53">
        <f t="shared" si="3"/>
        <v>0</v>
      </c>
      <c r="V27" s="76">
        <f t="shared" si="4"/>
        <v>0</v>
      </c>
      <c r="W27" s="1794"/>
      <c r="X27" s="1576"/>
    </row>
    <row r="28" spans="2:24" ht="24.75" customHeight="1" x14ac:dyDescent="0.25">
      <c r="B28" s="245">
        <v>10000055327</v>
      </c>
      <c r="C28" s="253" t="s">
        <v>2841</v>
      </c>
      <c r="D28" s="196">
        <v>2</v>
      </c>
      <c r="E28" s="197">
        <v>2</v>
      </c>
      <c r="F28" s="197"/>
      <c r="G28" s="198">
        <v>28.2</v>
      </c>
      <c r="H28" s="197">
        <v>96</v>
      </c>
      <c r="I28" s="198">
        <v>10.41</v>
      </c>
      <c r="J28" s="199">
        <f t="shared" si="1"/>
        <v>39.011475000000004</v>
      </c>
      <c r="K28" s="56"/>
      <c r="L28" s="55"/>
      <c r="M28" s="55"/>
      <c r="N28" s="55"/>
      <c r="O28" s="55"/>
      <c r="P28" s="55"/>
      <c r="Q28" s="55"/>
      <c r="R28" s="55"/>
      <c r="S28" s="54"/>
      <c r="T28" s="200">
        <f t="shared" si="2"/>
        <v>0</v>
      </c>
      <c r="U28" s="53">
        <f t="shared" si="3"/>
        <v>0</v>
      </c>
      <c r="V28" s="76">
        <f t="shared" si="4"/>
        <v>0</v>
      </c>
      <c r="W28" s="1794"/>
      <c r="X28" s="1576"/>
    </row>
    <row r="29" spans="2:24" ht="24.75" customHeight="1" x14ac:dyDescent="0.25">
      <c r="B29" s="245">
        <v>10000055425</v>
      </c>
      <c r="C29" s="253" t="s">
        <v>2842</v>
      </c>
      <c r="D29" s="196">
        <v>2</v>
      </c>
      <c r="E29" s="197">
        <v>0</v>
      </c>
      <c r="F29" s="197"/>
      <c r="G29" s="198">
        <v>31.25</v>
      </c>
      <c r="H29" s="197">
        <v>200</v>
      </c>
      <c r="I29" s="198">
        <v>26.87</v>
      </c>
      <c r="J29" s="199">
        <f t="shared" si="1"/>
        <v>100.69532500000001</v>
      </c>
      <c r="K29" s="56"/>
      <c r="L29" s="55"/>
      <c r="M29" s="55"/>
      <c r="N29" s="55"/>
      <c r="O29" s="55"/>
      <c r="P29" s="55"/>
      <c r="Q29" s="55"/>
      <c r="R29" s="55"/>
      <c r="S29" s="54"/>
      <c r="T29" s="200">
        <f t="shared" si="2"/>
        <v>0</v>
      </c>
      <c r="U29" s="53">
        <f t="shared" si="3"/>
        <v>0</v>
      </c>
      <c r="V29" s="76">
        <f t="shared" si="4"/>
        <v>0</v>
      </c>
      <c r="W29" s="1794"/>
      <c r="X29" s="1576"/>
    </row>
    <row r="30" spans="2:24" ht="24.75" customHeight="1" x14ac:dyDescent="0.25">
      <c r="B30" s="245">
        <v>10000065887</v>
      </c>
      <c r="C30" s="253" t="s">
        <v>2843</v>
      </c>
      <c r="D30" s="196">
        <v>2</v>
      </c>
      <c r="E30" s="197">
        <v>1</v>
      </c>
      <c r="F30" s="197"/>
      <c r="G30" s="198">
        <v>29.9</v>
      </c>
      <c r="H30" s="197">
        <v>137</v>
      </c>
      <c r="I30" s="198">
        <v>24.14</v>
      </c>
      <c r="J30" s="199">
        <f t="shared" si="1"/>
        <v>90.464650000000006</v>
      </c>
      <c r="K30" s="56"/>
      <c r="L30" s="55"/>
      <c r="M30" s="55"/>
      <c r="N30" s="55"/>
      <c r="O30" s="55"/>
      <c r="P30" s="55"/>
      <c r="Q30" s="55"/>
      <c r="R30" s="55"/>
      <c r="S30" s="54"/>
      <c r="T30" s="200">
        <f t="shared" si="2"/>
        <v>0</v>
      </c>
      <c r="U30" s="53">
        <f t="shared" si="3"/>
        <v>0</v>
      </c>
      <c r="V30" s="76">
        <f t="shared" si="4"/>
        <v>0</v>
      </c>
      <c r="W30" s="1794"/>
      <c r="X30" s="1576"/>
    </row>
    <row r="31" spans="2:24" ht="24.75" customHeight="1" x14ac:dyDescent="0.25">
      <c r="B31" s="245">
        <v>10000065888</v>
      </c>
      <c r="C31" s="253" t="s">
        <v>2844</v>
      </c>
      <c r="D31" s="196">
        <v>2</v>
      </c>
      <c r="E31" s="197">
        <v>1</v>
      </c>
      <c r="F31" s="197"/>
      <c r="G31" s="198">
        <v>29.9</v>
      </c>
      <c r="H31" s="197">
        <v>137</v>
      </c>
      <c r="I31" s="198">
        <v>24.14</v>
      </c>
      <c r="J31" s="199">
        <f t="shared" si="1"/>
        <v>90.464650000000006</v>
      </c>
      <c r="K31" s="56"/>
      <c r="L31" s="55"/>
      <c r="M31" s="55"/>
      <c r="N31" s="55"/>
      <c r="O31" s="55"/>
      <c r="P31" s="55"/>
      <c r="Q31" s="55"/>
      <c r="R31" s="55"/>
      <c r="S31" s="54"/>
      <c r="T31" s="200">
        <f t="shared" si="2"/>
        <v>0</v>
      </c>
      <c r="U31" s="53">
        <f t="shared" si="3"/>
        <v>0</v>
      </c>
      <c r="V31" s="76">
        <f t="shared" si="4"/>
        <v>0</v>
      </c>
      <c r="W31" s="1794"/>
      <c r="X31" s="1576"/>
    </row>
    <row r="32" spans="2:24" ht="24.75" customHeight="1" x14ac:dyDescent="0.25">
      <c r="B32" s="245">
        <v>10000069005</v>
      </c>
      <c r="C32" s="253" t="s">
        <v>2845</v>
      </c>
      <c r="D32" s="196">
        <v>2</v>
      </c>
      <c r="E32" s="197">
        <v>1</v>
      </c>
      <c r="F32" s="197"/>
      <c r="G32" s="198">
        <v>30</v>
      </c>
      <c r="H32" s="197">
        <v>150</v>
      </c>
      <c r="I32" s="198">
        <v>15.47</v>
      </c>
      <c r="J32" s="199">
        <f t="shared" si="1"/>
        <v>57.973825000000005</v>
      </c>
      <c r="K32" s="56"/>
      <c r="L32" s="55"/>
      <c r="M32" s="55"/>
      <c r="N32" s="55"/>
      <c r="O32" s="55"/>
      <c r="P32" s="55"/>
      <c r="Q32" s="55"/>
      <c r="R32" s="55"/>
      <c r="S32" s="54"/>
      <c r="T32" s="200">
        <f t="shared" si="2"/>
        <v>0</v>
      </c>
      <c r="U32" s="53">
        <f t="shared" si="3"/>
        <v>0</v>
      </c>
      <c r="V32" s="76">
        <f t="shared" si="4"/>
        <v>0</v>
      </c>
      <c r="W32" s="1794"/>
      <c r="X32" s="1576"/>
    </row>
    <row r="33" spans="2:24" ht="24.75" customHeight="1" x14ac:dyDescent="0.25">
      <c r="B33" s="243">
        <v>10000069033</v>
      </c>
      <c r="C33" s="253" t="s">
        <v>2846</v>
      </c>
      <c r="D33" s="196">
        <v>1</v>
      </c>
      <c r="E33" s="197">
        <v>0.5</v>
      </c>
      <c r="F33" s="197"/>
      <c r="G33" s="198">
        <v>30.78</v>
      </c>
      <c r="H33" s="197">
        <v>250</v>
      </c>
      <c r="I33" s="198">
        <v>23.04</v>
      </c>
      <c r="J33" s="199">
        <f t="shared" si="1"/>
        <v>86.342399999999998</v>
      </c>
      <c r="K33" s="56"/>
      <c r="L33" s="55"/>
      <c r="M33" s="55"/>
      <c r="N33" s="55"/>
      <c r="O33" s="55"/>
      <c r="P33" s="55"/>
      <c r="Q33" s="55"/>
      <c r="R33" s="55"/>
      <c r="S33" s="54"/>
      <c r="T33" s="200">
        <f t="shared" si="2"/>
        <v>0</v>
      </c>
      <c r="U33" s="53">
        <f t="shared" si="3"/>
        <v>0</v>
      </c>
      <c r="V33" s="76">
        <f t="shared" si="4"/>
        <v>0</v>
      </c>
      <c r="W33" s="1794"/>
      <c r="X33" s="1576"/>
    </row>
    <row r="34" spans="2:24" ht="24.75" customHeight="1" x14ac:dyDescent="0.25">
      <c r="B34" s="245">
        <v>10000069050</v>
      </c>
      <c r="C34" s="253" t="s">
        <v>2847</v>
      </c>
      <c r="D34" s="196">
        <v>2</v>
      </c>
      <c r="E34" s="197">
        <v>0</v>
      </c>
      <c r="F34" s="197"/>
      <c r="G34" s="198">
        <v>21.25</v>
      </c>
      <c r="H34" s="197">
        <v>170</v>
      </c>
      <c r="I34" s="198">
        <v>31.2</v>
      </c>
      <c r="J34" s="199">
        <f t="shared" si="1"/>
        <v>116.922</v>
      </c>
      <c r="K34" s="56"/>
      <c r="L34" s="55"/>
      <c r="M34" s="55"/>
      <c r="N34" s="55"/>
      <c r="O34" s="55"/>
      <c r="P34" s="55"/>
      <c r="Q34" s="55"/>
      <c r="R34" s="55"/>
      <c r="S34" s="54"/>
      <c r="T34" s="200">
        <f t="shared" si="2"/>
        <v>0</v>
      </c>
      <c r="U34" s="53">
        <f t="shared" si="3"/>
        <v>0</v>
      </c>
      <c r="V34" s="76">
        <f t="shared" si="4"/>
        <v>0</v>
      </c>
      <c r="W34" s="1794"/>
      <c r="X34" s="1576"/>
    </row>
    <row r="35" spans="2:24" ht="24.75" customHeight="1" x14ac:dyDescent="0.25">
      <c r="B35" s="245">
        <v>10000069097</v>
      </c>
      <c r="C35" s="253" t="s">
        <v>2848</v>
      </c>
      <c r="D35" s="196">
        <v>2</v>
      </c>
      <c r="E35" s="197">
        <v>0</v>
      </c>
      <c r="F35" s="197"/>
      <c r="G35" s="198">
        <v>15.09</v>
      </c>
      <c r="H35" s="197">
        <v>115</v>
      </c>
      <c r="I35" s="198">
        <v>12.47</v>
      </c>
      <c r="J35" s="199">
        <f t="shared" si="1"/>
        <v>46.731325000000005</v>
      </c>
      <c r="K35" s="56"/>
      <c r="L35" s="55"/>
      <c r="M35" s="55"/>
      <c r="N35" s="55"/>
      <c r="O35" s="55"/>
      <c r="P35" s="55"/>
      <c r="Q35" s="55"/>
      <c r="R35" s="55"/>
      <c r="S35" s="54"/>
      <c r="T35" s="200">
        <f t="shared" si="2"/>
        <v>0</v>
      </c>
      <c r="U35" s="53">
        <f t="shared" si="3"/>
        <v>0</v>
      </c>
      <c r="V35" s="76">
        <f t="shared" si="4"/>
        <v>0</v>
      </c>
      <c r="W35" s="1794"/>
      <c r="X35" s="1576"/>
    </row>
    <row r="36" spans="2:24" ht="24.75" customHeight="1" x14ac:dyDescent="0.25">
      <c r="B36" s="243">
        <v>10000073050</v>
      </c>
      <c r="C36" s="253" t="s">
        <v>2849</v>
      </c>
      <c r="D36" s="196">
        <v>2</v>
      </c>
      <c r="E36" s="197">
        <v>0</v>
      </c>
      <c r="F36" s="197"/>
      <c r="G36" s="198">
        <v>30</v>
      </c>
      <c r="H36" s="197">
        <v>192</v>
      </c>
      <c r="I36" s="198">
        <v>32.31</v>
      </c>
      <c r="J36" s="199">
        <f t="shared" si="1"/>
        <v>121.08172500000001</v>
      </c>
      <c r="K36" s="56"/>
      <c r="L36" s="55"/>
      <c r="M36" s="55"/>
      <c r="N36" s="55"/>
      <c r="O36" s="55"/>
      <c r="P36" s="55"/>
      <c r="Q36" s="55"/>
      <c r="R36" s="55"/>
      <c r="S36" s="54"/>
      <c r="T36" s="200">
        <f t="shared" si="2"/>
        <v>0</v>
      </c>
      <c r="U36" s="53">
        <f t="shared" si="3"/>
        <v>0</v>
      </c>
      <c r="V36" s="76">
        <f t="shared" si="4"/>
        <v>0</v>
      </c>
      <c r="W36" s="1794"/>
      <c r="X36" s="1576"/>
    </row>
    <row r="37" spans="2:24" ht="24.75" customHeight="1" x14ac:dyDescent="0.25">
      <c r="B37" s="245">
        <v>10000080125</v>
      </c>
      <c r="C37" s="253" t="s">
        <v>2850</v>
      </c>
      <c r="D37" s="196">
        <v>2.25</v>
      </c>
      <c r="E37" s="197">
        <v>0</v>
      </c>
      <c r="F37" s="197"/>
      <c r="G37" s="198">
        <v>31.5</v>
      </c>
      <c r="H37" s="197">
        <v>210</v>
      </c>
      <c r="I37" s="198">
        <v>26.3</v>
      </c>
      <c r="J37" s="199">
        <f t="shared" si="1"/>
        <v>98.559250000000006</v>
      </c>
      <c r="K37" s="56"/>
      <c r="L37" s="55"/>
      <c r="M37" s="55"/>
      <c r="N37" s="55"/>
      <c r="O37" s="55"/>
      <c r="P37" s="55"/>
      <c r="Q37" s="55"/>
      <c r="R37" s="55"/>
      <c r="S37" s="54"/>
      <c r="T37" s="200">
        <f t="shared" si="2"/>
        <v>0</v>
      </c>
      <c r="U37" s="53">
        <f t="shared" si="3"/>
        <v>0</v>
      </c>
      <c r="V37" s="76">
        <f t="shared" si="4"/>
        <v>0</v>
      </c>
      <c r="W37" s="1794"/>
      <c r="X37" s="1576"/>
    </row>
    <row r="38" spans="2:24" ht="33.75" customHeight="1" x14ac:dyDescent="0.25">
      <c r="B38" s="243">
        <v>10000096170</v>
      </c>
      <c r="C38" s="253" t="s">
        <v>2851</v>
      </c>
      <c r="D38" s="196">
        <v>3</v>
      </c>
      <c r="E38" s="197">
        <v>0</v>
      </c>
      <c r="F38" s="197"/>
      <c r="G38" s="198">
        <v>18.75</v>
      </c>
      <c r="H38" s="197">
        <v>100</v>
      </c>
      <c r="I38" s="198">
        <v>21</v>
      </c>
      <c r="J38" s="199">
        <f t="shared" si="1"/>
        <v>78.697500000000005</v>
      </c>
      <c r="K38" s="56"/>
      <c r="L38" s="55"/>
      <c r="M38" s="55"/>
      <c r="N38" s="55"/>
      <c r="O38" s="55"/>
      <c r="P38" s="55"/>
      <c r="Q38" s="55"/>
      <c r="R38" s="55"/>
      <c r="S38" s="54"/>
      <c r="T38" s="200">
        <f t="shared" si="2"/>
        <v>0</v>
      </c>
      <c r="U38" s="53">
        <f t="shared" si="3"/>
        <v>0</v>
      </c>
      <c r="V38" s="76">
        <f t="shared" si="4"/>
        <v>0</v>
      </c>
      <c r="W38" s="1794"/>
      <c r="X38" s="1576"/>
    </row>
    <row r="39" spans="2:24" ht="24.75" customHeight="1" x14ac:dyDescent="0.25">
      <c r="B39" s="245">
        <v>10000096694</v>
      </c>
      <c r="C39" s="253" t="s">
        <v>2852</v>
      </c>
      <c r="D39" s="196">
        <v>2</v>
      </c>
      <c r="E39" s="197">
        <v>1</v>
      </c>
      <c r="F39" s="197"/>
      <c r="G39" s="198">
        <v>29.93</v>
      </c>
      <c r="H39" s="197">
        <v>133</v>
      </c>
      <c r="I39" s="198">
        <v>24.23</v>
      </c>
      <c r="J39" s="199">
        <f t="shared" si="1"/>
        <v>90.801924999999997</v>
      </c>
      <c r="K39" s="56"/>
      <c r="L39" s="55"/>
      <c r="M39" s="55"/>
      <c r="N39" s="55"/>
      <c r="O39" s="55"/>
      <c r="P39" s="55"/>
      <c r="Q39" s="55"/>
      <c r="R39" s="55"/>
      <c r="S39" s="54"/>
      <c r="T39" s="200">
        <f t="shared" si="2"/>
        <v>0</v>
      </c>
      <c r="U39" s="53">
        <f t="shared" si="3"/>
        <v>0</v>
      </c>
      <c r="V39" s="76">
        <f t="shared" si="4"/>
        <v>0</v>
      </c>
      <c r="W39" s="1794"/>
      <c r="X39" s="1576"/>
    </row>
    <row r="40" spans="2:24" ht="24.75" customHeight="1" x14ac:dyDescent="0.25">
      <c r="B40" s="243">
        <v>10000097370</v>
      </c>
      <c r="C40" s="253" t="s">
        <v>2853</v>
      </c>
      <c r="D40" s="196">
        <v>2</v>
      </c>
      <c r="E40" s="197">
        <v>0</v>
      </c>
      <c r="F40" s="197"/>
      <c r="G40" s="198">
        <v>40</v>
      </c>
      <c r="H40" s="197">
        <v>256</v>
      </c>
      <c r="I40" s="198">
        <v>32.43</v>
      </c>
      <c r="J40" s="199">
        <f t="shared" si="1"/>
        <v>121.531425</v>
      </c>
      <c r="K40" s="56"/>
      <c r="L40" s="55"/>
      <c r="M40" s="55"/>
      <c r="N40" s="55"/>
      <c r="O40" s="55"/>
      <c r="P40" s="55"/>
      <c r="Q40" s="55"/>
      <c r="R40" s="55"/>
      <c r="S40" s="54"/>
      <c r="T40" s="200">
        <f t="shared" si="2"/>
        <v>0</v>
      </c>
      <c r="U40" s="53">
        <f t="shared" si="3"/>
        <v>0</v>
      </c>
      <c r="V40" s="76">
        <f t="shared" si="4"/>
        <v>0</v>
      </c>
      <c r="W40" s="1794"/>
      <c r="X40" s="1576"/>
    </row>
    <row r="41" spans="2:24" ht="30.75" customHeight="1" x14ac:dyDescent="0.25">
      <c r="B41" s="243">
        <v>10000097689</v>
      </c>
      <c r="C41" s="253" t="s">
        <v>2854</v>
      </c>
      <c r="D41" s="196">
        <v>2</v>
      </c>
      <c r="E41" s="197">
        <v>0</v>
      </c>
      <c r="F41" s="197"/>
      <c r="G41" s="198">
        <v>30</v>
      </c>
      <c r="H41" s="197">
        <v>172</v>
      </c>
      <c r="I41" s="198">
        <v>24.43</v>
      </c>
      <c r="J41" s="199">
        <f t="shared" si="1"/>
        <v>91.551424999999995</v>
      </c>
      <c r="K41" s="56"/>
      <c r="L41" s="55"/>
      <c r="M41" s="55"/>
      <c r="N41" s="55"/>
      <c r="O41" s="55"/>
      <c r="P41" s="55"/>
      <c r="Q41" s="55"/>
      <c r="R41" s="55"/>
      <c r="S41" s="54"/>
      <c r="T41" s="200">
        <f t="shared" si="2"/>
        <v>0</v>
      </c>
      <c r="U41" s="53">
        <f t="shared" si="3"/>
        <v>0</v>
      </c>
      <c r="V41" s="76">
        <f t="shared" si="4"/>
        <v>0</v>
      </c>
      <c r="W41" s="1794"/>
      <c r="X41" s="1576"/>
    </row>
    <row r="42" spans="2:24" ht="24.75" customHeight="1" x14ac:dyDescent="0.25">
      <c r="B42" s="353">
        <v>10000097886</v>
      </c>
      <c r="C42" s="354" t="s">
        <v>2855</v>
      </c>
      <c r="D42" s="196">
        <v>2</v>
      </c>
      <c r="E42" s="197">
        <v>1</v>
      </c>
      <c r="F42" s="197"/>
      <c r="G42" s="197">
        <v>30.31</v>
      </c>
      <c r="H42" s="197">
        <v>125</v>
      </c>
      <c r="I42" s="197">
        <v>15.44</v>
      </c>
      <c r="J42" s="125">
        <f t="shared" si="1"/>
        <v>57.861399999999996</v>
      </c>
      <c r="K42" s="114"/>
      <c r="L42" s="72"/>
      <c r="M42" s="72"/>
      <c r="N42" s="72"/>
      <c r="O42" s="72"/>
      <c r="P42" s="72"/>
      <c r="Q42" s="72"/>
      <c r="R42" s="72"/>
      <c r="S42" s="71"/>
      <c r="T42" s="356">
        <f t="shared" si="2"/>
        <v>0</v>
      </c>
      <c r="U42" s="53">
        <f t="shared" si="3"/>
        <v>0</v>
      </c>
      <c r="V42" s="113">
        <f t="shared" si="4"/>
        <v>0</v>
      </c>
      <c r="W42" s="1794"/>
      <c r="X42" s="1576"/>
    </row>
    <row r="43" spans="2:24" ht="24.75" customHeight="1" x14ac:dyDescent="0.25">
      <c r="B43" s="243">
        <v>10000059993</v>
      </c>
      <c r="C43" s="354" t="s">
        <v>2856</v>
      </c>
      <c r="D43" s="196">
        <v>2</v>
      </c>
      <c r="E43" s="197">
        <v>0</v>
      </c>
      <c r="F43" s="197"/>
      <c r="G43" s="197">
        <v>20</v>
      </c>
      <c r="H43" s="197">
        <v>128</v>
      </c>
      <c r="I43" s="197">
        <v>20.079999999999998</v>
      </c>
      <c r="J43" s="323">
        <f t="shared" si="1"/>
        <v>75.249799999999993</v>
      </c>
      <c r="K43" s="114"/>
      <c r="L43" s="55"/>
      <c r="M43" s="55"/>
      <c r="N43" s="55"/>
      <c r="O43" s="55"/>
      <c r="P43" s="55"/>
      <c r="Q43" s="55"/>
      <c r="R43" s="55"/>
      <c r="S43" s="54"/>
      <c r="T43" s="804">
        <f t="shared" si="2"/>
        <v>0</v>
      </c>
      <c r="U43" s="53">
        <f t="shared" si="3"/>
        <v>0</v>
      </c>
      <c r="V43" s="1044">
        <f t="shared" si="4"/>
        <v>0</v>
      </c>
      <c r="W43" s="1794"/>
      <c r="X43" s="1576"/>
    </row>
    <row r="44" spans="2:24" ht="24.75" customHeight="1" thickBot="1" x14ac:dyDescent="0.3">
      <c r="B44" s="1122">
        <v>10000015327</v>
      </c>
      <c r="C44" s="255" t="s">
        <v>2837</v>
      </c>
      <c r="D44" s="203">
        <v>2.5</v>
      </c>
      <c r="E44" s="204">
        <v>0</v>
      </c>
      <c r="F44" s="204"/>
      <c r="G44" s="204">
        <v>29.53</v>
      </c>
      <c r="H44" s="204">
        <v>175</v>
      </c>
      <c r="I44" s="204">
        <v>40.08</v>
      </c>
      <c r="J44" s="327">
        <f t="shared" si="1"/>
        <v>150.19979999999998</v>
      </c>
      <c r="K44" s="52"/>
      <c r="L44" s="51"/>
      <c r="M44" s="51"/>
      <c r="N44" s="51"/>
      <c r="O44" s="51"/>
      <c r="P44" s="51"/>
      <c r="Q44" s="51"/>
      <c r="R44" s="51"/>
      <c r="S44" s="50"/>
      <c r="T44" s="352">
        <f t="shared" si="2"/>
        <v>0</v>
      </c>
      <c r="U44" s="49">
        <f t="shared" si="3"/>
        <v>0</v>
      </c>
      <c r="V44" s="1043">
        <f t="shared" si="4"/>
        <v>0</v>
      </c>
      <c r="W44" s="112"/>
      <c r="X44" s="1123"/>
    </row>
    <row r="45" spans="2:24" ht="23.85" customHeight="1" x14ac:dyDescent="0.25">
      <c r="B45" s="1548" t="s">
        <v>2004</v>
      </c>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50"/>
    </row>
    <row r="46" spans="2:24" ht="23.85" customHeight="1" x14ac:dyDescent="0.25">
      <c r="B46" s="1548"/>
      <c r="C46" s="1569"/>
      <c r="D46" s="1569"/>
      <c r="E46" s="1569"/>
      <c r="F46" s="1569"/>
      <c r="G46" s="1569"/>
      <c r="H46" s="1569"/>
      <c r="I46" s="1569"/>
      <c r="J46" s="1569"/>
      <c r="K46" s="1569"/>
      <c r="L46" s="1569"/>
      <c r="M46" s="1569"/>
      <c r="N46" s="1569"/>
      <c r="O46" s="1569"/>
      <c r="P46" s="1569"/>
      <c r="Q46" s="1569"/>
      <c r="R46" s="1569"/>
      <c r="S46" s="1569"/>
      <c r="T46" s="1569"/>
      <c r="U46" s="1569"/>
      <c r="V46" s="1569"/>
      <c r="W46" s="1569"/>
      <c r="X46" s="1550"/>
    </row>
    <row r="47" spans="2:24" ht="0.75" customHeight="1" x14ac:dyDescent="0.25">
      <c r="B47" s="1548"/>
      <c r="C47" s="1569"/>
      <c r="D47" s="1569"/>
      <c r="E47" s="1569"/>
      <c r="F47" s="1569"/>
      <c r="G47" s="1569"/>
      <c r="H47" s="1569"/>
      <c r="I47" s="1569"/>
      <c r="J47" s="1569"/>
      <c r="K47" s="1569"/>
      <c r="L47" s="1569"/>
      <c r="M47" s="1569"/>
      <c r="N47" s="1569"/>
      <c r="O47" s="1569"/>
      <c r="P47" s="1569"/>
      <c r="Q47" s="1569"/>
      <c r="R47" s="1569"/>
      <c r="S47" s="1569"/>
      <c r="T47" s="1569"/>
      <c r="U47" s="1569"/>
      <c r="V47" s="1569"/>
      <c r="W47" s="1569"/>
      <c r="X47" s="1550"/>
    </row>
    <row r="48" spans="2:24" ht="33.75" customHeight="1" thickBot="1" x14ac:dyDescent="0.3">
      <c r="B48" s="1551"/>
      <c r="C48" s="1552"/>
      <c r="D48" s="1552"/>
      <c r="E48" s="1552"/>
      <c r="F48" s="1552"/>
      <c r="G48" s="1552"/>
      <c r="H48" s="1552"/>
      <c r="I48" s="1552"/>
      <c r="J48" s="1552"/>
      <c r="K48" s="1552"/>
      <c r="L48" s="1552"/>
      <c r="M48" s="1552"/>
      <c r="N48" s="1552"/>
      <c r="O48" s="1552"/>
      <c r="P48" s="1552"/>
      <c r="Q48" s="1552"/>
      <c r="R48" s="1552"/>
      <c r="S48" s="1552"/>
      <c r="T48" s="1552"/>
      <c r="U48" s="1552"/>
      <c r="V48" s="1552"/>
      <c r="W48" s="1552"/>
      <c r="X48" s="1553"/>
    </row>
    <row r="49" spans="2:24" ht="58.5" customHeight="1" thickTop="1" thickBot="1" x14ac:dyDescent="0.3">
      <c r="B49" s="1533"/>
      <c r="C49" s="1533"/>
      <c r="D49" s="1533"/>
      <c r="E49" s="1533"/>
      <c r="F49" s="1533"/>
      <c r="G49" s="1533"/>
      <c r="H49" s="1533"/>
      <c r="I49" s="1533"/>
      <c r="J49" s="1533"/>
      <c r="K49" s="1533"/>
      <c r="L49" s="1533"/>
      <c r="M49" s="1533"/>
      <c r="N49" s="1533"/>
      <c r="O49" s="1533"/>
      <c r="P49" s="1533"/>
      <c r="Q49" s="1533"/>
      <c r="R49" s="1533"/>
      <c r="S49" s="1533"/>
      <c r="T49" s="1533"/>
      <c r="U49" s="1533"/>
      <c r="V49" s="1533"/>
      <c r="W49" s="1533"/>
      <c r="X49" s="1533"/>
    </row>
    <row r="50" spans="2:24" ht="23.25" x14ac:dyDescent="0.35">
      <c r="C50" s="1530" t="s">
        <v>2005</v>
      </c>
      <c r="D50" s="1531"/>
      <c r="E50" s="1531"/>
      <c r="F50" s="1531"/>
      <c r="G50" s="1532"/>
    </row>
    <row r="51" spans="2:24" x14ac:dyDescent="0.25">
      <c r="C51" s="1631"/>
      <c r="D51" s="1632"/>
      <c r="E51" s="1632"/>
      <c r="F51" s="1632"/>
      <c r="G51" s="1633"/>
    </row>
    <row r="52" spans="2:24" x14ac:dyDescent="0.25">
      <c r="C52" s="1631"/>
      <c r="D52" s="1632"/>
      <c r="E52" s="1632"/>
      <c r="F52" s="1632"/>
      <c r="G52" s="1633"/>
    </row>
    <row r="53" spans="2:24" x14ac:dyDescent="0.25">
      <c r="C53" s="1631"/>
      <c r="D53" s="1632"/>
      <c r="E53" s="1632"/>
      <c r="F53" s="1632"/>
      <c r="G53" s="1633"/>
    </row>
    <row r="54" spans="2:24" ht="15.75" thickBot="1" x14ac:dyDescent="0.3">
      <c r="C54" s="1634"/>
      <c r="D54" s="1635"/>
      <c r="E54" s="1635"/>
      <c r="F54" s="1635"/>
      <c r="G54" s="1636"/>
    </row>
  </sheetData>
  <sheetProtection algorithmName="SHA-512" hashValue="PXasekN7C4KVCDWZaA5hg8yO3Pku8oMiXbamPDz+1AmtSusEXQ6GCl0nBzZxMRS9AWEMI5BOPBCWYskwNttgxg==" saltValue="q5GNYe1vBB2F2EtIqNpBeA=="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50:G50"/>
    <mergeCell ref="C51:G54"/>
    <mergeCell ref="B49:X49"/>
    <mergeCell ref="B7:B8"/>
    <mergeCell ref="E7:J7"/>
    <mergeCell ref="L7:Q7"/>
    <mergeCell ref="S7:X7"/>
    <mergeCell ref="E8:J8"/>
    <mergeCell ref="L8:Q8"/>
    <mergeCell ref="S8:X8"/>
    <mergeCell ref="B9:X9"/>
    <mergeCell ref="B10:X10"/>
    <mergeCell ref="W14:X43"/>
    <mergeCell ref="B45:X46"/>
    <mergeCell ref="B47:X48"/>
  </mergeCells>
  <conditionalFormatting sqref="B1:B1048576">
    <cfRule type="duplicateValues" dxfId="9" priority="1"/>
  </conditionalFormatting>
  <pageMargins left="0.25" right="0.25" top="0.5" bottom="0.25" header="0" footer="0"/>
  <pageSetup scale="38" fitToHeight="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1D84B-3431-4E63-828B-6B5E576A5DAD}">
  <sheetPr>
    <pageSetUpPr fitToPage="1"/>
  </sheetPr>
  <dimension ref="A1:Y29"/>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7.28515625" style="169" bestFit="1"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110244</v>
      </c>
      <c r="L6" s="1559" t="s">
        <v>1963</v>
      </c>
      <c r="M6" s="1559"/>
      <c r="N6" s="1559"/>
      <c r="O6" s="1560" t="s">
        <v>3022</v>
      </c>
      <c r="P6" s="1561"/>
      <c r="Q6" s="1561"/>
      <c r="R6" s="1561"/>
      <c r="S6" s="221">
        <v>1.8444</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SUM(U14:U19)</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SUM(K14:K51)</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7.5" customHeight="1" x14ac:dyDescent="0.25">
      <c r="B14" s="241">
        <v>17020111120</v>
      </c>
      <c r="C14" s="252" t="s">
        <v>2857</v>
      </c>
      <c r="D14" s="189">
        <v>1</v>
      </c>
      <c r="E14" s="190">
        <v>1</v>
      </c>
      <c r="F14" s="190"/>
      <c r="G14" s="191">
        <v>19.2</v>
      </c>
      <c r="H14" s="190">
        <v>144</v>
      </c>
      <c r="I14" s="191">
        <v>9</v>
      </c>
      <c r="J14" s="83">
        <f t="shared" ref="J14:J19" si="1">$S$6*I14</f>
        <v>16.599599999999999</v>
      </c>
      <c r="K14" s="60"/>
      <c r="L14" s="59"/>
      <c r="M14" s="59"/>
      <c r="N14" s="59"/>
      <c r="O14" s="59"/>
      <c r="P14" s="59"/>
      <c r="Q14" s="59"/>
      <c r="R14" s="59"/>
      <c r="S14" s="58"/>
      <c r="T14" s="193">
        <f t="shared" ref="T14:T19" si="2">SUM(K14:S14)</f>
        <v>0</v>
      </c>
      <c r="U14" s="57">
        <f t="shared" ref="U14:U19" si="3">T14*I14</f>
        <v>0</v>
      </c>
      <c r="V14" s="1034">
        <f t="shared" ref="V14:V19" si="4">U14*$S$6</f>
        <v>0</v>
      </c>
      <c r="W14" s="1490" t="s">
        <v>1976</v>
      </c>
      <c r="X14" s="1491"/>
    </row>
    <row r="15" spans="1:25" ht="37.5" customHeight="1" x14ac:dyDescent="0.25">
      <c r="B15" s="243">
        <v>17021081120</v>
      </c>
      <c r="C15" s="253" t="s">
        <v>2858</v>
      </c>
      <c r="D15" s="196">
        <v>1</v>
      </c>
      <c r="E15" s="197">
        <v>2</v>
      </c>
      <c r="F15" s="197"/>
      <c r="G15" s="198">
        <v>20.100000000000001</v>
      </c>
      <c r="H15" s="197">
        <v>108</v>
      </c>
      <c r="I15" s="198">
        <v>6.75</v>
      </c>
      <c r="J15" s="199">
        <f t="shared" si="1"/>
        <v>12.4497</v>
      </c>
      <c r="K15" s="56"/>
      <c r="L15" s="55"/>
      <c r="M15" s="55"/>
      <c r="N15" s="55"/>
      <c r="O15" s="55"/>
      <c r="P15" s="55"/>
      <c r="Q15" s="55"/>
      <c r="R15" s="55"/>
      <c r="S15" s="54"/>
      <c r="T15" s="200">
        <f t="shared" si="2"/>
        <v>0</v>
      </c>
      <c r="U15" s="53">
        <f t="shared" si="3"/>
        <v>0</v>
      </c>
      <c r="V15" s="1035">
        <f t="shared" si="4"/>
        <v>0</v>
      </c>
      <c r="W15" s="1492"/>
      <c r="X15" s="1493"/>
    </row>
    <row r="16" spans="1:25" ht="37.5" customHeight="1" x14ac:dyDescent="0.25">
      <c r="B16" s="245">
        <v>17021101120</v>
      </c>
      <c r="C16" s="253" t="s">
        <v>2859</v>
      </c>
      <c r="D16" s="196">
        <v>1</v>
      </c>
      <c r="E16" s="197">
        <v>2</v>
      </c>
      <c r="F16" s="197"/>
      <c r="G16" s="198">
        <v>19.2</v>
      </c>
      <c r="H16" s="197">
        <v>108</v>
      </c>
      <c r="I16" s="198">
        <v>6.75</v>
      </c>
      <c r="J16" s="199">
        <f t="shared" si="1"/>
        <v>12.4497</v>
      </c>
      <c r="K16" s="56"/>
      <c r="L16" s="55"/>
      <c r="M16" s="55"/>
      <c r="N16" s="55"/>
      <c r="O16" s="55"/>
      <c r="P16" s="55"/>
      <c r="Q16" s="55"/>
      <c r="R16" s="55"/>
      <c r="S16" s="54"/>
      <c r="T16" s="200">
        <f t="shared" si="2"/>
        <v>0</v>
      </c>
      <c r="U16" s="53">
        <f t="shared" si="3"/>
        <v>0</v>
      </c>
      <c r="V16" s="1035">
        <f t="shared" si="4"/>
        <v>0</v>
      </c>
      <c r="W16" s="1492"/>
      <c r="X16" s="1493"/>
    </row>
    <row r="17" spans="2:24" ht="37.5" customHeight="1" x14ac:dyDescent="0.25">
      <c r="B17" s="245">
        <v>17022101120</v>
      </c>
      <c r="C17" s="253" t="s">
        <v>2860</v>
      </c>
      <c r="D17" s="196">
        <v>1</v>
      </c>
      <c r="E17" s="197">
        <v>1</v>
      </c>
      <c r="F17" s="197"/>
      <c r="G17" s="198">
        <v>19.399999999999999</v>
      </c>
      <c r="H17" s="197">
        <v>144</v>
      </c>
      <c r="I17" s="198">
        <v>9.2200000000000006</v>
      </c>
      <c r="J17" s="199">
        <f t="shared" si="1"/>
        <v>17.005368000000001</v>
      </c>
      <c r="K17" s="56"/>
      <c r="L17" s="55"/>
      <c r="M17" s="55"/>
      <c r="N17" s="55"/>
      <c r="O17" s="55"/>
      <c r="P17" s="55"/>
      <c r="Q17" s="55"/>
      <c r="R17" s="55"/>
      <c r="S17" s="54"/>
      <c r="T17" s="200">
        <f t="shared" si="2"/>
        <v>0</v>
      </c>
      <c r="U17" s="53">
        <f t="shared" si="3"/>
        <v>0</v>
      </c>
      <c r="V17" s="1035">
        <f t="shared" si="4"/>
        <v>0</v>
      </c>
      <c r="W17" s="1492"/>
      <c r="X17" s="1493"/>
    </row>
    <row r="18" spans="2:24" ht="37.5" customHeight="1" x14ac:dyDescent="0.25">
      <c r="B18" s="245">
        <v>17023721120</v>
      </c>
      <c r="C18" s="253" t="s">
        <v>2861</v>
      </c>
      <c r="D18" s="196">
        <v>1</v>
      </c>
      <c r="E18" s="197">
        <v>2.25</v>
      </c>
      <c r="F18" s="197"/>
      <c r="G18" s="198">
        <v>17.193999999999999</v>
      </c>
      <c r="H18" s="197">
        <v>72</v>
      </c>
      <c r="I18" s="198">
        <v>3.4649999999999999</v>
      </c>
      <c r="J18" s="199">
        <f t="shared" si="1"/>
        <v>6.3908459999999998</v>
      </c>
      <c r="K18" s="56"/>
      <c r="L18" s="55"/>
      <c r="M18" s="55"/>
      <c r="N18" s="55"/>
      <c r="O18" s="55"/>
      <c r="P18" s="55"/>
      <c r="Q18" s="55"/>
      <c r="R18" s="55"/>
      <c r="S18" s="54"/>
      <c r="T18" s="200">
        <f t="shared" si="2"/>
        <v>0</v>
      </c>
      <c r="U18" s="53">
        <f t="shared" si="3"/>
        <v>0</v>
      </c>
      <c r="V18" s="1035">
        <f t="shared" si="4"/>
        <v>0</v>
      </c>
      <c r="W18" s="1492"/>
      <c r="X18" s="1493"/>
    </row>
    <row r="19" spans="2:24" ht="37.5" customHeight="1" thickBot="1" x14ac:dyDescent="0.3">
      <c r="B19" s="246">
        <v>17026721120</v>
      </c>
      <c r="C19" s="255" t="s">
        <v>2862</v>
      </c>
      <c r="D19" s="203">
        <v>0.5</v>
      </c>
      <c r="E19" s="204">
        <v>1.75</v>
      </c>
      <c r="F19" s="204"/>
      <c r="G19" s="205">
        <v>11.3</v>
      </c>
      <c r="H19" s="204">
        <v>72</v>
      </c>
      <c r="I19" s="205">
        <v>2.9249999999999998</v>
      </c>
      <c r="J19" s="206">
        <f t="shared" si="1"/>
        <v>5.3948700000000001</v>
      </c>
      <c r="K19" s="52"/>
      <c r="L19" s="51"/>
      <c r="M19" s="51"/>
      <c r="N19" s="51"/>
      <c r="O19" s="51"/>
      <c r="P19" s="51"/>
      <c r="Q19" s="51"/>
      <c r="R19" s="51"/>
      <c r="S19" s="50"/>
      <c r="T19" s="207">
        <f t="shared" si="2"/>
        <v>0</v>
      </c>
      <c r="U19" s="49">
        <f t="shared" si="3"/>
        <v>0</v>
      </c>
      <c r="V19" s="1036">
        <f t="shared" si="4"/>
        <v>0</v>
      </c>
      <c r="W19" s="1494"/>
      <c r="X19" s="1495"/>
    </row>
    <row r="20" spans="2:24" ht="37.5" customHeight="1" x14ac:dyDescent="0.25">
      <c r="B20" s="1548" t="s">
        <v>2004</v>
      </c>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50"/>
    </row>
    <row r="21" spans="2:24" ht="23.85" customHeight="1" x14ac:dyDescent="0.25">
      <c r="B21" s="1548"/>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50"/>
    </row>
    <row r="22" spans="2:24" ht="0.75" customHeight="1" x14ac:dyDescent="0.25">
      <c r="B22" s="1548"/>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50"/>
    </row>
    <row r="23" spans="2:24" ht="33.75" customHeight="1" thickBot="1" x14ac:dyDescent="0.3">
      <c r="B23" s="1551"/>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3"/>
    </row>
    <row r="24" spans="2:24" ht="58.5" customHeight="1" thickTop="1" thickBot="1" x14ac:dyDescent="0.3">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row>
    <row r="25" spans="2:24" ht="23.25" x14ac:dyDescent="0.35">
      <c r="C25" s="1530" t="s">
        <v>2005</v>
      </c>
      <c r="D25" s="1531"/>
      <c r="E25" s="1531"/>
      <c r="F25" s="1531"/>
      <c r="G25" s="1532"/>
    </row>
    <row r="26" spans="2:24" x14ac:dyDescent="0.25">
      <c r="C26" s="1631"/>
      <c r="D26" s="1632"/>
      <c r="E26" s="1632"/>
      <c r="F26" s="1632"/>
      <c r="G26" s="1633"/>
    </row>
    <row r="27" spans="2:24" x14ac:dyDescent="0.25">
      <c r="C27" s="1631"/>
      <c r="D27" s="1632"/>
      <c r="E27" s="1632"/>
      <c r="F27" s="1632"/>
      <c r="G27" s="1633"/>
    </row>
    <row r="28" spans="2:24" x14ac:dyDescent="0.25">
      <c r="C28" s="1631"/>
      <c r="D28" s="1632"/>
      <c r="E28" s="1632"/>
      <c r="F28" s="1632"/>
      <c r="G28" s="1633"/>
    </row>
    <row r="29" spans="2:24" ht="15.75" thickBot="1" x14ac:dyDescent="0.3">
      <c r="C29" s="1634"/>
      <c r="D29" s="1635"/>
      <c r="E29" s="1635"/>
      <c r="F29" s="1635"/>
      <c r="G29" s="1636"/>
    </row>
  </sheetData>
  <sheetProtection algorithmName="SHA-512" hashValue="gSf/6zf6dLICtJ1dhGo0ZV+qbyiqZqdCUzMeWhA9RcX4ecrZoxmCefCZsSQ/kxAtyAyGxD4+ZOiewEXcoDcozA==" saltValue="6god3KgYWyhBwWKmV3s6Ag=="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5:G25"/>
    <mergeCell ref="C26:G29"/>
    <mergeCell ref="B24:X24"/>
    <mergeCell ref="B7:B8"/>
    <mergeCell ref="E7:J7"/>
    <mergeCell ref="L7:Q7"/>
    <mergeCell ref="S7:X7"/>
    <mergeCell ref="E8:J8"/>
    <mergeCell ref="L8:Q8"/>
    <mergeCell ref="S8:X8"/>
    <mergeCell ref="B9:X9"/>
    <mergeCell ref="B10:X10"/>
    <mergeCell ref="W14:X19"/>
    <mergeCell ref="B20:X21"/>
    <mergeCell ref="B22:X23"/>
  </mergeCells>
  <conditionalFormatting sqref="B1:B1048576">
    <cfRule type="duplicateValues" dxfId="8" priority="1"/>
  </conditionalFormatting>
  <pageMargins left="0.25" right="0.25" top="0.5" bottom="0.25" header="0" footer="0"/>
  <pageSetup scale="39" fitToHeight="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8424-48E4-4582-8376-8230C84804AD}">
  <sheetPr>
    <pageSetUpPr fitToPage="1"/>
  </sheetPr>
  <dimension ref="A1:Y82"/>
  <sheetViews>
    <sheetView showGridLines="0" zoomScale="60" zoomScaleNormal="60" workbookViewId="0">
      <selection activeCell="K14" sqref="K14"/>
    </sheetView>
  </sheetViews>
  <sheetFormatPr defaultColWidth="9.140625" defaultRowHeight="15" x14ac:dyDescent="0.25"/>
  <cols>
    <col min="1" max="1" width="2.7109375" style="169" customWidth="1"/>
    <col min="2" max="2" width="17.28515625" style="169" bestFit="1" customWidth="1"/>
    <col min="3" max="3" width="108.7109375" style="169" customWidth="1"/>
    <col min="4" max="4" width="19.5703125" style="169" customWidth="1"/>
    <col min="5" max="5" width="13" style="169" customWidth="1"/>
    <col min="6" max="6" width="13.28515625" style="169" customWidth="1"/>
    <col min="7" max="7" width="12.140625" style="169" customWidth="1"/>
    <col min="8" max="8" width="10.140625" style="169" customWidth="1"/>
    <col min="9" max="9" width="12.7109375" style="169" customWidth="1"/>
    <col min="10" max="10" width="16.28515625" style="217" customWidth="1"/>
    <col min="11" max="13" width="12" style="169" customWidth="1"/>
    <col min="14" max="14" width="12.5703125" style="169" customWidth="1"/>
    <col min="15" max="19" width="12" style="169" customWidth="1"/>
    <col min="20" max="21" width="12.85546875" style="169" customWidth="1"/>
    <col min="22" max="22" width="23.7109375" style="169" bestFit="1" customWidth="1"/>
    <col min="23" max="24" width="12.85546875" style="169" customWidth="1"/>
    <col min="25" max="25" width="46.85546875" style="169" bestFit="1" customWidth="1"/>
    <col min="26" max="26" width="9.4257812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3"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100103</v>
      </c>
      <c r="L6" s="1559" t="s">
        <v>1963</v>
      </c>
      <c r="M6" s="1559"/>
      <c r="N6" s="1559"/>
      <c r="O6" s="1560" t="s">
        <v>3024</v>
      </c>
      <c r="P6" s="1560"/>
      <c r="Q6" s="1560"/>
      <c r="R6" s="1560"/>
      <c r="S6" s="221">
        <v>1.4903</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SUM(U14:U34,U36:U50,U52:U61)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57"/>
      <c r="C11" s="694"/>
      <c r="D11" s="694"/>
      <c r="E11" s="694"/>
      <c r="F11" s="694"/>
      <c r="G11" s="694"/>
      <c r="H11" s="694"/>
      <c r="I11" s="694"/>
      <c r="J11" s="695" t="str">
        <f>G68</f>
        <v/>
      </c>
      <c r="K11" s="695">
        <f t="shared" ref="K11:S11" si="0">SUM(K14:K61)</f>
        <v>0</v>
      </c>
      <c r="L11" s="695">
        <f t="shared" si="0"/>
        <v>0</v>
      </c>
      <c r="M11" s="695">
        <f t="shared" si="0"/>
        <v>0</v>
      </c>
      <c r="N11" s="695">
        <f t="shared" si="0"/>
        <v>0</v>
      </c>
      <c r="O11" s="695">
        <f t="shared" si="0"/>
        <v>0</v>
      </c>
      <c r="P11" s="695">
        <f t="shared" si="0"/>
        <v>0</v>
      </c>
      <c r="Q11" s="695">
        <f t="shared" si="0"/>
        <v>0</v>
      </c>
      <c r="R11" s="695">
        <f t="shared" si="0"/>
        <v>0</v>
      </c>
      <c r="S11" s="695">
        <f t="shared" si="0"/>
        <v>0</v>
      </c>
      <c r="T11" s="695">
        <f>SUM(T14:T75)</f>
        <v>0</v>
      </c>
      <c r="U11" s="695">
        <f>SUM(U14:U75)</f>
        <v>0</v>
      </c>
      <c r="V11" s="696">
        <f>SUM(V14:V75)</f>
        <v>0</v>
      </c>
      <c r="W11" s="694"/>
      <c r="X11" s="261"/>
    </row>
    <row r="12" spans="1:25" ht="57" customHeight="1" thickTop="1" thickBot="1" x14ac:dyDescent="0.3">
      <c r="B12" s="262" t="s">
        <v>1841</v>
      </c>
      <c r="C12" s="263" t="s">
        <v>1842</v>
      </c>
      <c r="D12" s="264" t="s">
        <v>1966</v>
      </c>
      <c r="E12" s="264" t="s">
        <v>1967</v>
      </c>
      <c r="F12" s="264" t="s">
        <v>1968</v>
      </c>
      <c r="G12" s="264" t="s">
        <v>1969</v>
      </c>
      <c r="H12" s="264" t="s">
        <v>1844</v>
      </c>
      <c r="I12" s="264" t="s">
        <v>2087</v>
      </c>
      <c r="J12" s="265" t="s">
        <v>1845</v>
      </c>
      <c r="K12" s="266" t="s">
        <v>1719</v>
      </c>
      <c r="L12" s="266" t="s">
        <v>1720</v>
      </c>
      <c r="M12" s="266" t="s">
        <v>1721</v>
      </c>
      <c r="N12" s="266" t="s">
        <v>1722</v>
      </c>
      <c r="O12" s="266" t="s">
        <v>1723</v>
      </c>
      <c r="P12" s="266" t="s">
        <v>1724</v>
      </c>
      <c r="Q12" s="266" t="s">
        <v>1725</v>
      </c>
      <c r="R12" s="266" t="s">
        <v>106</v>
      </c>
      <c r="S12" s="266" t="s">
        <v>107</v>
      </c>
      <c r="T12" s="264" t="s">
        <v>1726</v>
      </c>
      <c r="U12" s="264" t="s">
        <v>1971</v>
      </c>
      <c r="V12" s="264" t="s">
        <v>1847</v>
      </c>
      <c r="W12" s="264" t="s">
        <v>1848</v>
      </c>
      <c r="X12" s="267" t="s">
        <v>1972</v>
      </c>
    </row>
    <row r="13" spans="1:25" ht="21.75" customHeight="1" thickBot="1" x14ac:dyDescent="0.3">
      <c r="B13" s="1605" t="s">
        <v>2088</v>
      </c>
      <c r="C13" s="1606"/>
      <c r="D13" s="1606"/>
      <c r="E13" s="1606"/>
      <c r="F13" s="1606"/>
      <c r="G13" s="1606"/>
      <c r="H13" s="1606"/>
      <c r="I13" s="1606"/>
      <c r="J13" s="1606"/>
      <c r="K13" s="1606"/>
      <c r="L13" s="1606"/>
      <c r="M13" s="1606"/>
      <c r="N13" s="1606"/>
      <c r="O13" s="1606"/>
      <c r="P13" s="1606"/>
      <c r="Q13" s="1606"/>
      <c r="R13" s="1606"/>
      <c r="S13" s="1606"/>
      <c r="T13" s="1606"/>
      <c r="U13" s="1606"/>
      <c r="V13" s="1606"/>
      <c r="W13" s="1606"/>
      <c r="X13" s="1607"/>
    </row>
    <row r="14" spans="1:25" ht="31.5" customHeight="1" x14ac:dyDescent="0.25">
      <c r="B14" s="268">
        <v>10021540928</v>
      </c>
      <c r="C14" s="762" t="s">
        <v>2863</v>
      </c>
      <c r="D14" s="270">
        <v>2</v>
      </c>
      <c r="E14" s="271">
        <v>1</v>
      </c>
      <c r="F14" s="271"/>
      <c r="G14" s="271">
        <v>30.8</v>
      </c>
      <c r="H14" s="272">
        <v>150</v>
      </c>
      <c r="I14" s="271">
        <v>14.65</v>
      </c>
      <c r="J14" s="103">
        <f t="shared" ref="J14:J33" si="1">+$S$6*I14</f>
        <v>21.832895000000001</v>
      </c>
      <c r="K14" s="60"/>
      <c r="L14" s="59"/>
      <c r="M14" s="59"/>
      <c r="N14" s="59"/>
      <c r="O14" s="59"/>
      <c r="P14" s="59"/>
      <c r="Q14" s="59"/>
      <c r="R14" s="59"/>
      <c r="S14" s="58"/>
      <c r="T14" s="273">
        <f t="shared" ref="T14:T61" si="2">SUM(K14:S14)</f>
        <v>0</v>
      </c>
      <c r="U14" s="105">
        <f t="shared" ref="U14:U61" si="3">T14*I14</f>
        <v>0</v>
      </c>
      <c r="V14" s="104">
        <f t="shared" ref="V14:V61" si="4">U14*$S$6</f>
        <v>0</v>
      </c>
      <c r="W14" s="1608" t="s">
        <v>1976</v>
      </c>
      <c r="X14" s="1609"/>
    </row>
    <row r="15" spans="1:25" ht="31.5" customHeight="1" x14ac:dyDescent="0.25">
      <c r="B15" s="268">
        <v>10021550928</v>
      </c>
      <c r="C15" s="762" t="s">
        <v>2864</v>
      </c>
      <c r="D15" s="270">
        <v>2</v>
      </c>
      <c r="E15" s="271">
        <v>1</v>
      </c>
      <c r="F15" s="271"/>
      <c r="G15" s="271">
        <v>28.35</v>
      </c>
      <c r="H15" s="272">
        <v>137</v>
      </c>
      <c r="I15" s="271">
        <v>13.48</v>
      </c>
      <c r="J15" s="103">
        <f t="shared" si="1"/>
        <v>20.089244000000001</v>
      </c>
      <c r="K15" s="77"/>
      <c r="L15" s="65"/>
      <c r="M15" s="65"/>
      <c r="N15" s="65"/>
      <c r="O15" s="65"/>
      <c r="P15" s="65"/>
      <c r="Q15" s="65"/>
      <c r="R15" s="65"/>
      <c r="S15" s="64"/>
      <c r="T15" s="274">
        <f t="shared" si="2"/>
        <v>0</v>
      </c>
      <c r="U15" s="102">
        <f t="shared" si="3"/>
        <v>0</v>
      </c>
      <c r="V15" s="101">
        <f t="shared" si="4"/>
        <v>0</v>
      </c>
      <c r="W15" s="1608"/>
      <c r="X15" s="1609"/>
    </row>
    <row r="16" spans="1:25" ht="31.5" customHeight="1" x14ac:dyDescent="0.25">
      <c r="B16" s="268">
        <v>10035220928</v>
      </c>
      <c r="C16" s="762" t="s">
        <v>2865</v>
      </c>
      <c r="D16" s="270">
        <v>2</v>
      </c>
      <c r="E16" s="271">
        <v>0</v>
      </c>
      <c r="F16" s="271"/>
      <c r="G16" s="271">
        <v>30</v>
      </c>
      <c r="H16" s="272">
        <v>171</v>
      </c>
      <c r="I16" s="271">
        <v>41.24</v>
      </c>
      <c r="J16" s="103">
        <f t="shared" si="1"/>
        <v>61.459972</v>
      </c>
      <c r="K16" s="77"/>
      <c r="L16" s="65"/>
      <c r="M16" s="65"/>
      <c r="N16" s="65"/>
      <c r="O16" s="65"/>
      <c r="P16" s="65"/>
      <c r="Q16" s="65"/>
      <c r="R16" s="65"/>
      <c r="S16" s="64"/>
      <c r="T16" s="274">
        <f t="shared" si="2"/>
        <v>0</v>
      </c>
      <c r="U16" s="102">
        <f t="shared" si="3"/>
        <v>0</v>
      </c>
      <c r="V16" s="101">
        <f t="shared" si="4"/>
        <v>0</v>
      </c>
      <c r="W16" s="1608"/>
      <c r="X16" s="1609"/>
    </row>
    <row r="17" spans="2:24" ht="31.5" customHeight="1" x14ac:dyDescent="0.25">
      <c r="B17" s="268">
        <v>10037310928</v>
      </c>
      <c r="C17" s="762" t="s">
        <v>2866</v>
      </c>
      <c r="D17" s="270">
        <v>2</v>
      </c>
      <c r="E17" s="271">
        <v>1</v>
      </c>
      <c r="F17" s="271"/>
      <c r="G17" s="271">
        <v>26.25</v>
      </c>
      <c r="H17" s="272">
        <v>103</v>
      </c>
      <c r="I17" s="271">
        <v>28.21</v>
      </c>
      <c r="J17" s="103">
        <f t="shared" si="1"/>
        <v>42.041362999999997</v>
      </c>
      <c r="K17" s="77"/>
      <c r="L17" s="65"/>
      <c r="M17" s="65"/>
      <c r="N17" s="65"/>
      <c r="O17" s="65"/>
      <c r="P17" s="65"/>
      <c r="Q17" s="65"/>
      <c r="R17" s="65"/>
      <c r="S17" s="64"/>
      <c r="T17" s="274">
        <f t="shared" si="2"/>
        <v>0</v>
      </c>
      <c r="U17" s="102">
        <f t="shared" si="3"/>
        <v>0</v>
      </c>
      <c r="V17" s="101">
        <f t="shared" si="4"/>
        <v>0</v>
      </c>
      <c r="W17" s="1608"/>
      <c r="X17" s="1609"/>
    </row>
    <row r="18" spans="2:24" ht="31.5" customHeight="1" x14ac:dyDescent="0.25">
      <c r="B18" s="268">
        <v>10038590928</v>
      </c>
      <c r="C18" s="762" t="s">
        <v>2867</v>
      </c>
      <c r="D18" s="270">
        <v>2</v>
      </c>
      <c r="E18" s="271">
        <v>1</v>
      </c>
      <c r="F18" s="271"/>
      <c r="G18" s="271">
        <v>31.86</v>
      </c>
      <c r="H18" s="272">
        <v>142</v>
      </c>
      <c r="I18" s="271">
        <v>19.66</v>
      </c>
      <c r="J18" s="103">
        <f t="shared" si="1"/>
        <v>29.299298</v>
      </c>
      <c r="K18" s="77"/>
      <c r="L18" s="65"/>
      <c r="M18" s="65"/>
      <c r="N18" s="65"/>
      <c r="O18" s="65"/>
      <c r="P18" s="65"/>
      <c r="Q18" s="65"/>
      <c r="R18" s="65"/>
      <c r="S18" s="64"/>
      <c r="T18" s="274">
        <f t="shared" si="2"/>
        <v>0</v>
      </c>
      <c r="U18" s="102">
        <f t="shared" si="3"/>
        <v>0</v>
      </c>
      <c r="V18" s="101">
        <f t="shared" si="4"/>
        <v>0</v>
      </c>
      <c r="W18" s="1608"/>
      <c r="X18" s="1609"/>
    </row>
    <row r="19" spans="2:24" ht="31.5" customHeight="1" x14ac:dyDescent="0.25">
      <c r="B19" s="268">
        <v>10055670928</v>
      </c>
      <c r="C19" s="762" t="s">
        <v>2868</v>
      </c>
      <c r="D19" s="270">
        <v>2</v>
      </c>
      <c r="E19" s="271">
        <v>0.75</v>
      </c>
      <c r="F19" s="271"/>
      <c r="G19" s="271">
        <v>30.28</v>
      </c>
      <c r="H19" s="272">
        <v>149</v>
      </c>
      <c r="I19" s="271">
        <v>26.79</v>
      </c>
      <c r="J19" s="103">
        <f t="shared" si="1"/>
        <v>39.925136999999999</v>
      </c>
      <c r="K19" s="77"/>
      <c r="L19" s="65"/>
      <c r="M19" s="65"/>
      <c r="N19" s="65"/>
      <c r="O19" s="65"/>
      <c r="P19" s="65"/>
      <c r="Q19" s="65"/>
      <c r="R19" s="65"/>
      <c r="S19" s="64"/>
      <c r="T19" s="274">
        <f t="shared" si="2"/>
        <v>0</v>
      </c>
      <c r="U19" s="102">
        <f t="shared" si="3"/>
        <v>0</v>
      </c>
      <c r="V19" s="101">
        <f t="shared" si="4"/>
        <v>0</v>
      </c>
      <c r="W19" s="1608"/>
      <c r="X19" s="1609"/>
    </row>
    <row r="20" spans="2:24" ht="31.5" customHeight="1" x14ac:dyDescent="0.25">
      <c r="B20" s="268">
        <v>10057780928</v>
      </c>
      <c r="C20" s="762" t="s">
        <v>2869</v>
      </c>
      <c r="D20" s="270">
        <v>1</v>
      </c>
      <c r="E20" s="271">
        <v>0.25</v>
      </c>
      <c r="F20" s="271"/>
      <c r="G20" s="271">
        <v>20</v>
      </c>
      <c r="H20" s="272">
        <v>200</v>
      </c>
      <c r="I20" s="271">
        <v>13.25</v>
      </c>
      <c r="J20" s="103">
        <f t="shared" si="1"/>
        <v>19.746475</v>
      </c>
      <c r="K20" s="77"/>
      <c r="L20" s="65"/>
      <c r="M20" s="65"/>
      <c r="N20" s="65"/>
      <c r="O20" s="65"/>
      <c r="P20" s="65"/>
      <c r="Q20" s="65"/>
      <c r="R20" s="65"/>
      <c r="S20" s="64"/>
      <c r="T20" s="274">
        <f t="shared" si="2"/>
        <v>0</v>
      </c>
      <c r="U20" s="102">
        <f t="shared" si="3"/>
        <v>0</v>
      </c>
      <c r="V20" s="101">
        <f t="shared" si="4"/>
        <v>0</v>
      </c>
      <c r="W20" s="1608"/>
      <c r="X20" s="1609"/>
    </row>
    <row r="21" spans="2:24" ht="31.5" customHeight="1" x14ac:dyDescent="0.25">
      <c r="B21" s="194">
        <v>10164770928</v>
      </c>
      <c r="C21" s="763" t="s">
        <v>2870</v>
      </c>
      <c r="D21" s="332">
        <v>2</v>
      </c>
      <c r="E21" s="198">
        <v>1</v>
      </c>
      <c r="F21" s="198"/>
      <c r="G21" s="198">
        <v>30.6</v>
      </c>
      <c r="H21" s="197">
        <v>144</v>
      </c>
      <c r="I21" s="198">
        <v>16.09</v>
      </c>
      <c r="J21" s="103">
        <f t="shared" si="1"/>
        <v>23.978926999999999</v>
      </c>
      <c r="K21" s="56"/>
      <c r="L21" s="55"/>
      <c r="M21" s="55"/>
      <c r="N21" s="55"/>
      <c r="O21" s="55"/>
      <c r="P21" s="55"/>
      <c r="Q21" s="55"/>
      <c r="R21" s="55"/>
      <c r="S21" s="54"/>
      <c r="T21" s="274">
        <f t="shared" si="2"/>
        <v>0</v>
      </c>
      <c r="U21" s="102">
        <f t="shared" si="3"/>
        <v>0</v>
      </c>
      <c r="V21" s="101">
        <f t="shared" si="4"/>
        <v>0</v>
      </c>
      <c r="W21" s="1492"/>
      <c r="X21" s="1493"/>
    </row>
    <row r="22" spans="2:24" ht="31.5" customHeight="1" x14ac:dyDescent="0.25">
      <c r="B22" s="254">
        <v>10164780928</v>
      </c>
      <c r="C22" s="763" t="s">
        <v>2871</v>
      </c>
      <c r="D22" s="332">
        <v>2</v>
      </c>
      <c r="E22" s="198">
        <v>1</v>
      </c>
      <c r="F22" s="198"/>
      <c r="G22" s="198">
        <v>30.6</v>
      </c>
      <c r="H22" s="197">
        <v>144</v>
      </c>
      <c r="I22" s="198">
        <v>16.09</v>
      </c>
      <c r="J22" s="103">
        <f t="shared" si="1"/>
        <v>23.978926999999999</v>
      </c>
      <c r="K22" s="56"/>
      <c r="L22" s="55"/>
      <c r="M22" s="55"/>
      <c r="N22" s="55"/>
      <c r="O22" s="55"/>
      <c r="P22" s="55"/>
      <c r="Q22" s="55"/>
      <c r="R22" s="55"/>
      <c r="S22" s="54"/>
      <c r="T22" s="274">
        <f t="shared" si="2"/>
        <v>0</v>
      </c>
      <c r="U22" s="102">
        <f t="shared" si="3"/>
        <v>0</v>
      </c>
      <c r="V22" s="101">
        <f t="shared" si="4"/>
        <v>0</v>
      </c>
      <c r="W22" s="1492"/>
      <c r="X22" s="1493"/>
    </row>
    <row r="23" spans="2:24" ht="31.5" customHeight="1" x14ac:dyDescent="0.25">
      <c r="B23" s="254">
        <v>10365230928</v>
      </c>
      <c r="C23" s="763" t="s">
        <v>2872</v>
      </c>
      <c r="D23" s="332">
        <v>1</v>
      </c>
      <c r="E23" s="198">
        <v>1.9</v>
      </c>
      <c r="F23" s="198"/>
      <c r="G23" s="198">
        <v>21.8</v>
      </c>
      <c r="H23" s="197">
        <v>100</v>
      </c>
      <c r="I23" s="198">
        <v>6.62</v>
      </c>
      <c r="J23" s="103">
        <f t="shared" si="1"/>
        <v>9.8657859999999999</v>
      </c>
      <c r="K23" s="56"/>
      <c r="L23" s="55"/>
      <c r="M23" s="55"/>
      <c r="N23" s="55"/>
      <c r="O23" s="55"/>
      <c r="P23" s="55"/>
      <c r="Q23" s="55"/>
      <c r="R23" s="55"/>
      <c r="S23" s="54"/>
      <c r="T23" s="274">
        <f t="shared" si="2"/>
        <v>0</v>
      </c>
      <c r="U23" s="102">
        <f t="shared" si="3"/>
        <v>0</v>
      </c>
      <c r="V23" s="101">
        <f t="shared" si="4"/>
        <v>0</v>
      </c>
      <c r="W23" s="1492"/>
      <c r="X23" s="1493"/>
    </row>
    <row r="24" spans="2:24" ht="37.5" x14ac:dyDescent="0.25">
      <c r="B24" s="254">
        <v>10460120928</v>
      </c>
      <c r="C24" s="763" t="s">
        <v>2873</v>
      </c>
      <c r="D24" s="332">
        <v>2</v>
      </c>
      <c r="E24" s="198">
        <v>0</v>
      </c>
      <c r="F24" s="198"/>
      <c r="G24" s="198">
        <v>10</v>
      </c>
      <c r="H24" s="197">
        <v>70</v>
      </c>
      <c r="I24" s="198">
        <v>14.219999999999899</v>
      </c>
      <c r="J24" s="103">
        <f t="shared" si="1"/>
        <v>21.192065999999848</v>
      </c>
      <c r="K24" s="56"/>
      <c r="L24" s="55"/>
      <c r="M24" s="55"/>
      <c r="N24" s="55"/>
      <c r="O24" s="55"/>
      <c r="P24" s="55"/>
      <c r="Q24" s="55"/>
      <c r="R24" s="55"/>
      <c r="S24" s="54"/>
      <c r="T24" s="274">
        <f t="shared" si="2"/>
        <v>0</v>
      </c>
      <c r="U24" s="102">
        <f t="shared" si="3"/>
        <v>0</v>
      </c>
      <c r="V24" s="101">
        <f t="shared" si="4"/>
        <v>0</v>
      </c>
      <c r="W24" s="1492"/>
      <c r="X24" s="1493"/>
    </row>
    <row r="25" spans="2:24" ht="37.5" x14ac:dyDescent="0.25">
      <c r="B25" s="254">
        <v>10460210928</v>
      </c>
      <c r="C25" s="763" t="s">
        <v>2874</v>
      </c>
      <c r="D25" s="332">
        <v>2</v>
      </c>
      <c r="E25" s="198">
        <v>0</v>
      </c>
      <c r="F25" s="198"/>
      <c r="G25" s="198">
        <v>10</v>
      </c>
      <c r="H25" s="197">
        <v>73</v>
      </c>
      <c r="I25" s="198">
        <v>14.21</v>
      </c>
      <c r="J25" s="103">
        <f t="shared" si="1"/>
        <v>21.177163</v>
      </c>
      <c r="K25" s="56"/>
      <c r="L25" s="55"/>
      <c r="M25" s="55"/>
      <c r="N25" s="55"/>
      <c r="O25" s="55"/>
      <c r="P25" s="55"/>
      <c r="Q25" s="55"/>
      <c r="R25" s="55"/>
      <c r="S25" s="54"/>
      <c r="T25" s="274">
        <f t="shared" si="2"/>
        <v>0</v>
      </c>
      <c r="U25" s="102">
        <f t="shared" si="3"/>
        <v>0</v>
      </c>
      <c r="V25" s="101">
        <f t="shared" si="4"/>
        <v>0</v>
      </c>
      <c r="W25" s="1492"/>
      <c r="X25" s="1493"/>
    </row>
    <row r="26" spans="2:24" ht="31.5" customHeight="1" x14ac:dyDescent="0.25">
      <c r="B26" s="194">
        <v>10703040928</v>
      </c>
      <c r="C26" s="763" t="s">
        <v>2875</v>
      </c>
      <c r="D26" s="332">
        <v>2</v>
      </c>
      <c r="E26" s="198">
        <v>1</v>
      </c>
      <c r="F26" s="198"/>
      <c r="G26" s="198">
        <v>32.82</v>
      </c>
      <c r="H26" s="197">
        <v>173</v>
      </c>
      <c r="I26" s="198">
        <v>18.77</v>
      </c>
      <c r="J26" s="103">
        <f t="shared" si="1"/>
        <v>27.972930999999999</v>
      </c>
      <c r="K26" s="56"/>
      <c r="L26" s="55"/>
      <c r="M26" s="55"/>
      <c r="N26" s="55"/>
      <c r="O26" s="55"/>
      <c r="P26" s="55"/>
      <c r="Q26" s="55"/>
      <c r="R26" s="55"/>
      <c r="S26" s="54"/>
      <c r="T26" s="274">
        <f t="shared" si="2"/>
        <v>0</v>
      </c>
      <c r="U26" s="102">
        <f t="shared" si="3"/>
        <v>0</v>
      </c>
      <c r="V26" s="101">
        <f t="shared" si="4"/>
        <v>0</v>
      </c>
      <c r="W26" s="1492"/>
      <c r="X26" s="1493"/>
    </row>
    <row r="27" spans="2:24" ht="31.5" customHeight="1" x14ac:dyDescent="0.25">
      <c r="B27" s="194">
        <v>10703140928</v>
      </c>
      <c r="C27" s="763" t="s">
        <v>2876</v>
      </c>
      <c r="D27" s="332">
        <v>2</v>
      </c>
      <c r="E27" s="198">
        <v>1</v>
      </c>
      <c r="F27" s="198"/>
      <c r="G27" s="198">
        <v>32.82</v>
      </c>
      <c r="H27" s="197">
        <v>175</v>
      </c>
      <c r="I27" s="198">
        <v>17.13</v>
      </c>
      <c r="J27" s="103">
        <f t="shared" si="1"/>
        <v>25.528838999999998</v>
      </c>
      <c r="K27" s="56"/>
      <c r="L27" s="55"/>
      <c r="M27" s="55"/>
      <c r="N27" s="55"/>
      <c r="O27" s="55"/>
      <c r="P27" s="55"/>
      <c r="Q27" s="55"/>
      <c r="R27" s="55"/>
      <c r="S27" s="54"/>
      <c r="T27" s="274">
        <f t="shared" si="2"/>
        <v>0</v>
      </c>
      <c r="U27" s="102">
        <f t="shared" si="3"/>
        <v>0</v>
      </c>
      <c r="V27" s="101">
        <f t="shared" si="4"/>
        <v>0</v>
      </c>
      <c r="W27" s="1492"/>
      <c r="X27" s="1493"/>
    </row>
    <row r="28" spans="2:24" ht="31.5" customHeight="1" x14ac:dyDescent="0.25">
      <c r="B28" s="194">
        <v>10703340928</v>
      </c>
      <c r="C28" s="763" t="s">
        <v>2877</v>
      </c>
      <c r="D28" s="332">
        <v>2</v>
      </c>
      <c r="E28" s="198">
        <v>1</v>
      </c>
      <c r="F28" s="198"/>
      <c r="G28" s="198">
        <v>31.86</v>
      </c>
      <c r="H28" s="197">
        <v>150</v>
      </c>
      <c r="I28" s="198">
        <v>14.94</v>
      </c>
      <c r="J28" s="103">
        <f t="shared" si="1"/>
        <v>22.265082</v>
      </c>
      <c r="K28" s="56"/>
      <c r="L28" s="55"/>
      <c r="M28" s="55"/>
      <c r="N28" s="55"/>
      <c r="O28" s="55"/>
      <c r="P28" s="55"/>
      <c r="Q28" s="55"/>
      <c r="R28" s="55"/>
      <c r="S28" s="54"/>
      <c r="T28" s="274">
        <f t="shared" si="2"/>
        <v>0</v>
      </c>
      <c r="U28" s="102">
        <f t="shared" si="3"/>
        <v>0</v>
      </c>
      <c r="V28" s="101">
        <f t="shared" si="4"/>
        <v>0</v>
      </c>
      <c r="W28" s="1492"/>
      <c r="X28" s="1493"/>
    </row>
    <row r="29" spans="2:24" ht="31.5" customHeight="1" x14ac:dyDescent="0.25">
      <c r="B29" s="194">
        <v>10703440928</v>
      </c>
      <c r="C29" s="763" t="s">
        <v>2878</v>
      </c>
      <c r="D29" s="332">
        <v>2</v>
      </c>
      <c r="E29" s="198">
        <v>1</v>
      </c>
      <c r="F29" s="198"/>
      <c r="G29" s="198">
        <v>31.86</v>
      </c>
      <c r="H29" s="197">
        <v>149</v>
      </c>
      <c r="I29" s="198">
        <v>14.94</v>
      </c>
      <c r="J29" s="103">
        <f t="shared" si="1"/>
        <v>22.265082</v>
      </c>
      <c r="K29" s="56"/>
      <c r="L29" s="55"/>
      <c r="M29" s="55"/>
      <c r="N29" s="55"/>
      <c r="O29" s="55"/>
      <c r="P29" s="55"/>
      <c r="Q29" s="55"/>
      <c r="R29" s="55"/>
      <c r="S29" s="54"/>
      <c r="T29" s="274">
        <f t="shared" si="2"/>
        <v>0</v>
      </c>
      <c r="U29" s="102">
        <f t="shared" si="3"/>
        <v>0</v>
      </c>
      <c r="V29" s="101">
        <f t="shared" si="4"/>
        <v>0</v>
      </c>
      <c r="W29" s="1492"/>
      <c r="X29" s="1493"/>
    </row>
    <row r="30" spans="2:24" ht="31.5" customHeight="1" x14ac:dyDescent="0.25">
      <c r="B30" s="194">
        <v>10703640928</v>
      </c>
      <c r="C30" s="763" t="s">
        <v>2879</v>
      </c>
      <c r="D30" s="332">
        <v>2</v>
      </c>
      <c r="E30" s="198">
        <v>1</v>
      </c>
      <c r="F30" s="198"/>
      <c r="G30" s="198">
        <v>32.81</v>
      </c>
      <c r="H30" s="197">
        <v>173</v>
      </c>
      <c r="I30" s="198">
        <v>18.759999999999899</v>
      </c>
      <c r="J30" s="103">
        <f t="shared" si="1"/>
        <v>27.95802799999985</v>
      </c>
      <c r="K30" s="56"/>
      <c r="L30" s="55"/>
      <c r="M30" s="55"/>
      <c r="N30" s="55"/>
      <c r="O30" s="55"/>
      <c r="P30" s="55"/>
      <c r="Q30" s="55"/>
      <c r="R30" s="55"/>
      <c r="S30" s="54"/>
      <c r="T30" s="274">
        <f t="shared" si="2"/>
        <v>0</v>
      </c>
      <c r="U30" s="102">
        <f t="shared" si="3"/>
        <v>0</v>
      </c>
      <c r="V30" s="101">
        <f t="shared" si="4"/>
        <v>0</v>
      </c>
      <c r="W30" s="1492"/>
      <c r="X30" s="1493"/>
    </row>
    <row r="31" spans="2:24" ht="31.5" customHeight="1" x14ac:dyDescent="0.25">
      <c r="B31" s="194">
        <v>10703670928</v>
      </c>
      <c r="C31" s="763" t="s">
        <v>2880</v>
      </c>
      <c r="D31" s="332">
        <v>2</v>
      </c>
      <c r="E31" s="198">
        <v>1</v>
      </c>
      <c r="F31" s="198"/>
      <c r="G31" s="198">
        <v>31.5</v>
      </c>
      <c r="H31" s="197">
        <v>147</v>
      </c>
      <c r="I31" s="198">
        <v>14.77</v>
      </c>
      <c r="J31" s="103">
        <f t="shared" si="1"/>
        <v>22.011730999999997</v>
      </c>
      <c r="K31" s="56"/>
      <c r="L31" s="55"/>
      <c r="M31" s="55"/>
      <c r="N31" s="55"/>
      <c r="O31" s="55"/>
      <c r="P31" s="55"/>
      <c r="Q31" s="55"/>
      <c r="R31" s="55"/>
      <c r="S31" s="54"/>
      <c r="T31" s="274">
        <f t="shared" si="2"/>
        <v>0</v>
      </c>
      <c r="U31" s="102">
        <f t="shared" si="3"/>
        <v>0</v>
      </c>
      <c r="V31" s="101">
        <f t="shared" si="4"/>
        <v>0</v>
      </c>
      <c r="W31" s="1492"/>
      <c r="X31" s="1493"/>
    </row>
    <row r="32" spans="2:24" ht="37.5" x14ac:dyDescent="0.25">
      <c r="B32" s="254">
        <v>10703680928</v>
      </c>
      <c r="C32" s="763" t="s">
        <v>2881</v>
      </c>
      <c r="D32" s="332">
        <v>2</v>
      </c>
      <c r="E32" s="198">
        <v>1</v>
      </c>
      <c r="F32" s="198"/>
      <c r="G32" s="198">
        <v>32.79</v>
      </c>
      <c r="H32" s="197">
        <v>156</v>
      </c>
      <c r="I32" s="198">
        <v>15.37</v>
      </c>
      <c r="J32" s="103">
        <f t="shared" si="1"/>
        <v>22.905911</v>
      </c>
      <c r="K32" s="56"/>
      <c r="L32" s="55"/>
      <c r="M32" s="55"/>
      <c r="N32" s="55"/>
      <c r="O32" s="55"/>
      <c r="P32" s="55"/>
      <c r="Q32" s="55"/>
      <c r="R32" s="55"/>
      <c r="S32" s="54"/>
      <c r="T32" s="274">
        <f t="shared" si="2"/>
        <v>0</v>
      </c>
      <c r="U32" s="102">
        <f t="shared" si="3"/>
        <v>0</v>
      </c>
      <c r="V32" s="101">
        <f t="shared" si="4"/>
        <v>0</v>
      </c>
      <c r="W32" s="1492"/>
      <c r="X32" s="1493"/>
    </row>
    <row r="33" spans="2:25" ht="37.5" x14ac:dyDescent="0.25">
      <c r="B33" s="1795">
        <v>10703780928</v>
      </c>
      <c r="C33" s="1801" t="s">
        <v>2882</v>
      </c>
      <c r="D33" s="1803">
        <v>2</v>
      </c>
      <c r="E33" s="1796">
        <v>1</v>
      </c>
      <c r="F33" s="1797"/>
      <c r="G33" s="343">
        <v>32.79</v>
      </c>
      <c r="H33" s="344">
        <v>159</v>
      </c>
      <c r="I33" s="343">
        <v>15.37</v>
      </c>
      <c r="J33" s="103">
        <f t="shared" si="1"/>
        <v>22.905911</v>
      </c>
      <c r="K33" s="56"/>
      <c r="L33" s="55"/>
      <c r="M33" s="55"/>
      <c r="N33" s="55"/>
      <c r="O33" s="55"/>
      <c r="P33" s="55"/>
      <c r="Q33" s="55"/>
      <c r="R33" s="55"/>
      <c r="S33" s="54"/>
      <c r="T33" s="805">
        <f t="shared" si="2"/>
        <v>0</v>
      </c>
      <c r="U33" s="110">
        <f t="shared" si="3"/>
        <v>0</v>
      </c>
      <c r="V33" s="109">
        <f t="shared" si="4"/>
        <v>0</v>
      </c>
      <c r="W33" s="1570"/>
      <c r="X33" s="1571"/>
    </row>
    <row r="34" spans="2:25" ht="31.5" customHeight="1" thickBot="1" x14ac:dyDescent="0.3">
      <c r="B34" s="1798">
        <v>10029400928</v>
      </c>
      <c r="C34" s="1802" t="s">
        <v>2883</v>
      </c>
      <c r="D34" s="1804">
        <v>2</v>
      </c>
      <c r="E34" s="1799">
        <v>1</v>
      </c>
      <c r="F34" s="1800"/>
      <c r="G34" s="197">
        <v>30</v>
      </c>
      <c r="H34" s="197">
        <v>125</v>
      </c>
      <c r="I34" s="197">
        <v>25.17</v>
      </c>
      <c r="J34" s="103">
        <f>+$S$6*I34</f>
        <v>37.510851000000002</v>
      </c>
      <c r="K34" s="56"/>
      <c r="L34" s="55"/>
      <c r="M34" s="55"/>
      <c r="N34" s="55"/>
      <c r="O34" s="55"/>
      <c r="P34" s="55"/>
      <c r="Q34" s="55"/>
      <c r="R34" s="55"/>
      <c r="S34" s="54"/>
      <c r="T34" s="805">
        <f t="shared" si="2"/>
        <v>0</v>
      </c>
      <c r="U34" s="110">
        <f t="shared" si="3"/>
        <v>0</v>
      </c>
      <c r="V34" s="109">
        <f t="shared" si="4"/>
        <v>0</v>
      </c>
      <c r="W34" s="111"/>
      <c r="X34" s="618"/>
    </row>
    <row r="35" spans="2:25" ht="19.5" customHeight="1" thickBot="1" x14ac:dyDescent="0.35">
      <c r="B35" s="1610" t="s">
        <v>2097</v>
      </c>
      <c r="C35" s="1611"/>
      <c r="D35" s="1611"/>
      <c r="E35" s="1611"/>
      <c r="F35" s="1611"/>
      <c r="G35" s="1611"/>
      <c r="H35" s="1611"/>
      <c r="I35" s="1611"/>
      <c r="J35" s="1611"/>
      <c r="K35" s="1611"/>
      <c r="L35" s="1611"/>
      <c r="M35" s="1611"/>
      <c r="N35" s="1611"/>
      <c r="O35" s="1611"/>
      <c r="P35" s="1611"/>
      <c r="Q35" s="1611"/>
      <c r="R35" s="1611"/>
      <c r="S35" s="1611"/>
      <c r="T35" s="1611">
        <f t="shared" si="2"/>
        <v>0</v>
      </c>
      <c r="U35" s="1611">
        <f t="shared" si="3"/>
        <v>0</v>
      </c>
      <c r="V35" s="1611">
        <f t="shared" si="4"/>
        <v>0</v>
      </c>
      <c r="W35" s="1611" t="s">
        <v>1976</v>
      </c>
      <c r="X35" s="1612"/>
      <c r="Y35" s="275" t="s">
        <v>2098</v>
      </c>
    </row>
    <row r="36" spans="2:25" ht="37.5" x14ac:dyDescent="0.25">
      <c r="B36" s="268">
        <v>10000038479</v>
      </c>
      <c r="C36" s="762" t="s">
        <v>2884</v>
      </c>
      <c r="D36" s="276">
        <v>2</v>
      </c>
      <c r="E36" s="271">
        <v>1</v>
      </c>
      <c r="F36" s="271"/>
      <c r="G36" s="271">
        <v>30.6</v>
      </c>
      <c r="H36" s="272">
        <v>105</v>
      </c>
      <c r="I36" s="271">
        <v>26.65</v>
      </c>
      <c r="J36" s="83">
        <f t="shared" ref="J36:J50" si="5">+$S$6*I36</f>
        <v>39.716494999999995</v>
      </c>
      <c r="K36" s="97"/>
      <c r="L36" s="65"/>
      <c r="M36" s="65"/>
      <c r="N36" s="65"/>
      <c r="O36" s="65"/>
      <c r="P36" s="65"/>
      <c r="Q36" s="65"/>
      <c r="R36" s="65"/>
      <c r="S36" s="64"/>
      <c r="T36" s="277">
        <f t="shared" si="2"/>
        <v>0</v>
      </c>
      <c r="U36" s="68">
        <f t="shared" si="3"/>
        <v>0</v>
      </c>
      <c r="V36" s="61">
        <f t="shared" si="4"/>
        <v>0</v>
      </c>
      <c r="W36" s="1615" t="s">
        <v>1976</v>
      </c>
      <c r="X36" s="1616"/>
      <c r="Y36" s="278" t="str">
        <f t="shared" ref="Y36:Y50" si="6">IF($J$71="","",$J$71/I36)</f>
        <v/>
      </c>
    </row>
    <row r="37" spans="2:25" ht="30.75" customHeight="1" x14ac:dyDescent="0.25">
      <c r="B37" s="268">
        <v>10000038942</v>
      </c>
      <c r="C37" s="762" t="s">
        <v>2885</v>
      </c>
      <c r="D37" s="276">
        <v>2</v>
      </c>
      <c r="E37" s="271">
        <v>0</v>
      </c>
      <c r="F37" s="271"/>
      <c r="G37" s="271">
        <v>30</v>
      </c>
      <c r="H37" s="272">
        <v>89</v>
      </c>
      <c r="I37" s="271">
        <v>24.13</v>
      </c>
      <c r="J37" s="98">
        <f t="shared" si="5"/>
        <v>35.960938999999996</v>
      </c>
      <c r="K37" s="97"/>
      <c r="L37" s="65"/>
      <c r="M37" s="65"/>
      <c r="N37" s="65"/>
      <c r="O37" s="65"/>
      <c r="P37" s="65"/>
      <c r="Q37" s="65"/>
      <c r="R37" s="65"/>
      <c r="S37" s="64"/>
      <c r="T37" s="279">
        <f t="shared" si="2"/>
        <v>0</v>
      </c>
      <c r="U37" s="53">
        <f t="shared" si="3"/>
        <v>0</v>
      </c>
      <c r="V37" s="74">
        <f t="shared" si="4"/>
        <v>0</v>
      </c>
      <c r="W37" s="1615"/>
      <c r="X37" s="1616"/>
      <c r="Y37" s="278" t="str">
        <f t="shared" si="6"/>
        <v/>
      </c>
    </row>
    <row r="38" spans="2:25" ht="30.75" customHeight="1" x14ac:dyDescent="0.25">
      <c r="B38" s="268">
        <v>10000051698</v>
      </c>
      <c r="C38" s="762" t="s">
        <v>2886</v>
      </c>
      <c r="D38" s="276">
        <v>2</v>
      </c>
      <c r="E38" s="271">
        <v>1</v>
      </c>
      <c r="F38" s="271"/>
      <c r="G38" s="271">
        <v>30.24</v>
      </c>
      <c r="H38" s="272">
        <v>128</v>
      </c>
      <c r="I38" s="271">
        <v>32.43</v>
      </c>
      <c r="J38" s="98">
        <f t="shared" si="5"/>
        <v>48.330428999999995</v>
      </c>
      <c r="K38" s="97"/>
      <c r="L38" s="65"/>
      <c r="M38" s="65"/>
      <c r="N38" s="65"/>
      <c r="O38" s="65"/>
      <c r="P38" s="65"/>
      <c r="Q38" s="65"/>
      <c r="R38" s="65"/>
      <c r="S38" s="64"/>
      <c r="T38" s="279">
        <f t="shared" si="2"/>
        <v>0</v>
      </c>
      <c r="U38" s="53">
        <f t="shared" si="3"/>
        <v>0</v>
      </c>
      <c r="V38" s="74">
        <f t="shared" si="4"/>
        <v>0</v>
      </c>
      <c r="W38" s="1615"/>
      <c r="X38" s="1616"/>
      <c r="Y38" s="278" t="str">
        <f t="shared" si="6"/>
        <v/>
      </c>
    </row>
    <row r="39" spans="2:25" ht="30.75" customHeight="1" x14ac:dyDescent="0.25">
      <c r="B39" s="268">
        <v>10061470928</v>
      </c>
      <c r="C39" s="762" t="s">
        <v>2887</v>
      </c>
      <c r="D39" s="276">
        <v>2</v>
      </c>
      <c r="E39" s="271">
        <v>1</v>
      </c>
      <c r="F39" s="271"/>
      <c r="G39" s="271">
        <v>28.5</v>
      </c>
      <c r="H39" s="272">
        <v>88</v>
      </c>
      <c r="I39" s="271">
        <v>22.66</v>
      </c>
      <c r="J39" s="98">
        <f t="shared" si="5"/>
        <v>33.770198000000001</v>
      </c>
      <c r="K39" s="97"/>
      <c r="L39" s="65"/>
      <c r="M39" s="65"/>
      <c r="N39" s="65"/>
      <c r="O39" s="65"/>
      <c r="P39" s="65"/>
      <c r="Q39" s="65"/>
      <c r="R39" s="65"/>
      <c r="S39" s="64"/>
      <c r="T39" s="279">
        <f t="shared" si="2"/>
        <v>0</v>
      </c>
      <c r="U39" s="53">
        <f t="shared" si="3"/>
        <v>0</v>
      </c>
      <c r="V39" s="74">
        <f t="shared" si="4"/>
        <v>0</v>
      </c>
      <c r="W39" s="1615"/>
      <c r="X39" s="1616"/>
      <c r="Y39" s="278" t="str">
        <f t="shared" si="6"/>
        <v/>
      </c>
    </row>
    <row r="40" spans="2:25" ht="37.5" x14ac:dyDescent="0.25">
      <c r="B40" s="268">
        <v>10286860928</v>
      </c>
      <c r="C40" s="762" t="s">
        <v>2888</v>
      </c>
      <c r="D40" s="276">
        <v>2</v>
      </c>
      <c r="E40" s="271">
        <v>1</v>
      </c>
      <c r="F40" s="271"/>
      <c r="G40" s="271">
        <v>31.5</v>
      </c>
      <c r="H40" s="272">
        <v>112</v>
      </c>
      <c r="I40" s="271">
        <v>27.42</v>
      </c>
      <c r="J40" s="98">
        <f t="shared" si="5"/>
        <v>40.864026000000003</v>
      </c>
      <c r="K40" s="97"/>
      <c r="L40" s="65"/>
      <c r="M40" s="65"/>
      <c r="N40" s="65"/>
      <c r="O40" s="65"/>
      <c r="P40" s="65"/>
      <c r="Q40" s="65"/>
      <c r="R40" s="65"/>
      <c r="S40" s="64"/>
      <c r="T40" s="279">
        <f t="shared" si="2"/>
        <v>0</v>
      </c>
      <c r="U40" s="53">
        <f t="shared" si="3"/>
        <v>0</v>
      </c>
      <c r="V40" s="74">
        <f t="shared" si="4"/>
        <v>0</v>
      </c>
      <c r="W40" s="1615"/>
      <c r="X40" s="1616"/>
      <c r="Y40" s="278" t="str">
        <f t="shared" si="6"/>
        <v/>
      </c>
    </row>
    <row r="41" spans="2:25" ht="30.75" customHeight="1" x14ac:dyDescent="0.25">
      <c r="B41" s="268">
        <v>10346960928</v>
      </c>
      <c r="C41" s="762" t="s">
        <v>2889</v>
      </c>
      <c r="D41" s="276">
        <v>2</v>
      </c>
      <c r="E41" s="271">
        <v>0</v>
      </c>
      <c r="F41" s="271"/>
      <c r="G41" s="271">
        <v>30</v>
      </c>
      <c r="H41" s="272">
        <v>89</v>
      </c>
      <c r="I41" s="271">
        <v>26.39</v>
      </c>
      <c r="J41" s="98">
        <f t="shared" si="5"/>
        <v>39.329017</v>
      </c>
      <c r="K41" s="97"/>
      <c r="L41" s="65"/>
      <c r="M41" s="65"/>
      <c r="N41" s="65"/>
      <c r="O41" s="65"/>
      <c r="P41" s="65"/>
      <c r="Q41" s="65"/>
      <c r="R41" s="65"/>
      <c r="S41" s="64"/>
      <c r="T41" s="279">
        <f t="shared" si="2"/>
        <v>0</v>
      </c>
      <c r="U41" s="53">
        <f t="shared" si="3"/>
        <v>0</v>
      </c>
      <c r="V41" s="74">
        <f t="shared" si="4"/>
        <v>0</v>
      </c>
      <c r="W41" s="1615"/>
      <c r="X41" s="1616"/>
      <c r="Y41" s="278" t="str">
        <f t="shared" si="6"/>
        <v/>
      </c>
    </row>
    <row r="42" spans="2:25" ht="30.75" customHeight="1" x14ac:dyDescent="0.25">
      <c r="B42" s="268">
        <v>10383500928</v>
      </c>
      <c r="C42" s="762" t="s">
        <v>2890</v>
      </c>
      <c r="D42" s="276">
        <v>2.25</v>
      </c>
      <c r="E42" s="271">
        <v>0</v>
      </c>
      <c r="F42" s="271"/>
      <c r="G42" s="271">
        <v>10</v>
      </c>
      <c r="H42" s="272">
        <v>54</v>
      </c>
      <c r="I42" s="271">
        <v>13.75</v>
      </c>
      <c r="J42" s="98">
        <f t="shared" si="5"/>
        <v>20.491624999999999</v>
      </c>
      <c r="K42" s="97"/>
      <c r="L42" s="65"/>
      <c r="M42" s="65"/>
      <c r="N42" s="65"/>
      <c r="O42" s="65"/>
      <c r="P42" s="65"/>
      <c r="Q42" s="65"/>
      <c r="R42" s="65"/>
      <c r="S42" s="64"/>
      <c r="T42" s="279">
        <f t="shared" si="2"/>
        <v>0</v>
      </c>
      <c r="U42" s="53">
        <f t="shared" si="3"/>
        <v>0</v>
      </c>
      <c r="V42" s="74">
        <f t="shared" si="4"/>
        <v>0</v>
      </c>
      <c r="W42" s="1615"/>
      <c r="X42" s="1616"/>
      <c r="Y42" s="278" t="str">
        <f t="shared" si="6"/>
        <v/>
      </c>
    </row>
    <row r="43" spans="2:25" ht="30.75" customHeight="1" x14ac:dyDescent="0.25">
      <c r="B43" s="268">
        <v>10703000928</v>
      </c>
      <c r="C43" s="762" t="s">
        <v>2891</v>
      </c>
      <c r="D43" s="276">
        <v>2</v>
      </c>
      <c r="E43" s="271">
        <v>1</v>
      </c>
      <c r="F43" s="271"/>
      <c r="G43" s="271">
        <v>30</v>
      </c>
      <c r="H43" s="272">
        <v>120</v>
      </c>
      <c r="I43" s="271">
        <v>30.95</v>
      </c>
      <c r="J43" s="98">
        <f t="shared" si="5"/>
        <v>46.124784999999996</v>
      </c>
      <c r="K43" s="97"/>
      <c r="L43" s="65"/>
      <c r="M43" s="65"/>
      <c r="N43" s="65"/>
      <c r="O43" s="65"/>
      <c r="P43" s="65"/>
      <c r="Q43" s="65"/>
      <c r="R43" s="65"/>
      <c r="S43" s="64"/>
      <c r="T43" s="279">
        <f t="shared" si="2"/>
        <v>0</v>
      </c>
      <c r="U43" s="53">
        <f t="shared" si="3"/>
        <v>0</v>
      </c>
      <c r="V43" s="74">
        <f t="shared" si="4"/>
        <v>0</v>
      </c>
      <c r="W43" s="1615"/>
      <c r="X43" s="1616"/>
      <c r="Y43" s="278" t="str">
        <f t="shared" si="6"/>
        <v/>
      </c>
    </row>
    <row r="44" spans="2:25" ht="37.5" x14ac:dyDescent="0.25">
      <c r="B44" s="268">
        <v>10703020928</v>
      </c>
      <c r="C44" s="762" t="s">
        <v>2892</v>
      </c>
      <c r="D44" s="276">
        <v>2</v>
      </c>
      <c r="E44" s="271">
        <v>1</v>
      </c>
      <c r="F44" s="271"/>
      <c r="G44" s="271">
        <v>30.94</v>
      </c>
      <c r="H44" s="272">
        <v>132</v>
      </c>
      <c r="I44" s="271">
        <v>33.74</v>
      </c>
      <c r="J44" s="98">
        <f t="shared" si="5"/>
        <v>50.282722</v>
      </c>
      <c r="K44" s="97"/>
      <c r="L44" s="65"/>
      <c r="M44" s="65"/>
      <c r="N44" s="65"/>
      <c r="O44" s="65"/>
      <c r="P44" s="65"/>
      <c r="Q44" s="65"/>
      <c r="R44" s="65"/>
      <c r="S44" s="64"/>
      <c r="T44" s="279">
        <f t="shared" si="2"/>
        <v>0</v>
      </c>
      <c r="U44" s="53">
        <f t="shared" si="3"/>
        <v>0</v>
      </c>
      <c r="V44" s="74">
        <f t="shared" si="4"/>
        <v>0</v>
      </c>
      <c r="W44" s="1615"/>
      <c r="X44" s="1616"/>
      <c r="Y44" s="278" t="str">
        <f t="shared" si="6"/>
        <v/>
      </c>
    </row>
    <row r="45" spans="2:25" ht="37.5" x14ac:dyDescent="0.25">
      <c r="B45" s="268">
        <v>10703120928</v>
      </c>
      <c r="C45" s="762" t="s">
        <v>2893</v>
      </c>
      <c r="D45" s="276">
        <v>2</v>
      </c>
      <c r="E45" s="198">
        <v>1</v>
      </c>
      <c r="F45" s="198"/>
      <c r="G45" s="271">
        <v>30.94</v>
      </c>
      <c r="H45" s="272">
        <v>132</v>
      </c>
      <c r="I45" s="271">
        <v>33.74</v>
      </c>
      <c r="J45" s="98">
        <f t="shared" si="5"/>
        <v>50.282722</v>
      </c>
      <c r="K45" s="97"/>
      <c r="L45" s="65"/>
      <c r="M45" s="65"/>
      <c r="N45" s="65"/>
      <c r="O45" s="65"/>
      <c r="P45" s="65"/>
      <c r="Q45" s="65"/>
      <c r="R45" s="65"/>
      <c r="S45" s="64"/>
      <c r="T45" s="279">
        <f t="shared" si="2"/>
        <v>0</v>
      </c>
      <c r="U45" s="53">
        <f t="shared" si="3"/>
        <v>0</v>
      </c>
      <c r="V45" s="74">
        <f t="shared" si="4"/>
        <v>0</v>
      </c>
      <c r="W45" s="1615"/>
      <c r="X45" s="1616"/>
      <c r="Y45" s="278" t="str">
        <f t="shared" si="6"/>
        <v/>
      </c>
    </row>
    <row r="46" spans="2:25" ht="30.75" customHeight="1" x14ac:dyDescent="0.25">
      <c r="B46" s="268">
        <v>10703320928</v>
      </c>
      <c r="C46" s="762" t="s">
        <v>2894</v>
      </c>
      <c r="D46" s="276">
        <v>2</v>
      </c>
      <c r="E46" s="198">
        <v>1</v>
      </c>
      <c r="F46" s="198"/>
      <c r="G46" s="271">
        <v>30.99</v>
      </c>
      <c r="H46" s="272">
        <v>120</v>
      </c>
      <c r="I46" s="271">
        <v>34.29</v>
      </c>
      <c r="J46" s="98">
        <f t="shared" si="5"/>
        <v>51.102387</v>
      </c>
      <c r="K46" s="97"/>
      <c r="L46" s="65"/>
      <c r="M46" s="65"/>
      <c r="N46" s="65"/>
      <c r="O46" s="65"/>
      <c r="P46" s="65"/>
      <c r="Q46" s="65"/>
      <c r="R46" s="65"/>
      <c r="S46" s="64"/>
      <c r="T46" s="279">
        <f t="shared" si="2"/>
        <v>0</v>
      </c>
      <c r="U46" s="53">
        <f t="shared" si="3"/>
        <v>0</v>
      </c>
      <c r="V46" s="74">
        <f t="shared" si="4"/>
        <v>0</v>
      </c>
      <c r="W46" s="1615"/>
      <c r="X46" s="1616"/>
      <c r="Y46" s="278" t="str">
        <f t="shared" si="6"/>
        <v/>
      </c>
    </row>
    <row r="47" spans="2:25" ht="30.75" customHeight="1" x14ac:dyDescent="0.25">
      <c r="B47" s="194">
        <v>10703420928</v>
      </c>
      <c r="C47" s="763" t="s">
        <v>2895</v>
      </c>
      <c r="D47" s="196">
        <v>2</v>
      </c>
      <c r="E47" s="198">
        <v>1</v>
      </c>
      <c r="F47" s="198"/>
      <c r="G47" s="198">
        <v>30.995999999999999</v>
      </c>
      <c r="H47" s="197">
        <v>121</v>
      </c>
      <c r="I47" s="198">
        <v>34.29</v>
      </c>
      <c r="J47" s="98">
        <f t="shared" si="5"/>
        <v>51.102387</v>
      </c>
      <c r="K47" s="108"/>
      <c r="L47" s="55"/>
      <c r="M47" s="55"/>
      <c r="N47" s="55"/>
      <c r="O47" s="55"/>
      <c r="P47" s="55"/>
      <c r="Q47" s="55"/>
      <c r="R47" s="55"/>
      <c r="S47" s="54"/>
      <c r="T47" s="279">
        <f t="shared" si="2"/>
        <v>0</v>
      </c>
      <c r="U47" s="53">
        <f t="shared" si="3"/>
        <v>0</v>
      </c>
      <c r="V47" s="74">
        <f t="shared" si="4"/>
        <v>0</v>
      </c>
      <c r="W47" s="1615"/>
      <c r="X47" s="1616"/>
      <c r="Y47" s="278" t="str">
        <f t="shared" si="6"/>
        <v/>
      </c>
    </row>
    <row r="48" spans="2:25" ht="30.75" customHeight="1" x14ac:dyDescent="0.25">
      <c r="B48" s="194">
        <v>10703620928</v>
      </c>
      <c r="C48" s="763" t="s">
        <v>2896</v>
      </c>
      <c r="D48" s="196">
        <v>2</v>
      </c>
      <c r="E48" s="198">
        <v>1</v>
      </c>
      <c r="F48" s="198"/>
      <c r="G48" s="198">
        <v>30</v>
      </c>
      <c r="H48" s="197">
        <v>122</v>
      </c>
      <c r="I48" s="198">
        <v>32.74</v>
      </c>
      <c r="J48" s="98">
        <f t="shared" si="5"/>
        <v>48.792422000000002</v>
      </c>
      <c r="K48" s="108"/>
      <c r="L48" s="55"/>
      <c r="M48" s="55"/>
      <c r="N48" s="55"/>
      <c r="O48" s="55"/>
      <c r="P48" s="55"/>
      <c r="Q48" s="55"/>
      <c r="R48" s="55"/>
      <c r="S48" s="54"/>
      <c r="T48" s="279">
        <f t="shared" si="2"/>
        <v>0</v>
      </c>
      <c r="U48" s="53">
        <f t="shared" si="3"/>
        <v>0</v>
      </c>
      <c r="V48" s="74">
        <f t="shared" si="4"/>
        <v>0</v>
      </c>
      <c r="W48" s="1615"/>
      <c r="X48" s="1616"/>
      <c r="Y48" s="278" t="str">
        <f t="shared" si="6"/>
        <v/>
      </c>
    </row>
    <row r="49" spans="2:25" ht="37.5" x14ac:dyDescent="0.25">
      <c r="B49" s="194">
        <v>10703720928</v>
      </c>
      <c r="C49" s="763" t="s">
        <v>2897</v>
      </c>
      <c r="D49" s="196">
        <v>2</v>
      </c>
      <c r="E49" s="198">
        <v>1</v>
      </c>
      <c r="F49" s="198"/>
      <c r="G49" s="198">
        <v>30</v>
      </c>
      <c r="H49" s="197">
        <v>126</v>
      </c>
      <c r="I49" s="198">
        <v>32.74</v>
      </c>
      <c r="J49" s="98">
        <f t="shared" si="5"/>
        <v>48.792422000000002</v>
      </c>
      <c r="K49" s="108"/>
      <c r="L49" s="55"/>
      <c r="M49" s="55"/>
      <c r="N49" s="55"/>
      <c r="O49" s="55"/>
      <c r="P49" s="55"/>
      <c r="Q49" s="55"/>
      <c r="R49" s="55"/>
      <c r="S49" s="54"/>
      <c r="T49" s="279">
        <f t="shared" si="2"/>
        <v>0</v>
      </c>
      <c r="U49" s="53">
        <f t="shared" si="3"/>
        <v>0</v>
      </c>
      <c r="V49" s="74">
        <f t="shared" si="4"/>
        <v>0</v>
      </c>
      <c r="W49" s="1615"/>
      <c r="X49" s="1616"/>
      <c r="Y49" s="278" t="str">
        <f t="shared" si="6"/>
        <v/>
      </c>
    </row>
    <row r="50" spans="2:25" ht="30.75" customHeight="1" thickBot="1" x14ac:dyDescent="0.3">
      <c r="B50" s="345">
        <v>17033220928</v>
      </c>
      <c r="C50" s="806" t="s">
        <v>2898</v>
      </c>
      <c r="D50" s="342">
        <v>2</v>
      </c>
      <c r="E50" s="343">
        <v>1</v>
      </c>
      <c r="F50" s="343"/>
      <c r="G50" s="343">
        <v>30.9</v>
      </c>
      <c r="H50" s="344">
        <v>110</v>
      </c>
      <c r="I50" s="343">
        <v>32.630000000000003</v>
      </c>
      <c r="J50" s="96">
        <f t="shared" si="5"/>
        <v>48.628489000000002</v>
      </c>
      <c r="K50" s="107"/>
      <c r="L50" s="72"/>
      <c r="M50" s="72"/>
      <c r="N50" s="72"/>
      <c r="O50" s="72"/>
      <c r="P50" s="72"/>
      <c r="Q50" s="72"/>
      <c r="R50" s="72"/>
      <c r="S50" s="71"/>
      <c r="T50" s="804">
        <f t="shared" si="2"/>
        <v>0</v>
      </c>
      <c r="U50" s="75">
        <f t="shared" si="3"/>
        <v>0</v>
      </c>
      <c r="V50" s="69">
        <f t="shared" si="4"/>
        <v>0</v>
      </c>
      <c r="W50" s="1615"/>
      <c r="X50" s="1616"/>
      <c r="Y50" s="278" t="str">
        <f t="shared" si="6"/>
        <v/>
      </c>
    </row>
    <row r="51" spans="2:25" ht="19.5" customHeight="1" thickBot="1" x14ac:dyDescent="0.3">
      <c r="B51" s="1620" t="s">
        <v>2104</v>
      </c>
      <c r="C51" s="1621"/>
      <c r="D51" s="1621"/>
      <c r="E51" s="1621"/>
      <c r="F51" s="1621"/>
      <c r="G51" s="1621"/>
      <c r="H51" s="1621"/>
      <c r="I51" s="1621"/>
      <c r="J51" s="1621"/>
      <c r="K51" s="1621"/>
      <c r="L51" s="1621"/>
      <c r="M51" s="1621"/>
      <c r="N51" s="1621"/>
      <c r="O51" s="1621"/>
      <c r="P51" s="1621"/>
      <c r="Q51" s="1621"/>
      <c r="R51" s="1621"/>
      <c r="S51" s="1621"/>
      <c r="T51" s="1621">
        <f t="shared" si="2"/>
        <v>0</v>
      </c>
      <c r="U51" s="1621">
        <f t="shared" si="3"/>
        <v>0</v>
      </c>
      <c r="V51" s="1621">
        <f t="shared" si="4"/>
        <v>0</v>
      </c>
      <c r="W51" s="1621"/>
      <c r="X51" s="1622"/>
      <c r="Y51" s="280"/>
    </row>
    <row r="52" spans="2:25" ht="31.5" customHeight="1" x14ac:dyDescent="0.25">
      <c r="B52" s="281">
        <v>10000043537</v>
      </c>
      <c r="C52" s="939" t="s">
        <v>2899</v>
      </c>
      <c r="D52" s="189">
        <v>2</v>
      </c>
      <c r="E52" s="191">
        <v>0</v>
      </c>
      <c r="F52" s="191"/>
      <c r="G52" s="191">
        <v>30</v>
      </c>
      <c r="H52" s="190">
        <v>240</v>
      </c>
      <c r="I52" s="191">
        <v>39.58</v>
      </c>
      <c r="J52" s="83">
        <f t="shared" ref="J52:J61" si="7">+$S$6*I52</f>
        <v>58.986073999999995</v>
      </c>
      <c r="K52" s="100"/>
      <c r="L52" s="59"/>
      <c r="M52" s="59"/>
      <c r="N52" s="59"/>
      <c r="O52" s="59"/>
      <c r="P52" s="59"/>
      <c r="Q52" s="59"/>
      <c r="R52" s="59"/>
      <c r="S52" s="58"/>
      <c r="T52" s="283">
        <f t="shared" si="2"/>
        <v>0</v>
      </c>
      <c r="U52" s="57">
        <f t="shared" si="3"/>
        <v>0</v>
      </c>
      <c r="V52" s="99">
        <f t="shared" si="4"/>
        <v>0</v>
      </c>
      <c r="W52" s="1623" t="s">
        <v>1976</v>
      </c>
      <c r="X52" s="1624"/>
      <c r="Y52" s="278" t="str">
        <f t="shared" ref="Y52:Y61" si="8">IF($J$72="","",$J$72/I52)</f>
        <v/>
      </c>
    </row>
    <row r="53" spans="2:25" ht="31.5" customHeight="1" x14ac:dyDescent="0.25">
      <c r="B53" s="268">
        <v>10046210928</v>
      </c>
      <c r="C53" s="762" t="s">
        <v>2900</v>
      </c>
      <c r="D53" s="276">
        <v>2</v>
      </c>
      <c r="E53" s="198">
        <v>0</v>
      </c>
      <c r="F53" s="198"/>
      <c r="G53" s="271">
        <v>30</v>
      </c>
      <c r="H53" s="272">
        <v>160</v>
      </c>
      <c r="I53" s="271">
        <v>45.84</v>
      </c>
      <c r="J53" s="98">
        <f t="shared" si="7"/>
        <v>68.315352000000004</v>
      </c>
      <c r="K53" s="97"/>
      <c r="L53" s="65"/>
      <c r="M53" s="65"/>
      <c r="N53" s="65"/>
      <c r="O53" s="65"/>
      <c r="P53" s="65"/>
      <c r="Q53" s="65"/>
      <c r="R53" s="65"/>
      <c r="S53" s="64"/>
      <c r="T53" s="284">
        <f t="shared" si="2"/>
        <v>0</v>
      </c>
      <c r="U53" s="63">
        <f t="shared" si="3"/>
        <v>0</v>
      </c>
      <c r="V53" s="62">
        <f t="shared" si="4"/>
        <v>0</v>
      </c>
      <c r="W53" s="1637"/>
      <c r="X53" s="1616"/>
      <c r="Y53" s="278" t="str">
        <f t="shared" si="8"/>
        <v/>
      </c>
    </row>
    <row r="54" spans="2:25" ht="31.5" customHeight="1" x14ac:dyDescent="0.25">
      <c r="B54" s="268">
        <v>10110260328</v>
      </c>
      <c r="C54" s="762" t="s">
        <v>2901</v>
      </c>
      <c r="D54" s="276">
        <v>2</v>
      </c>
      <c r="E54" s="198">
        <v>0</v>
      </c>
      <c r="F54" s="198"/>
      <c r="G54" s="271">
        <v>10</v>
      </c>
      <c r="H54" s="272">
        <v>59</v>
      </c>
      <c r="I54" s="271">
        <v>12.47</v>
      </c>
      <c r="J54" s="98">
        <f t="shared" si="7"/>
        <v>18.584040999999999</v>
      </c>
      <c r="K54" s="97"/>
      <c r="L54" s="65"/>
      <c r="M54" s="65"/>
      <c r="N54" s="65"/>
      <c r="O54" s="65"/>
      <c r="P54" s="65"/>
      <c r="Q54" s="65"/>
      <c r="R54" s="65"/>
      <c r="S54" s="64"/>
      <c r="T54" s="284">
        <f t="shared" si="2"/>
        <v>0</v>
      </c>
      <c r="U54" s="63">
        <f t="shared" si="3"/>
        <v>0</v>
      </c>
      <c r="V54" s="62">
        <f t="shared" si="4"/>
        <v>0</v>
      </c>
      <c r="W54" s="1637"/>
      <c r="X54" s="1616"/>
      <c r="Y54" s="278" t="str">
        <f t="shared" si="8"/>
        <v/>
      </c>
    </row>
    <row r="55" spans="2:25" ht="31.5" customHeight="1" x14ac:dyDescent="0.25">
      <c r="B55" s="268">
        <v>10174430928</v>
      </c>
      <c r="C55" s="762" t="s">
        <v>2902</v>
      </c>
      <c r="D55" s="276">
        <v>1</v>
      </c>
      <c r="E55" s="198">
        <v>0</v>
      </c>
      <c r="F55" s="198"/>
      <c r="G55" s="271">
        <v>30.07</v>
      </c>
      <c r="H55" s="272">
        <v>336</v>
      </c>
      <c r="I55" s="271">
        <v>44.75</v>
      </c>
      <c r="J55" s="98">
        <f t="shared" si="7"/>
        <v>66.690924999999993</v>
      </c>
      <c r="K55" s="97"/>
      <c r="L55" s="65"/>
      <c r="M55" s="65"/>
      <c r="N55" s="65"/>
      <c r="O55" s="65"/>
      <c r="P55" s="65"/>
      <c r="Q55" s="65"/>
      <c r="R55" s="65"/>
      <c r="S55" s="64"/>
      <c r="T55" s="284">
        <f t="shared" si="2"/>
        <v>0</v>
      </c>
      <c r="U55" s="63">
        <f t="shared" si="3"/>
        <v>0</v>
      </c>
      <c r="V55" s="62">
        <f t="shared" si="4"/>
        <v>0</v>
      </c>
      <c r="W55" s="1637"/>
      <c r="X55" s="1616"/>
      <c r="Y55" s="278" t="str">
        <f t="shared" si="8"/>
        <v/>
      </c>
    </row>
    <row r="56" spans="2:25" ht="31.5" customHeight="1" x14ac:dyDescent="0.25">
      <c r="B56" s="268">
        <v>10197770328</v>
      </c>
      <c r="C56" s="762" t="s">
        <v>2903</v>
      </c>
      <c r="D56" s="276">
        <v>2</v>
      </c>
      <c r="E56" s="198">
        <v>0</v>
      </c>
      <c r="F56" s="198"/>
      <c r="G56" s="271">
        <v>10</v>
      </c>
      <c r="H56" s="272">
        <v>58</v>
      </c>
      <c r="I56" s="271">
        <v>11.13</v>
      </c>
      <c r="J56" s="98">
        <f t="shared" si="7"/>
        <v>16.587039000000001</v>
      </c>
      <c r="K56" s="97"/>
      <c r="L56" s="65"/>
      <c r="M56" s="65"/>
      <c r="N56" s="65"/>
      <c r="O56" s="65"/>
      <c r="P56" s="65"/>
      <c r="Q56" s="65"/>
      <c r="R56" s="65"/>
      <c r="S56" s="64"/>
      <c r="T56" s="284">
        <f t="shared" si="2"/>
        <v>0</v>
      </c>
      <c r="U56" s="63">
        <f t="shared" si="3"/>
        <v>0</v>
      </c>
      <c r="V56" s="62">
        <f t="shared" si="4"/>
        <v>0</v>
      </c>
      <c r="W56" s="1637"/>
      <c r="X56" s="1616"/>
      <c r="Y56" s="278" t="str">
        <f t="shared" si="8"/>
        <v/>
      </c>
    </row>
    <row r="57" spans="2:25" ht="31.5" customHeight="1" x14ac:dyDescent="0.25">
      <c r="B57" s="268">
        <v>10209800328</v>
      </c>
      <c r="C57" s="762" t="s">
        <v>2904</v>
      </c>
      <c r="D57" s="276">
        <v>2</v>
      </c>
      <c r="E57" s="198">
        <v>0</v>
      </c>
      <c r="F57" s="198"/>
      <c r="G57" s="271">
        <v>12</v>
      </c>
      <c r="H57" s="272">
        <v>55</v>
      </c>
      <c r="I57" s="271">
        <v>17.29</v>
      </c>
      <c r="J57" s="98">
        <f t="shared" si="7"/>
        <v>25.767287</v>
      </c>
      <c r="K57" s="97"/>
      <c r="L57" s="65"/>
      <c r="M57" s="65"/>
      <c r="N57" s="65"/>
      <c r="O57" s="65"/>
      <c r="P57" s="65"/>
      <c r="Q57" s="65"/>
      <c r="R57" s="65"/>
      <c r="S57" s="64"/>
      <c r="T57" s="284">
        <f t="shared" si="2"/>
        <v>0</v>
      </c>
      <c r="U57" s="63">
        <f t="shared" si="3"/>
        <v>0</v>
      </c>
      <c r="V57" s="62">
        <f t="shared" si="4"/>
        <v>0</v>
      </c>
      <c r="W57" s="1637"/>
      <c r="X57" s="1616"/>
      <c r="Y57" s="278" t="str">
        <f t="shared" si="8"/>
        <v/>
      </c>
    </row>
    <row r="58" spans="2:25" ht="31.5" customHeight="1" x14ac:dyDescent="0.25">
      <c r="B58" s="268">
        <v>10264350928</v>
      </c>
      <c r="C58" s="762" t="s">
        <v>2905</v>
      </c>
      <c r="D58" s="276">
        <v>2.5</v>
      </c>
      <c r="E58" s="198">
        <v>0</v>
      </c>
      <c r="F58" s="198"/>
      <c r="G58" s="271">
        <v>30</v>
      </c>
      <c r="H58" s="272">
        <v>95</v>
      </c>
      <c r="I58" s="271">
        <v>24.79</v>
      </c>
      <c r="J58" s="98">
        <f t="shared" si="7"/>
        <v>36.944536999999997</v>
      </c>
      <c r="K58" s="97"/>
      <c r="L58" s="65"/>
      <c r="M58" s="65"/>
      <c r="N58" s="65"/>
      <c r="O58" s="65"/>
      <c r="P58" s="65"/>
      <c r="Q58" s="65"/>
      <c r="R58" s="65"/>
      <c r="S58" s="64"/>
      <c r="T58" s="284">
        <f t="shared" si="2"/>
        <v>0</v>
      </c>
      <c r="U58" s="63">
        <f t="shared" si="3"/>
        <v>0</v>
      </c>
      <c r="V58" s="62">
        <f t="shared" si="4"/>
        <v>0</v>
      </c>
      <c r="W58" s="1637"/>
      <c r="X58" s="1616"/>
      <c r="Y58" s="278" t="str">
        <f t="shared" si="8"/>
        <v/>
      </c>
    </row>
    <row r="59" spans="2:25" ht="31.5" customHeight="1" x14ac:dyDescent="0.25">
      <c r="B59" s="268">
        <v>10270240928</v>
      </c>
      <c r="C59" s="762" t="s">
        <v>2906</v>
      </c>
      <c r="D59" s="276">
        <v>2</v>
      </c>
      <c r="E59" s="198">
        <v>2</v>
      </c>
      <c r="F59" s="198"/>
      <c r="G59" s="271">
        <v>30.15</v>
      </c>
      <c r="H59" s="272">
        <v>120</v>
      </c>
      <c r="I59" s="271">
        <v>19.14</v>
      </c>
      <c r="J59" s="98">
        <f t="shared" si="7"/>
        <v>28.524342000000001</v>
      </c>
      <c r="K59" s="97"/>
      <c r="L59" s="65"/>
      <c r="M59" s="65"/>
      <c r="N59" s="65"/>
      <c r="O59" s="65"/>
      <c r="P59" s="65"/>
      <c r="Q59" s="65"/>
      <c r="R59" s="65"/>
      <c r="S59" s="64"/>
      <c r="T59" s="284">
        <f t="shared" si="2"/>
        <v>0</v>
      </c>
      <c r="U59" s="63">
        <f t="shared" si="3"/>
        <v>0</v>
      </c>
      <c r="V59" s="62">
        <f t="shared" si="4"/>
        <v>0</v>
      </c>
      <c r="W59" s="1637"/>
      <c r="X59" s="1616"/>
      <c r="Y59" s="278" t="str">
        <f t="shared" si="8"/>
        <v/>
      </c>
    </row>
    <row r="60" spans="2:25" ht="31.5" customHeight="1" x14ac:dyDescent="0.25">
      <c r="B60" s="268">
        <v>10363650928</v>
      </c>
      <c r="C60" s="762" t="s">
        <v>2907</v>
      </c>
      <c r="D60" s="276">
        <v>2</v>
      </c>
      <c r="E60" s="198">
        <v>2</v>
      </c>
      <c r="F60" s="198"/>
      <c r="G60" s="271">
        <v>12</v>
      </c>
      <c r="H60" s="272">
        <v>48</v>
      </c>
      <c r="I60" s="271">
        <v>7.01</v>
      </c>
      <c r="J60" s="98">
        <f t="shared" si="7"/>
        <v>10.447002999999999</v>
      </c>
      <c r="K60" s="97"/>
      <c r="L60" s="65"/>
      <c r="M60" s="65"/>
      <c r="N60" s="65"/>
      <c r="O60" s="65"/>
      <c r="P60" s="65"/>
      <c r="Q60" s="65"/>
      <c r="R60" s="65"/>
      <c r="S60" s="64"/>
      <c r="T60" s="279">
        <f t="shared" si="2"/>
        <v>0</v>
      </c>
      <c r="U60" s="53">
        <f t="shared" si="3"/>
        <v>0</v>
      </c>
      <c r="V60" s="74">
        <f t="shared" si="4"/>
        <v>0</v>
      </c>
      <c r="W60" s="1637"/>
      <c r="X60" s="1616"/>
      <c r="Y60" s="278" t="str">
        <f t="shared" si="8"/>
        <v/>
      </c>
    </row>
    <row r="61" spans="2:25" ht="31.5" customHeight="1" thickBot="1" x14ac:dyDescent="0.3">
      <c r="B61" s="285">
        <v>16660100928</v>
      </c>
      <c r="C61" s="981" t="s">
        <v>2908</v>
      </c>
      <c r="D61" s="287">
        <v>2</v>
      </c>
      <c r="E61" s="205">
        <v>0.75</v>
      </c>
      <c r="F61" s="205"/>
      <c r="G61" s="288">
        <v>29.64</v>
      </c>
      <c r="H61" s="289">
        <v>92</v>
      </c>
      <c r="I61" s="288">
        <v>23.72</v>
      </c>
      <c r="J61" s="96">
        <f t="shared" si="7"/>
        <v>35.349916</v>
      </c>
      <c r="K61" s="95"/>
      <c r="L61" s="94"/>
      <c r="M61" s="94"/>
      <c r="N61" s="94"/>
      <c r="O61" s="94"/>
      <c r="P61" s="94"/>
      <c r="Q61" s="94"/>
      <c r="R61" s="94"/>
      <c r="S61" s="93"/>
      <c r="T61" s="352">
        <f t="shared" si="2"/>
        <v>0</v>
      </c>
      <c r="U61" s="49">
        <f t="shared" si="3"/>
        <v>0</v>
      </c>
      <c r="V61" s="106">
        <f t="shared" si="4"/>
        <v>0</v>
      </c>
      <c r="W61" s="1626"/>
      <c r="X61" s="1638"/>
      <c r="Y61" s="291" t="str">
        <f t="shared" si="8"/>
        <v/>
      </c>
    </row>
    <row r="62" spans="2:25" ht="23.85" customHeight="1" x14ac:dyDescent="0.25">
      <c r="B62" s="1548" t="s">
        <v>2110</v>
      </c>
      <c r="C62" s="1569"/>
      <c r="D62" s="1569"/>
      <c r="E62" s="1569"/>
      <c r="F62" s="1569"/>
      <c r="G62" s="1569"/>
      <c r="H62" s="1569"/>
      <c r="I62" s="1569"/>
      <c r="J62" s="1569"/>
      <c r="K62" s="1569"/>
      <c r="L62" s="1569"/>
      <c r="M62" s="1569"/>
      <c r="N62" s="1569"/>
      <c r="O62" s="1569"/>
      <c r="P62" s="1569"/>
      <c r="Q62" s="1569"/>
      <c r="R62" s="1569" t="s">
        <v>2111</v>
      </c>
      <c r="S62" s="1569"/>
      <c r="T62" s="1569"/>
      <c r="U62" s="1569"/>
      <c r="V62" s="1569"/>
      <c r="W62" s="1569"/>
      <c r="X62" s="1550"/>
    </row>
    <row r="63" spans="2:25" ht="23.85" customHeight="1" x14ac:dyDescent="0.25">
      <c r="B63" s="1548"/>
      <c r="C63" s="1569"/>
      <c r="D63" s="1569"/>
      <c r="E63" s="1569"/>
      <c r="F63" s="1569"/>
      <c r="G63" s="1569"/>
      <c r="H63" s="1569"/>
      <c r="I63" s="1569"/>
      <c r="J63" s="1569"/>
      <c r="K63" s="1569"/>
      <c r="L63" s="1569"/>
      <c r="M63" s="1569"/>
      <c r="N63" s="1569"/>
      <c r="O63" s="1569"/>
      <c r="P63" s="1569"/>
      <c r="Q63" s="1569"/>
      <c r="R63" s="1569"/>
      <c r="S63" s="1569"/>
      <c r="T63" s="1569"/>
      <c r="U63" s="1569"/>
      <c r="V63" s="1569"/>
      <c r="W63" s="1569"/>
      <c r="X63" s="1550"/>
    </row>
    <row r="64" spans="2:25" ht="0.75" customHeight="1" x14ac:dyDescent="0.25">
      <c r="B64" s="292"/>
      <c r="C64" s="697"/>
      <c r="D64" s="697"/>
      <c r="E64" s="697"/>
      <c r="F64" s="697"/>
      <c r="G64" s="697"/>
      <c r="H64" s="697"/>
      <c r="I64" s="697"/>
      <c r="J64" s="698"/>
      <c r="K64" s="697"/>
      <c r="L64" s="697"/>
      <c r="M64" s="697"/>
      <c r="N64" s="697"/>
      <c r="O64" s="697"/>
      <c r="P64" s="697"/>
      <c r="Q64" s="697"/>
      <c r="R64" s="697"/>
      <c r="S64" s="697"/>
      <c r="T64" s="697"/>
      <c r="U64" s="697"/>
      <c r="V64" s="697"/>
      <c r="W64" s="697"/>
      <c r="X64" s="295"/>
    </row>
    <row r="65" spans="2:24" ht="33.75" customHeight="1" thickBot="1" x14ac:dyDescent="0.3">
      <c r="B65" s="1551"/>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3"/>
    </row>
    <row r="66" spans="2:24" ht="17.45" customHeight="1" thickTop="1" thickBot="1" x14ac:dyDescent="0.3">
      <c r="B66" s="1533"/>
      <c r="C66" s="1533"/>
      <c r="D66" s="1533"/>
      <c r="E66" s="1533"/>
      <c r="F66" s="1533"/>
      <c r="G66" s="1533"/>
      <c r="H66" s="1533"/>
      <c r="I66" s="1533"/>
      <c r="J66" s="1533"/>
      <c r="K66" s="1533"/>
      <c r="L66" s="1533"/>
      <c r="M66" s="1533"/>
      <c r="N66" s="1533"/>
      <c r="O66" s="1533"/>
      <c r="P66" s="1533"/>
      <c r="Q66" s="1533"/>
      <c r="R66" s="1533"/>
      <c r="S66" s="1533"/>
      <c r="T66" s="1533"/>
      <c r="U66" s="1533"/>
      <c r="V66" s="1533"/>
      <c r="W66" s="1533"/>
      <c r="X66" s="1533"/>
    </row>
    <row r="67" spans="2:24" ht="38.25" customHeight="1" thickBot="1" x14ac:dyDescent="0.3">
      <c r="C67" s="296" t="s">
        <v>2112</v>
      </c>
      <c r="D67" s="297" t="s">
        <v>2113</v>
      </c>
      <c r="E67" s="297" t="s">
        <v>2114</v>
      </c>
      <c r="F67" s="297" t="s">
        <v>2115</v>
      </c>
      <c r="G67" s="1613"/>
      <c r="H67" s="1613"/>
      <c r="I67" s="1613"/>
      <c r="J67" s="1613"/>
      <c r="K67" s="1614"/>
    </row>
    <row r="68" spans="2:24" ht="23.25" x14ac:dyDescent="0.35">
      <c r="C68" s="298" t="s">
        <v>2116</v>
      </c>
      <c r="D68" s="299">
        <v>0.6</v>
      </c>
      <c r="E68" s="300" t="str">
        <f>IF(SUM(F68:F69)=0,"",F68/SUM(F68:F69))</f>
        <v/>
      </c>
      <c r="F68" s="301">
        <f>SUM(U36:U50)</f>
        <v>0</v>
      </c>
      <c r="G68" s="1627" t="str">
        <f>IF(SUM(F68:F69)=0,"",IF(AND(E68&lt;D68+0.08,E68&gt;D68-0.08),"Balanced","Unbalanced"))</f>
        <v/>
      </c>
      <c r="H68" s="1628"/>
      <c r="I68" s="1628"/>
      <c r="J68" s="1628"/>
      <c r="K68" s="1629"/>
    </row>
    <row r="69" spans="2:24" ht="21.75" thickBot="1" x14ac:dyDescent="0.4">
      <c r="C69" s="302" t="s">
        <v>2117</v>
      </c>
      <c r="D69" s="303">
        <v>0.4</v>
      </c>
      <c r="E69" s="304" t="str">
        <f>IF(SUM(F68:F69)=0,"",F69/SUM(F68:F69))</f>
        <v/>
      </c>
      <c r="F69" s="305">
        <f>SUM(U52:U61)</f>
        <v>0</v>
      </c>
      <c r="G69" s="1617" t="str">
        <f>IF(G68="","",IF(AND(G68="Unbalanced",E68&lt;D68-0.03),"Increase White Meat or decrease Dark Meat",IF(AND(G68="Unbalanced",E68&gt;D68+0.03),"Increase Dark Meat or decrease White Meat","")))</f>
        <v/>
      </c>
      <c r="H69" s="1618"/>
      <c r="I69" s="1618"/>
      <c r="J69" s="1618"/>
      <c r="K69" s="1619"/>
    </row>
    <row r="70" spans="2:24" x14ac:dyDescent="0.25">
      <c r="G70" s="306"/>
      <c r="H70" s="306"/>
      <c r="I70" s="306"/>
      <c r="J70" s="307"/>
      <c r="K70" s="306"/>
      <c r="L70" s="306"/>
    </row>
    <row r="71" spans="2:24" x14ac:dyDescent="0.25">
      <c r="C71" s="308"/>
      <c r="E71" s="90"/>
      <c r="F71" s="309"/>
      <c r="G71" s="306"/>
      <c r="H71" s="310" t="str">
        <f>IF(G68&lt;&gt;"Unbalanced","","lbs needed to balance:")</f>
        <v/>
      </c>
      <c r="I71" s="306" t="str">
        <f>IF(G68&lt;&gt;"Unbalanced","","White meat")</f>
        <v/>
      </c>
      <c r="J71" s="89" t="str">
        <f>IF(G68&lt;&gt;"Unbalanced","",((D68/D69)*F69)-F68)</f>
        <v/>
      </c>
      <c r="K71" s="311" t="str">
        <f>IF(G68&lt;&gt;"Unbalanced","","lbs")</f>
        <v/>
      </c>
      <c r="L71" s="306"/>
    </row>
    <row r="72" spans="2:24" x14ac:dyDescent="0.25">
      <c r="E72" s="90"/>
      <c r="F72" s="309"/>
      <c r="G72" s="306"/>
      <c r="H72" s="306"/>
      <c r="I72" s="306" t="str">
        <f>IF(G68&lt;&gt;"Unbalanced","","Dark meat")</f>
        <v/>
      </c>
      <c r="J72" s="89" t="str">
        <f>IF(G68&lt;&gt;"Unbalanced","",((D69/D68)*F68)-F69)</f>
        <v/>
      </c>
      <c r="K72" s="311" t="str">
        <f>IF(G68&lt;&gt;"Unbalanced","","lbs")</f>
        <v/>
      </c>
      <c r="L72" s="306"/>
    </row>
    <row r="73" spans="2:24" x14ac:dyDescent="0.25">
      <c r="G73" s="306"/>
      <c r="H73" s="306"/>
      <c r="I73" s="306"/>
      <c r="J73" s="307"/>
      <c r="K73" s="306"/>
      <c r="L73" s="306"/>
    </row>
    <row r="74" spans="2:24" ht="15.75" thickBot="1" x14ac:dyDescent="0.3">
      <c r="G74" s="306"/>
      <c r="H74" s="306"/>
      <c r="I74" s="306"/>
      <c r="J74" s="307"/>
      <c r="K74" s="306"/>
      <c r="L74" s="306"/>
    </row>
    <row r="75" spans="2:24" ht="23.25" x14ac:dyDescent="0.35">
      <c r="C75" s="1530" t="s">
        <v>2005</v>
      </c>
      <c r="D75" s="1531"/>
      <c r="E75" s="1531"/>
      <c r="F75" s="1531"/>
      <c r="G75" s="1532"/>
      <c r="H75" s="306"/>
      <c r="I75" s="306"/>
      <c r="J75" s="307"/>
      <c r="K75" s="306"/>
      <c r="L75" s="306"/>
    </row>
    <row r="76" spans="2:24" x14ac:dyDescent="0.25">
      <c r="C76" s="1631"/>
      <c r="D76" s="1632"/>
      <c r="E76" s="1632"/>
      <c r="F76" s="1632"/>
      <c r="G76" s="1633"/>
      <c r="H76" s="306"/>
      <c r="I76" s="306"/>
      <c r="J76" s="307"/>
      <c r="K76" s="306"/>
      <c r="L76" s="306"/>
    </row>
    <row r="77" spans="2:24" x14ac:dyDescent="0.25">
      <c r="C77" s="1631"/>
      <c r="D77" s="1632"/>
      <c r="E77" s="1632"/>
      <c r="F77" s="1632"/>
      <c r="G77" s="1633"/>
      <c r="H77" s="306"/>
      <c r="I77" s="306"/>
      <c r="J77" s="307"/>
      <c r="K77" s="306"/>
      <c r="L77" s="306"/>
    </row>
    <row r="78" spans="2:24" x14ac:dyDescent="0.25">
      <c r="C78" s="1631"/>
      <c r="D78" s="1632"/>
      <c r="E78" s="1632"/>
      <c r="F78" s="1632"/>
      <c r="G78" s="1633"/>
      <c r="H78" s="306"/>
      <c r="I78" s="306"/>
      <c r="J78" s="307"/>
      <c r="K78" s="306"/>
      <c r="L78" s="306"/>
    </row>
    <row r="79" spans="2:24" ht="15.75" thickBot="1" x14ac:dyDescent="0.3">
      <c r="C79" s="1634"/>
      <c r="D79" s="1635"/>
      <c r="E79" s="1635"/>
      <c r="F79" s="1635"/>
      <c r="G79" s="1636"/>
      <c r="H79" s="306"/>
      <c r="I79" s="306"/>
      <c r="J79" s="307"/>
      <c r="K79" s="306"/>
      <c r="L79" s="306"/>
    </row>
    <row r="80" spans="2:24" x14ac:dyDescent="0.25">
      <c r="G80" s="306"/>
      <c r="H80" s="306"/>
      <c r="I80" s="306"/>
      <c r="J80" s="307"/>
      <c r="K80" s="306"/>
      <c r="L80" s="306"/>
    </row>
    <row r="81" spans="7:11" x14ac:dyDescent="0.25">
      <c r="G81" s="312"/>
      <c r="H81" s="312"/>
      <c r="I81" s="312"/>
      <c r="J81" s="313"/>
      <c r="K81" s="312"/>
    </row>
    <row r="82" spans="7:11" x14ac:dyDescent="0.25">
      <c r="G82" s="312"/>
      <c r="H82" s="312"/>
      <c r="I82" s="312"/>
      <c r="J82" s="313"/>
      <c r="K82" s="312"/>
    </row>
  </sheetData>
  <sheetProtection algorithmName="SHA-512" hashValue="OSVYQWGwkXzuHIxNcfSJ9StizyC4On+cI5Oh6zZeOi/3QPjva3s710hjSzD2VjRMbrqVTFqrBj2k4CtkRQxB5g==" saltValue="GfNSYigOntBV3CGehmJkCA==" spinCount="100000" sheet="1" objects="1" formatColumns="0" formatRows="0" selectLockedCells="1"/>
  <mergeCells count="38">
    <mergeCell ref="B1:P1"/>
    <mergeCell ref="Q1:X3"/>
    <mergeCell ref="B2:P2"/>
    <mergeCell ref="B3:C3"/>
    <mergeCell ref="D3:J3"/>
    <mergeCell ref="K3:M3"/>
    <mergeCell ref="N3:P3"/>
    <mergeCell ref="B4:X4"/>
    <mergeCell ref="B5:X5"/>
    <mergeCell ref="B6:J6"/>
    <mergeCell ref="L6:N6"/>
    <mergeCell ref="O6:R6"/>
    <mergeCell ref="T6:X6"/>
    <mergeCell ref="W36:X50"/>
    <mergeCell ref="B7:B8"/>
    <mergeCell ref="E7:J7"/>
    <mergeCell ref="L7:Q7"/>
    <mergeCell ref="S7:X7"/>
    <mergeCell ref="E8:J8"/>
    <mergeCell ref="L8:Q8"/>
    <mergeCell ref="S8:X8"/>
    <mergeCell ref="B9:X9"/>
    <mergeCell ref="B10:X10"/>
    <mergeCell ref="B13:X13"/>
    <mergeCell ref="W14:X33"/>
    <mergeCell ref="B35:X35"/>
    <mergeCell ref="B51:X51"/>
    <mergeCell ref="W52:X61"/>
    <mergeCell ref="B62:Q63"/>
    <mergeCell ref="R62:X63"/>
    <mergeCell ref="B65:Q65"/>
    <mergeCell ref="R65:X65"/>
    <mergeCell ref="C76:G79"/>
    <mergeCell ref="C75:G75"/>
    <mergeCell ref="B66:X66"/>
    <mergeCell ref="G67:K67"/>
    <mergeCell ref="G68:K68"/>
    <mergeCell ref="G69:K69"/>
  </mergeCells>
  <conditionalFormatting sqref="G68:K69">
    <cfRule type="expression" dxfId="7" priority="2">
      <formula>$G$68="Unbalanced"</formula>
    </cfRule>
    <cfRule type="expression" dxfId="6" priority="3">
      <formula>$G$68="Balanced"</formula>
    </cfRule>
  </conditionalFormatting>
  <conditionalFormatting sqref="B1:B1048576">
    <cfRule type="duplicateValues" dxfId="5" priority="1"/>
  </conditionalFormatting>
  <pageMargins left="0.25" right="0.25" top="0.5" bottom="0.25" header="0" footer="0"/>
  <pageSetup scale="32" fitToHeight="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9200-6B47-4F24-AA70-D797F8EE4E85}">
  <sheetPr>
    <pageSetUpPr fitToPage="1"/>
  </sheetPr>
  <dimension ref="A1:Y25"/>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7.28515625" style="169" bestFit="1" customWidth="1"/>
    <col min="3" max="3" width="57" style="169"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100193</v>
      </c>
      <c r="L6" s="1559" t="s">
        <v>1963</v>
      </c>
      <c r="M6" s="1559"/>
      <c r="N6" s="1559"/>
      <c r="O6" s="1560" t="s">
        <v>3025</v>
      </c>
      <c r="P6" s="1561"/>
      <c r="Q6" s="1561"/>
      <c r="R6" s="1561"/>
      <c r="S6" s="221">
        <v>1.4123000000000001</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SUM(U14:U15)</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SUM(K14:K47)</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944"/>
      <c r="D13" s="944"/>
      <c r="E13" s="944"/>
      <c r="F13" s="944"/>
      <c r="G13" s="944"/>
      <c r="H13" s="944"/>
      <c r="I13" s="944"/>
      <c r="J13" s="945"/>
      <c r="K13" s="944"/>
      <c r="L13" s="944"/>
      <c r="M13" s="944"/>
      <c r="N13" s="944"/>
      <c r="O13" s="944"/>
      <c r="P13" s="944"/>
      <c r="Q13" s="944"/>
      <c r="R13" s="944"/>
      <c r="S13" s="944"/>
      <c r="T13" s="944"/>
      <c r="U13" s="944"/>
      <c r="V13" s="944"/>
      <c r="W13" s="944"/>
      <c r="X13" s="240"/>
    </row>
    <row r="14" spans="1:25" ht="35.25" customHeight="1" x14ac:dyDescent="0.25">
      <c r="B14" s="241">
        <v>10000013717</v>
      </c>
      <c r="C14" s="252" t="s">
        <v>2909</v>
      </c>
      <c r="D14" s="189">
        <v>2</v>
      </c>
      <c r="E14" s="190">
        <v>0</v>
      </c>
      <c r="F14" s="190"/>
      <c r="G14" s="191">
        <v>20.309999999999999</v>
      </c>
      <c r="H14" s="190">
        <v>100</v>
      </c>
      <c r="I14" s="191">
        <v>12.35</v>
      </c>
      <c r="J14" s="83">
        <f>$S$6*I14</f>
        <v>17.441905000000002</v>
      </c>
      <c r="K14" s="60"/>
      <c r="L14" s="59"/>
      <c r="M14" s="59"/>
      <c r="N14" s="59"/>
      <c r="O14" s="59"/>
      <c r="P14" s="59"/>
      <c r="Q14" s="59"/>
      <c r="R14" s="59"/>
      <c r="S14" s="58"/>
      <c r="T14" s="193">
        <f>SUM(K14:S14)</f>
        <v>0</v>
      </c>
      <c r="U14" s="57">
        <f>T14*I14</f>
        <v>0</v>
      </c>
      <c r="V14" s="1034">
        <f>U14*$S$6</f>
        <v>0</v>
      </c>
      <c r="W14" s="1490" t="s">
        <v>1976</v>
      </c>
      <c r="X14" s="1491"/>
    </row>
    <row r="15" spans="1:25" ht="35.25" customHeight="1" thickBot="1" x14ac:dyDescent="0.3">
      <c r="B15" s="330">
        <v>10000029467</v>
      </c>
      <c r="C15" s="255" t="s">
        <v>2910</v>
      </c>
      <c r="D15" s="203">
        <v>1</v>
      </c>
      <c r="E15" s="204">
        <v>0</v>
      </c>
      <c r="F15" s="204"/>
      <c r="G15" s="205">
        <v>18.75</v>
      </c>
      <c r="H15" s="204">
        <v>250</v>
      </c>
      <c r="I15" s="205">
        <v>22.83</v>
      </c>
      <c r="J15" s="206">
        <f>$S$6*I15</f>
        <v>32.242809000000001</v>
      </c>
      <c r="K15" s="52"/>
      <c r="L15" s="51"/>
      <c r="M15" s="51"/>
      <c r="N15" s="51"/>
      <c r="O15" s="51"/>
      <c r="P15" s="51"/>
      <c r="Q15" s="51"/>
      <c r="R15" s="51"/>
      <c r="S15" s="50"/>
      <c r="T15" s="207">
        <f>SUM(K15:S15)</f>
        <v>0</v>
      </c>
      <c r="U15" s="49">
        <f>T15*I15</f>
        <v>0</v>
      </c>
      <c r="V15" s="1036">
        <f>U15*$S$6</f>
        <v>0</v>
      </c>
      <c r="W15" s="1494"/>
      <c r="X15" s="1495"/>
    </row>
    <row r="16" spans="1:25" ht="23.85" customHeight="1" x14ac:dyDescent="0.25">
      <c r="B16" s="1548" t="s">
        <v>2004</v>
      </c>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50"/>
    </row>
    <row r="17" spans="2:24" ht="23.85" customHeight="1" x14ac:dyDescent="0.25">
      <c r="B17" s="1548"/>
      <c r="C17" s="1569"/>
      <c r="D17" s="1569"/>
      <c r="E17" s="1569"/>
      <c r="F17" s="1569"/>
      <c r="G17" s="1569"/>
      <c r="H17" s="1569"/>
      <c r="I17" s="1569"/>
      <c r="J17" s="1569"/>
      <c r="K17" s="1569"/>
      <c r="L17" s="1569"/>
      <c r="M17" s="1569"/>
      <c r="N17" s="1569"/>
      <c r="O17" s="1569"/>
      <c r="P17" s="1569"/>
      <c r="Q17" s="1569"/>
      <c r="R17" s="1569"/>
      <c r="S17" s="1569"/>
      <c r="T17" s="1569"/>
      <c r="U17" s="1569"/>
      <c r="V17" s="1569"/>
      <c r="W17" s="1569"/>
      <c r="X17" s="1550"/>
    </row>
    <row r="18" spans="2:24" ht="0.75" customHeight="1" x14ac:dyDescent="0.25">
      <c r="B18" s="1548"/>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50"/>
    </row>
    <row r="19" spans="2:24" ht="33.75" customHeight="1" thickBot="1" x14ac:dyDescent="0.3">
      <c r="B19" s="1551"/>
      <c r="C19" s="1552"/>
      <c r="D19" s="1552"/>
      <c r="E19" s="1552"/>
      <c r="F19" s="1552"/>
      <c r="G19" s="1552"/>
      <c r="H19" s="1552"/>
      <c r="I19" s="1552"/>
      <c r="J19" s="1552"/>
      <c r="K19" s="1552"/>
      <c r="L19" s="1552"/>
      <c r="M19" s="1552"/>
      <c r="N19" s="1552"/>
      <c r="O19" s="1552"/>
      <c r="P19" s="1552"/>
      <c r="Q19" s="1552"/>
      <c r="R19" s="1552"/>
      <c r="S19" s="1552"/>
      <c r="T19" s="1552"/>
      <c r="U19" s="1552"/>
      <c r="V19" s="1552"/>
      <c r="W19" s="1552"/>
      <c r="X19" s="1553"/>
    </row>
    <row r="20" spans="2:24" ht="58.5" customHeight="1" thickTop="1" thickBot="1" x14ac:dyDescent="0.3">
      <c r="B20" s="1533"/>
      <c r="C20" s="1533"/>
      <c r="D20" s="1533"/>
      <c r="E20" s="1533"/>
      <c r="F20" s="1533"/>
      <c r="G20" s="1533"/>
      <c r="H20" s="1533"/>
      <c r="I20" s="1533"/>
      <c r="J20" s="1533"/>
      <c r="K20" s="1533"/>
      <c r="L20" s="1533"/>
      <c r="M20" s="1533"/>
      <c r="N20" s="1533"/>
      <c r="O20" s="1533"/>
      <c r="P20" s="1533"/>
      <c r="Q20" s="1533"/>
      <c r="R20" s="1533"/>
      <c r="S20" s="1533"/>
      <c r="T20" s="1533"/>
      <c r="U20" s="1533"/>
      <c r="V20" s="1533"/>
      <c r="W20" s="1533"/>
      <c r="X20" s="1533"/>
    </row>
    <row r="21" spans="2:24" ht="23.25" x14ac:dyDescent="0.35">
      <c r="C21" s="1530" t="s">
        <v>2005</v>
      </c>
      <c r="D21" s="1531"/>
      <c r="E21" s="1531"/>
      <c r="F21" s="1531"/>
      <c r="G21" s="1532"/>
    </row>
    <row r="22" spans="2:24" x14ac:dyDescent="0.25">
      <c r="C22" s="1631"/>
      <c r="D22" s="1632"/>
      <c r="E22" s="1632"/>
      <c r="F22" s="1632"/>
      <c r="G22" s="1633"/>
    </row>
    <row r="23" spans="2:24" x14ac:dyDescent="0.25">
      <c r="C23" s="1631"/>
      <c r="D23" s="1632"/>
      <c r="E23" s="1632"/>
      <c r="F23" s="1632"/>
      <c r="G23" s="1633"/>
    </row>
    <row r="24" spans="2:24" x14ac:dyDescent="0.25">
      <c r="C24" s="1631"/>
      <c r="D24" s="1632"/>
      <c r="E24" s="1632"/>
      <c r="F24" s="1632"/>
      <c r="G24" s="1633"/>
    </row>
    <row r="25" spans="2:24" ht="15.75" thickBot="1" x14ac:dyDescent="0.3">
      <c r="C25" s="1634"/>
      <c r="D25" s="1635"/>
      <c r="E25" s="1635"/>
      <c r="F25" s="1635"/>
      <c r="G25" s="1636"/>
    </row>
  </sheetData>
  <sheetProtection algorithmName="SHA-512" hashValue="ynNA3L23VRjrnUFR1u2HFFCYQKmgbe2OaG394iI5RpITwDhAisdJ+q+c6diSwYVwqwqZa58XdIqkluevD9iqQg==" saltValue="nymsAl7+zw8J033/U3vUrg==" spinCount="100000" sheet="1" objects="1" formatColumns="0" formatRows="0" selectLockedCells="1"/>
  <mergeCells count="28">
    <mergeCell ref="B1:P1"/>
    <mergeCell ref="Q1:X3"/>
    <mergeCell ref="B2:P2"/>
    <mergeCell ref="B3:C3"/>
    <mergeCell ref="D3:J3"/>
    <mergeCell ref="K3:M3"/>
    <mergeCell ref="N3:P3"/>
    <mergeCell ref="B4:X4"/>
    <mergeCell ref="B5:X5"/>
    <mergeCell ref="B6:J6"/>
    <mergeCell ref="L6:N6"/>
    <mergeCell ref="O6:R6"/>
    <mergeCell ref="T6:X6"/>
    <mergeCell ref="C22:G25"/>
    <mergeCell ref="C21:G21"/>
    <mergeCell ref="B20:X20"/>
    <mergeCell ref="B7:B8"/>
    <mergeCell ref="E7:J7"/>
    <mergeCell ref="L7:Q7"/>
    <mergeCell ref="S7:X7"/>
    <mergeCell ref="E8:J8"/>
    <mergeCell ref="L8:Q8"/>
    <mergeCell ref="S8:X8"/>
    <mergeCell ref="B9:X9"/>
    <mergeCell ref="B10:X10"/>
    <mergeCell ref="W14:X15"/>
    <mergeCell ref="B16:X17"/>
    <mergeCell ref="B18:X19"/>
  </mergeCells>
  <conditionalFormatting sqref="B1:B1048576">
    <cfRule type="duplicateValues" dxfId="4" priority="1"/>
  </conditionalFormatting>
  <pageMargins left="0.25" right="0.25" top="0.5" bottom="0.25" header="0" footer="0"/>
  <pageSetup scale="39" fitToHeight="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68FF-75A0-4D4F-89EF-A6DBBF8E9BAC}">
  <sheetPr>
    <pageSetUpPr fitToPage="1"/>
  </sheetPr>
  <dimension ref="B1:Z22"/>
  <sheetViews>
    <sheetView showGridLines="0" zoomScale="60" zoomScaleNormal="60" workbookViewId="0">
      <selection activeCell="K9" sqref="K9"/>
    </sheetView>
  </sheetViews>
  <sheetFormatPr defaultColWidth="9.140625" defaultRowHeight="15" x14ac:dyDescent="0.25"/>
  <cols>
    <col min="1" max="1" width="1.28515625" style="169" customWidth="1"/>
    <col min="2" max="2" width="13.42578125" style="169" customWidth="1"/>
    <col min="3" max="3" width="53.140625" style="169" customWidth="1"/>
    <col min="4" max="4" width="15.140625" style="169" customWidth="1"/>
    <col min="5" max="5" width="9.85546875" style="169" customWidth="1"/>
    <col min="6" max="6" width="21.140625" style="169" customWidth="1"/>
    <col min="7" max="7" width="10.42578125" style="169" customWidth="1"/>
    <col min="8" max="8" width="13.85546875" style="169" bestFit="1" customWidth="1"/>
    <col min="9" max="9" width="9.140625" style="169" customWidth="1"/>
    <col min="10" max="10" width="10.85546875" style="217" bestFit="1" customWidth="1"/>
    <col min="11" max="12" width="11.140625" style="169" customWidth="1"/>
    <col min="13" max="13" width="13.85546875" style="169" customWidth="1"/>
    <col min="14" max="14" width="13.140625" style="169" customWidth="1"/>
    <col min="15" max="19" width="11.140625" style="169" customWidth="1"/>
    <col min="20" max="20" width="11.28515625" style="169" bestFit="1" customWidth="1"/>
    <col min="21" max="21" width="10.7109375" style="169" customWidth="1"/>
    <col min="22" max="22" width="19.85546875" style="169" bestFit="1" customWidth="1"/>
    <col min="23" max="23" width="17.7109375" style="169" customWidth="1"/>
    <col min="24" max="24" width="12.7109375" style="169" customWidth="1"/>
    <col min="25" max="25" width="12" style="169" customWidth="1"/>
    <col min="26" max="26" width="10.7109375" style="169" customWidth="1"/>
    <col min="27" max="16384" width="9.140625" style="169"/>
  </cols>
  <sheetData>
    <row r="1" spans="2:26" ht="43.5" customHeight="1" x14ac:dyDescent="0.25">
      <c r="B1" s="1731" t="s">
        <v>1962</v>
      </c>
      <c r="C1" s="1732"/>
      <c r="D1" s="1732"/>
      <c r="E1" s="1732"/>
      <c r="F1" s="1732"/>
      <c r="G1" s="1732"/>
      <c r="H1" s="1732"/>
      <c r="I1" s="1732"/>
      <c r="J1" s="1732"/>
      <c r="K1" s="1732"/>
      <c r="L1" s="1732"/>
      <c r="M1" s="1732"/>
      <c r="N1" s="1732"/>
      <c r="O1" s="1732"/>
      <c r="P1" s="1732"/>
      <c r="Q1" s="1733"/>
      <c r="R1" s="1734"/>
      <c r="S1" s="1734"/>
      <c r="T1" s="1734"/>
      <c r="U1" s="1734"/>
      <c r="V1" s="1734"/>
      <c r="W1" s="1734"/>
      <c r="X1" s="1734"/>
      <c r="Y1" s="1735"/>
      <c r="Z1" s="168"/>
    </row>
    <row r="2" spans="2:26" ht="33" customHeight="1" x14ac:dyDescent="0.25">
      <c r="B2" s="1738"/>
      <c r="C2" s="1523"/>
      <c r="D2" s="1523"/>
      <c r="E2" s="1523"/>
      <c r="F2" s="1523"/>
      <c r="G2" s="1523"/>
      <c r="H2" s="1523"/>
      <c r="I2" s="1523"/>
      <c r="J2" s="1523"/>
      <c r="K2" s="1523"/>
      <c r="L2" s="1523"/>
      <c r="M2" s="1523"/>
      <c r="N2" s="1523"/>
      <c r="O2" s="1523"/>
      <c r="P2" s="1523"/>
      <c r="Q2" s="1516"/>
      <c r="R2" s="1572"/>
      <c r="S2" s="1572"/>
      <c r="T2" s="1572"/>
      <c r="U2" s="1572"/>
      <c r="V2" s="1572"/>
      <c r="W2" s="1572"/>
      <c r="X2" s="1572"/>
      <c r="Y2" s="1736"/>
      <c r="Z2" s="168"/>
    </row>
    <row r="3" spans="2:26" ht="40.9" customHeight="1" x14ac:dyDescent="0.25">
      <c r="B3" s="1739"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0"/>
      <c r="Y3" s="1737"/>
    </row>
    <row r="4" spans="2:26" ht="13.5" customHeight="1" x14ac:dyDescent="0.25">
      <c r="B4" s="1742"/>
      <c r="C4" s="1579"/>
      <c r="D4" s="1579"/>
      <c r="E4" s="1579"/>
      <c r="F4" s="1579"/>
      <c r="G4" s="1579"/>
      <c r="H4" s="1579"/>
      <c r="I4" s="1579"/>
      <c r="J4" s="1579"/>
      <c r="K4" s="1579"/>
      <c r="L4" s="1579"/>
      <c r="M4" s="1579"/>
      <c r="N4" s="1579"/>
      <c r="O4" s="1579"/>
      <c r="P4" s="1579"/>
      <c r="Q4" s="1579"/>
      <c r="R4" s="1579"/>
      <c r="S4" s="1579"/>
      <c r="T4" s="1579"/>
      <c r="U4" s="1579"/>
      <c r="V4" s="1579"/>
      <c r="W4" s="1579"/>
      <c r="X4" s="1579"/>
      <c r="Y4" s="1743"/>
      <c r="Z4" s="168"/>
    </row>
    <row r="5" spans="2:26" ht="47.45" customHeight="1" x14ac:dyDescent="0.25">
      <c r="B5" s="1744"/>
      <c r="C5" s="1500"/>
      <c r="D5" s="1500"/>
      <c r="E5" s="1500"/>
      <c r="F5" s="1500"/>
      <c r="G5" s="1500"/>
      <c r="H5" s="1500"/>
      <c r="I5" s="1500"/>
      <c r="J5" s="1501"/>
      <c r="K5" s="846">
        <v>100113</v>
      </c>
      <c r="L5" s="1502" t="s">
        <v>1963</v>
      </c>
      <c r="M5" s="1502"/>
      <c r="N5" s="1502"/>
      <c r="O5" s="1503" t="s">
        <v>2911</v>
      </c>
      <c r="P5" s="1503"/>
      <c r="Q5" s="1503"/>
      <c r="R5" s="1503"/>
      <c r="S5" s="170">
        <v>0.66639999999999999</v>
      </c>
      <c r="T5" s="1502" t="s">
        <v>1965</v>
      </c>
      <c r="U5" s="1502"/>
      <c r="V5" s="1502"/>
      <c r="W5" s="1502"/>
      <c r="X5" s="1502"/>
      <c r="Y5" s="1745"/>
    </row>
    <row r="6" spans="2:26" ht="66.75" customHeight="1" x14ac:dyDescent="0.25">
      <c r="B6" s="637" t="s">
        <v>1841</v>
      </c>
      <c r="C6" s="172" t="s">
        <v>1842</v>
      </c>
      <c r="D6" s="173" t="s">
        <v>1966</v>
      </c>
      <c r="E6" s="174" t="s">
        <v>1967</v>
      </c>
      <c r="F6" s="174" t="s">
        <v>1968</v>
      </c>
      <c r="G6" s="174" t="s">
        <v>1969</v>
      </c>
      <c r="H6" s="174" t="s">
        <v>1844</v>
      </c>
      <c r="I6" s="174" t="s">
        <v>1970</v>
      </c>
      <c r="J6" s="175" t="s">
        <v>1845</v>
      </c>
      <c r="K6" s="176" t="s">
        <v>1719</v>
      </c>
      <c r="L6" s="177" t="s">
        <v>1720</v>
      </c>
      <c r="M6" s="177" t="s">
        <v>1721</v>
      </c>
      <c r="N6" s="177" t="s">
        <v>1722</v>
      </c>
      <c r="O6" s="177" t="s">
        <v>1723</v>
      </c>
      <c r="P6" s="177" t="s">
        <v>1724</v>
      </c>
      <c r="Q6" s="177" t="s">
        <v>1725</v>
      </c>
      <c r="R6" s="177" t="s">
        <v>106</v>
      </c>
      <c r="S6" s="178" t="s">
        <v>107</v>
      </c>
      <c r="T6" s="179" t="s">
        <v>1726</v>
      </c>
      <c r="U6" s="180" t="s">
        <v>1971</v>
      </c>
      <c r="V6" s="174" t="s">
        <v>1847</v>
      </c>
      <c r="W6" s="174" t="s">
        <v>1849</v>
      </c>
      <c r="X6" s="174" t="s">
        <v>1848</v>
      </c>
      <c r="Y6" s="638" t="s">
        <v>1972</v>
      </c>
    </row>
    <row r="7" spans="2:26" ht="8.25" customHeight="1" x14ac:dyDescent="0.25">
      <c r="B7" s="639"/>
      <c r="C7" s="852"/>
      <c r="D7" s="183"/>
      <c r="E7" s="183"/>
      <c r="F7" s="183"/>
      <c r="G7" s="183"/>
      <c r="H7" s="183"/>
      <c r="I7" s="183"/>
      <c r="J7" s="184"/>
      <c r="K7" s="185">
        <f t="shared" ref="K7:V7" si="0">SUM(K9:K18)</f>
        <v>0</v>
      </c>
      <c r="L7" s="185">
        <f t="shared" si="0"/>
        <v>0</v>
      </c>
      <c r="M7" s="185">
        <f t="shared" si="0"/>
        <v>0</v>
      </c>
      <c r="N7" s="185">
        <f t="shared" si="0"/>
        <v>0</v>
      </c>
      <c r="O7" s="185">
        <f t="shared" si="0"/>
        <v>0</v>
      </c>
      <c r="P7" s="185">
        <f t="shared" si="0"/>
        <v>0</v>
      </c>
      <c r="Q7" s="185">
        <f t="shared" si="0"/>
        <v>0</v>
      </c>
      <c r="R7" s="185">
        <f t="shared" si="0"/>
        <v>0</v>
      </c>
      <c r="S7" s="185">
        <f t="shared" si="0"/>
        <v>0</v>
      </c>
      <c r="T7" s="185">
        <f t="shared" si="0"/>
        <v>0</v>
      </c>
      <c r="U7" s="185">
        <f t="shared" si="0"/>
        <v>0</v>
      </c>
      <c r="V7" s="185">
        <f t="shared" si="0"/>
        <v>0</v>
      </c>
      <c r="W7" s="183"/>
      <c r="X7" s="183"/>
      <c r="Y7" s="640"/>
    </row>
    <row r="8" spans="2:26" x14ac:dyDescent="0.25">
      <c r="B8" s="1746" t="s">
        <v>1973</v>
      </c>
      <c r="C8" s="1506"/>
      <c r="D8" s="1506"/>
      <c r="E8" s="1506"/>
      <c r="F8" s="1506"/>
      <c r="G8" s="1506"/>
      <c r="H8" s="1506"/>
      <c r="I8" s="1506"/>
      <c r="J8" s="1506"/>
      <c r="K8" s="1506"/>
      <c r="L8" s="1506"/>
      <c r="M8" s="1506"/>
      <c r="N8" s="1506"/>
      <c r="O8" s="1506"/>
      <c r="P8" s="1506"/>
      <c r="Q8" s="1506"/>
      <c r="R8" s="1506"/>
      <c r="S8" s="1506"/>
      <c r="T8" s="1506"/>
      <c r="U8" s="1506"/>
      <c r="V8" s="1506"/>
      <c r="W8" s="1506"/>
      <c r="X8" s="1506"/>
      <c r="Y8" s="1747"/>
    </row>
    <row r="9" spans="2:26" ht="31.5" customHeight="1" x14ac:dyDescent="0.25">
      <c r="B9" s="807" t="s">
        <v>211</v>
      </c>
      <c r="C9" s="971" t="s">
        <v>2912</v>
      </c>
      <c r="D9" s="808">
        <v>2</v>
      </c>
      <c r="E9" s="809"/>
      <c r="F9" s="809"/>
      <c r="G9" s="810">
        <v>43.5</v>
      </c>
      <c r="H9" s="809">
        <v>192</v>
      </c>
      <c r="I9" s="809">
        <v>37.78</v>
      </c>
      <c r="J9" s="530">
        <f t="shared" ref="J9:J18" si="1">$S$5*I9</f>
        <v>25.176591999999999</v>
      </c>
      <c r="K9" s="531"/>
      <c r="L9" s="532"/>
      <c r="M9" s="532"/>
      <c r="N9" s="532"/>
      <c r="O9" s="532"/>
      <c r="P9" s="532"/>
      <c r="Q9" s="532"/>
      <c r="R9" s="532"/>
      <c r="S9" s="533"/>
      <c r="T9" s="534">
        <f t="shared" ref="T9:T18" si="2">SUM(K9:S9)</f>
        <v>0</v>
      </c>
      <c r="U9" s="535">
        <f t="shared" ref="U9:U18" si="3">T9*I9</f>
        <v>0</v>
      </c>
      <c r="V9" s="850">
        <f t="shared" ref="V9:V18" si="4">U9*$S$5</f>
        <v>0</v>
      </c>
      <c r="W9" s="1580" t="str">
        <f>_xlfn.CONCAT("$",'Total Sheet'!B34," per case for public LEAS/ estimated $",'Total Sheet'!B35," for Nonpublic LEAs")</f>
        <v>$2.25 per case for public LEAS/ estimated $5.25 for Nonpublic LEAs</v>
      </c>
      <c r="X9" s="1592" t="s">
        <v>1976</v>
      </c>
      <c r="Y9" s="1740"/>
    </row>
    <row r="10" spans="2:26" ht="31.5" customHeight="1" x14ac:dyDescent="0.25">
      <c r="B10" s="811" t="s">
        <v>212</v>
      </c>
      <c r="C10" s="972" t="s">
        <v>2913</v>
      </c>
      <c r="D10" s="812">
        <v>2</v>
      </c>
      <c r="E10" s="813"/>
      <c r="F10" s="813"/>
      <c r="G10" s="814">
        <v>43.5</v>
      </c>
      <c r="H10" s="813">
        <v>192</v>
      </c>
      <c r="I10" s="813">
        <v>37.78</v>
      </c>
      <c r="J10" s="199">
        <f t="shared" si="1"/>
        <v>25.176591999999999</v>
      </c>
      <c r="K10" s="56"/>
      <c r="L10" s="55"/>
      <c r="M10" s="55"/>
      <c r="N10" s="55"/>
      <c r="O10" s="55"/>
      <c r="P10" s="55"/>
      <c r="Q10" s="55"/>
      <c r="R10" s="55"/>
      <c r="S10" s="54"/>
      <c r="T10" s="200">
        <f t="shared" si="2"/>
        <v>0</v>
      </c>
      <c r="U10" s="53">
        <f t="shared" si="3"/>
        <v>0</v>
      </c>
      <c r="V10" s="844">
        <f t="shared" si="4"/>
        <v>0</v>
      </c>
      <c r="W10" s="1509"/>
      <c r="X10" s="1492"/>
      <c r="Y10" s="1761"/>
    </row>
    <row r="11" spans="2:26" ht="31.5" customHeight="1" x14ac:dyDescent="0.25">
      <c r="B11" s="811" t="s">
        <v>213</v>
      </c>
      <c r="C11" s="973" t="s">
        <v>2914</v>
      </c>
      <c r="D11" s="815">
        <v>2</v>
      </c>
      <c r="E11" s="322"/>
      <c r="F11" s="322"/>
      <c r="G11" s="793">
        <v>43.5</v>
      </c>
      <c r="H11" s="322">
        <v>192</v>
      </c>
      <c r="I11" s="322">
        <v>37.78</v>
      </c>
      <c r="J11" s="199">
        <f t="shared" si="1"/>
        <v>25.176591999999999</v>
      </c>
      <c r="K11" s="56"/>
      <c r="L11" s="55"/>
      <c r="M11" s="55"/>
      <c r="N11" s="55"/>
      <c r="O11" s="55"/>
      <c r="P11" s="55"/>
      <c r="Q11" s="55"/>
      <c r="R11" s="55"/>
      <c r="S11" s="54"/>
      <c r="T11" s="200">
        <f t="shared" si="2"/>
        <v>0</v>
      </c>
      <c r="U11" s="53">
        <f t="shared" si="3"/>
        <v>0</v>
      </c>
      <c r="V11" s="844">
        <f t="shared" si="4"/>
        <v>0</v>
      </c>
      <c r="W11" s="1509"/>
      <c r="X11" s="1492"/>
      <c r="Y11" s="1761"/>
    </row>
    <row r="12" spans="2:26" ht="31.5" customHeight="1" x14ac:dyDescent="0.25">
      <c r="B12" s="811" t="s">
        <v>214</v>
      </c>
      <c r="C12" s="973" t="s">
        <v>2915</v>
      </c>
      <c r="D12" s="815">
        <v>2</v>
      </c>
      <c r="E12" s="322"/>
      <c r="F12" s="322"/>
      <c r="G12" s="793">
        <v>43.5</v>
      </c>
      <c r="H12" s="322">
        <v>192</v>
      </c>
      <c r="I12" s="322">
        <v>37.78</v>
      </c>
      <c r="J12" s="199">
        <f t="shared" si="1"/>
        <v>25.176591999999999</v>
      </c>
      <c r="K12" s="56"/>
      <c r="L12" s="55"/>
      <c r="M12" s="55"/>
      <c r="N12" s="55"/>
      <c r="O12" s="55"/>
      <c r="P12" s="55"/>
      <c r="Q12" s="55"/>
      <c r="R12" s="55"/>
      <c r="S12" s="54"/>
      <c r="T12" s="200">
        <f t="shared" si="2"/>
        <v>0</v>
      </c>
      <c r="U12" s="53">
        <f t="shared" si="3"/>
        <v>0</v>
      </c>
      <c r="V12" s="844">
        <f t="shared" si="4"/>
        <v>0</v>
      </c>
      <c r="W12" s="1509"/>
      <c r="X12" s="1492"/>
      <c r="Y12" s="1761"/>
    </row>
    <row r="13" spans="2:26" ht="31.5" customHeight="1" x14ac:dyDescent="0.25">
      <c r="B13" s="811" t="s">
        <v>215</v>
      </c>
      <c r="C13" s="973" t="s">
        <v>2916</v>
      </c>
      <c r="D13" s="815">
        <v>2</v>
      </c>
      <c r="E13" s="322"/>
      <c r="F13" s="322"/>
      <c r="G13" s="793">
        <v>42</v>
      </c>
      <c r="H13" s="322">
        <v>240</v>
      </c>
      <c r="I13" s="322">
        <v>45.92</v>
      </c>
      <c r="J13" s="199">
        <f t="shared" si="1"/>
        <v>30.601088000000001</v>
      </c>
      <c r="K13" s="56"/>
      <c r="L13" s="55"/>
      <c r="M13" s="55"/>
      <c r="N13" s="55"/>
      <c r="O13" s="55"/>
      <c r="P13" s="55"/>
      <c r="Q13" s="55"/>
      <c r="R13" s="55"/>
      <c r="S13" s="54"/>
      <c r="T13" s="200">
        <f t="shared" si="2"/>
        <v>0</v>
      </c>
      <c r="U13" s="53">
        <f t="shared" si="3"/>
        <v>0</v>
      </c>
      <c r="V13" s="844">
        <f t="shared" si="4"/>
        <v>0</v>
      </c>
      <c r="W13" s="1509"/>
      <c r="X13" s="1492"/>
      <c r="Y13" s="1761"/>
    </row>
    <row r="14" spans="2:26" ht="31.5" customHeight="1" x14ac:dyDescent="0.25">
      <c r="B14" s="811" t="s">
        <v>216</v>
      </c>
      <c r="C14" s="973" t="s">
        <v>2917</v>
      </c>
      <c r="D14" s="812">
        <v>2</v>
      </c>
      <c r="E14" s="813"/>
      <c r="F14" s="813"/>
      <c r="G14" s="814">
        <v>42</v>
      </c>
      <c r="H14" s="813">
        <v>240</v>
      </c>
      <c r="I14" s="813">
        <v>45.92</v>
      </c>
      <c r="J14" s="199">
        <f t="shared" si="1"/>
        <v>30.601088000000001</v>
      </c>
      <c r="K14" s="56"/>
      <c r="L14" s="55"/>
      <c r="M14" s="55"/>
      <c r="N14" s="55"/>
      <c r="O14" s="55"/>
      <c r="P14" s="55"/>
      <c r="Q14" s="55"/>
      <c r="R14" s="55"/>
      <c r="S14" s="54"/>
      <c r="T14" s="200">
        <f t="shared" si="2"/>
        <v>0</v>
      </c>
      <c r="U14" s="53">
        <f t="shared" si="3"/>
        <v>0</v>
      </c>
      <c r="V14" s="844">
        <f t="shared" si="4"/>
        <v>0</v>
      </c>
      <c r="W14" s="1509"/>
      <c r="X14" s="1492"/>
      <c r="Y14" s="1761"/>
    </row>
    <row r="15" spans="2:26" ht="31.5" customHeight="1" x14ac:dyDescent="0.25">
      <c r="B15" s="811" t="s">
        <v>217</v>
      </c>
      <c r="C15" s="973" t="s">
        <v>2918</v>
      </c>
      <c r="D15" s="815">
        <v>2</v>
      </c>
      <c r="E15" s="322"/>
      <c r="F15" s="322"/>
      <c r="G15" s="793">
        <v>43.5</v>
      </c>
      <c r="H15" s="322">
        <v>192</v>
      </c>
      <c r="I15" s="322">
        <v>37.78</v>
      </c>
      <c r="J15" s="199">
        <f t="shared" si="1"/>
        <v>25.176591999999999</v>
      </c>
      <c r="K15" s="56"/>
      <c r="L15" s="55"/>
      <c r="M15" s="55"/>
      <c r="N15" s="55"/>
      <c r="O15" s="55"/>
      <c r="P15" s="55"/>
      <c r="Q15" s="55"/>
      <c r="R15" s="55"/>
      <c r="S15" s="54"/>
      <c r="T15" s="200">
        <f t="shared" si="2"/>
        <v>0</v>
      </c>
      <c r="U15" s="53">
        <f t="shared" si="3"/>
        <v>0</v>
      </c>
      <c r="V15" s="844">
        <f t="shared" si="4"/>
        <v>0</v>
      </c>
      <c r="W15" s="1509"/>
      <c r="X15" s="1492"/>
      <c r="Y15" s="1761"/>
    </row>
    <row r="16" spans="2:26" ht="31.5" customHeight="1" x14ac:dyDescent="0.25">
      <c r="B16" s="811" t="s">
        <v>218</v>
      </c>
      <c r="C16" s="973" t="s">
        <v>2919</v>
      </c>
      <c r="D16" s="815">
        <v>2</v>
      </c>
      <c r="E16" s="322"/>
      <c r="F16" s="322"/>
      <c r="G16" s="793">
        <v>42</v>
      </c>
      <c r="H16" s="322">
        <v>240</v>
      </c>
      <c r="I16" s="322">
        <v>45.92</v>
      </c>
      <c r="J16" s="199">
        <f t="shared" si="1"/>
        <v>30.601088000000001</v>
      </c>
      <c r="K16" s="56"/>
      <c r="L16" s="55"/>
      <c r="M16" s="55"/>
      <c r="N16" s="55"/>
      <c r="O16" s="55"/>
      <c r="P16" s="55"/>
      <c r="Q16" s="55"/>
      <c r="R16" s="55"/>
      <c r="S16" s="54"/>
      <c r="T16" s="200">
        <f t="shared" si="2"/>
        <v>0</v>
      </c>
      <c r="U16" s="53">
        <f t="shared" si="3"/>
        <v>0</v>
      </c>
      <c r="V16" s="844">
        <f t="shared" si="4"/>
        <v>0</v>
      </c>
      <c r="W16" s="1509"/>
      <c r="X16" s="1492"/>
      <c r="Y16" s="1761"/>
    </row>
    <row r="17" spans="2:25" ht="31.5" customHeight="1" x14ac:dyDescent="0.25">
      <c r="B17" s="811" t="s">
        <v>219</v>
      </c>
      <c r="C17" s="973" t="s">
        <v>2920</v>
      </c>
      <c r="D17" s="815">
        <v>2</v>
      </c>
      <c r="E17" s="322"/>
      <c r="F17" s="816" t="s">
        <v>2921</v>
      </c>
      <c r="G17" s="793">
        <v>43.5</v>
      </c>
      <c r="H17" s="322">
        <v>182</v>
      </c>
      <c r="I17" s="322">
        <v>38.67</v>
      </c>
      <c r="J17" s="199">
        <f t="shared" si="1"/>
        <v>25.769688000000002</v>
      </c>
      <c r="K17" s="56"/>
      <c r="L17" s="55"/>
      <c r="M17" s="55"/>
      <c r="N17" s="55"/>
      <c r="O17" s="55"/>
      <c r="P17" s="55"/>
      <c r="Q17" s="55"/>
      <c r="R17" s="55"/>
      <c r="S17" s="54"/>
      <c r="T17" s="200">
        <f t="shared" si="2"/>
        <v>0</v>
      </c>
      <c r="U17" s="53">
        <f t="shared" si="3"/>
        <v>0</v>
      </c>
      <c r="V17" s="844">
        <f t="shared" si="4"/>
        <v>0</v>
      </c>
      <c r="W17" s="1509"/>
      <c r="X17" s="1492"/>
      <c r="Y17" s="1761"/>
    </row>
    <row r="18" spans="2:25" ht="31.5" customHeight="1" x14ac:dyDescent="0.25">
      <c r="B18" s="817" t="s">
        <v>220</v>
      </c>
      <c r="C18" s="974" t="s">
        <v>2922</v>
      </c>
      <c r="D18" s="818">
        <v>2</v>
      </c>
      <c r="E18" s="819"/>
      <c r="F18" s="819"/>
      <c r="G18" s="820">
        <v>35</v>
      </c>
      <c r="H18" s="819">
        <v>224</v>
      </c>
      <c r="I18" s="819">
        <v>44.06</v>
      </c>
      <c r="J18" s="543">
        <f t="shared" si="1"/>
        <v>29.361584000000001</v>
      </c>
      <c r="K18" s="544"/>
      <c r="L18" s="545"/>
      <c r="M18" s="545"/>
      <c r="N18" s="545"/>
      <c r="O18" s="545"/>
      <c r="P18" s="545"/>
      <c r="Q18" s="545"/>
      <c r="R18" s="545"/>
      <c r="S18" s="546"/>
      <c r="T18" s="547">
        <f t="shared" si="2"/>
        <v>0</v>
      </c>
      <c r="U18" s="548">
        <f t="shared" si="3"/>
        <v>0</v>
      </c>
      <c r="V18" s="851">
        <f t="shared" si="4"/>
        <v>0</v>
      </c>
      <c r="W18" s="1581"/>
      <c r="X18" s="1595"/>
      <c r="Y18" s="1741"/>
    </row>
    <row r="19" spans="2:25" ht="70.900000000000006" customHeight="1" x14ac:dyDescent="0.25">
      <c r="B19" s="641"/>
      <c r="C19" s="642"/>
      <c r="D19" s="643"/>
      <c r="E19" s="643"/>
      <c r="F19" s="643"/>
      <c r="G19" s="643"/>
      <c r="H19" s="643"/>
      <c r="I19" s="643"/>
      <c r="J19" s="644"/>
      <c r="K19" s="645"/>
      <c r="L19" s="645"/>
      <c r="M19" s="645"/>
      <c r="N19" s="645"/>
      <c r="O19" s="645"/>
      <c r="P19" s="645"/>
      <c r="Q19" s="645"/>
      <c r="R19" s="645"/>
      <c r="S19" s="645"/>
      <c r="T19" s="646"/>
      <c r="U19" s="647"/>
      <c r="V19" s="648"/>
      <c r="W19" s="648"/>
      <c r="X19" s="648"/>
      <c r="Y19" s="649"/>
    </row>
    <row r="20" spans="2:25" x14ac:dyDescent="0.25">
      <c r="K20" s="218"/>
      <c r="L20" s="218"/>
      <c r="M20" s="218"/>
      <c r="N20" s="218"/>
      <c r="O20" s="218"/>
      <c r="P20" s="218"/>
      <c r="Q20" s="218"/>
      <c r="R20" s="218"/>
      <c r="S20" s="218"/>
      <c r="T20" s="218"/>
      <c r="U20" s="219"/>
      <c r="V20" s="220"/>
      <c r="W20" s="220"/>
    </row>
    <row r="22" spans="2:25" ht="21" customHeight="1" x14ac:dyDescent="0.25"/>
  </sheetData>
  <sheetProtection algorithmName="SHA-512" hashValue="SpvgR5rai++uBM3Gati+e5RfXYxyPXTAyvtNH+nCAxIaH9k7g5Y2HfsWvJggVxmTqROeLYPb/vPTxqGRv3pNeg==" saltValue="aNnOwwXzaOf3bz6l5xLtKw==" spinCount="100000" sheet="1" objects="1" formatColumns="0" formatRows="0" selectLockedCells="1"/>
  <mergeCells count="15">
    <mergeCell ref="X9:Y18"/>
    <mergeCell ref="B4:Y4"/>
    <mergeCell ref="B5:J5"/>
    <mergeCell ref="L5:N5"/>
    <mergeCell ref="O5:R5"/>
    <mergeCell ref="T5:Y5"/>
    <mergeCell ref="B8:Y8"/>
    <mergeCell ref="W9:W18"/>
    <mergeCell ref="B1:P1"/>
    <mergeCell ref="Q1:Y3"/>
    <mergeCell ref="B2:P2"/>
    <mergeCell ref="B3:C3"/>
    <mergeCell ref="D3:J3"/>
    <mergeCell ref="K3:M3"/>
    <mergeCell ref="N3:P3"/>
  </mergeCells>
  <conditionalFormatting sqref="B1">
    <cfRule type="duplicateValues" dxfId="3" priority="2"/>
  </conditionalFormatting>
  <conditionalFormatting sqref="B2:B1048576">
    <cfRule type="duplicateValues" dxfId="2" priority="3"/>
  </conditionalFormatting>
  <conditionalFormatting sqref="Z9:Z18">
    <cfRule type="containsText" dxfId="1" priority="1" operator="containsText" text="Error">
      <formula>NOT(ISERROR(SEARCH("Error",Z9)))</formula>
    </cfRule>
  </conditionalFormatting>
  <pageMargins left="0.25" right="0.25" top="0.5" bottom="0.25" header="0" footer="0"/>
  <pageSetup scale="38" fitToHeight="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980C8-CA78-4D6F-B3A4-89C61F51DE6C}">
  <sheetPr>
    <pageSetUpPr fitToPage="1"/>
  </sheetPr>
  <dimension ref="A1:Y33"/>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13.42578125" style="169" customWidth="1"/>
    <col min="3" max="3" width="57" style="169" customWidth="1"/>
    <col min="4" max="4" width="19.42578125" style="169" customWidth="1"/>
    <col min="5" max="5" width="10.140625" style="169" customWidth="1"/>
    <col min="6" max="6" width="22" style="169" bestFit="1" customWidth="1"/>
    <col min="7"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85546875"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72"/>
      <c r="S2" s="1572"/>
      <c r="T2" s="1572"/>
      <c r="U2" s="1572"/>
      <c r="V2" s="1572"/>
      <c r="W2" s="1572"/>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28">
        <f>'Overview Sheet'!$J$12</f>
        <v>0</v>
      </c>
      <c r="O3" s="1529"/>
      <c r="P3" s="1529"/>
      <c r="Q3" s="1519"/>
      <c r="R3" s="1520"/>
      <c r="S3" s="1520"/>
      <c r="T3" s="1520"/>
      <c r="U3" s="1520"/>
      <c r="V3" s="1520"/>
      <c r="W3" s="1520"/>
      <c r="X3" s="1521"/>
    </row>
    <row r="4" spans="1:25" ht="13.5" customHeight="1" thickTop="1" thickBot="1" x14ac:dyDescent="0.3">
      <c r="B4" s="1496"/>
      <c r="C4" s="1579"/>
      <c r="D4" s="1579"/>
      <c r="E4" s="1579"/>
      <c r="F4" s="1579"/>
      <c r="G4" s="1579"/>
      <c r="H4" s="1579"/>
      <c r="I4" s="1579"/>
      <c r="J4" s="1579"/>
      <c r="K4" s="1579"/>
      <c r="L4" s="1579"/>
      <c r="M4" s="1579"/>
      <c r="N4" s="1579"/>
      <c r="O4" s="1579"/>
      <c r="P4" s="1579"/>
      <c r="Q4" s="1579"/>
      <c r="R4" s="1579"/>
      <c r="S4" s="1579"/>
      <c r="T4" s="1579"/>
      <c r="U4" s="1579"/>
      <c r="V4" s="1579"/>
      <c r="W4" s="1579"/>
      <c r="X4" s="1498"/>
      <c r="Y4" s="168"/>
    </row>
    <row r="5" spans="1:25" ht="9" customHeight="1" thickBot="1" x14ac:dyDescent="0.3">
      <c r="B5" s="1582"/>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1038">
        <v>100113</v>
      </c>
      <c r="L6" s="1559" t="s">
        <v>1963</v>
      </c>
      <c r="M6" s="1559"/>
      <c r="N6" s="1559"/>
      <c r="O6" s="1560" t="s">
        <v>2923</v>
      </c>
      <c r="P6" s="1561"/>
      <c r="Q6" s="1561"/>
      <c r="R6" s="1561"/>
      <c r="S6" s="170">
        <v>0.66639999999999999</v>
      </c>
      <c r="T6" s="1559" t="s">
        <v>1965</v>
      </c>
      <c r="U6" s="1559"/>
      <c r="V6" s="1559"/>
      <c r="W6" s="1559"/>
      <c r="X6" s="1562"/>
    </row>
    <row r="7" spans="1:25" s="223" customFormat="1" ht="27" customHeight="1" thickTop="1" thickBot="1" x14ac:dyDescent="0.35">
      <c r="A7" s="1095"/>
      <c r="B7" s="1534" t="s">
        <v>1995</v>
      </c>
      <c r="C7" s="1039"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SUM(U14:U23)</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2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row>
    <row r="11" spans="1:25" ht="10.5" customHeight="1" thickBot="1" x14ac:dyDescent="0.3">
      <c r="A11" s="226"/>
      <c r="B11" s="227"/>
      <c r="C11" s="228"/>
      <c r="D11" s="228"/>
      <c r="E11" s="228"/>
      <c r="F11" s="228"/>
      <c r="G11" s="228"/>
      <c r="H11" s="228"/>
      <c r="I11" s="228"/>
      <c r="J11" s="228"/>
      <c r="K11" s="229">
        <f t="shared" ref="K11:V11" si="0">SUM(K14:K55)</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976"/>
      <c r="C13" s="977"/>
      <c r="D13" s="944"/>
      <c r="E13" s="944"/>
      <c r="F13" s="944"/>
      <c r="G13" s="944"/>
      <c r="H13" s="944"/>
      <c r="I13" s="944"/>
      <c r="J13" s="945"/>
      <c r="K13" s="944"/>
      <c r="L13" s="944"/>
      <c r="M13" s="944"/>
      <c r="N13" s="944"/>
      <c r="O13" s="944"/>
      <c r="P13" s="944"/>
      <c r="Q13" s="944"/>
      <c r="R13" s="944"/>
      <c r="S13" s="944"/>
      <c r="T13" s="944"/>
      <c r="U13" s="944"/>
      <c r="V13" s="944"/>
      <c r="W13" s="944"/>
      <c r="X13" s="240"/>
    </row>
    <row r="14" spans="1:25" ht="30.75" customHeight="1" x14ac:dyDescent="0.25">
      <c r="B14" s="975" t="s">
        <v>211</v>
      </c>
      <c r="C14" s="821" t="s">
        <v>2912</v>
      </c>
      <c r="D14" s="189">
        <v>2</v>
      </c>
      <c r="E14" s="190"/>
      <c r="F14" s="190"/>
      <c r="G14" s="191">
        <v>43.5</v>
      </c>
      <c r="H14" s="190">
        <v>192</v>
      </c>
      <c r="I14" s="191">
        <v>37.78</v>
      </c>
      <c r="J14" s="83">
        <f t="shared" ref="J14:J23" si="1">$S$6*I14</f>
        <v>25.176591999999999</v>
      </c>
      <c r="K14" s="60"/>
      <c r="L14" s="59"/>
      <c r="M14" s="59"/>
      <c r="N14" s="59"/>
      <c r="O14" s="59"/>
      <c r="P14" s="59"/>
      <c r="Q14" s="59"/>
      <c r="R14" s="59"/>
      <c r="S14" s="58"/>
      <c r="T14" s="193">
        <f t="shared" ref="T14:T23" si="2">SUM(K14:S14)</f>
        <v>0</v>
      </c>
      <c r="U14" s="57">
        <f t="shared" ref="U14:U23" si="3">T14*I14</f>
        <v>0</v>
      </c>
      <c r="V14" s="1034">
        <f t="shared" ref="V14:V23" si="4">U14*$S$6</f>
        <v>0</v>
      </c>
      <c r="W14" s="1490" t="s">
        <v>1976</v>
      </c>
      <c r="X14" s="1491"/>
    </row>
    <row r="15" spans="1:25" ht="30.75" customHeight="1" x14ac:dyDescent="0.25">
      <c r="B15" s="243" t="s">
        <v>212</v>
      </c>
      <c r="C15" s="253" t="s">
        <v>2913</v>
      </c>
      <c r="D15" s="196">
        <v>2</v>
      </c>
      <c r="E15" s="197"/>
      <c r="F15" s="197"/>
      <c r="G15" s="198">
        <v>43.5</v>
      </c>
      <c r="H15" s="197">
        <v>192</v>
      </c>
      <c r="I15" s="198">
        <v>37.78</v>
      </c>
      <c r="J15" s="199">
        <f t="shared" si="1"/>
        <v>25.176591999999999</v>
      </c>
      <c r="K15" s="56"/>
      <c r="L15" s="55"/>
      <c r="M15" s="55"/>
      <c r="N15" s="55"/>
      <c r="O15" s="55"/>
      <c r="P15" s="55"/>
      <c r="Q15" s="55"/>
      <c r="R15" s="55"/>
      <c r="S15" s="54"/>
      <c r="T15" s="200">
        <f t="shared" si="2"/>
        <v>0</v>
      </c>
      <c r="U15" s="53">
        <f t="shared" si="3"/>
        <v>0</v>
      </c>
      <c r="V15" s="1035">
        <f t="shared" si="4"/>
        <v>0</v>
      </c>
      <c r="W15" s="1492"/>
      <c r="X15" s="1493"/>
    </row>
    <row r="16" spans="1:25" ht="30.75" customHeight="1" x14ac:dyDescent="0.25">
      <c r="B16" s="245" t="s">
        <v>213</v>
      </c>
      <c r="C16" s="253" t="s">
        <v>2914</v>
      </c>
      <c r="D16" s="196">
        <v>2</v>
      </c>
      <c r="E16" s="197"/>
      <c r="F16" s="197"/>
      <c r="G16" s="198">
        <v>43.5</v>
      </c>
      <c r="H16" s="197">
        <v>192</v>
      </c>
      <c r="I16" s="198">
        <v>37.78</v>
      </c>
      <c r="J16" s="199">
        <f t="shared" si="1"/>
        <v>25.176591999999999</v>
      </c>
      <c r="K16" s="56"/>
      <c r="L16" s="55"/>
      <c r="M16" s="55"/>
      <c r="N16" s="55"/>
      <c r="O16" s="55"/>
      <c r="P16" s="55"/>
      <c r="Q16" s="55"/>
      <c r="R16" s="55"/>
      <c r="S16" s="54"/>
      <c r="T16" s="200">
        <f t="shared" si="2"/>
        <v>0</v>
      </c>
      <c r="U16" s="53">
        <f t="shared" si="3"/>
        <v>0</v>
      </c>
      <c r="V16" s="1035">
        <f t="shared" si="4"/>
        <v>0</v>
      </c>
      <c r="W16" s="1492"/>
      <c r="X16" s="1493"/>
    </row>
    <row r="17" spans="2:24" ht="30.75" customHeight="1" x14ac:dyDescent="0.25">
      <c r="B17" s="245" t="s">
        <v>214</v>
      </c>
      <c r="C17" s="253" t="s">
        <v>2915</v>
      </c>
      <c r="D17" s="196">
        <v>2</v>
      </c>
      <c r="E17" s="197"/>
      <c r="F17" s="197"/>
      <c r="G17" s="198">
        <v>43.5</v>
      </c>
      <c r="H17" s="197">
        <v>192</v>
      </c>
      <c r="I17" s="198">
        <v>37.78</v>
      </c>
      <c r="J17" s="199">
        <f t="shared" si="1"/>
        <v>25.176591999999999</v>
      </c>
      <c r="K17" s="56"/>
      <c r="L17" s="55"/>
      <c r="M17" s="55"/>
      <c r="N17" s="55"/>
      <c r="O17" s="55"/>
      <c r="P17" s="55"/>
      <c r="Q17" s="55"/>
      <c r="R17" s="55"/>
      <c r="S17" s="54"/>
      <c r="T17" s="200">
        <f t="shared" si="2"/>
        <v>0</v>
      </c>
      <c r="U17" s="53">
        <f t="shared" si="3"/>
        <v>0</v>
      </c>
      <c r="V17" s="1035">
        <f t="shared" si="4"/>
        <v>0</v>
      </c>
      <c r="W17" s="1492"/>
      <c r="X17" s="1493"/>
    </row>
    <row r="18" spans="2:24" ht="30.75" customHeight="1" x14ac:dyDescent="0.25">
      <c r="B18" s="245" t="s">
        <v>215</v>
      </c>
      <c r="C18" s="253" t="s">
        <v>2916</v>
      </c>
      <c r="D18" s="196">
        <v>2</v>
      </c>
      <c r="E18" s="197"/>
      <c r="F18" s="197"/>
      <c r="G18" s="198">
        <v>42</v>
      </c>
      <c r="H18" s="197">
        <v>240</v>
      </c>
      <c r="I18" s="198">
        <v>45.92</v>
      </c>
      <c r="J18" s="199">
        <f t="shared" si="1"/>
        <v>30.601088000000001</v>
      </c>
      <c r="K18" s="56"/>
      <c r="L18" s="55"/>
      <c r="M18" s="55"/>
      <c r="N18" s="55"/>
      <c r="O18" s="55"/>
      <c r="P18" s="55"/>
      <c r="Q18" s="55"/>
      <c r="R18" s="55"/>
      <c r="S18" s="54"/>
      <c r="T18" s="200">
        <f t="shared" si="2"/>
        <v>0</v>
      </c>
      <c r="U18" s="53">
        <f t="shared" si="3"/>
        <v>0</v>
      </c>
      <c r="V18" s="1035">
        <f t="shared" si="4"/>
        <v>0</v>
      </c>
      <c r="W18" s="1492"/>
      <c r="X18" s="1493"/>
    </row>
    <row r="19" spans="2:24" ht="30.75" customHeight="1" x14ac:dyDescent="0.25">
      <c r="B19" s="245" t="s">
        <v>216</v>
      </c>
      <c r="C19" s="253" t="s">
        <v>2917</v>
      </c>
      <c r="D19" s="196">
        <v>2</v>
      </c>
      <c r="E19" s="197"/>
      <c r="F19" s="197"/>
      <c r="G19" s="198">
        <v>42</v>
      </c>
      <c r="H19" s="197">
        <v>240</v>
      </c>
      <c r="I19" s="198">
        <v>45.92</v>
      </c>
      <c r="J19" s="199">
        <f t="shared" si="1"/>
        <v>30.601088000000001</v>
      </c>
      <c r="K19" s="56"/>
      <c r="L19" s="55"/>
      <c r="M19" s="55"/>
      <c r="N19" s="55"/>
      <c r="O19" s="55"/>
      <c r="P19" s="55"/>
      <c r="Q19" s="55"/>
      <c r="R19" s="55"/>
      <c r="S19" s="54"/>
      <c r="T19" s="200">
        <f t="shared" si="2"/>
        <v>0</v>
      </c>
      <c r="U19" s="53">
        <f t="shared" si="3"/>
        <v>0</v>
      </c>
      <c r="V19" s="1035">
        <f t="shared" si="4"/>
        <v>0</v>
      </c>
      <c r="W19" s="1492"/>
      <c r="X19" s="1493"/>
    </row>
    <row r="20" spans="2:24" ht="30.75" customHeight="1" x14ac:dyDescent="0.25">
      <c r="B20" s="245" t="s">
        <v>217</v>
      </c>
      <c r="C20" s="253" t="s">
        <v>2918</v>
      </c>
      <c r="D20" s="196">
        <v>2</v>
      </c>
      <c r="E20" s="197"/>
      <c r="F20" s="197"/>
      <c r="G20" s="198">
        <v>43.5</v>
      </c>
      <c r="H20" s="197">
        <v>192</v>
      </c>
      <c r="I20" s="198">
        <v>37.78</v>
      </c>
      <c r="J20" s="199">
        <f t="shared" si="1"/>
        <v>25.176591999999999</v>
      </c>
      <c r="K20" s="56"/>
      <c r="L20" s="55"/>
      <c r="M20" s="55"/>
      <c r="N20" s="55"/>
      <c r="O20" s="55"/>
      <c r="P20" s="55"/>
      <c r="Q20" s="55"/>
      <c r="R20" s="55"/>
      <c r="S20" s="54"/>
      <c r="T20" s="200">
        <f t="shared" si="2"/>
        <v>0</v>
      </c>
      <c r="U20" s="53">
        <f t="shared" si="3"/>
        <v>0</v>
      </c>
      <c r="V20" s="1035">
        <f t="shared" si="4"/>
        <v>0</v>
      </c>
      <c r="W20" s="1492"/>
      <c r="X20" s="1493"/>
    </row>
    <row r="21" spans="2:24" ht="30.75" customHeight="1" x14ac:dyDescent="0.25">
      <c r="B21" s="245" t="s">
        <v>218</v>
      </c>
      <c r="C21" s="253" t="s">
        <v>2919</v>
      </c>
      <c r="D21" s="196">
        <v>2</v>
      </c>
      <c r="E21" s="197"/>
      <c r="F21" s="197"/>
      <c r="G21" s="198">
        <v>42</v>
      </c>
      <c r="H21" s="197">
        <v>240</v>
      </c>
      <c r="I21" s="198">
        <v>45.92</v>
      </c>
      <c r="J21" s="199">
        <f t="shared" si="1"/>
        <v>30.601088000000001</v>
      </c>
      <c r="K21" s="56"/>
      <c r="L21" s="55"/>
      <c r="M21" s="55"/>
      <c r="N21" s="55"/>
      <c r="O21" s="55"/>
      <c r="P21" s="55"/>
      <c r="Q21" s="55"/>
      <c r="R21" s="55"/>
      <c r="S21" s="54"/>
      <c r="T21" s="200">
        <f t="shared" si="2"/>
        <v>0</v>
      </c>
      <c r="U21" s="53">
        <f t="shared" si="3"/>
        <v>0</v>
      </c>
      <c r="V21" s="1035">
        <f t="shared" si="4"/>
        <v>0</v>
      </c>
      <c r="W21" s="1492"/>
      <c r="X21" s="1493"/>
    </row>
    <row r="22" spans="2:24" ht="30.75" customHeight="1" x14ac:dyDescent="0.25">
      <c r="B22" s="245" t="s">
        <v>219</v>
      </c>
      <c r="C22" s="253" t="s">
        <v>2920</v>
      </c>
      <c r="D22" s="196">
        <v>2</v>
      </c>
      <c r="E22" s="197"/>
      <c r="F22" s="197" t="s">
        <v>2921</v>
      </c>
      <c r="G22" s="198">
        <v>43.5</v>
      </c>
      <c r="H22" s="197">
        <v>182</v>
      </c>
      <c r="I22" s="198">
        <v>38.67</v>
      </c>
      <c r="J22" s="199">
        <f t="shared" si="1"/>
        <v>25.769688000000002</v>
      </c>
      <c r="K22" s="56"/>
      <c r="L22" s="55"/>
      <c r="M22" s="55"/>
      <c r="N22" s="55"/>
      <c r="O22" s="55"/>
      <c r="P22" s="55"/>
      <c r="Q22" s="55"/>
      <c r="R22" s="55"/>
      <c r="S22" s="54"/>
      <c r="T22" s="200">
        <f t="shared" si="2"/>
        <v>0</v>
      </c>
      <c r="U22" s="53">
        <f t="shared" si="3"/>
        <v>0</v>
      </c>
      <c r="V22" s="1035">
        <f t="shared" si="4"/>
        <v>0</v>
      </c>
      <c r="W22" s="1492"/>
      <c r="X22" s="1493"/>
    </row>
    <row r="23" spans="2:24" ht="30.75" customHeight="1" thickBot="1" x14ac:dyDescent="0.3">
      <c r="B23" s="330" t="s">
        <v>220</v>
      </c>
      <c r="C23" s="255" t="s">
        <v>2922</v>
      </c>
      <c r="D23" s="203">
        <v>2</v>
      </c>
      <c r="E23" s="204"/>
      <c r="F23" s="204"/>
      <c r="G23" s="205">
        <v>35</v>
      </c>
      <c r="H23" s="204">
        <v>224</v>
      </c>
      <c r="I23" s="205">
        <v>44.06</v>
      </c>
      <c r="J23" s="206">
        <f t="shared" si="1"/>
        <v>29.361584000000001</v>
      </c>
      <c r="K23" s="52"/>
      <c r="L23" s="51"/>
      <c r="M23" s="51"/>
      <c r="N23" s="51"/>
      <c r="O23" s="51"/>
      <c r="P23" s="51"/>
      <c r="Q23" s="51"/>
      <c r="R23" s="51"/>
      <c r="S23" s="50"/>
      <c r="T23" s="207">
        <f t="shared" si="2"/>
        <v>0</v>
      </c>
      <c r="U23" s="49">
        <f t="shared" si="3"/>
        <v>0</v>
      </c>
      <c r="V23" s="1036">
        <f t="shared" si="4"/>
        <v>0</v>
      </c>
      <c r="W23" s="1494"/>
      <c r="X23" s="1495"/>
    </row>
    <row r="24" spans="2:24" ht="23.85" customHeight="1" x14ac:dyDescent="0.25">
      <c r="B24" s="1548" t="s">
        <v>2004</v>
      </c>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50"/>
    </row>
    <row r="25" spans="2:24" ht="23.85" customHeight="1" x14ac:dyDescent="0.25">
      <c r="B25" s="1548"/>
      <c r="C25" s="1569"/>
      <c r="D25" s="1569"/>
      <c r="E25" s="1569"/>
      <c r="F25" s="1569"/>
      <c r="G25" s="1569"/>
      <c r="H25" s="1569"/>
      <c r="I25" s="1569"/>
      <c r="J25" s="1569"/>
      <c r="K25" s="1569"/>
      <c r="L25" s="1569"/>
      <c r="M25" s="1569"/>
      <c r="N25" s="1569"/>
      <c r="O25" s="1569"/>
      <c r="P25" s="1569"/>
      <c r="Q25" s="1569"/>
      <c r="R25" s="1569"/>
      <c r="S25" s="1569"/>
      <c r="T25" s="1569"/>
      <c r="U25" s="1569"/>
      <c r="V25" s="1569"/>
      <c r="W25" s="1569"/>
      <c r="X25" s="1550"/>
    </row>
    <row r="26" spans="2:24" ht="0.75" customHeight="1" x14ac:dyDescent="0.25">
      <c r="B26" s="1548"/>
      <c r="C26" s="1569"/>
      <c r="D26" s="1569"/>
      <c r="E26" s="1569"/>
      <c r="F26" s="1569"/>
      <c r="G26" s="1569"/>
      <c r="H26" s="1569"/>
      <c r="I26" s="1569"/>
      <c r="J26" s="1569"/>
      <c r="K26" s="1569"/>
      <c r="L26" s="1569"/>
      <c r="M26" s="1569"/>
      <c r="N26" s="1569"/>
      <c r="O26" s="1569"/>
      <c r="P26" s="1569"/>
      <c r="Q26" s="1569"/>
      <c r="R26" s="1569"/>
      <c r="S26" s="1569"/>
      <c r="T26" s="1569"/>
      <c r="U26" s="1569"/>
      <c r="V26" s="1569"/>
      <c r="W26" s="1569"/>
      <c r="X26" s="1550"/>
    </row>
    <row r="27" spans="2:24" ht="33.75" customHeight="1" thickBot="1" x14ac:dyDescent="0.3">
      <c r="B27" s="1551"/>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3"/>
    </row>
    <row r="28" spans="2:24" ht="58.5" customHeight="1" thickTop="1" thickBot="1" x14ac:dyDescent="0.3">
      <c r="B28" s="1533"/>
      <c r="C28" s="1533"/>
      <c r="D28" s="1533"/>
      <c r="E28" s="1533"/>
      <c r="F28" s="1533"/>
      <c r="G28" s="1533"/>
      <c r="H28" s="1533"/>
      <c r="I28" s="1533"/>
      <c r="J28" s="1533"/>
      <c r="K28" s="1533"/>
      <c r="L28" s="1533"/>
      <c r="M28" s="1533"/>
      <c r="N28" s="1533"/>
      <c r="O28" s="1533"/>
      <c r="P28" s="1533"/>
      <c r="Q28" s="1533"/>
      <c r="R28" s="1533"/>
      <c r="S28" s="1533"/>
      <c r="T28" s="1533"/>
      <c r="U28" s="1533"/>
      <c r="V28" s="1533"/>
      <c r="W28" s="1533"/>
      <c r="X28" s="1533"/>
    </row>
    <row r="29" spans="2:24" ht="23.25" x14ac:dyDescent="0.35">
      <c r="C29" s="1530" t="s">
        <v>2005</v>
      </c>
      <c r="D29" s="1531"/>
      <c r="E29" s="1531"/>
      <c r="F29" s="1531"/>
      <c r="G29" s="1532"/>
    </row>
    <row r="30" spans="2:24" x14ac:dyDescent="0.25">
      <c r="C30" s="1631"/>
      <c r="D30" s="1632"/>
      <c r="E30" s="1632"/>
      <c r="F30" s="1632"/>
      <c r="G30" s="1633"/>
    </row>
    <row r="31" spans="2:24" x14ac:dyDescent="0.25">
      <c r="C31" s="1631"/>
      <c r="D31" s="1632"/>
      <c r="E31" s="1632"/>
      <c r="F31" s="1632"/>
      <c r="G31" s="1633"/>
    </row>
    <row r="32" spans="2:24" x14ac:dyDescent="0.25">
      <c r="C32" s="1631"/>
      <c r="D32" s="1632"/>
      <c r="E32" s="1632"/>
      <c r="F32" s="1632"/>
      <c r="G32" s="1633"/>
    </row>
    <row r="33" spans="3:7" ht="15.75" thickBot="1" x14ac:dyDescent="0.3">
      <c r="C33" s="1634"/>
      <c r="D33" s="1635"/>
      <c r="E33" s="1635"/>
      <c r="F33" s="1635"/>
      <c r="G33" s="1636"/>
    </row>
  </sheetData>
  <sheetProtection algorithmName="SHA-512" hashValue="jZrgJCQA2TRBFyzUZZn0e4lDFxY4YtC7dmaBdeq+FpR2ckLNPHcjUxwAEFDY+zTTrSlGykjU1L1ESWBtYpdgtA==" saltValue="Uc4AQeTiBvZRjC3lzI4xvw==" spinCount="100000" sheet="1" objects="1" formatColumns="0" formatRows="0" selectLockedCells="1"/>
  <mergeCells count="28">
    <mergeCell ref="B24:X25"/>
    <mergeCell ref="B26:X27"/>
    <mergeCell ref="B28:X28"/>
    <mergeCell ref="B7:B8"/>
    <mergeCell ref="E7:J7"/>
    <mergeCell ref="L7:Q7"/>
    <mergeCell ref="S7:X7"/>
    <mergeCell ref="E8:J8"/>
    <mergeCell ref="L8:Q8"/>
    <mergeCell ref="S8:X8"/>
    <mergeCell ref="B9:X9"/>
    <mergeCell ref="B10:X10"/>
    <mergeCell ref="C30:G33"/>
    <mergeCell ref="C29:G29"/>
    <mergeCell ref="B1:P1"/>
    <mergeCell ref="Q1:X3"/>
    <mergeCell ref="B2:P2"/>
    <mergeCell ref="B3:C3"/>
    <mergeCell ref="D3:J3"/>
    <mergeCell ref="K3:M3"/>
    <mergeCell ref="N3:P3"/>
    <mergeCell ref="B4:X4"/>
    <mergeCell ref="B5:X5"/>
    <mergeCell ref="B6:J6"/>
    <mergeCell ref="L6:N6"/>
    <mergeCell ref="O6:R6"/>
    <mergeCell ref="T6:X6"/>
    <mergeCell ref="W14:X23"/>
  </mergeCells>
  <conditionalFormatting sqref="B1:B1048576">
    <cfRule type="duplicateValues" dxfId="0" priority="1"/>
  </conditionalFormatting>
  <pageMargins left="0.25" right="0.25" top="0.5" bottom="0.25" header="0" footer="0"/>
  <pageSetup scale="3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6CE9-4AA7-476D-8ADC-A7086B936D1C}">
  <sheetPr>
    <pageSetUpPr fitToPage="1"/>
  </sheetPr>
  <dimension ref="A1:Y41"/>
  <sheetViews>
    <sheetView showGridLines="0" zoomScale="60" zoomScaleNormal="60" workbookViewId="0">
      <selection activeCell="E8" sqref="E8:J8"/>
    </sheetView>
  </sheetViews>
  <sheetFormatPr defaultColWidth="9.140625" defaultRowHeight="15" x14ac:dyDescent="0.25"/>
  <cols>
    <col min="1" max="1" width="3.42578125" style="169" customWidth="1"/>
    <col min="2" max="2" width="20" style="169" customWidth="1"/>
    <col min="3" max="3" width="81.5703125" style="169" bestFit="1" customWidth="1"/>
    <col min="4" max="4" width="19.42578125" style="169" customWidth="1"/>
    <col min="5" max="9" width="10.140625" style="169" customWidth="1"/>
    <col min="10" max="10" width="10.85546875" style="217" bestFit="1" customWidth="1"/>
    <col min="11" max="13" width="12" style="169" customWidth="1"/>
    <col min="14" max="14" width="15.85546875" style="169" customWidth="1"/>
    <col min="15" max="19" width="12" style="169" customWidth="1"/>
    <col min="20" max="21" width="12.85546875" style="169" customWidth="1"/>
    <col min="22" max="22" width="19" style="169" bestFit="1" customWidth="1"/>
    <col min="23" max="24" width="12.85546875" style="169" customWidth="1"/>
    <col min="25" max="25" width="9.140625" style="169"/>
    <col min="26" max="26" width="8.85546875" style="169" customWidth="1"/>
    <col min="27" max="16384" width="9.140625" style="169"/>
  </cols>
  <sheetData>
    <row r="1" spans="1:25" ht="43.5" customHeight="1" thickTop="1" thickBot="1" x14ac:dyDescent="0.3">
      <c r="B1" s="1563" t="s">
        <v>1994</v>
      </c>
      <c r="C1" s="1564"/>
      <c r="D1" s="1564"/>
      <c r="E1" s="1564"/>
      <c r="F1" s="1564"/>
      <c r="G1" s="1564"/>
      <c r="H1" s="1564"/>
      <c r="I1" s="1564"/>
      <c r="J1" s="1564"/>
      <c r="K1" s="1564"/>
      <c r="L1" s="1564"/>
      <c r="M1" s="1564"/>
      <c r="N1" s="1564"/>
      <c r="O1" s="1564"/>
      <c r="P1" s="1564"/>
      <c r="Q1" s="1513"/>
      <c r="R1" s="1514"/>
      <c r="S1" s="1514"/>
      <c r="T1" s="1514"/>
      <c r="U1" s="1514"/>
      <c r="V1" s="1514"/>
      <c r="W1" s="1514"/>
      <c r="X1" s="1515"/>
      <c r="Y1" s="168"/>
    </row>
    <row r="2" spans="1:25" ht="33" customHeight="1" thickTop="1" thickBot="1" x14ac:dyDescent="0.3">
      <c r="B2" s="1522"/>
      <c r="C2" s="1523"/>
      <c r="D2" s="1523"/>
      <c r="E2" s="1523"/>
      <c r="F2" s="1523"/>
      <c r="G2" s="1523"/>
      <c r="H2" s="1523"/>
      <c r="I2" s="1523"/>
      <c r="J2" s="1523"/>
      <c r="K2" s="1523"/>
      <c r="L2" s="1523"/>
      <c r="M2" s="1523"/>
      <c r="N2" s="1523"/>
      <c r="O2" s="1523"/>
      <c r="P2" s="1523"/>
      <c r="Q2" s="1516"/>
      <c r="R2" s="1517"/>
      <c r="S2" s="1517"/>
      <c r="T2" s="1517"/>
      <c r="U2" s="1517"/>
      <c r="V2" s="1517"/>
      <c r="W2" s="1517"/>
      <c r="X2" s="1518"/>
      <c r="Y2" s="168"/>
    </row>
    <row r="3" spans="1:25" ht="30" customHeight="1" thickTop="1" thickBot="1" x14ac:dyDescent="0.3">
      <c r="B3" s="1524" t="s">
        <v>1839</v>
      </c>
      <c r="C3" s="1525"/>
      <c r="D3" s="1526">
        <f>'Overview Sheet'!D11</f>
        <v>0</v>
      </c>
      <c r="E3" s="1526"/>
      <c r="F3" s="1526"/>
      <c r="G3" s="1526"/>
      <c r="H3" s="1526"/>
      <c r="I3" s="1526"/>
      <c r="J3" s="1526"/>
      <c r="K3" s="1527" t="s">
        <v>1840</v>
      </c>
      <c r="L3" s="1527"/>
      <c r="M3" s="1527"/>
      <c r="N3" s="1565">
        <f>'Overview Sheet'!J12</f>
        <v>0</v>
      </c>
      <c r="O3" s="1529"/>
      <c r="P3" s="1529"/>
      <c r="Q3" s="1519"/>
      <c r="R3" s="1520"/>
      <c r="S3" s="1520"/>
      <c r="T3" s="1520"/>
      <c r="U3" s="1520"/>
      <c r="V3" s="1520"/>
      <c r="W3" s="1520"/>
      <c r="X3" s="1521"/>
    </row>
    <row r="4" spans="1:25" ht="13.5" customHeight="1" thickTop="1" thickBot="1" x14ac:dyDescent="0.3">
      <c r="B4" s="1496"/>
      <c r="C4" s="1497"/>
      <c r="D4" s="1497"/>
      <c r="E4" s="1497"/>
      <c r="F4" s="1497"/>
      <c r="G4" s="1497"/>
      <c r="H4" s="1497"/>
      <c r="I4" s="1497"/>
      <c r="J4" s="1497"/>
      <c r="K4" s="1497"/>
      <c r="L4" s="1497"/>
      <c r="M4" s="1497"/>
      <c r="N4" s="1497"/>
      <c r="O4" s="1497"/>
      <c r="P4" s="1497"/>
      <c r="Q4" s="1497"/>
      <c r="R4" s="1497"/>
      <c r="S4" s="1497"/>
      <c r="T4" s="1497"/>
      <c r="U4" s="1497"/>
      <c r="V4" s="1497"/>
      <c r="W4" s="1497"/>
      <c r="X4" s="1498"/>
      <c r="Y4" s="168"/>
    </row>
    <row r="5" spans="1:25" ht="9" customHeight="1" thickBot="1" x14ac:dyDescent="0.3">
      <c r="B5" s="1554"/>
      <c r="C5" s="1555"/>
      <c r="D5" s="1555"/>
      <c r="E5" s="1555"/>
      <c r="F5" s="1555"/>
      <c r="G5" s="1555"/>
      <c r="H5" s="1555"/>
      <c r="I5" s="1555"/>
      <c r="J5" s="1555"/>
      <c r="K5" s="1555"/>
      <c r="L5" s="1555"/>
      <c r="M5" s="1555"/>
      <c r="N5" s="1555"/>
      <c r="O5" s="1555"/>
      <c r="P5" s="1555"/>
      <c r="Q5" s="1555"/>
      <c r="R5" s="1555"/>
      <c r="S5" s="1555"/>
      <c r="T5" s="1555"/>
      <c r="U5" s="1555"/>
      <c r="V5" s="1555"/>
      <c r="W5" s="1555"/>
      <c r="X5" s="1556"/>
      <c r="Y5" s="168"/>
    </row>
    <row r="6" spans="1:25" ht="34.700000000000003" customHeight="1" thickTop="1" thickBot="1" x14ac:dyDescent="0.3">
      <c r="B6" s="1557"/>
      <c r="C6" s="1558"/>
      <c r="D6" s="1558"/>
      <c r="E6" s="1558"/>
      <c r="F6" s="1558"/>
      <c r="G6" s="1558"/>
      <c r="H6" s="1558"/>
      <c r="I6" s="1558"/>
      <c r="J6" s="1558"/>
      <c r="K6" s="847">
        <v>110244</v>
      </c>
      <c r="L6" s="1559" t="s">
        <v>1963</v>
      </c>
      <c r="M6" s="1559"/>
      <c r="N6" s="1559"/>
      <c r="O6" s="1560" t="s">
        <v>1964</v>
      </c>
      <c r="P6" s="1561"/>
      <c r="Q6" s="1561"/>
      <c r="R6" s="1561"/>
      <c r="S6" s="221">
        <v>1.8444</v>
      </c>
      <c r="T6" s="1559" t="s">
        <v>1965</v>
      </c>
      <c r="U6" s="1559"/>
      <c r="V6" s="1559"/>
      <c r="W6" s="1559"/>
      <c r="X6" s="1562"/>
    </row>
    <row r="7" spans="1:25" s="223" customFormat="1" ht="27" customHeight="1" thickTop="1" thickBot="1" x14ac:dyDescent="0.35">
      <c r="A7" s="1032"/>
      <c r="B7" s="1534" t="s">
        <v>1995</v>
      </c>
      <c r="C7" s="848" t="s">
        <v>1996</v>
      </c>
      <c r="D7" s="222"/>
      <c r="E7" s="1536" t="s">
        <v>1997</v>
      </c>
      <c r="F7" s="1536"/>
      <c r="G7" s="1536"/>
      <c r="H7" s="1536"/>
      <c r="I7" s="1536"/>
      <c r="J7" s="1536"/>
      <c r="K7" s="222"/>
      <c r="L7" s="1536" t="s">
        <v>1998</v>
      </c>
      <c r="M7" s="1536"/>
      <c r="N7" s="1536"/>
      <c r="O7" s="1536"/>
      <c r="P7" s="1536"/>
      <c r="Q7" s="1536"/>
      <c r="R7" s="222"/>
      <c r="S7" s="1536" t="s">
        <v>1999</v>
      </c>
      <c r="T7" s="1536"/>
      <c r="U7" s="1536"/>
      <c r="V7" s="1536"/>
      <c r="W7" s="1536"/>
      <c r="X7" s="1537"/>
    </row>
    <row r="8" spans="1:25" s="223" customFormat="1" ht="45" customHeight="1" thickBot="1" x14ac:dyDescent="0.3">
      <c r="A8" s="224"/>
      <c r="B8" s="1535"/>
      <c r="C8" s="1003">
        <f>SUM(U14:U31)</f>
        <v>0</v>
      </c>
      <c r="D8" s="225" t="s">
        <v>2000</v>
      </c>
      <c r="E8" s="1538"/>
      <c r="F8" s="1538"/>
      <c r="G8" s="1538"/>
      <c r="H8" s="1538"/>
      <c r="I8" s="1538"/>
      <c r="J8" s="1538"/>
      <c r="K8" s="225" t="s">
        <v>2001</v>
      </c>
      <c r="L8" s="1539">
        <f>C8+E8</f>
        <v>0</v>
      </c>
      <c r="M8" s="1539"/>
      <c r="N8" s="1539"/>
      <c r="O8" s="1539"/>
      <c r="P8" s="1539"/>
      <c r="Q8" s="1539"/>
      <c r="R8" s="225" t="s">
        <v>2001</v>
      </c>
      <c r="S8" s="1540">
        <f>L8*S6</f>
        <v>0</v>
      </c>
      <c r="T8" s="1540"/>
      <c r="U8" s="1540"/>
      <c r="V8" s="1540"/>
      <c r="W8" s="1540"/>
      <c r="X8" s="1541"/>
    </row>
    <row r="9" spans="1:25" ht="42.75" customHeight="1" thickTop="1" thickBot="1" x14ac:dyDescent="0.3">
      <c r="A9" s="226"/>
      <c r="B9" s="1542" t="s">
        <v>2002</v>
      </c>
      <c r="C9" s="1543"/>
      <c r="D9" s="1543"/>
      <c r="E9" s="1543"/>
      <c r="F9" s="1543"/>
      <c r="G9" s="1543"/>
      <c r="H9" s="1543"/>
      <c r="I9" s="1543"/>
      <c r="J9" s="1543"/>
      <c r="K9" s="1543"/>
      <c r="L9" s="1543"/>
      <c r="M9" s="1543"/>
      <c r="N9" s="1543"/>
      <c r="O9" s="1543"/>
      <c r="P9" s="1543"/>
      <c r="Q9" s="1543"/>
      <c r="R9" s="1543"/>
      <c r="S9" s="1543"/>
      <c r="T9" s="1543"/>
      <c r="U9" s="1543"/>
      <c r="V9" s="1543"/>
      <c r="W9" s="1543"/>
      <c r="X9" s="1544"/>
    </row>
    <row r="10" spans="1:25" ht="84" customHeight="1" thickTop="1" x14ac:dyDescent="0.85">
      <c r="A10" s="226"/>
      <c r="B10" s="1545" t="s">
        <v>2003</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7"/>
      <c r="Y10" s="86"/>
    </row>
    <row r="11" spans="1:25" ht="10.5" customHeight="1" thickBot="1" x14ac:dyDescent="0.3">
      <c r="A11" s="226"/>
      <c r="B11" s="227"/>
      <c r="C11" s="228"/>
      <c r="D11" s="228"/>
      <c r="E11" s="228"/>
      <c r="F11" s="228"/>
      <c r="G11" s="228"/>
      <c r="H11" s="228"/>
      <c r="I11" s="228"/>
      <c r="J11" s="228"/>
      <c r="K11" s="229">
        <f t="shared" ref="K11:V11" si="0">SUM(K14:K63)</f>
        <v>0</v>
      </c>
      <c r="L11" s="229">
        <f t="shared" si="0"/>
        <v>0</v>
      </c>
      <c r="M11" s="229">
        <f t="shared" si="0"/>
        <v>0</v>
      </c>
      <c r="N11" s="229">
        <f t="shared" si="0"/>
        <v>0</v>
      </c>
      <c r="O11" s="229">
        <f t="shared" si="0"/>
        <v>0</v>
      </c>
      <c r="P11" s="229">
        <f t="shared" si="0"/>
        <v>0</v>
      </c>
      <c r="Q11" s="229">
        <f t="shared" si="0"/>
        <v>0</v>
      </c>
      <c r="R11" s="229">
        <f t="shared" si="0"/>
        <v>0</v>
      </c>
      <c r="S11" s="229">
        <f t="shared" si="0"/>
        <v>0</v>
      </c>
      <c r="T11" s="229">
        <f t="shared" si="0"/>
        <v>0</v>
      </c>
      <c r="U11" s="229">
        <f t="shared" si="0"/>
        <v>0</v>
      </c>
      <c r="V11" s="229">
        <f t="shared" si="0"/>
        <v>0</v>
      </c>
      <c r="W11" s="228"/>
      <c r="X11" s="230"/>
    </row>
    <row r="12" spans="1:25" ht="57" customHeight="1" thickTop="1" thickBot="1" x14ac:dyDescent="0.3">
      <c r="B12" s="231" t="s">
        <v>1841</v>
      </c>
      <c r="C12" s="232" t="s">
        <v>1842</v>
      </c>
      <c r="D12" s="233" t="s">
        <v>1966</v>
      </c>
      <c r="E12" s="233" t="s">
        <v>1967</v>
      </c>
      <c r="F12" s="233" t="s">
        <v>1968</v>
      </c>
      <c r="G12" s="233" t="s">
        <v>1969</v>
      </c>
      <c r="H12" s="233" t="s">
        <v>1844</v>
      </c>
      <c r="I12" s="233" t="s">
        <v>1970</v>
      </c>
      <c r="J12" s="234" t="s">
        <v>1845</v>
      </c>
      <c r="K12" s="235" t="s">
        <v>1719</v>
      </c>
      <c r="L12" s="235" t="s">
        <v>1720</v>
      </c>
      <c r="M12" s="235" t="s">
        <v>1721</v>
      </c>
      <c r="N12" s="235" t="s">
        <v>1722</v>
      </c>
      <c r="O12" s="235" t="s">
        <v>1723</v>
      </c>
      <c r="P12" s="235" t="s">
        <v>1724</v>
      </c>
      <c r="Q12" s="235" t="s">
        <v>1725</v>
      </c>
      <c r="R12" s="235" t="s">
        <v>106</v>
      </c>
      <c r="S12" s="235" t="s">
        <v>107</v>
      </c>
      <c r="T12" s="233" t="s">
        <v>1726</v>
      </c>
      <c r="U12" s="233" t="s">
        <v>1971</v>
      </c>
      <c r="V12" s="233" t="s">
        <v>1847</v>
      </c>
      <c r="W12" s="233" t="s">
        <v>1848</v>
      </c>
      <c r="X12" s="236" t="s">
        <v>1972</v>
      </c>
    </row>
    <row r="13" spans="1:25" ht="16.5" thickTop="1" thickBot="1" x14ac:dyDescent="0.3">
      <c r="B13" s="237"/>
      <c r="C13" s="238"/>
      <c r="D13" s="238"/>
      <c r="E13" s="238"/>
      <c r="F13" s="238"/>
      <c r="G13" s="238"/>
      <c r="H13" s="238"/>
      <c r="I13" s="238"/>
      <c r="J13" s="239"/>
      <c r="K13" s="238"/>
      <c r="L13" s="238"/>
      <c r="M13" s="238"/>
      <c r="N13" s="238"/>
      <c r="O13" s="238"/>
      <c r="P13" s="238"/>
      <c r="Q13" s="238"/>
      <c r="R13" s="238"/>
      <c r="S13" s="238"/>
      <c r="T13" s="238"/>
      <c r="U13" s="238"/>
      <c r="V13" s="238"/>
      <c r="W13" s="238"/>
      <c r="X13" s="240"/>
    </row>
    <row r="14" spans="1:25" ht="32.25" customHeight="1" x14ac:dyDescent="0.25">
      <c r="B14" s="241" t="s">
        <v>117</v>
      </c>
      <c r="C14" s="242" t="s">
        <v>1974</v>
      </c>
      <c r="D14" s="189">
        <v>2</v>
      </c>
      <c r="E14" s="190">
        <v>2</v>
      </c>
      <c r="F14" s="190" t="s">
        <v>1975</v>
      </c>
      <c r="G14" s="191">
        <v>21.38</v>
      </c>
      <c r="H14" s="190">
        <v>72</v>
      </c>
      <c r="I14" s="191">
        <v>9</v>
      </c>
      <c r="J14" s="83">
        <f t="shared" ref="J14:J31" si="1">$S$6*I14</f>
        <v>16.599599999999999</v>
      </c>
      <c r="K14" s="60"/>
      <c r="L14" s="59"/>
      <c r="M14" s="59"/>
      <c r="N14" s="59"/>
      <c r="O14" s="59"/>
      <c r="P14" s="59"/>
      <c r="Q14" s="59"/>
      <c r="R14" s="59"/>
      <c r="S14" s="58"/>
      <c r="T14" s="193">
        <f t="shared" ref="T14:T31" si="2">SUM(K14:S14)</f>
        <v>0</v>
      </c>
      <c r="U14" s="57">
        <f t="shared" ref="U14:U31" si="3">T14*I14</f>
        <v>0</v>
      </c>
      <c r="V14" s="843">
        <f t="shared" ref="V14:V31" si="4">U14*$S$6</f>
        <v>0</v>
      </c>
      <c r="W14" s="1490" t="s">
        <v>1976</v>
      </c>
      <c r="X14" s="1491"/>
    </row>
    <row r="15" spans="1:25" ht="32.25" customHeight="1" x14ac:dyDescent="0.25">
      <c r="B15" s="243" t="s">
        <v>118</v>
      </c>
      <c r="C15" s="244" t="s">
        <v>1977</v>
      </c>
      <c r="D15" s="196">
        <v>2</v>
      </c>
      <c r="E15" s="197">
        <v>2</v>
      </c>
      <c r="F15" s="197" t="s">
        <v>1975</v>
      </c>
      <c r="G15" s="198">
        <v>21.85</v>
      </c>
      <c r="H15" s="197">
        <v>72</v>
      </c>
      <c r="I15" s="198">
        <v>7.88</v>
      </c>
      <c r="J15" s="199">
        <f t="shared" si="1"/>
        <v>14.533872000000001</v>
      </c>
      <c r="K15" s="56"/>
      <c r="L15" s="55"/>
      <c r="M15" s="55"/>
      <c r="N15" s="55"/>
      <c r="O15" s="55"/>
      <c r="P15" s="55"/>
      <c r="Q15" s="55"/>
      <c r="R15" s="55"/>
      <c r="S15" s="54"/>
      <c r="T15" s="200">
        <f t="shared" si="2"/>
        <v>0</v>
      </c>
      <c r="U15" s="53">
        <f t="shared" si="3"/>
        <v>0</v>
      </c>
      <c r="V15" s="844">
        <f t="shared" si="4"/>
        <v>0</v>
      </c>
      <c r="W15" s="1492"/>
      <c r="X15" s="1493"/>
    </row>
    <row r="16" spans="1:25" ht="32.25" customHeight="1" x14ac:dyDescent="0.25">
      <c r="B16" s="245" t="s">
        <v>119</v>
      </c>
      <c r="C16" s="244" t="s">
        <v>1978</v>
      </c>
      <c r="D16" s="196">
        <v>2</v>
      </c>
      <c r="E16" s="197">
        <v>2</v>
      </c>
      <c r="F16" s="197" t="s">
        <v>1975</v>
      </c>
      <c r="G16" s="198">
        <v>22.22</v>
      </c>
      <c r="H16" s="197">
        <v>72</v>
      </c>
      <c r="I16" s="198">
        <v>7.03</v>
      </c>
      <c r="J16" s="199">
        <f t="shared" si="1"/>
        <v>12.966132</v>
      </c>
      <c r="K16" s="56"/>
      <c r="L16" s="55"/>
      <c r="M16" s="55"/>
      <c r="N16" s="55"/>
      <c r="O16" s="55"/>
      <c r="P16" s="55"/>
      <c r="Q16" s="55"/>
      <c r="R16" s="55"/>
      <c r="S16" s="54"/>
      <c r="T16" s="200">
        <f t="shared" si="2"/>
        <v>0</v>
      </c>
      <c r="U16" s="53">
        <f t="shared" si="3"/>
        <v>0</v>
      </c>
      <c r="V16" s="844">
        <f t="shared" si="4"/>
        <v>0</v>
      </c>
      <c r="W16" s="1492"/>
      <c r="X16" s="1493"/>
    </row>
    <row r="17" spans="2:24" ht="32.25" customHeight="1" x14ac:dyDescent="0.25">
      <c r="B17" s="245" t="s">
        <v>120</v>
      </c>
      <c r="C17" s="244" t="s">
        <v>1979</v>
      </c>
      <c r="D17" s="196">
        <v>2</v>
      </c>
      <c r="E17" s="197">
        <v>2</v>
      </c>
      <c r="F17" s="197" t="s">
        <v>1975</v>
      </c>
      <c r="G17" s="198">
        <v>23.91</v>
      </c>
      <c r="H17" s="197">
        <v>72</v>
      </c>
      <c r="I17" s="198">
        <v>9</v>
      </c>
      <c r="J17" s="199">
        <f t="shared" si="1"/>
        <v>16.599599999999999</v>
      </c>
      <c r="K17" s="56"/>
      <c r="L17" s="55"/>
      <c r="M17" s="55"/>
      <c r="N17" s="55"/>
      <c r="O17" s="55"/>
      <c r="P17" s="55"/>
      <c r="Q17" s="55"/>
      <c r="R17" s="55"/>
      <c r="S17" s="54"/>
      <c r="T17" s="200">
        <f t="shared" si="2"/>
        <v>0</v>
      </c>
      <c r="U17" s="53">
        <f t="shared" si="3"/>
        <v>0</v>
      </c>
      <c r="V17" s="844">
        <f t="shared" si="4"/>
        <v>0</v>
      </c>
      <c r="W17" s="1492"/>
      <c r="X17" s="1493"/>
    </row>
    <row r="18" spans="2:24" ht="32.25" customHeight="1" x14ac:dyDescent="0.25">
      <c r="B18" s="245" t="s">
        <v>121</v>
      </c>
      <c r="C18" s="244" t="s">
        <v>1980</v>
      </c>
      <c r="D18" s="196">
        <v>2</v>
      </c>
      <c r="E18" s="197">
        <v>2</v>
      </c>
      <c r="F18" s="197" t="s">
        <v>1975</v>
      </c>
      <c r="G18" s="198">
        <v>21.38</v>
      </c>
      <c r="H18" s="197">
        <v>72</v>
      </c>
      <c r="I18" s="198">
        <v>9</v>
      </c>
      <c r="J18" s="199">
        <f t="shared" si="1"/>
        <v>16.599599999999999</v>
      </c>
      <c r="K18" s="56"/>
      <c r="L18" s="55"/>
      <c r="M18" s="55"/>
      <c r="N18" s="55"/>
      <c r="O18" s="55"/>
      <c r="P18" s="55"/>
      <c r="Q18" s="55"/>
      <c r="R18" s="55"/>
      <c r="S18" s="54"/>
      <c r="T18" s="200">
        <f t="shared" si="2"/>
        <v>0</v>
      </c>
      <c r="U18" s="53">
        <f t="shared" si="3"/>
        <v>0</v>
      </c>
      <c r="V18" s="844">
        <f t="shared" si="4"/>
        <v>0</v>
      </c>
      <c r="W18" s="1492"/>
      <c r="X18" s="1493"/>
    </row>
    <row r="19" spans="2:24" ht="32.25" customHeight="1" x14ac:dyDescent="0.25">
      <c r="B19" s="245" t="s">
        <v>122</v>
      </c>
      <c r="C19" s="244" t="s">
        <v>1981</v>
      </c>
      <c r="D19" s="196">
        <v>2</v>
      </c>
      <c r="E19" s="197">
        <v>2</v>
      </c>
      <c r="F19" s="197" t="s">
        <v>1975</v>
      </c>
      <c r="G19" s="198">
        <v>21.85</v>
      </c>
      <c r="H19" s="197">
        <v>72</v>
      </c>
      <c r="I19" s="198">
        <v>7.88</v>
      </c>
      <c r="J19" s="199">
        <f t="shared" si="1"/>
        <v>14.533872000000001</v>
      </c>
      <c r="K19" s="56"/>
      <c r="L19" s="55"/>
      <c r="M19" s="55"/>
      <c r="N19" s="55"/>
      <c r="O19" s="55"/>
      <c r="P19" s="55"/>
      <c r="Q19" s="55"/>
      <c r="R19" s="55"/>
      <c r="S19" s="54"/>
      <c r="T19" s="200">
        <f t="shared" si="2"/>
        <v>0</v>
      </c>
      <c r="U19" s="53">
        <f t="shared" si="3"/>
        <v>0</v>
      </c>
      <c r="V19" s="844">
        <f t="shared" si="4"/>
        <v>0</v>
      </c>
      <c r="W19" s="1492"/>
      <c r="X19" s="1493"/>
    </row>
    <row r="20" spans="2:24" ht="32.25" customHeight="1" x14ac:dyDescent="0.25">
      <c r="B20" s="245" t="s">
        <v>123</v>
      </c>
      <c r="C20" s="244" t="s">
        <v>1982</v>
      </c>
      <c r="D20" s="196">
        <v>2</v>
      </c>
      <c r="E20" s="197">
        <v>2</v>
      </c>
      <c r="F20" s="197" t="s">
        <v>1975</v>
      </c>
      <c r="G20" s="198">
        <v>22.98</v>
      </c>
      <c r="H20" s="197">
        <v>72</v>
      </c>
      <c r="I20" s="198">
        <v>9</v>
      </c>
      <c r="J20" s="199">
        <f t="shared" si="1"/>
        <v>16.599599999999999</v>
      </c>
      <c r="K20" s="56"/>
      <c r="L20" s="55"/>
      <c r="M20" s="55"/>
      <c r="N20" s="55"/>
      <c r="O20" s="55"/>
      <c r="P20" s="55"/>
      <c r="Q20" s="55"/>
      <c r="R20" s="55"/>
      <c r="S20" s="54"/>
      <c r="T20" s="200">
        <f t="shared" si="2"/>
        <v>0</v>
      </c>
      <c r="U20" s="53">
        <f t="shared" si="3"/>
        <v>0</v>
      </c>
      <c r="V20" s="844">
        <f t="shared" si="4"/>
        <v>0</v>
      </c>
      <c r="W20" s="1492"/>
      <c r="X20" s="1493"/>
    </row>
    <row r="21" spans="2:24" ht="32.25" customHeight="1" x14ac:dyDescent="0.25">
      <c r="B21" s="245" t="s">
        <v>124</v>
      </c>
      <c r="C21" s="244" t="s">
        <v>1983</v>
      </c>
      <c r="D21" s="196">
        <v>2</v>
      </c>
      <c r="E21" s="197">
        <v>2</v>
      </c>
      <c r="F21" s="197" t="s">
        <v>1975</v>
      </c>
      <c r="G21" s="198">
        <v>23.91</v>
      </c>
      <c r="H21" s="197">
        <v>72</v>
      </c>
      <c r="I21" s="198">
        <v>9</v>
      </c>
      <c r="J21" s="199">
        <f t="shared" si="1"/>
        <v>16.599599999999999</v>
      </c>
      <c r="K21" s="56"/>
      <c r="L21" s="55"/>
      <c r="M21" s="55"/>
      <c r="N21" s="55"/>
      <c r="O21" s="55"/>
      <c r="P21" s="55"/>
      <c r="Q21" s="55"/>
      <c r="R21" s="55"/>
      <c r="S21" s="54"/>
      <c r="T21" s="200">
        <f t="shared" si="2"/>
        <v>0</v>
      </c>
      <c r="U21" s="53">
        <f t="shared" si="3"/>
        <v>0</v>
      </c>
      <c r="V21" s="844">
        <f t="shared" si="4"/>
        <v>0</v>
      </c>
      <c r="W21" s="1492"/>
      <c r="X21" s="1493"/>
    </row>
    <row r="22" spans="2:24" ht="32.25" customHeight="1" x14ac:dyDescent="0.25">
      <c r="B22" s="245" t="s">
        <v>125</v>
      </c>
      <c r="C22" s="244" t="s">
        <v>1984</v>
      </c>
      <c r="D22" s="196">
        <v>2</v>
      </c>
      <c r="E22" s="197">
        <v>2</v>
      </c>
      <c r="F22" s="197" t="s">
        <v>1975</v>
      </c>
      <c r="G22" s="198">
        <v>24.38</v>
      </c>
      <c r="H22" s="197">
        <v>72</v>
      </c>
      <c r="I22" s="198">
        <v>7.88</v>
      </c>
      <c r="J22" s="199">
        <f t="shared" si="1"/>
        <v>14.533872000000001</v>
      </c>
      <c r="K22" s="56"/>
      <c r="L22" s="55"/>
      <c r="M22" s="55"/>
      <c r="N22" s="55"/>
      <c r="O22" s="55"/>
      <c r="P22" s="55"/>
      <c r="Q22" s="55"/>
      <c r="R22" s="55"/>
      <c r="S22" s="54"/>
      <c r="T22" s="200">
        <f t="shared" si="2"/>
        <v>0</v>
      </c>
      <c r="U22" s="53">
        <f t="shared" si="3"/>
        <v>0</v>
      </c>
      <c r="V22" s="844">
        <f t="shared" si="4"/>
        <v>0</v>
      </c>
      <c r="W22" s="1492"/>
      <c r="X22" s="1493"/>
    </row>
    <row r="23" spans="2:24" ht="32.25" customHeight="1" x14ac:dyDescent="0.25">
      <c r="B23" s="245" t="s">
        <v>126</v>
      </c>
      <c r="C23" s="244" t="s">
        <v>1985</v>
      </c>
      <c r="D23" s="196">
        <v>2</v>
      </c>
      <c r="E23" s="197">
        <v>2.5</v>
      </c>
      <c r="F23" s="197" t="s">
        <v>1975</v>
      </c>
      <c r="G23" s="198">
        <v>21.38</v>
      </c>
      <c r="H23" s="197">
        <v>60</v>
      </c>
      <c r="I23" s="198">
        <v>7.5</v>
      </c>
      <c r="J23" s="199">
        <f t="shared" si="1"/>
        <v>13.833</v>
      </c>
      <c r="K23" s="56"/>
      <c r="L23" s="55"/>
      <c r="M23" s="55"/>
      <c r="N23" s="55"/>
      <c r="O23" s="55"/>
      <c r="P23" s="55"/>
      <c r="Q23" s="55"/>
      <c r="R23" s="55"/>
      <c r="S23" s="54"/>
      <c r="T23" s="200">
        <f t="shared" si="2"/>
        <v>0</v>
      </c>
      <c r="U23" s="53">
        <f t="shared" si="3"/>
        <v>0</v>
      </c>
      <c r="V23" s="844">
        <f t="shared" si="4"/>
        <v>0</v>
      </c>
      <c r="W23" s="1492"/>
      <c r="X23" s="1493"/>
    </row>
    <row r="24" spans="2:24" ht="32.25" customHeight="1" x14ac:dyDescent="0.25">
      <c r="B24" s="245" t="s">
        <v>127</v>
      </c>
      <c r="C24" s="244" t="s">
        <v>1986</v>
      </c>
      <c r="D24" s="196">
        <v>2</v>
      </c>
      <c r="E24" s="197">
        <v>2.5</v>
      </c>
      <c r="F24" s="197" t="s">
        <v>1975</v>
      </c>
      <c r="G24" s="198">
        <v>21.6</v>
      </c>
      <c r="H24" s="197">
        <v>60</v>
      </c>
      <c r="I24" s="198">
        <v>6.98</v>
      </c>
      <c r="J24" s="199">
        <f t="shared" si="1"/>
        <v>12.873912000000001</v>
      </c>
      <c r="K24" s="56"/>
      <c r="L24" s="55"/>
      <c r="M24" s="55"/>
      <c r="N24" s="55"/>
      <c r="O24" s="55"/>
      <c r="P24" s="55"/>
      <c r="Q24" s="55"/>
      <c r="R24" s="55"/>
      <c r="S24" s="54"/>
      <c r="T24" s="200">
        <f t="shared" si="2"/>
        <v>0</v>
      </c>
      <c r="U24" s="53">
        <f t="shared" si="3"/>
        <v>0</v>
      </c>
      <c r="V24" s="844">
        <f t="shared" si="4"/>
        <v>0</v>
      </c>
      <c r="W24" s="1492"/>
      <c r="X24" s="1493"/>
    </row>
    <row r="25" spans="2:24" ht="32.25" customHeight="1" x14ac:dyDescent="0.25">
      <c r="B25" s="245" t="s">
        <v>128</v>
      </c>
      <c r="C25" s="244" t="s">
        <v>1987</v>
      </c>
      <c r="D25" s="196">
        <v>2</v>
      </c>
      <c r="E25" s="197">
        <v>2.5</v>
      </c>
      <c r="F25" s="197" t="s">
        <v>1975</v>
      </c>
      <c r="G25" s="198">
        <v>22.13</v>
      </c>
      <c r="H25" s="197">
        <v>60</v>
      </c>
      <c r="I25" s="198">
        <v>7.5</v>
      </c>
      <c r="J25" s="199">
        <f t="shared" si="1"/>
        <v>13.833</v>
      </c>
      <c r="K25" s="56"/>
      <c r="L25" s="55"/>
      <c r="M25" s="55"/>
      <c r="N25" s="55"/>
      <c r="O25" s="55"/>
      <c r="P25" s="55"/>
      <c r="Q25" s="55"/>
      <c r="R25" s="55"/>
      <c r="S25" s="54"/>
      <c r="T25" s="200">
        <f t="shared" si="2"/>
        <v>0</v>
      </c>
      <c r="U25" s="53">
        <f t="shared" si="3"/>
        <v>0</v>
      </c>
      <c r="V25" s="844">
        <f t="shared" si="4"/>
        <v>0</v>
      </c>
      <c r="W25" s="1492"/>
      <c r="X25" s="1493"/>
    </row>
    <row r="26" spans="2:24" ht="32.25" customHeight="1" x14ac:dyDescent="0.25">
      <c r="B26" s="245" t="s">
        <v>129</v>
      </c>
      <c r="C26" s="244" t="s">
        <v>1988</v>
      </c>
      <c r="D26" s="196">
        <v>2</v>
      </c>
      <c r="E26" s="197">
        <v>2</v>
      </c>
      <c r="F26" s="197" t="s">
        <v>1975</v>
      </c>
      <c r="G26" s="198">
        <v>19.88</v>
      </c>
      <c r="H26" s="197">
        <v>60</v>
      </c>
      <c r="I26" s="198">
        <v>7.5</v>
      </c>
      <c r="J26" s="199">
        <f t="shared" si="1"/>
        <v>13.833</v>
      </c>
      <c r="K26" s="56"/>
      <c r="L26" s="55"/>
      <c r="M26" s="55"/>
      <c r="N26" s="55"/>
      <c r="O26" s="55"/>
      <c r="P26" s="55"/>
      <c r="Q26" s="55"/>
      <c r="R26" s="55"/>
      <c r="S26" s="54"/>
      <c r="T26" s="200">
        <f t="shared" si="2"/>
        <v>0</v>
      </c>
      <c r="U26" s="53">
        <f t="shared" si="3"/>
        <v>0</v>
      </c>
      <c r="V26" s="844">
        <f t="shared" si="4"/>
        <v>0</v>
      </c>
      <c r="W26" s="1492"/>
      <c r="X26" s="1493"/>
    </row>
    <row r="27" spans="2:24" ht="32.25" customHeight="1" x14ac:dyDescent="0.25">
      <c r="B27" s="245" t="s">
        <v>130</v>
      </c>
      <c r="C27" s="244" t="s">
        <v>1989</v>
      </c>
      <c r="D27" s="196">
        <v>2</v>
      </c>
      <c r="E27" s="197">
        <v>2</v>
      </c>
      <c r="F27" s="197" t="s">
        <v>1975</v>
      </c>
      <c r="G27" s="198">
        <v>20.440000000000001</v>
      </c>
      <c r="H27" s="197">
        <v>60</v>
      </c>
      <c r="I27" s="198">
        <v>6.98</v>
      </c>
      <c r="J27" s="199">
        <f t="shared" si="1"/>
        <v>12.873912000000001</v>
      </c>
      <c r="K27" s="56"/>
      <c r="L27" s="55"/>
      <c r="M27" s="55"/>
      <c r="N27" s="55"/>
      <c r="O27" s="55"/>
      <c r="P27" s="55"/>
      <c r="Q27" s="55"/>
      <c r="R27" s="55"/>
      <c r="S27" s="54"/>
      <c r="T27" s="200">
        <f t="shared" si="2"/>
        <v>0</v>
      </c>
      <c r="U27" s="53">
        <f t="shared" si="3"/>
        <v>0</v>
      </c>
      <c r="V27" s="844">
        <f t="shared" si="4"/>
        <v>0</v>
      </c>
      <c r="W27" s="1492"/>
      <c r="X27" s="1493"/>
    </row>
    <row r="28" spans="2:24" ht="32.25" customHeight="1" x14ac:dyDescent="0.25">
      <c r="B28" s="245" t="s">
        <v>131</v>
      </c>
      <c r="C28" s="244" t="s">
        <v>1990</v>
      </c>
      <c r="D28" s="196">
        <v>0.75</v>
      </c>
      <c r="E28" s="197">
        <v>2.5</v>
      </c>
      <c r="F28" s="197" t="s">
        <v>1975</v>
      </c>
      <c r="G28" s="198">
        <v>16.309999999999999</v>
      </c>
      <c r="H28" s="197">
        <v>60</v>
      </c>
      <c r="I28" s="198">
        <v>2.81</v>
      </c>
      <c r="J28" s="199">
        <f t="shared" si="1"/>
        <v>5.1827640000000006</v>
      </c>
      <c r="K28" s="56"/>
      <c r="L28" s="55"/>
      <c r="M28" s="55"/>
      <c r="N28" s="55"/>
      <c r="O28" s="55"/>
      <c r="P28" s="55"/>
      <c r="Q28" s="55"/>
      <c r="R28" s="55"/>
      <c r="S28" s="54"/>
      <c r="T28" s="200">
        <f t="shared" si="2"/>
        <v>0</v>
      </c>
      <c r="U28" s="53">
        <f t="shared" si="3"/>
        <v>0</v>
      </c>
      <c r="V28" s="844">
        <f t="shared" si="4"/>
        <v>0</v>
      </c>
      <c r="W28" s="1492"/>
      <c r="X28" s="1493"/>
    </row>
    <row r="29" spans="2:24" ht="32.25" customHeight="1" x14ac:dyDescent="0.25">
      <c r="B29" s="245" t="s">
        <v>132</v>
      </c>
      <c r="C29" s="244" t="s">
        <v>1991</v>
      </c>
      <c r="D29" s="196">
        <v>0.75</v>
      </c>
      <c r="E29" s="197">
        <v>2.5</v>
      </c>
      <c r="F29" s="197" t="s">
        <v>1975</v>
      </c>
      <c r="G29" s="198">
        <v>16.309999999999999</v>
      </c>
      <c r="H29" s="197">
        <v>60</v>
      </c>
      <c r="I29" s="198">
        <v>2.81</v>
      </c>
      <c r="J29" s="199">
        <f t="shared" si="1"/>
        <v>5.1827640000000006</v>
      </c>
      <c r="K29" s="56"/>
      <c r="L29" s="55"/>
      <c r="M29" s="55"/>
      <c r="N29" s="55"/>
      <c r="O29" s="55"/>
      <c r="P29" s="55"/>
      <c r="Q29" s="55"/>
      <c r="R29" s="55"/>
      <c r="S29" s="54"/>
      <c r="T29" s="200">
        <f t="shared" si="2"/>
        <v>0</v>
      </c>
      <c r="U29" s="53">
        <f t="shared" si="3"/>
        <v>0</v>
      </c>
      <c r="V29" s="844">
        <f t="shared" si="4"/>
        <v>0</v>
      </c>
      <c r="W29" s="1492"/>
      <c r="X29" s="1493"/>
    </row>
    <row r="30" spans="2:24" ht="32.25" customHeight="1" x14ac:dyDescent="0.25">
      <c r="B30" s="245" t="s">
        <v>133</v>
      </c>
      <c r="C30" s="244" t="s">
        <v>1992</v>
      </c>
      <c r="D30" s="196">
        <v>2</v>
      </c>
      <c r="E30" s="197">
        <v>3</v>
      </c>
      <c r="F30" s="197" t="s">
        <v>1975</v>
      </c>
      <c r="G30" s="198">
        <v>28.4</v>
      </c>
      <c r="H30" s="197">
        <v>72</v>
      </c>
      <c r="I30" s="198">
        <v>9</v>
      </c>
      <c r="J30" s="199">
        <f t="shared" si="1"/>
        <v>16.599599999999999</v>
      </c>
      <c r="K30" s="56"/>
      <c r="L30" s="55"/>
      <c r="M30" s="55"/>
      <c r="N30" s="55"/>
      <c r="O30" s="55"/>
      <c r="P30" s="55"/>
      <c r="Q30" s="55"/>
      <c r="R30" s="55"/>
      <c r="S30" s="54"/>
      <c r="T30" s="200">
        <f t="shared" si="2"/>
        <v>0</v>
      </c>
      <c r="U30" s="53">
        <f t="shared" si="3"/>
        <v>0</v>
      </c>
      <c r="V30" s="844">
        <f t="shared" si="4"/>
        <v>0</v>
      </c>
      <c r="W30" s="1492"/>
      <c r="X30" s="1493"/>
    </row>
    <row r="31" spans="2:24" ht="32.25" customHeight="1" thickBot="1" x14ac:dyDescent="0.3">
      <c r="B31" s="246" t="s">
        <v>134</v>
      </c>
      <c r="C31" s="247" t="s">
        <v>1993</v>
      </c>
      <c r="D31" s="203">
        <v>2</v>
      </c>
      <c r="E31" s="204">
        <v>3</v>
      </c>
      <c r="F31" s="204" t="s">
        <v>1975</v>
      </c>
      <c r="G31" s="205">
        <v>28.69</v>
      </c>
      <c r="H31" s="204">
        <v>72</v>
      </c>
      <c r="I31" s="205">
        <v>7.88</v>
      </c>
      <c r="J31" s="206">
        <f t="shared" si="1"/>
        <v>14.533872000000001</v>
      </c>
      <c r="K31" s="52"/>
      <c r="L31" s="51"/>
      <c r="M31" s="51"/>
      <c r="N31" s="51"/>
      <c r="O31" s="51"/>
      <c r="P31" s="51"/>
      <c r="Q31" s="51"/>
      <c r="R31" s="51"/>
      <c r="S31" s="50"/>
      <c r="T31" s="207">
        <f t="shared" si="2"/>
        <v>0</v>
      </c>
      <c r="U31" s="49">
        <f t="shared" si="3"/>
        <v>0</v>
      </c>
      <c r="V31" s="845">
        <f t="shared" si="4"/>
        <v>0</v>
      </c>
      <c r="W31" s="1494"/>
      <c r="X31" s="1495"/>
    </row>
    <row r="32" spans="2:24" ht="23.85" customHeight="1" x14ac:dyDescent="0.25">
      <c r="B32" s="1548" t="s">
        <v>2004</v>
      </c>
      <c r="C32" s="1549"/>
      <c r="D32" s="1549"/>
      <c r="E32" s="1549"/>
      <c r="F32" s="1549"/>
      <c r="G32" s="1549"/>
      <c r="H32" s="1549"/>
      <c r="I32" s="1549"/>
      <c r="J32" s="1549"/>
      <c r="K32" s="1549"/>
      <c r="L32" s="1549"/>
      <c r="M32" s="1549"/>
      <c r="N32" s="1549"/>
      <c r="O32" s="1549"/>
      <c r="P32" s="1549"/>
      <c r="Q32" s="1549"/>
      <c r="R32" s="1549"/>
      <c r="S32" s="1549"/>
      <c r="T32" s="1549"/>
      <c r="U32" s="1549"/>
      <c r="V32" s="1549"/>
      <c r="W32" s="1549"/>
      <c r="X32" s="1550"/>
    </row>
    <row r="33" spans="2:24" ht="23.85" customHeight="1" x14ac:dyDescent="0.25">
      <c r="B33" s="1548"/>
      <c r="C33" s="1549"/>
      <c r="D33" s="1549"/>
      <c r="E33" s="1549"/>
      <c r="F33" s="1549"/>
      <c r="G33" s="1549"/>
      <c r="H33" s="1549"/>
      <c r="I33" s="1549"/>
      <c r="J33" s="1549"/>
      <c r="K33" s="1549"/>
      <c r="L33" s="1549"/>
      <c r="M33" s="1549"/>
      <c r="N33" s="1549"/>
      <c r="O33" s="1549"/>
      <c r="P33" s="1549"/>
      <c r="Q33" s="1549"/>
      <c r="R33" s="1549"/>
      <c r="S33" s="1549"/>
      <c r="T33" s="1549"/>
      <c r="U33" s="1549"/>
      <c r="V33" s="1549"/>
      <c r="W33" s="1549"/>
      <c r="X33" s="1550"/>
    </row>
    <row r="34" spans="2:24" ht="0.75" customHeight="1" x14ac:dyDescent="0.25">
      <c r="B34" s="1548"/>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50"/>
    </row>
    <row r="35" spans="2:24" ht="33.75" customHeight="1" thickBot="1" x14ac:dyDescent="0.3">
      <c r="B35" s="1551"/>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3"/>
    </row>
    <row r="36" spans="2:24" ht="58.5" customHeight="1" thickTop="1" thickBot="1" x14ac:dyDescent="0.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row>
    <row r="37" spans="2:24" ht="23.25" x14ac:dyDescent="0.35">
      <c r="C37" s="1530" t="s">
        <v>2005</v>
      </c>
      <c r="D37" s="1531"/>
      <c r="E37" s="1531"/>
      <c r="F37" s="1531"/>
      <c r="G37" s="1532"/>
    </row>
    <row r="38" spans="2:24" x14ac:dyDescent="0.25">
      <c r="C38" s="82"/>
      <c r="D38" s="48"/>
      <c r="E38" s="48"/>
      <c r="F38" s="48"/>
      <c r="G38" s="88"/>
    </row>
    <row r="39" spans="2:24" x14ac:dyDescent="0.25">
      <c r="C39" s="82"/>
      <c r="D39" s="48"/>
      <c r="E39" s="48"/>
      <c r="F39" s="48"/>
      <c r="G39" s="88"/>
    </row>
    <row r="40" spans="2:24" x14ac:dyDescent="0.25">
      <c r="C40" s="82"/>
      <c r="D40" s="48"/>
      <c r="E40" s="48"/>
      <c r="F40" s="48"/>
      <c r="G40" s="88"/>
    </row>
    <row r="41" spans="2:24" ht="15.75" thickBot="1" x14ac:dyDescent="0.3">
      <c r="C41" s="80"/>
      <c r="D41" s="79"/>
      <c r="E41" s="79"/>
      <c r="F41" s="79"/>
      <c r="G41" s="87"/>
    </row>
  </sheetData>
  <sheetProtection algorithmName="SHA-512" hashValue="/ZZiVUG8zK1BIYkmnXbBpXIYE7smupgMbt9CpSY4ibedWBeZqPr2kQR9r5mSOZd5JhbJRiwhx8U2a1gCEt6iKg==" saltValue="RSLstEx2u9mixoz4KkQI5A==" spinCount="100000" sheet="1" objects="1" formatColumns="0" formatRows="0" selectLockedCells="1"/>
  <mergeCells count="27">
    <mergeCell ref="B1:P1"/>
    <mergeCell ref="Q1:X3"/>
    <mergeCell ref="B2:P2"/>
    <mergeCell ref="B3:C3"/>
    <mergeCell ref="D3:J3"/>
    <mergeCell ref="K3:M3"/>
    <mergeCell ref="N3:P3"/>
    <mergeCell ref="B4:X4"/>
    <mergeCell ref="B5:X5"/>
    <mergeCell ref="B6:J6"/>
    <mergeCell ref="L6:N6"/>
    <mergeCell ref="O6:R6"/>
    <mergeCell ref="T6:X6"/>
    <mergeCell ref="C37:G37"/>
    <mergeCell ref="B36:X36"/>
    <mergeCell ref="B7:B8"/>
    <mergeCell ref="E7:J7"/>
    <mergeCell ref="L7:Q7"/>
    <mergeCell ref="S7:X7"/>
    <mergeCell ref="E8:J8"/>
    <mergeCell ref="L8:Q8"/>
    <mergeCell ref="S8:X8"/>
    <mergeCell ref="B9:X9"/>
    <mergeCell ref="B10:X10"/>
    <mergeCell ref="W14:X31"/>
    <mergeCell ref="B32:X33"/>
    <mergeCell ref="B34:X35"/>
  </mergeCells>
  <conditionalFormatting sqref="B1:B1048576">
    <cfRule type="duplicateValues" dxfId="193" priority="1"/>
  </conditionalFormatting>
  <pageMargins left="0.25" right="0.25" top="0.5" bottom="0.25" header="0" footer="0"/>
  <pageSetup scale="3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84</vt:i4>
      </vt:variant>
    </vt:vector>
  </HeadingPairs>
  <TitlesOfParts>
    <vt:vector size="171" baseType="lpstr">
      <vt:lpstr>Total Sheet</vt:lpstr>
      <vt:lpstr>Instructions</vt:lpstr>
      <vt:lpstr>DATA 25 26</vt:lpstr>
      <vt:lpstr>10case minimum</vt:lpstr>
      <vt:lpstr>Overview Sheet</vt:lpstr>
      <vt:lpstr>Direct Delivery</vt:lpstr>
      <vt:lpstr>DoD Fresh</vt:lpstr>
      <vt:lpstr>Alpha (FFS)</vt:lpstr>
      <vt:lpstr>Alpha (NOI)</vt:lpstr>
      <vt:lpstr>Bake Crafters (NOI)</vt:lpstr>
      <vt:lpstr>Bongards (FFS)</vt:lpstr>
      <vt:lpstr>Bongards (NOI)</vt:lpstr>
      <vt:lpstr>Brookwood - Pork (FFS)</vt:lpstr>
      <vt:lpstr>Brookwood - Turkey (FFS)</vt:lpstr>
      <vt:lpstr>Butterball (NOI)</vt:lpstr>
      <vt:lpstr>Cargill-Sunny Fresh (FFS)</vt:lpstr>
      <vt:lpstr>Cargill-Sunny Fresh (NOI)</vt:lpstr>
      <vt:lpstr>Cavendish (NOI)</vt:lpstr>
      <vt:lpstr>Cherry Central - Apples (FFS)</vt:lpstr>
      <vt:lpstr>Cherry Central - Cherries (FFS)</vt:lpstr>
      <vt:lpstr>Classic Delight (NOI)</vt:lpstr>
      <vt:lpstr>Conagra (NOI)</vt:lpstr>
      <vt:lpstr>Foster Farms (NOI)</vt:lpstr>
      <vt:lpstr>Gold Creek (FFS)</vt:lpstr>
      <vt:lpstr>Gold Creek (NOI)</vt:lpstr>
      <vt:lpstr>High Liner (FFS)</vt:lpstr>
      <vt:lpstr>High Liner (NOI)</vt:lpstr>
      <vt:lpstr>Hormel-Jennie-O (FFS)</vt:lpstr>
      <vt:lpstr>Hormel-Jennie-O (NOI)</vt:lpstr>
      <vt:lpstr>IFS - Beef (FFS)</vt:lpstr>
      <vt:lpstr>IFS - Beef (NOI)</vt:lpstr>
      <vt:lpstr>IFS - 100103 Chicken (FFS)</vt:lpstr>
      <vt:lpstr>IFS - 100103 Chicken (NOI)</vt:lpstr>
      <vt:lpstr>IFS - 100113 Chicken (FFS)</vt:lpstr>
      <vt:lpstr>IFS - 100113 Chicken (NOI)</vt:lpstr>
      <vt:lpstr>J.T.M. - Beef (FFS)</vt:lpstr>
      <vt:lpstr>J.T.M - Beef (NOI)</vt:lpstr>
      <vt:lpstr>J.T.M.  - Cheese (FFS)</vt:lpstr>
      <vt:lpstr>J.T.M. - Cheese (NOI)</vt:lpstr>
      <vt:lpstr>J.T.M. - Pork (FFS)</vt:lpstr>
      <vt:lpstr>J.T.M. - Pork (NOI)</vt:lpstr>
      <vt:lpstr>J.T.M. - Turkey (FFS)</vt:lpstr>
      <vt:lpstr>J.T.M. - Turkey (NOI)</vt:lpstr>
      <vt:lpstr>Land O Lakes (NOI)</vt:lpstr>
      <vt:lpstr>Los Cabos (FFS)</vt:lpstr>
      <vt:lpstr>Los Cabos (NOI)</vt:lpstr>
      <vt:lpstr>McCain - Sweet Potatoes (NOI)</vt:lpstr>
      <vt:lpstr>McCain - Potatoes (NOI)</vt:lpstr>
      <vt:lpstr>Nardone Bros (FFS)</vt:lpstr>
      <vt:lpstr>Nardone Bros (NOI)</vt:lpstr>
      <vt:lpstr>NFG - Apples (FFS)</vt:lpstr>
      <vt:lpstr>NFG - Apples (NOI)</vt:lpstr>
      <vt:lpstr>NFG - Peaches (FFS)</vt:lpstr>
      <vt:lpstr>NFG - Peaches (NOI)</vt:lpstr>
      <vt:lpstr>NFG - Pears (FFS)</vt:lpstr>
      <vt:lpstr>NFG - Pears (NOI)</vt:lpstr>
      <vt:lpstr>NFG - Mixed Fruit (FFS)</vt:lpstr>
      <vt:lpstr>NFG - Mixed Fruit (NOI)</vt:lpstr>
      <vt:lpstr>NFG - Garbanzo Beans (FFS)</vt:lpstr>
      <vt:lpstr>NFG - Garbanzo Beans (NOI)</vt:lpstr>
      <vt:lpstr>NFG - Pinto Beans (FFS)</vt:lpstr>
      <vt:lpstr>NFG - Pinto Beans (NOI)</vt:lpstr>
      <vt:lpstr>Nick's Famous BBQ (FFS)</vt:lpstr>
      <vt:lpstr>Peterson Farms (NOI)</vt:lpstr>
      <vt:lpstr>Pilgrims-GoldKist (FFS)</vt:lpstr>
      <vt:lpstr>Pilgrims-GoldKist (NOI)</vt:lpstr>
      <vt:lpstr>Red Gold (FFS)</vt:lpstr>
      <vt:lpstr>Red Gold (NOI)</vt:lpstr>
      <vt:lpstr>Rich Chicks (FFS)</vt:lpstr>
      <vt:lpstr>Rich Chicks (NOI)</vt:lpstr>
      <vt:lpstr>Richland Hills (NOI)</vt:lpstr>
      <vt:lpstr>Rich's - Cheese (FFS)</vt:lpstr>
      <vt:lpstr>Rich's - Cheese (NOI)</vt:lpstr>
      <vt:lpstr>Rich's - Flour (NOI)</vt:lpstr>
      <vt:lpstr>S&amp;F Foods (NOI)</vt:lpstr>
      <vt:lpstr>S.A. Piazza (NOI)</vt:lpstr>
      <vt:lpstr>Schwan's - Cheese (NOI)</vt:lpstr>
      <vt:lpstr>Schwan's - Chicken (NOI)</vt:lpstr>
      <vt:lpstr>Smuckers (NOI)</vt:lpstr>
      <vt:lpstr>Tasty Brands (FFS)</vt:lpstr>
      <vt:lpstr>Tasty Brands (NOI)</vt:lpstr>
      <vt:lpstr>Tyson - Beef (NOI)</vt:lpstr>
      <vt:lpstr>Tyson - Cheese (NOI)</vt:lpstr>
      <vt:lpstr>Tyson - Chicken (NOI)</vt:lpstr>
      <vt:lpstr>Tyson - Pork (NOI)</vt:lpstr>
      <vt:lpstr>Yang's 5th Taste (FFS)</vt:lpstr>
      <vt:lpstr>Yang's 5th Taste (NOI)</vt:lpstr>
      <vt:lpstr>'Alpha (FFS)'!Print_Area</vt:lpstr>
      <vt:lpstr>'Alpha (NOI)'!Print_Area</vt:lpstr>
      <vt:lpstr>'Bake Crafters (NOI)'!Print_Area</vt:lpstr>
      <vt:lpstr>'Bongards (FFS)'!Print_Area</vt:lpstr>
      <vt:lpstr>'Bongards (NOI)'!Print_Area</vt:lpstr>
      <vt:lpstr>'Brookwood - Pork (FFS)'!Print_Area</vt:lpstr>
      <vt:lpstr>'Brookwood - Turkey (FFS)'!Print_Area</vt:lpstr>
      <vt:lpstr>'Butterball (NOI)'!Print_Area</vt:lpstr>
      <vt:lpstr>'Cargill-Sunny Fresh (FFS)'!Print_Area</vt:lpstr>
      <vt:lpstr>'Cargill-Sunny Fresh (NOI)'!Print_Area</vt:lpstr>
      <vt:lpstr>'Cavendish (NOI)'!Print_Area</vt:lpstr>
      <vt:lpstr>'Cherry Central - Apples (FFS)'!Print_Area</vt:lpstr>
      <vt:lpstr>'Cherry Central - Cherries (FFS)'!Print_Area</vt:lpstr>
      <vt:lpstr>'Classic Delight (NOI)'!Print_Area</vt:lpstr>
      <vt:lpstr>'Conagra (NOI)'!Print_Area</vt:lpstr>
      <vt:lpstr>'DATA 25 26'!Print_Area</vt:lpstr>
      <vt:lpstr>'Direct Delivery'!Print_Area</vt:lpstr>
      <vt:lpstr>'DoD Fresh'!Print_Area</vt:lpstr>
      <vt:lpstr>'Foster Farms (NOI)'!Print_Area</vt:lpstr>
      <vt:lpstr>'Gold Creek (FFS)'!Print_Area</vt:lpstr>
      <vt:lpstr>'Gold Creek (NOI)'!Print_Area</vt:lpstr>
      <vt:lpstr>'High Liner (FFS)'!Print_Area</vt:lpstr>
      <vt:lpstr>'High Liner (NOI)'!Print_Area</vt:lpstr>
      <vt:lpstr>'Hormel-Jennie-O (FFS)'!Print_Area</vt:lpstr>
      <vt:lpstr>'Hormel-Jennie-O (NOI)'!Print_Area</vt:lpstr>
      <vt:lpstr>'IFS - 100103 Chicken (FFS)'!Print_Area</vt:lpstr>
      <vt:lpstr>'IFS - 100103 Chicken (NOI)'!Print_Area</vt:lpstr>
      <vt:lpstr>'IFS - 100113 Chicken (FFS)'!Print_Area</vt:lpstr>
      <vt:lpstr>'IFS - 100113 Chicken (NOI)'!Print_Area</vt:lpstr>
      <vt:lpstr>'IFS - Beef (FFS)'!Print_Area</vt:lpstr>
      <vt:lpstr>'IFS - Beef (NOI)'!Print_Area</vt:lpstr>
      <vt:lpstr>Instructions!Print_Area</vt:lpstr>
      <vt:lpstr>'J.T.M - Beef (NOI)'!Print_Area</vt:lpstr>
      <vt:lpstr>'J.T.M.  - Cheese (FFS)'!Print_Area</vt:lpstr>
      <vt:lpstr>'J.T.M. - Beef (FFS)'!Print_Area</vt:lpstr>
      <vt:lpstr>'J.T.M. - Cheese (NOI)'!Print_Area</vt:lpstr>
      <vt:lpstr>'J.T.M. - Pork (FFS)'!Print_Area</vt:lpstr>
      <vt:lpstr>'J.T.M. - Pork (NOI)'!Print_Area</vt:lpstr>
      <vt:lpstr>'J.T.M. - Turkey (FFS)'!Print_Area</vt:lpstr>
      <vt:lpstr>'J.T.M. - Turkey (NOI)'!Print_Area</vt:lpstr>
      <vt:lpstr>'Land O Lakes (NOI)'!Print_Area</vt:lpstr>
      <vt:lpstr>'Los Cabos (FFS)'!Print_Area</vt:lpstr>
      <vt:lpstr>'Los Cabos (NOI)'!Print_Area</vt:lpstr>
      <vt:lpstr>'McCain - Potatoes (NOI)'!Print_Area</vt:lpstr>
      <vt:lpstr>'McCain - Sweet Potatoes (NOI)'!Print_Area</vt:lpstr>
      <vt:lpstr>'Nardone Bros (FFS)'!Print_Area</vt:lpstr>
      <vt:lpstr>'Nardone Bros (NOI)'!Print_Area</vt:lpstr>
      <vt:lpstr>'NFG - Apples (FFS)'!Print_Area</vt:lpstr>
      <vt:lpstr>'NFG - Apples (NOI)'!Print_Area</vt:lpstr>
      <vt:lpstr>'NFG - Garbanzo Beans (FFS)'!Print_Area</vt:lpstr>
      <vt:lpstr>'NFG - Garbanzo Beans (NOI)'!Print_Area</vt:lpstr>
      <vt:lpstr>'NFG - Mixed Fruit (FFS)'!Print_Area</vt:lpstr>
      <vt:lpstr>'NFG - Mixed Fruit (NOI)'!Print_Area</vt:lpstr>
      <vt:lpstr>'NFG - Peaches (FFS)'!Print_Area</vt:lpstr>
      <vt:lpstr>'NFG - Peaches (NOI)'!Print_Area</vt:lpstr>
      <vt:lpstr>'NFG - Pears (FFS)'!Print_Area</vt:lpstr>
      <vt:lpstr>'NFG - Pears (NOI)'!Print_Area</vt:lpstr>
      <vt:lpstr>'NFG - Pinto Beans (FFS)'!Print_Area</vt:lpstr>
      <vt:lpstr>'NFG - Pinto Beans (NOI)'!Print_Area</vt:lpstr>
      <vt:lpstr>'Nick''s Famous BBQ (FFS)'!Print_Area</vt:lpstr>
      <vt:lpstr>'Overview Sheet'!Print_Area</vt:lpstr>
      <vt:lpstr>'Peterson Farms (NOI)'!Print_Area</vt:lpstr>
      <vt:lpstr>'Pilgrims-GoldKist (FFS)'!Print_Area</vt:lpstr>
      <vt:lpstr>'Pilgrims-GoldKist (NOI)'!Print_Area</vt:lpstr>
      <vt:lpstr>'Red Gold (FFS)'!Print_Area</vt:lpstr>
      <vt:lpstr>'Red Gold (NOI)'!Print_Area</vt:lpstr>
      <vt:lpstr>'Rich Chicks (FFS)'!Print_Area</vt:lpstr>
      <vt:lpstr>'Rich Chicks (NOI)'!Print_Area</vt:lpstr>
      <vt:lpstr>'Richland Hills (NOI)'!Print_Area</vt:lpstr>
      <vt:lpstr>'Rich''s - Cheese (NOI)'!Print_Area</vt:lpstr>
      <vt:lpstr>'S&amp;F Foods (NOI)'!Print_Area</vt:lpstr>
      <vt:lpstr>'S.A. Piazza (NOI)'!Print_Area</vt:lpstr>
      <vt:lpstr>'Schwan''s - Cheese (NOI)'!Print_Area</vt:lpstr>
      <vt:lpstr>'Schwan''s - Chicken (NOI)'!Print_Area</vt:lpstr>
      <vt:lpstr>'Smuckers (NOI)'!Print_Area</vt:lpstr>
      <vt:lpstr>'Tasty Brands (FFS)'!Print_Area</vt:lpstr>
      <vt:lpstr>'Tasty Brands (NOI)'!Print_Area</vt:lpstr>
      <vt:lpstr>'Tyson - Beef (NOI)'!Print_Area</vt:lpstr>
      <vt:lpstr>'Tyson - Cheese (NOI)'!Print_Area</vt:lpstr>
      <vt:lpstr>'Tyson - Chicken (NOI)'!Print_Area</vt:lpstr>
      <vt:lpstr>'Tyson - Pork (NOI)'!Print_Area</vt:lpstr>
      <vt:lpstr>'Yang''s 5th Taste (FFS)'!Print_Area</vt:lpstr>
      <vt:lpstr>'Yang''s 5th Taste (NOI)'!Print_Area</vt:lpstr>
      <vt:lpstr>'Direct Delivery'!Print_Titles</vt:lpstr>
    </vt:vector>
  </TitlesOfParts>
  <Manager/>
  <Company>State of Missouri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Rees, Ellen</dc:creator>
  <cp:keywords/>
  <dc:description/>
  <cp:lastModifiedBy>Rees, Ellen</cp:lastModifiedBy>
  <cp:revision/>
  <cp:lastPrinted>2025-01-16T16:45:28Z</cp:lastPrinted>
  <dcterms:created xsi:type="dcterms:W3CDTF">2024-12-04T19:05:18Z</dcterms:created>
  <dcterms:modified xsi:type="dcterms:W3CDTF">2025-01-17T13:39:29Z</dcterms:modified>
  <cp:category/>
  <cp:contentStatus/>
</cp:coreProperties>
</file>