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/>
  <mc:AlternateContent xmlns:mc="http://schemas.openxmlformats.org/markup-compatibility/2006">
    <mc:Choice Requires="x15">
      <x15ac:absPath xmlns:x15ac="http://schemas.microsoft.com/office/spreadsheetml/2010/11/ac" url="\\pilgrims-us.net\dept\Food_Service\School\2026\25-26 Commodity Calc\"/>
    </mc:Choice>
  </mc:AlternateContent>
  <xr:revisionPtr revIDLastSave="0" documentId="13_ncr:1_{F509A680-9F42-4B03-A33B-ADC390CF81E1}" xr6:coauthVersionLast="47" xr6:coauthVersionMax="47" xr10:uidLastSave="{00000000-0000-0000-0000-000000000000}"/>
  <bookViews>
    <workbookView xWindow="57480" yWindow="-120" windowWidth="29040" windowHeight="15840" activeTab="1" xr2:uid="{00000000-000D-0000-FFFF-FFFF00000000}"/>
  </bookViews>
  <sheets>
    <sheet name="Contact information" sheetId="5" r:id="rId1"/>
    <sheet name="Servings to Lbs" sheetId="1" r:id="rId2"/>
    <sheet name="Lbs to Servings" sheetId="2" r:id="rId3"/>
    <sheet name="Order Form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2" l="1"/>
  <c r="P10" i="2"/>
  <c r="O10" i="2"/>
  <c r="K10" i="2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P7" i="3" s="1"/>
  <c r="O6" i="3"/>
  <c r="P6" i="3" s="1"/>
  <c r="O5" i="3"/>
  <c r="O4" i="3"/>
  <c r="N21" i="3"/>
  <c r="M21" i="3"/>
  <c r="L21" i="3"/>
  <c r="K21" i="3"/>
  <c r="J21" i="3"/>
  <c r="I21" i="3"/>
  <c r="H21" i="3"/>
  <c r="G21" i="3"/>
  <c r="F21" i="3"/>
  <c r="E21" i="3"/>
  <c r="D21" i="3"/>
  <c r="C21" i="3"/>
  <c r="P20" i="3"/>
  <c r="P4" i="3"/>
  <c r="C29" i="2"/>
  <c r="C28" i="2"/>
  <c r="P26" i="2"/>
  <c r="K24" i="2"/>
  <c r="P25" i="2"/>
  <c r="K23" i="2"/>
  <c r="K22" i="2"/>
  <c r="K21" i="2"/>
  <c r="K20" i="2"/>
  <c r="K19" i="2"/>
  <c r="P18" i="2"/>
  <c r="P17" i="2"/>
  <c r="P16" i="2"/>
  <c r="P15" i="2"/>
  <c r="K14" i="2"/>
  <c r="K13" i="2"/>
  <c r="P12" i="2"/>
  <c r="K11" i="2"/>
  <c r="K10" i="1"/>
  <c r="O10" i="1"/>
  <c r="S10" i="1" s="1"/>
  <c r="T23" i="1"/>
  <c r="T24" i="1"/>
  <c r="T25" i="1"/>
  <c r="T26" i="1"/>
  <c r="T19" i="1"/>
  <c r="T20" i="1"/>
  <c r="T18" i="1"/>
  <c r="T17" i="1"/>
  <c r="T16" i="1"/>
  <c r="T15" i="1"/>
  <c r="T14" i="1"/>
  <c r="T13" i="1"/>
  <c r="T12" i="1"/>
  <c r="T11" i="1"/>
  <c r="T10" i="1"/>
  <c r="O26" i="1"/>
  <c r="O23" i="1"/>
  <c r="U23" i="1" s="1"/>
  <c r="K26" i="1"/>
  <c r="K25" i="1"/>
  <c r="O25" i="1" s="1"/>
  <c r="S25" i="1" s="1"/>
  <c r="K24" i="1"/>
  <c r="O24" i="1" s="1"/>
  <c r="S24" i="1" s="1"/>
  <c r="K23" i="1"/>
  <c r="K22" i="1"/>
  <c r="K21" i="1"/>
  <c r="O21" i="1" s="1"/>
  <c r="S21" i="1" s="1"/>
  <c r="K20" i="1"/>
  <c r="O20" i="1" s="1"/>
  <c r="K11" i="1"/>
  <c r="O11" i="1" s="1"/>
  <c r="T21" i="1"/>
  <c r="K15" i="1"/>
  <c r="O15" i="1" s="1"/>
  <c r="S15" i="1" s="1"/>
  <c r="K14" i="1"/>
  <c r="O14" i="1" s="1"/>
  <c r="S14" i="1" s="1"/>
  <c r="T22" i="1"/>
  <c r="O22" i="1"/>
  <c r="S22" i="1" s="1"/>
  <c r="P13" i="3"/>
  <c r="P12" i="3"/>
  <c r="P11" i="3"/>
  <c r="P10" i="3"/>
  <c r="N28" i="2"/>
  <c r="K19" i="1"/>
  <c r="O19" i="1" s="1"/>
  <c r="K18" i="1"/>
  <c r="O18" i="1" s="1"/>
  <c r="S18" i="1" s="1"/>
  <c r="K12" i="1"/>
  <c r="O12" i="1" s="1"/>
  <c r="S12" i="1" s="1"/>
  <c r="K17" i="1"/>
  <c r="O17" i="1" s="1"/>
  <c r="K16" i="1"/>
  <c r="O16" i="1" s="1"/>
  <c r="S16" i="1" s="1"/>
  <c r="K13" i="1"/>
  <c r="O13" i="1" s="1"/>
  <c r="S13" i="1" s="1"/>
  <c r="S11" i="1" l="1"/>
  <c r="C29" i="1" s="1"/>
  <c r="U11" i="1"/>
  <c r="U25" i="1"/>
  <c r="S23" i="1"/>
  <c r="U21" i="1"/>
  <c r="O23" i="2"/>
  <c r="P22" i="2"/>
  <c r="Q22" i="2" s="1"/>
  <c r="P23" i="2"/>
  <c r="Q23" i="2" s="1"/>
  <c r="P24" i="2"/>
  <c r="Q24" i="2" s="1"/>
  <c r="O11" i="2"/>
  <c r="P13" i="2"/>
  <c r="Q13" i="2" s="1"/>
  <c r="P14" i="2"/>
  <c r="Q14" i="2" s="1"/>
  <c r="O14" i="2"/>
  <c r="K25" i="2"/>
  <c r="O25" i="2" s="1"/>
  <c r="P19" i="2"/>
  <c r="Q19" i="2" s="1"/>
  <c r="O13" i="2"/>
  <c r="P11" i="2"/>
  <c r="Q11" i="2" s="1"/>
  <c r="P20" i="2"/>
  <c r="Q20" i="2" s="1"/>
  <c r="P21" i="2"/>
  <c r="Q21" i="2" s="1"/>
  <c r="K26" i="2"/>
  <c r="O26" i="2" s="1"/>
  <c r="K18" i="2"/>
  <c r="O18" i="2" s="1"/>
  <c r="K17" i="2"/>
  <c r="O17" i="2" s="1"/>
  <c r="K16" i="2"/>
  <c r="O16" i="2" s="1"/>
  <c r="K15" i="2"/>
  <c r="O15" i="2" s="1"/>
  <c r="K12" i="2"/>
  <c r="O12" i="2" s="1"/>
  <c r="S26" i="1"/>
  <c r="C30" i="2"/>
  <c r="E28" i="2"/>
  <c r="O20" i="2"/>
  <c r="O22" i="2"/>
  <c r="U15" i="1"/>
  <c r="U14" i="1"/>
  <c r="U24" i="1"/>
  <c r="U22" i="1"/>
  <c r="O24" i="2"/>
  <c r="O21" i="2"/>
  <c r="E29" i="2"/>
  <c r="U16" i="1"/>
  <c r="U12" i="1"/>
  <c r="U18" i="1"/>
  <c r="U26" i="1"/>
  <c r="S17" i="1"/>
  <c r="U17" i="1"/>
  <c r="U10" i="1"/>
  <c r="U19" i="1"/>
  <c r="S19" i="1"/>
  <c r="S20" i="1"/>
  <c r="U20" i="1"/>
  <c r="U13" i="1"/>
  <c r="P21" i="3"/>
  <c r="O19" i="2"/>
  <c r="C28" i="1" l="1"/>
  <c r="C30" i="1" s="1"/>
  <c r="Q17" i="2"/>
  <c r="Q16" i="2"/>
  <c r="Q12" i="2"/>
  <c r="Q26" i="2"/>
  <c r="Q15" i="2"/>
  <c r="Q18" i="2"/>
  <c r="D28" i="2" s="1"/>
  <c r="Q25" i="2"/>
  <c r="D29" i="2" s="1"/>
  <c r="D28" i="1"/>
  <c r="D29" i="1"/>
  <c r="R28" i="1"/>
  <c r="D30" i="2" l="1"/>
  <c r="D30" i="1"/>
  <c r="E28" i="1"/>
  <c r="E29" i="1"/>
</calcChain>
</file>

<file path=xl/sharedStrings.xml><?xml version="1.0" encoding="utf-8"?>
<sst xmlns="http://schemas.openxmlformats.org/spreadsheetml/2006/main" count="437" uniqueCount="122">
  <si>
    <t>100103 (A522) BULK PACK LARGE CHICKEN</t>
  </si>
  <si>
    <t>Code</t>
  </si>
  <si>
    <t>Description</t>
  </si>
  <si>
    <t>Serving Size</t>
  </si>
  <si>
    <t>Cs. Wt.</t>
  </si>
  <si>
    <t>Meat Equiv</t>
  </si>
  <si>
    <t>Grain Serving</t>
  </si>
  <si>
    <t>Servings needed per menu placement</t>
  </si>
  <si>
    <t>Times on menu / year</t>
  </si>
  <si>
    <t>Total Servings needed per year</t>
  </si>
  <si>
    <t>Servings per CASE</t>
  </si>
  <si>
    <t xml:space="preserve">Total Finished Cases </t>
  </si>
  <si>
    <t>Lbs. of DF per case</t>
  </si>
  <si>
    <t>Total Donated Food # Needed</t>
  </si>
  <si>
    <t>Donated Food Value per case</t>
  </si>
  <si>
    <t>Estimated Entitlement $ Used</t>
  </si>
  <si>
    <t>2 oz</t>
  </si>
  <si>
    <t>X</t>
  </si>
  <si>
    <t>=</t>
  </si>
  <si>
    <t>÷</t>
  </si>
  <si>
    <t>3.05 oz</t>
  </si>
  <si>
    <t>Broker:</t>
  </si>
  <si>
    <t xml:space="preserve"> </t>
  </si>
  <si>
    <t>School District:</t>
  </si>
  <si>
    <t>Contact:</t>
  </si>
  <si>
    <t>Address:</t>
  </si>
  <si>
    <t>Email:</t>
  </si>
  <si>
    <t>City/State Zip:</t>
  </si>
  <si>
    <t>Phone:</t>
  </si>
  <si>
    <t>Distributor:</t>
  </si>
  <si>
    <t>Fax:</t>
  </si>
  <si>
    <t>Signature:</t>
  </si>
  <si>
    <t>Meat Type</t>
  </si>
  <si>
    <t>NP</t>
  </si>
  <si>
    <t>White</t>
  </si>
  <si>
    <t>Dark</t>
  </si>
  <si>
    <t>YEARLY ALLOCATION DELIVERY REQUEST / PLANNER</t>
  </si>
  <si>
    <t>Ship To:</t>
  </si>
  <si>
    <t>Billing Address:</t>
  </si>
  <si>
    <t>FS Director:</t>
  </si>
  <si>
    <t>City, State, Zip:</t>
  </si>
  <si>
    <t>e-mail:</t>
  </si>
  <si>
    <t>Date:</t>
  </si>
  <si>
    <t>Delivery Purchase order required:</t>
  </si>
  <si>
    <t>Yes / No</t>
  </si>
  <si>
    <t>Total White Meat Lbs - 100103</t>
  </si>
  <si>
    <t>Total Dark Meat Lbs - 100103</t>
  </si>
  <si>
    <t>.</t>
  </si>
  <si>
    <t>Instructions:</t>
  </si>
  <si>
    <t>1. Enter servings needed per menu placement in column G</t>
  </si>
  <si>
    <t>4. Email completed form to broker rep</t>
  </si>
  <si>
    <t>Please return to Broker</t>
  </si>
  <si>
    <t>Servings Returned</t>
  </si>
  <si>
    <t>1. Enter Total lbs of diverted chicken in column G</t>
  </si>
  <si>
    <t>Sold To:</t>
  </si>
  <si>
    <t>School:</t>
  </si>
  <si>
    <t>City, St, Zip:</t>
  </si>
  <si>
    <t>E-Mail:</t>
  </si>
  <si>
    <t>RA  #:</t>
  </si>
  <si>
    <t>PO Number:</t>
  </si>
  <si>
    <t>Requested Delivery Date to Warehouse/Distributor:</t>
  </si>
  <si>
    <t>Total CS / Ship Period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</si>
  <si>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</si>
  <si>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</si>
  <si>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</si>
  <si>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</si>
  <si>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</si>
  <si>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</si>
  <si>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</si>
  <si>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</si>
  <si>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</si>
  <si>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</si>
  <si>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</si>
  <si>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</si>
  <si>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Please enter total Cases needed for each shipping period below</t>
  </si>
  <si>
    <t>Please divert large bird lbs to 5002937 Sumter</t>
  </si>
  <si>
    <t>Shipped Lbs</t>
  </si>
  <si>
    <t>Total Cases</t>
  </si>
  <si>
    <t>60% Goal</t>
  </si>
  <si>
    <t>40% Goal</t>
  </si>
  <si>
    <t>*Please be sure to be at 60% white and 40% dark meat lbs.</t>
  </si>
  <si>
    <t>3. Email completed form to broker rep</t>
  </si>
  <si>
    <t>GK CN WHLGRN BRD PPCRN SMCKR 6/5# FC</t>
  </si>
  <si>
    <t>1 oz</t>
  </si>
  <si>
    <t>4.25 oz</t>
  </si>
  <si>
    <t>4.35 oz</t>
  </si>
  <si>
    <t>3.04 oz</t>
  </si>
  <si>
    <t>3.06 oz</t>
  </si>
  <si>
    <t>4.30 oz</t>
  </si>
  <si>
    <t>2.24 oz</t>
  </si>
  <si>
    <t xml:space="preserve">3.05 oz </t>
  </si>
  <si>
    <t>4.00 oz</t>
  </si>
  <si>
    <t>Total Lbs of Diverted Chicken</t>
  </si>
  <si>
    <t>2.36 oz</t>
  </si>
  <si>
    <t>2.17 oz</t>
  </si>
  <si>
    <t>2oz</t>
  </si>
  <si>
    <t>GK WHLGRN BRD BRST CHNK 6/5# FC</t>
  </si>
  <si>
    <t>GK WHLGRN BRD B/S BRST 6/5# FC</t>
  </si>
  <si>
    <t xml:space="preserve">GK HOMESTYLE WG BREADED CHICKEN STRIPS </t>
  </si>
  <si>
    <t>GK WG SPICY BREADED CHICKEN PATTY W/ ISP</t>
  </si>
  <si>
    <t>GK WG HOMESTYLE BREADED BREAKFAST PATTY</t>
  </si>
  <si>
    <t>GK WG HOMESTYLE BRD NUG 6/5# FC</t>
  </si>
  <si>
    <t>GK FC WG BREADED CHICKEN DARK MEAT CHUNKS</t>
  </si>
  <si>
    <t>GK WG BREADED BREAST CHICKEN TENDERS</t>
  </si>
  <si>
    <t>GK FC B/S WG BREADED CHICKEN BREAST STRIPS</t>
  </si>
  <si>
    <t>GK WG BREADED CHICKEN BREAST FILLET</t>
  </si>
  <si>
    <t>GK WHLGRN HOMESTYLE BRD PAT 6/5# FC</t>
  </si>
  <si>
    <t>4.00 - 7.50 oz</t>
  </si>
  <si>
    <t>3.40 - 4.80 oz</t>
  </si>
  <si>
    <t>4.24 - 5.27 oz</t>
  </si>
  <si>
    <t>4.30 - 5.30 oz</t>
  </si>
  <si>
    <t>2.32 oz</t>
  </si>
  <si>
    <t>Rows 28 &amp; 29 will show total 100103 lbs required</t>
  </si>
  <si>
    <t>GK WHLGRN BRD DRK MT PCORN SMCKR 6/5# FC</t>
  </si>
  <si>
    <t>GK DICED CHICKEN 6/5# FC</t>
  </si>
  <si>
    <t>GK CHICKEN FAJITA STRIPS 6/5# FC</t>
  </si>
  <si>
    <t>GK DARK MEAT CHICKEN STRIPS W/ GRILL MARK 6/5# FC</t>
  </si>
  <si>
    <t>GK BREADED CHICKEN DRUMSTICK FC</t>
  </si>
  <si>
    <t>2. Enter times on menu / year in column I</t>
  </si>
  <si>
    <t>3. Review columns K, O, S and U for Lbs and entitlement dollars needed</t>
  </si>
  <si>
    <t>2. Review columns K, O and Q for finished cases, servings and entitlement dollars used</t>
  </si>
  <si>
    <t>PILGRIM'S PRIDE CORPORATION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</si>
</sst>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2"/>
      <color theme="4" tint="-0.249977111117893"/>
      <name val="Calibri"/>
      <family val="2"/>
      <scheme val="minor"/>
    </font>
    <font>
      <sz val="11"/>
      <color theme="1"/>
      <name val="Calibri"/>
      <family val="2"/>
    </font>
    <font>
      <b/>
      <sz val="11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theme="7" tint="0.39997558519241921"/>
      </right>
      <top style="medium">
        <color theme="7" tint="0.39997558519241921"/>
      </top>
      <bottom/>
      <diagonal/>
    </border>
    <border>
      <left/>
      <right style="medium">
        <color theme="7" tint="0.39997558519241921"/>
      </right>
      <top/>
      <bottom style="medium">
        <color theme="7" tint="0.399975585192419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4" fontId="0" fillId="2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" fontId="0" fillId="2" borderId="2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4" xfId="0" applyBorder="1"/>
    <xf numFmtId="0" fontId="8" fillId="4" borderId="4" xfId="0" applyFont="1" applyFill="1" applyBorder="1"/>
    <xf numFmtId="0" fontId="8" fillId="4" borderId="4" xfId="0" applyFont="1" applyFill="1" applyBorder="1" applyAlignment="1">
      <alignment horizontal="left"/>
    </xf>
    <xf numFmtId="0" fontId="0" fillId="0" borderId="5" xfId="0" applyBorder="1"/>
    <xf numFmtId="0" fontId="8" fillId="4" borderId="5" xfId="0" applyFont="1" applyFill="1" applyBorder="1" applyAlignment="1">
      <alignment horizontal="left"/>
    </xf>
    <xf numFmtId="0" fontId="8" fillId="4" borderId="5" xfId="0" applyFont="1" applyFill="1" applyBorder="1"/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4" borderId="9" xfId="0" applyFont="1" applyFill="1" applyBorder="1"/>
    <xf numFmtId="0" fontId="0" fillId="0" borderId="13" xfId="0" applyBorder="1"/>
    <xf numFmtId="0" fontId="0" fillId="0" borderId="14" xfId="0" applyBorder="1"/>
    <xf numFmtId="0" fontId="8" fillId="0" borderId="9" xfId="0" applyFont="1" applyBorder="1"/>
    <xf numFmtId="0" fontId="8" fillId="0" borderId="11" xfId="0" applyFont="1" applyBorder="1"/>
    <xf numFmtId="0" fontId="8" fillId="0" borderId="16" xfId="0" applyFont="1" applyBorder="1"/>
    <xf numFmtId="0" fontId="0" fillId="0" borderId="11" xfId="0" applyBorder="1"/>
    <xf numFmtId="0" fontId="9" fillId="0" borderId="0" xfId="0" applyFont="1"/>
    <xf numFmtId="0" fontId="10" fillId="0" borderId="0" xfId="0" applyFont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2" fontId="2" fillId="2" borderId="3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11" fillId="5" borderId="7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vertical="center" wrapText="1"/>
    </xf>
    <xf numFmtId="0" fontId="3" fillId="5" borderId="15" xfId="0" applyFont="1" applyFill="1" applyBorder="1"/>
    <xf numFmtId="0" fontId="3" fillId="5" borderId="8" xfId="0" applyFont="1" applyFill="1" applyBorder="1"/>
    <xf numFmtId="0" fontId="11" fillId="5" borderId="7" xfId="0" applyFont="1" applyFill="1" applyBorder="1"/>
    <xf numFmtId="0" fontId="11" fillId="6" borderId="0" xfId="0" applyFont="1" applyFill="1" applyAlignment="1">
      <alignment horizontal="left" vertical="center"/>
    </xf>
    <xf numFmtId="0" fontId="11" fillId="6" borderId="0" xfId="0" applyFont="1" applyFill="1" applyAlignment="1">
      <alignment vertical="center" wrapText="1"/>
    </xf>
    <xf numFmtId="0" fontId="11" fillId="6" borderId="0" xfId="0" applyFont="1" applyFill="1" applyAlignment="1">
      <alignment horizontal="center" vertical="center"/>
    </xf>
    <xf numFmtId="44" fontId="11" fillId="6" borderId="0" xfId="1" applyFont="1" applyFill="1" applyAlignment="1">
      <alignment horizontal="center" vertical="center"/>
    </xf>
    <xf numFmtId="164" fontId="11" fillId="6" borderId="0" xfId="1" applyNumberFormat="1" applyFont="1" applyFill="1" applyAlignment="1">
      <alignment horizontal="center" vertical="center"/>
    </xf>
    <xf numFmtId="0" fontId="2" fillId="3" borderId="10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8" xfId="0" applyFont="1" applyFill="1" applyBorder="1"/>
    <xf numFmtId="0" fontId="13" fillId="3" borderId="10" xfId="0" applyFont="1" applyFill="1" applyBorder="1"/>
    <xf numFmtId="0" fontId="13" fillId="3" borderId="10" xfId="0" applyFont="1" applyFill="1" applyBorder="1" applyAlignment="1">
      <alignment horizontal="left"/>
    </xf>
    <xf numFmtId="0" fontId="13" fillId="3" borderId="10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6" xfId="0" applyFont="1" applyFill="1" applyBorder="1"/>
    <xf numFmtId="0" fontId="13" fillId="3" borderId="16" xfId="0" applyFont="1" applyFill="1" applyBorder="1"/>
    <xf numFmtId="0" fontId="13" fillId="0" borderId="10" xfId="0" applyFont="1" applyBorder="1"/>
    <xf numFmtId="0" fontId="13" fillId="3" borderId="12" xfId="0" applyFont="1" applyFill="1" applyBorder="1"/>
    <xf numFmtId="0" fontId="5" fillId="0" borderId="0" xfId="0" applyFont="1" applyAlignment="1">
      <alignment vertical="center"/>
    </xf>
    <xf numFmtId="0" fontId="2" fillId="7" borderId="0" xfId="0" applyFont="1" applyFill="1" applyAlignment="1">
      <alignment horizontal="left" wrapText="1"/>
    </xf>
    <xf numFmtId="0" fontId="2" fillId="7" borderId="0" xfId="0" applyFont="1" applyFill="1" applyAlignment="1">
      <alignment wrapText="1"/>
    </xf>
    <xf numFmtId="0" fontId="2" fillId="7" borderId="0" xfId="0" applyFont="1" applyFill="1" applyAlignment="1">
      <alignment horizontal="center" wrapText="1"/>
    </xf>
    <xf numFmtId="44" fontId="2" fillId="7" borderId="0" xfId="1" applyFont="1" applyFill="1" applyAlignment="1">
      <alignment horizont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right" vertical="center"/>
    </xf>
    <xf numFmtId="0" fontId="8" fillId="0" borderId="0" xfId="0" applyFont="1"/>
    <xf numFmtId="0" fontId="11" fillId="6" borderId="0" xfId="0" applyFont="1" applyFill="1"/>
    <xf numFmtId="44" fontId="2" fillId="2" borderId="1" xfId="1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  <xf numFmtId="0" fontId="0" fillId="3" borderId="0" xfId="0" applyFill="1"/>
    <xf numFmtId="0" fontId="15" fillId="0" borderId="0" xfId="0" applyFont="1" applyAlignment="1">
      <alignment vertical="center"/>
    </xf>
    <xf numFmtId="0" fontId="6" fillId="0" borderId="0" xfId="2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9" fontId="2" fillId="2" borderId="1" xfId="3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7" fillId="6" borderId="0" xfId="0" applyFont="1" applyFill="1" applyAlignment="1">
      <alignment horizontal="left" vertical="center"/>
    </xf>
    <xf numFmtId="0" fontId="17" fillId="6" borderId="0" xfId="0" applyFont="1" applyFill="1" applyAlignment="1">
      <alignment vertical="center" wrapText="1"/>
    </xf>
    <xf numFmtId="0" fontId="17" fillId="6" borderId="0" xfId="0" applyFont="1" applyFill="1" applyAlignment="1">
      <alignment horizontal="center" vertical="center"/>
    </xf>
    <xf numFmtId="164" fontId="17" fillId="6" borderId="0" xfId="1" applyNumberFormat="1" applyFont="1" applyFill="1" applyAlignment="1">
      <alignment horizontal="center" vertical="center"/>
    </xf>
    <xf numFmtId="44" fontId="17" fillId="6" borderId="0" xfId="1" applyFont="1" applyFill="1" applyAlignment="1">
      <alignment horizontal="center" vertical="center"/>
    </xf>
    <xf numFmtId="0" fontId="7" fillId="7" borderId="0" xfId="0" applyFont="1" applyFill="1" applyAlignment="1">
      <alignment horizontal="left" wrapText="1"/>
    </xf>
    <xf numFmtId="0" fontId="7" fillId="7" borderId="0" xfId="0" applyFont="1" applyFill="1" applyAlignment="1">
      <alignment wrapText="1"/>
    </xf>
    <xf numFmtId="0" fontId="7" fillId="7" borderId="0" xfId="0" applyFont="1" applyFill="1" applyAlignment="1">
      <alignment horizontal="center" wrapText="1"/>
    </xf>
    <xf numFmtId="44" fontId="7" fillId="7" borderId="0" xfId="1" applyFont="1" applyFill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4" fontId="5" fillId="2" borderId="2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/>
    </xf>
    <xf numFmtId="9" fontId="7" fillId="2" borderId="1" xfId="3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4" fontId="18" fillId="0" borderId="0" xfId="0" applyNumberFormat="1" applyFont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2" fontId="7" fillId="2" borderId="3" xfId="0" applyNumberFormat="1" applyFont="1" applyFill="1" applyBorder="1" applyAlignment="1">
      <alignment horizontal="center" vertical="center"/>
    </xf>
    <xf numFmtId="44" fontId="7" fillId="2" borderId="3" xfId="1" applyFont="1" applyFill="1" applyBorder="1" applyAlignment="1">
      <alignment horizontal="center" vertical="center"/>
    </xf>
    <xf numFmtId="44" fontId="18" fillId="0" borderId="0" xfId="1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6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1"/>
  <sheetViews>
    <sheetView workbookViewId="0">
      <selection activeCell="B2" sqref="B2"/>
    </sheetView>
  </sheetViews>
  <sheetFormatPr defaultColWidth="9.140625" defaultRowHeight="15" x14ac:dyDescent="0.25"/>
  <cols>
    <col min="1" max="1" width="1.140625" customWidth="1"/>
    <col min="2" max="2" width="47.5703125" bestFit="1" customWidth="1"/>
    <col min="3" max="3" width="36.5703125" customWidth="1"/>
    <col min="4" max="4" width="11.85546875" bestFit="1" customWidth="1"/>
    <col min="5" max="5" width="19.85546875" customWidth="1"/>
  </cols>
  <sheetData>
    <row r="1" spans="2:10" ht="10.5" customHeight="1" thickBot="1" x14ac:dyDescent="0.3"/>
    <row r="2" spans="2:10" x14ac:dyDescent="0.25">
      <c r="B2" s="46" t="s">
        <v>51</v>
      </c>
      <c r="C2" s="47"/>
    </row>
    <row r="3" spans="2:10" x14ac:dyDescent="0.25">
      <c r="B3" s="29" t="s">
        <v>21</v>
      </c>
      <c r="C3" s="59"/>
    </row>
    <row r="4" spans="2:10" x14ac:dyDescent="0.25">
      <c r="B4" s="29" t="s">
        <v>24</v>
      </c>
      <c r="C4" s="59"/>
    </row>
    <row r="5" spans="2:10" x14ac:dyDescent="0.25">
      <c r="B5" s="29" t="s">
        <v>26</v>
      </c>
      <c r="C5" s="59"/>
    </row>
    <row r="6" spans="2:10" x14ac:dyDescent="0.25">
      <c r="B6" s="29" t="s">
        <v>28</v>
      </c>
      <c r="C6" s="59"/>
    </row>
    <row r="7" spans="2:10" ht="15.75" thickBot="1" x14ac:dyDescent="0.3">
      <c r="B7" s="30" t="s">
        <v>30</v>
      </c>
      <c r="C7" s="60"/>
    </row>
    <row r="8" spans="2:10" ht="15.75" thickBot="1" x14ac:dyDescent="0.3">
      <c r="B8" s="5"/>
      <c r="C8" s="6"/>
    </row>
    <row r="9" spans="2:10" x14ac:dyDescent="0.25">
      <c r="B9" s="48" t="s">
        <v>23</v>
      </c>
      <c r="C9" s="61"/>
    </row>
    <row r="10" spans="2:10" x14ac:dyDescent="0.25">
      <c r="B10" s="33" t="s">
        <v>25</v>
      </c>
      <c r="C10" s="62"/>
    </row>
    <row r="11" spans="2:10" x14ac:dyDescent="0.25">
      <c r="B11" s="33" t="s">
        <v>27</v>
      </c>
      <c r="C11" s="62"/>
    </row>
    <row r="12" spans="2:10" x14ac:dyDescent="0.25">
      <c r="B12" s="33" t="s">
        <v>29</v>
      </c>
      <c r="C12" s="62"/>
    </row>
    <row r="13" spans="2:10" ht="15.75" thickBot="1" x14ac:dyDescent="0.3">
      <c r="B13" s="34" t="s">
        <v>31</v>
      </c>
      <c r="C13" s="63"/>
    </row>
    <row r="14" spans="2:10" ht="15.75" thickBot="1" x14ac:dyDescent="0.3">
      <c r="B14" s="5"/>
      <c r="C14" s="6"/>
    </row>
    <row r="15" spans="2:10" x14ac:dyDescent="0.25">
      <c r="B15" s="53" t="s">
        <v>37</v>
      </c>
      <c r="C15" s="64"/>
      <c r="D15" s="26"/>
      <c r="E15" s="23"/>
      <c r="F15" s="23"/>
      <c r="G15" s="23"/>
      <c r="H15" s="23"/>
      <c r="I15" s="23"/>
      <c r="J15" s="23"/>
    </row>
    <row r="16" spans="2:10" x14ac:dyDescent="0.25">
      <c r="B16" s="35" t="s">
        <v>24</v>
      </c>
      <c r="C16" s="65"/>
      <c r="D16" s="27"/>
      <c r="E16" s="25"/>
      <c r="F16" s="25"/>
      <c r="G16" s="25"/>
      <c r="H16" s="25"/>
      <c r="I16" s="25"/>
      <c r="J16" s="25"/>
    </row>
    <row r="17" spans="2:10" x14ac:dyDescent="0.25">
      <c r="B17" s="35" t="s">
        <v>57</v>
      </c>
      <c r="C17" s="65"/>
      <c r="D17" s="27"/>
      <c r="E17" s="25"/>
      <c r="F17" s="25"/>
      <c r="G17" s="25"/>
      <c r="H17" s="25"/>
      <c r="I17" s="25"/>
      <c r="J17" s="25"/>
    </row>
    <row r="18" spans="2:10" x14ac:dyDescent="0.25">
      <c r="B18" s="35" t="s">
        <v>25</v>
      </c>
      <c r="C18" s="65"/>
      <c r="D18" s="28"/>
      <c r="E18" s="25" t="s">
        <v>22</v>
      </c>
      <c r="F18" s="25" t="s">
        <v>22</v>
      </c>
      <c r="G18" s="25"/>
      <c r="H18" s="25"/>
      <c r="I18" s="25"/>
      <c r="J18" s="25"/>
    </row>
    <row r="19" spans="2:10" x14ac:dyDescent="0.25">
      <c r="B19" s="35" t="s">
        <v>40</v>
      </c>
      <c r="C19" s="65"/>
      <c r="D19" s="28"/>
      <c r="E19" s="25"/>
      <c r="F19" s="25"/>
      <c r="G19" s="25"/>
      <c r="H19" s="25"/>
      <c r="I19" s="25"/>
      <c r="J19" s="25"/>
    </row>
    <row r="20" spans="2:10" x14ac:dyDescent="0.25">
      <c r="B20" s="35" t="s">
        <v>28</v>
      </c>
      <c r="C20" s="66"/>
      <c r="D20" s="27"/>
      <c r="E20" s="25"/>
      <c r="F20" s="25"/>
      <c r="G20" s="25"/>
      <c r="H20" s="24"/>
    </row>
    <row r="21" spans="2:10" x14ac:dyDescent="0.25">
      <c r="B21" s="35" t="s">
        <v>43</v>
      </c>
      <c r="C21" s="67" t="s">
        <v>44</v>
      </c>
      <c r="D21" s="27"/>
      <c r="E21" s="25"/>
      <c r="F21" s="25"/>
      <c r="G21" s="25"/>
      <c r="H21" s="24"/>
    </row>
    <row r="22" spans="2:10" ht="15.75" thickBot="1" x14ac:dyDescent="0.3">
      <c r="B22" s="41" t="s">
        <v>60</v>
      </c>
      <c r="C22" s="68"/>
      <c r="D22" s="28"/>
      <c r="E22" s="24"/>
      <c r="F22" s="24"/>
      <c r="G22" s="24"/>
      <c r="H22" s="24"/>
    </row>
    <row r="23" spans="2:10" ht="15.75" thickBot="1" x14ac:dyDescent="0.3">
      <c r="B23" s="36"/>
      <c r="C23" s="36"/>
      <c r="D23" s="37"/>
      <c r="E23" s="37"/>
      <c r="F23" s="23"/>
      <c r="G23" s="23"/>
      <c r="H23" s="23"/>
    </row>
    <row r="24" spans="2:10" x14ac:dyDescent="0.25">
      <c r="B24" s="49" t="s">
        <v>54</v>
      </c>
      <c r="C24" s="50"/>
      <c r="D24" s="51"/>
      <c r="E24" s="52"/>
    </row>
    <row r="25" spans="2:10" x14ac:dyDescent="0.25">
      <c r="B25" s="38" t="s">
        <v>55</v>
      </c>
      <c r="C25" s="69"/>
      <c r="D25" s="32" t="s">
        <v>58</v>
      </c>
      <c r="E25" s="65"/>
    </row>
    <row r="26" spans="2:10" x14ac:dyDescent="0.25">
      <c r="B26" s="38" t="s">
        <v>38</v>
      </c>
      <c r="C26" s="69"/>
      <c r="D26" s="31"/>
      <c r="E26" s="71"/>
    </row>
    <row r="27" spans="2:10" x14ac:dyDescent="0.25">
      <c r="B27" s="38" t="s">
        <v>56</v>
      </c>
      <c r="C27" s="69"/>
      <c r="D27" s="31"/>
      <c r="E27" s="71"/>
    </row>
    <row r="28" spans="2:10" x14ac:dyDescent="0.25">
      <c r="B28" s="38" t="s">
        <v>28</v>
      </c>
      <c r="C28" s="69"/>
      <c r="D28" s="31" t="s">
        <v>59</v>
      </c>
      <c r="E28" s="65"/>
    </row>
    <row r="29" spans="2:10" x14ac:dyDescent="0.25">
      <c r="B29" s="38" t="s">
        <v>39</v>
      </c>
      <c r="C29" s="69"/>
      <c r="D29" s="31"/>
      <c r="E29" s="71"/>
    </row>
    <row r="30" spans="2:10" x14ac:dyDescent="0.25">
      <c r="B30" s="38" t="s">
        <v>41</v>
      </c>
      <c r="C30" s="69"/>
      <c r="D30" s="31"/>
      <c r="E30" s="71"/>
    </row>
    <row r="31" spans="2:10" ht="15.75" thickBot="1" x14ac:dyDescent="0.3">
      <c r="B31" s="39" t="s">
        <v>31</v>
      </c>
      <c r="C31" s="70"/>
      <c r="D31" s="40" t="s">
        <v>42</v>
      </c>
      <c r="E31" s="72"/>
    </row>
  </sheetData>
  <protectedRanges>
    <protectedRange sqref="D22 B16:B22" name="Range4"/>
    <protectedRange sqref="D28 B25:B31" name="Range3"/>
  </protectedRanges>
  <pageMargins left="0.7" right="0.7" top="0.75" bottom="0.75" header="0.3" footer="0.3"/>
  <pageSetup orientation="portrait" horizontalDpi="4294967293" r:id="rId1"/>
  <customProperties>
    <customPr name="Ibp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1"/>
  <sheetViews>
    <sheetView tabSelected="1" zoomScale="90" zoomScaleNormal="90" workbookViewId="0">
      <pane ySplit="9" topLeftCell="A10" activePane="bottomLeft" state="frozen"/>
      <selection pane="bottomLeft" activeCell="B1" sqref="B1"/>
    </sheetView>
  </sheetViews>
  <sheetFormatPr defaultColWidth="9.140625" defaultRowHeight="15" x14ac:dyDescent="0.25"/>
  <cols>
    <col min="1" max="1" width="9.140625" style="5"/>
    <col min="2" max="2" width="49.5703125" style="6" customWidth="1"/>
    <col min="3" max="4" width="21.42578125" style="7" customWidth="1"/>
    <col min="5" max="5" width="13.42578125" style="7" customWidth="1"/>
    <col min="6" max="6" width="10" style="7" bestFit="1" customWidth="1"/>
    <col min="7" max="7" width="10.5703125" style="7" customWidth="1"/>
    <col min="8" max="8" width="2" style="7" customWidth="1"/>
    <col min="9" max="9" width="9.140625" style="7"/>
    <col min="10" max="10" width="2" style="7" customWidth="1"/>
    <col min="11" max="11" width="9.140625" style="7"/>
    <col min="12" max="12" width="2" style="7" customWidth="1"/>
    <col min="13" max="13" width="9.140625" style="7"/>
    <col min="14" max="14" width="2" style="7" customWidth="1"/>
    <col min="15" max="15" width="9.140625" style="7"/>
    <col min="16" max="16" width="2" style="7" customWidth="1"/>
    <col min="17" max="17" width="9.140625" style="7"/>
    <col min="18" max="18" width="2" style="7" customWidth="1"/>
    <col min="19" max="19" width="9.140625" style="7"/>
    <col min="20" max="20" width="11" style="8" customWidth="1"/>
    <col min="21" max="21" width="16.85546875" style="8" customWidth="1"/>
    <col min="22" max="22" width="9.140625" style="7"/>
    <col min="23" max="23" width="8.5703125" style="9" bestFit="1" customWidth="1"/>
    <col min="24" max="16384" width="9.140625" style="9"/>
  </cols>
  <sheetData>
    <row r="1" spans="1:22" ht="15.75" x14ac:dyDescent="0.25">
      <c r="A1" s="89"/>
      <c r="B1" s="19" t="s">
        <v>48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1"/>
      <c r="U1" s="91"/>
      <c r="V1" s="90"/>
    </row>
    <row r="2" spans="1:22" ht="15.75" x14ac:dyDescent="0.25">
      <c r="A2" s="89"/>
      <c r="B2" s="73" t="s">
        <v>49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1"/>
      <c r="U2" s="91"/>
      <c r="V2" s="90"/>
    </row>
    <row r="3" spans="1:22" ht="15.75" x14ac:dyDescent="0.25">
      <c r="A3" s="89"/>
      <c r="B3" s="73" t="s">
        <v>118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1"/>
      <c r="U3" s="91"/>
      <c r="V3" s="90"/>
    </row>
    <row r="4" spans="1:22" ht="15.75" x14ac:dyDescent="0.25">
      <c r="A4" s="89"/>
      <c r="B4" s="73" t="s">
        <v>119</v>
      </c>
      <c r="C4" s="73"/>
      <c r="D4" s="73"/>
      <c r="E4" s="73"/>
      <c r="F4" s="90"/>
      <c r="G4" s="73" t="s">
        <v>112</v>
      </c>
      <c r="H4" s="73"/>
      <c r="I4" s="73"/>
      <c r="J4" s="90"/>
      <c r="K4" s="90"/>
      <c r="L4" s="90"/>
      <c r="M4" s="90"/>
      <c r="N4" s="90"/>
      <c r="O4" s="90"/>
      <c r="P4" s="90"/>
      <c r="Q4" s="90"/>
      <c r="R4" s="90"/>
      <c r="S4" s="90"/>
      <c r="T4" s="91"/>
      <c r="U4" s="91"/>
      <c r="V4" s="90"/>
    </row>
    <row r="5" spans="1:22" ht="15.75" x14ac:dyDescent="0.25">
      <c r="A5" s="89"/>
      <c r="B5" s="73" t="s">
        <v>50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1"/>
      <c r="U5" s="91"/>
      <c r="V5" s="90"/>
    </row>
    <row r="6" spans="1:22" ht="15.75" x14ac:dyDescent="0.25">
      <c r="A6" s="89"/>
      <c r="B6" s="119" t="s">
        <v>80</v>
      </c>
      <c r="C6" s="119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1"/>
      <c r="U6" s="91"/>
      <c r="V6" s="90"/>
    </row>
    <row r="7" spans="1:22" ht="15.75" x14ac:dyDescent="0.25">
      <c r="A7" s="89"/>
      <c r="B7" s="92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1"/>
      <c r="U7" s="91"/>
      <c r="V7" s="90"/>
    </row>
    <row r="8" spans="1:22" ht="15.75" x14ac:dyDescent="0.25">
      <c r="A8" s="93"/>
      <c r="B8" s="94" t="s">
        <v>0</v>
      </c>
      <c r="C8" s="116" t="s">
        <v>75</v>
      </c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95"/>
      <c r="S8" s="95"/>
      <c r="T8" s="96">
        <v>1.4903</v>
      </c>
      <c r="U8" s="97"/>
      <c r="V8" s="95"/>
    </row>
    <row r="9" spans="1:22" s="4" customFormat="1" ht="15" customHeight="1" x14ac:dyDescent="0.25">
      <c r="A9" s="98" t="s">
        <v>1</v>
      </c>
      <c r="B9" s="99" t="s">
        <v>2</v>
      </c>
      <c r="C9" s="100" t="s">
        <v>3</v>
      </c>
      <c r="D9" s="100" t="s">
        <v>4</v>
      </c>
      <c r="E9" s="100" t="s">
        <v>5</v>
      </c>
      <c r="F9" s="100" t="s">
        <v>6</v>
      </c>
      <c r="G9" s="100" t="s">
        <v>7</v>
      </c>
      <c r="H9" s="100"/>
      <c r="I9" s="100" t="s">
        <v>8</v>
      </c>
      <c r="J9" s="100"/>
      <c r="K9" s="100" t="s">
        <v>9</v>
      </c>
      <c r="L9" s="100"/>
      <c r="M9" s="100" t="s">
        <v>10</v>
      </c>
      <c r="N9" s="100"/>
      <c r="O9" s="100" t="s">
        <v>11</v>
      </c>
      <c r="P9" s="100"/>
      <c r="Q9" s="100" t="s">
        <v>12</v>
      </c>
      <c r="R9" s="100"/>
      <c r="S9" s="100" t="s">
        <v>13</v>
      </c>
      <c r="T9" s="101" t="s">
        <v>14</v>
      </c>
      <c r="U9" s="101" t="s">
        <v>15</v>
      </c>
      <c r="V9" s="100" t="s">
        <v>32</v>
      </c>
    </row>
    <row r="10" spans="1:22" ht="22.5" customHeight="1" x14ac:dyDescent="0.25">
      <c r="A10" s="5">
        <v>1230</v>
      </c>
      <c r="B10" s="6" t="s">
        <v>114</v>
      </c>
      <c r="C10" s="7" t="s">
        <v>93</v>
      </c>
      <c r="D10" s="7">
        <v>30</v>
      </c>
      <c r="E10" s="7" t="s">
        <v>16</v>
      </c>
      <c r="F10" s="7">
        <v>0</v>
      </c>
      <c r="G10" s="102"/>
      <c r="H10" s="90" t="s">
        <v>17</v>
      </c>
      <c r="I10" s="102"/>
      <c r="J10" s="90" t="s">
        <v>18</v>
      </c>
      <c r="K10" s="103">
        <f>I10*G10</f>
        <v>0</v>
      </c>
      <c r="L10" s="90" t="s">
        <v>19</v>
      </c>
      <c r="M10" s="7">
        <v>203</v>
      </c>
      <c r="N10" s="90" t="s">
        <v>18</v>
      </c>
      <c r="O10" s="103">
        <f>K10/M10</f>
        <v>0</v>
      </c>
      <c r="P10" s="90" t="s">
        <v>17</v>
      </c>
      <c r="Q10" s="11">
        <v>32.090000000000003</v>
      </c>
      <c r="R10" s="90" t="s">
        <v>18</v>
      </c>
      <c r="S10" s="103">
        <f>O10*Q10</f>
        <v>0</v>
      </c>
      <c r="T10" s="91">
        <f>ROUND(ROUND(Q10*0.6,2)*$T$8,2)+ROUND(ROUND(Q10*0.4,2)*$T$8,2)</f>
        <v>47.83</v>
      </c>
      <c r="U10" s="104">
        <f>SUM(T10*O10)</f>
        <v>0</v>
      </c>
      <c r="V10" s="7" t="s">
        <v>33</v>
      </c>
    </row>
    <row r="11" spans="1:22" ht="22.5" customHeight="1" x14ac:dyDescent="0.25">
      <c r="A11" s="5">
        <v>1250</v>
      </c>
      <c r="B11" s="6" t="s">
        <v>115</v>
      </c>
      <c r="C11" s="7" t="s">
        <v>94</v>
      </c>
      <c r="D11" s="7">
        <v>30</v>
      </c>
      <c r="E11" s="7" t="s">
        <v>16</v>
      </c>
      <c r="F11" s="7">
        <v>0</v>
      </c>
      <c r="G11" s="102"/>
      <c r="H11" s="90" t="s">
        <v>17</v>
      </c>
      <c r="I11" s="102"/>
      <c r="J11" s="90" t="s">
        <v>18</v>
      </c>
      <c r="K11" s="103">
        <f>I11*G11</f>
        <v>0</v>
      </c>
      <c r="L11" s="90" t="s">
        <v>19</v>
      </c>
      <c r="M11" s="7">
        <v>221</v>
      </c>
      <c r="N11" s="90" t="s">
        <v>18</v>
      </c>
      <c r="O11" s="103">
        <f>K11/M11</f>
        <v>0</v>
      </c>
      <c r="P11" s="90" t="s">
        <v>17</v>
      </c>
      <c r="Q11" s="11">
        <v>33.770000000000003</v>
      </c>
      <c r="R11" s="90" t="s">
        <v>18</v>
      </c>
      <c r="S11" s="103">
        <f>O11*Q11</f>
        <v>0</v>
      </c>
      <c r="T11" s="91">
        <f>ROUND(ROUND(Q11*0.6,2)*$T$8,2)+ROUND(ROUND(Q11*0.4,2)*$T$8,2)</f>
        <v>50.32</v>
      </c>
      <c r="U11" s="104">
        <f>SUM(T11*O11)</f>
        <v>0</v>
      </c>
      <c r="V11" s="7" t="s">
        <v>33</v>
      </c>
    </row>
    <row r="12" spans="1:22" ht="22.5" customHeight="1" x14ac:dyDescent="0.25">
      <c r="A12" s="5">
        <v>110452</v>
      </c>
      <c r="B12" s="6" t="s">
        <v>82</v>
      </c>
      <c r="C12" s="7" t="s">
        <v>88</v>
      </c>
      <c r="D12" s="7">
        <v>30</v>
      </c>
      <c r="E12" s="7" t="s">
        <v>16</v>
      </c>
      <c r="F12" s="7">
        <v>1</v>
      </c>
      <c r="G12" s="102"/>
      <c r="H12" s="90" t="s">
        <v>17</v>
      </c>
      <c r="I12" s="102"/>
      <c r="J12" s="90" t="s">
        <v>18</v>
      </c>
      <c r="K12" s="103">
        <f>I12*G12</f>
        <v>0</v>
      </c>
      <c r="L12" s="90" t="s">
        <v>19</v>
      </c>
      <c r="M12" s="7">
        <v>104</v>
      </c>
      <c r="N12" s="90" t="s">
        <v>18</v>
      </c>
      <c r="O12" s="103">
        <f>K12/M12</f>
        <v>0</v>
      </c>
      <c r="P12" s="90" t="s">
        <v>17</v>
      </c>
      <c r="Q12" s="11">
        <v>25.7</v>
      </c>
      <c r="R12" s="90" t="s">
        <v>18</v>
      </c>
      <c r="S12" s="103">
        <f>O12*Q12</f>
        <v>0</v>
      </c>
      <c r="T12" s="91">
        <f>ROUND(ROUND(Q12*0.6,2)*$T$8,2)+ROUND(ROUND(Q12*0.4,2)*$T$8,2)</f>
        <v>38.299999999999997</v>
      </c>
      <c r="U12" s="104">
        <f>SUM(T12*O12)</f>
        <v>0</v>
      </c>
      <c r="V12" s="7" t="s">
        <v>33</v>
      </c>
    </row>
    <row r="13" spans="1:22" ht="22.5" customHeight="1" x14ac:dyDescent="0.25">
      <c r="A13" s="5">
        <v>615300</v>
      </c>
      <c r="B13" s="6" t="s">
        <v>101</v>
      </c>
      <c r="C13" s="7" t="s">
        <v>86</v>
      </c>
      <c r="D13" s="7">
        <v>30</v>
      </c>
      <c r="E13" s="7" t="s">
        <v>16</v>
      </c>
      <c r="F13" s="7">
        <v>1</v>
      </c>
      <c r="G13" s="102"/>
      <c r="H13" s="90" t="s">
        <v>17</v>
      </c>
      <c r="I13" s="102"/>
      <c r="J13" s="90" t="s">
        <v>18</v>
      </c>
      <c r="K13" s="103">
        <f>I13*G13</f>
        <v>0</v>
      </c>
      <c r="L13" s="90" t="s">
        <v>19</v>
      </c>
      <c r="M13" s="7">
        <v>156</v>
      </c>
      <c r="N13" s="90" t="s">
        <v>18</v>
      </c>
      <c r="O13" s="103">
        <f t="shared" ref="O13:O26" si="0">K13/M13</f>
        <v>0</v>
      </c>
      <c r="P13" s="90" t="s">
        <v>17</v>
      </c>
      <c r="Q13" s="11">
        <v>18.079999999999998</v>
      </c>
      <c r="R13" s="90" t="s">
        <v>18</v>
      </c>
      <c r="S13" s="103">
        <f t="shared" ref="S13:S26" si="1">O13*Q13</f>
        <v>0</v>
      </c>
      <c r="T13" s="91">
        <f>ROUND(ROUND(Q13*0.6,2)*$T$8,2)+ROUND(ROUND(Q13*0.4,2)*$T$8,2)</f>
        <v>26.94</v>
      </c>
      <c r="U13" s="104">
        <f t="shared" ref="U13:U26" si="2">SUM(T13*O13)</f>
        <v>0</v>
      </c>
      <c r="V13" s="7" t="s">
        <v>33</v>
      </c>
    </row>
    <row r="14" spans="1:22" ht="22.5" customHeight="1" x14ac:dyDescent="0.25">
      <c r="A14" s="5">
        <v>615400</v>
      </c>
      <c r="B14" s="6" t="s">
        <v>100</v>
      </c>
      <c r="C14" s="7" t="s">
        <v>89</v>
      </c>
      <c r="D14" s="7">
        <v>30</v>
      </c>
      <c r="E14" s="7" t="s">
        <v>83</v>
      </c>
      <c r="F14" s="7">
        <v>0.5</v>
      </c>
      <c r="G14" s="102"/>
      <c r="H14" s="90" t="s">
        <v>17</v>
      </c>
      <c r="I14" s="102"/>
      <c r="J14" s="90" t="s">
        <v>18</v>
      </c>
      <c r="K14" s="103">
        <f>I14*G14</f>
        <v>0</v>
      </c>
      <c r="L14" s="90" t="s">
        <v>19</v>
      </c>
      <c r="M14" s="7">
        <v>214</v>
      </c>
      <c r="N14" s="90" t="s">
        <v>18</v>
      </c>
      <c r="O14" s="103">
        <f t="shared" ref="O14:O15" si="3">K14/M14</f>
        <v>0</v>
      </c>
      <c r="P14" s="90" t="s">
        <v>17</v>
      </c>
      <c r="Q14" s="11">
        <v>26.39</v>
      </c>
      <c r="R14" s="90" t="s">
        <v>18</v>
      </c>
      <c r="S14" s="103">
        <f t="shared" ref="S14:S15" si="4">O14*Q14</f>
        <v>0</v>
      </c>
      <c r="T14" s="91">
        <f>ROUND(ROUND(Q14*0.6,2)*$T$8,2)+ROUND(ROUND(Q14*0.4,2)*$T$8,2)</f>
        <v>39.33</v>
      </c>
      <c r="U14" s="104">
        <f t="shared" ref="U14:U15" si="5">SUM(T14*O14)</f>
        <v>0</v>
      </c>
      <c r="V14" s="7" t="s">
        <v>33</v>
      </c>
    </row>
    <row r="15" spans="1:22" ht="22.5" customHeight="1" x14ac:dyDescent="0.25">
      <c r="A15" s="5">
        <v>615600</v>
      </c>
      <c r="B15" s="6" t="s">
        <v>99</v>
      </c>
      <c r="C15" s="7" t="s">
        <v>90</v>
      </c>
      <c r="D15" s="7">
        <v>30</v>
      </c>
      <c r="E15" s="7" t="s">
        <v>16</v>
      </c>
      <c r="F15" s="7">
        <v>1</v>
      </c>
      <c r="G15" s="102"/>
      <c r="H15" s="90" t="s">
        <v>17</v>
      </c>
      <c r="I15" s="102"/>
      <c r="J15" s="90" t="s">
        <v>18</v>
      </c>
      <c r="K15" s="103">
        <f>I15*G15</f>
        <v>0</v>
      </c>
      <c r="L15" s="90" t="s">
        <v>19</v>
      </c>
      <c r="M15" s="7">
        <v>156</v>
      </c>
      <c r="N15" s="90" t="s">
        <v>18</v>
      </c>
      <c r="O15" s="103">
        <f t="shared" si="3"/>
        <v>0</v>
      </c>
      <c r="P15" s="90" t="s">
        <v>17</v>
      </c>
      <c r="Q15" s="11">
        <v>19.38</v>
      </c>
      <c r="R15" s="90" t="s">
        <v>18</v>
      </c>
      <c r="S15" s="103">
        <f t="shared" si="4"/>
        <v>0</v>
      </c>
      <c r="T15" s="91">
        <f>ROUND(ROUND(Q15*0.6,2)*$T$8,2)+ROUND(ROUND(Q15*0.4,2)*$T$8,2)</f>
        <v>28.88</v>
      </c>
      <c r="U15" s="104">
        <f t="shared" si="5"/>
        <v>0</v>
      </c>
      <c r="V15" s="7" t="s">
        <v>33</v>
      </c>
    </row>
    <row r="16" spans="1:22" ht="22.5" customHeight="1" x14ac:dyDescent="0.25">
      <c r="A16" s="5">
        <v>625300</v>
      </c>
      <c r="B16" s="6" t="s">
        <v>98</v>
      </c>
      <c r="C16" s="7" t="s">
        <v>87</v>
      </c>
      <c r="D16" s="7">
        <v>30</v>
      </c>
      <c r="E16" s="7" t="s">
        <v>16</v>
      </c>
      <c r="F16" s="7">
        <v>1</v>
      </c>
      <c r="G16" s="102"/>
      <c r="H16" s="90" t="s">
        <v>17</v>
      </c>
      <c r="I16" s="102"/>
      <c r="J16" s="90" t="s">
        <v>18</v>
      </c>
      <c r="K16" s="103">
        <f>I16*G16</f>
        <v>0</v>
      </c>
      <c r="L16" s="90" t="s">
        <v>19</v>
      </c>
      <c r="M16" s="7">
        <v>156</v>
      </c>
      <c r="N16" s="90" t="s">
        <v>18</v>
      </c>
      <c r="O16" s="103">
        <f>K16/M16</f>
        <v>0</v>
      </c>
      <c r="P16" s="90" t="s">
        <v>17</v>
      </c>
      <c r="Q16" s="11">
        <v>18.079999999999998</v>
      </c>
      <c r="R16" s="90" t="s">
        <v>18</v>
      </c>
      <c r="S16" s="103">
        <f>O16*Q16</f>
        <v>0</v>
      </c>
      <c r="T16" s="91">
        <f>ROUND(ROUND(Q16*0.6,2)*$T$8,2)+ROUND(ROUND(Q16*0.4,2)*$T$8,2)</f>
        <v>26.94</v>
      </c>
      <c r="U16" s="104">
        <f>SUM(T16*O16)</f>
        <v>0</v>
      </c>
      <c r="V16" s="7" t="s">
        <v>33</v>
      </c>
    </row>
    <row r="17" spans="1:24" s="85" customFormat="1" ht="22.5" customHeight="1" x14ac:dyDescent="0.25">
      <c r="A17" s="5">
        <v>665400</v>
      </c>
      <c r="B17" s="6" t="s">
        <v>106</v>
      </c>
      <c r="C17" s="7" t="s">
        <v>20</v>
      </c>
      <c r="D17" s="7">
        <v>30</v>
      </c>
      <c r="E17" s="7" t="s">
        <v>16</v>
      </c>
      <c r="F17" s="7">
        <v>1</v>
      </c>
      <c r="G17" s="102"/>
      <c r="H17" s="90" t="s">
        <v>17</v>
      </c>
      <c r="I17" s="102"/>
      <c r="J17" s="90" t="s">
        <v>18</v>
      </c>
      <c r="K17" s="103">
        <f t="shared" ref="K17:K26" si="6">I17*G17</f>
        <v>0</v>
      </c>
      <c r="L17" s="90" t="s">
        <v>19</v>
      </c>
      <c r="M17" s="7">
        <v>156</v>
      </c>
      <c r="N17" s="90" t="s">
        <v>18</v>
      </c>
      <c r="O17" s="103">
        <f t="shared" si="0"/>
        <v>0</v>
      </c>
      <c r="P17" s="90" t="s">
        <v>17</v>
      </c>
      <c r="Q17" s="11">
        <v>18.079999999999998</v>
      </c>
      <c r="R17" s="90" t="s">
        <v>18</v>
      </c>
      <c r="S17" s="103">
        <f t="shared" si="1"/>
        <v>0</v>
      </c>
      <c r="T17" s="91">
        <f>ROUND(ROUND(Q17*0.6,2)*$T$8,2)+ROUND(ROUND(Q17*0.4,2)*$T$8,2)</f>
        <v>26.94</v>
      </c>
      <c r="U17" s="104">
        <f t="shared" si="2"/>
        <v>0</v>
      </c>
      <c r="V17" s="7" t="s">
        <v>33</v>
      </c>
    </row>
    <row r="18" spans="1:24" ht="22.5" customHeight="1" x14ac:dyDescent="0.25">
      <c r="A18" s="5">
        <v>7516</v>
      </c>
      <c r="B18" s="6" t="s">
        <v>97</v>
      </c>
      <c r="C18" s="7" t="s">
        <v>108</v>
      </c>
      <c r="D18" s="7">
        <v>30</v>
      </c>
      <c r="E18" s="7" t="s">
        <v>16</v>
      </c>
      <c r="F18" s="7">
        <v>1</v>
      </c>
      <c r="G18" s="102"/>
      <c r="H18" s="90" t="s">
        <v>17</v>
      </c>
      <c r="I18" s="102"/>
      <c r="J18" s="90" t="s">
        <v>18</v>
      </c>
      <c r="K18" s="103">
        <f t="shared" si="6"/>
        <v>0</v>
      </c>
      <c r="L18" s="90" t="s">
        <v>19</v>
      </c>
      <c r="M18" s="7">
        <v>120</v>
      </c>
      <c r="N18" s="90" t="s">
        <v>18</v>
      </c>
      <c r="O18" s="103">
        <f t="shared" si="0"/>
        <v>0</v>
      </c>
      <c r="P18" s="90" t="s">
        <v>17</v>
      </c>
      <c r="Q18" s="11">
        <v>29.2</v>
      </c>
      <c r="R18" s="90" t="s">
        <v>18</v>
      </c>
      <c r="S18" s="103">
        <f t="shared" si="1"/>
        <v>0</v>
      </c>
      <c r="T18" s="91">
        <f t="shared" ref="T18:T26" si="7">ROUND(Q18*$T$8,2)</f>
        <v>43.52</v>
      </c>
      <c r="U18" s="104">
        <f t="shared" si="2"/>
        <v>0</v>
      </c>
      <c r="V18" s="7" t="s">
        <v>34</v>
      </c>
    </row>
    <row r="19" spans="1:24" ht="22.5" customHeight="1" x14ac:dyDescent="0.25">
      <c r="A19" s="5">
        <v>7518</v>
      </c>
      <c r="B19" s="6" t="s">
        <v>96</v>
      </c>
      <c r="C19" s="7" t="s">
        <v>109</v>
      </c>
      <c r="D19" s="7">
        <v>30</v>
      </c>
      <c r="E19" s="7" t="s">
        <v>16</v>
      </c>
      <c r="F19" s="7">
        <v>1</v>
      </c>
      <c r="G19" s="102"/>
      <c r="H19" s="90" t="s">
        <v>17</v>
      </c>
      <c r="I19" s="102"/>
      <c r="J19" s="90" t="s">
        <v>18</v>
      </c>
      <c r="K19" s="103">
        <f t="shared" si="6"/>
        <v>0</v>
      </c>
      <c r="L19" s="90" t="s">
        <v>19</v>
      </c>
      <c r="M19" s="7">
        <v>102</v>
      </c>
      <c r="N19" s="90" t="s">
        <v>18</v>
      </c>
      <c r="O19" s="103">
        <f t="shared" si="0"/>
        <v>0</v>
      </c>
      <c r="P19" s="90" t="s">
        <v>17</v>
      </c>
      <c r="Q19" s="11">
        <v>29.2</v>
      </c>
      <c r="R19" s="90" t="s">
        <v>18</v>
      </c>
      <c r="S19" s="103">
        <f t="shared" si="1"/>
        <v>0</v>
      </c>
      <c r="T19" s="91">
        <f>ROUND(Q19*$T$8,2)</f>
        <v>43.52</v>
      </c>
      <c r="U19" s="104">
        <f t="shared" si="2"/>
        <v>0</v>
      </c>
      <c r="V19" s="7" t="s">
        <v>34</v>
      </c>
    </row>
    <row r="20" spans="1:24" ht="22.5" customHeight="1" x14ac:dyDescent="0.25">
      <c r="A20" s="5">
        <v>7522</v>
      </c>
      <c r="B20" s="6" t="s">
        <v>105</v>
      </c>
      <c r="C20" s="7" t="s">
        <v>84</v>
      </c>
      <c r="D20" s="7">
        <v>30</v>
      </c>
      <c r="E20" s="7" t="s">
        <v>16</v>
      </c>
      <c r="F20" s="7">
        <v>1</v>
      </c>
      <c r="G20" s="102"/>
      <c r="H20" s="90" t="s">
        <v>17</v>
      </c>
      <c r="I20" s="102"/>
      <c r="J20" s="90" t="s">
        <v>18</v>
      </c>
      <c r="K20" s="103">
        <f t="shared" si="6"/>
        <v>0</v>
      </c>
      <c r="L20" s="90" t="s">
        <v>19</v>
      </c>
      <c r="M20" s="7">
        <v>113</v>
      </c>
      <c r="N20" s="90" t="s">
        <v>18</v>
      </c>
      <c r="O20" s="103">
        <f t="shared" si="0"/>
        <v>0</v>
      </c>
      <c r="P20" s="90" t="s">
        <v>17</v>
      </c>
      <c r="Q20" s="11">
        <v>32.729999999999997</v>
      </c>
      <c r="R20" s="90" t="s">
        <v>18</v>
      </c>
      <c r="S20" s="103">
        <f t="shared" si="1"/>
        <v>0</v>
      </c>
      <c r="T20" s="91">
        <f t="shared" si="7"/>
        <v>48.78</v>
      </c>
      <c r="U20" s="104">
        <f t="shared" si="2"/>
        <v>0</v>
      </c>
      <c r="V20" s="7" t="s">
        <v>34</v>
      </c>
    </row>
    <row r="21" spans="1:24" ht="22.5" customHeight="1" x14ac:dyDescent="0.25">
      <c r="A21" s="5">
        <v>7527</v>
      </c>
      <c r="B21" s="6" t="s">
        <v>104</v>
      </c>
      <c r="C21" s="7" t="s">
        <v>110</v>
      </c>
      <c r="D21" s="7">
        <v>30</v>
      </c>
      <c r="E21" s="7" t="s">
        <v>16</v>
      </c>
      <c r="F21" s="7">
        <v>1</v>
      </c>
      <c r="G21" s="102"/>
      <c r="H21" s="90" t="s">
        <v>17</v>
      </c>
      <c r="I21" s="102"/>
      <c r="J21" s="90" t="s">
        <v>18</v>
      </c>
      <c r="K21" s="103">
        <f t="shared" si="6"/>
        <v>0</v>
      </c>
      <c r="L21" s="90" t="s">
        <v>19</v>
      </c>
      <c r="M21" s="7">
        <v>101</v>
      </c>
      <c r="N21" s="90" t="s">
        <v>18</v>
      </c>
      <c r="O21" s="103">
        <f t="shared" si="0"/>
        <v>0</v>
      </c>
      <c r="P21" s="90" t="s">
        <v>17</v>
      </c>
      <c r="Q21" s="11">
        <v>29.8</v>
      </c>
      <c r="R21" s="90" t="s">
        <v>18</v>
      </c>
      <c r="S21" s="103">
        <f t="shared" si="1"/>
        <v>0</v>
      </c>
      <c r="T21" s="91">
        <f t="shared" si="7"/>
        <v>44.41</v>
      </c>
      <c r="U21" s="104">
        <f t="shared" si="2"/>
        <v>0</v>
      </c>
      <c r="V21" s="7" t="s">
        <v>34</v>
      </c>
    </row>
    <row r="22" spans="1:24" ht="22.5" customHeight="1" x14ac:dyDescent="0.25">
      <c r="A22" s="5">
        <v>7572</v>
      </c>
      <c r="B22" s="6" t="s">
        <v>103</v>
      </c>
      <c r="C22" s="7" t="s">
        <v>85</v>
      </c>
      <c r="D22" s="7">
        <v>30</v>
      </c>
      <c r="E22" s="7" t="s">
        <v>16</v>
      </c>
      <c r="F22" s="7">
        <v>1</v>
      </c>
      <c r="G22" s="102"/>
      <c r="H22" s="90" t="s">
        <v>17</v>
      </c>
      <c r="I22" s="102"/>
      <c r="J22" s="90" t="s">
        <v>18</v>
      </c>
      <c r="K22" s="103">
        <f t="shared" si="6"/>
        <v>0</v>
      </c>
      <c r="L22" s="90" t="s">
        <v>19</v>
      </c>
      <c r="M22" s="7">
        <v>110</v>
      </c>
      <c r="N22" s="90" t="s">
        <v>18</v>
      </c>
      <c r="O22" s="103">
        <f t="shared" ref="O22:O26" si="8">K22/M22</f>
        <v>0</v>
      </c>
      <c r="P22" s="90" t="s">
        <v>17</v>
      </c>
      <c r="Q22" s="11">
        <v>31.58</v>
      </c>
      <c r="R22" s="90" t="s">
        <v>18</v>
      </c>
      <c r="S22" s="103">
        <f t="shared" si="1"/>
        <v>0</v>
      </c>
      <c r="T22" s="91">
        <f t="shared" si="7"/>
        <v>47.06</v>
      </c>
      <c r="U22" s="104">
        <f t="shared" si="2"/>
        <v>0</v>
      </c>
      <c r="V22" s="7" t="s">
        <v>34</v>
      </c>
    </row>
    <row r="23" spans="1:24" ht="22.5" customHeight="1" x14ac:dyDescent="0.25">
      <c r="A23" s="5">
        <v>1260</v>
      </c>
      <c r="B23" s="6" t="s">
        <v>116</v>
      </c>
      <c r="C23" s="7" t="s">
        <v>111</v>
      </c>
      <c r="D23" s="7">
        <v>30</v>
      </c>
      <c r="E23" s="7" t="s">
        <v>95</v>
      </c>
      <c r="F23" s="7">
        <v>0</v>
      </c>
      <c r="G23" s="102"/>
      <c r="H23" s="90" t="s">
        <v>17</v>
      </c>
      <c r="I23" s="102"/>
      <c r="J23" s="90" t="s">
        <v>18</v>
      </c>
      <c r="K23" s="103">
        <f t="shared" si="6"/>
        <v>0</v>
      </c>
      <c r="L23" s="90" t="s">
        <v>19</v>
      </c>
      <c r="M23" s="7">
        <v>206</v>
      </c>
      <c r="N23" s="90" t="s">
        <v>18</v>
      </c>
      <c r="O23" s="103">
        <f t="shared" si="8"/>
        <v>0</v>
      </c>
      <c r="P23" s="90" t="s">
        <v>17</v>
      </c>
      <c r="Q23" s="11">
        <v>41.94</v>
      </c>
      <c r="R23" s="90" t="s">
        <v>18</v>
      </c>
      <c r="S23" s="103">
        <f t="shared" si="1"/>
        <v>0</v>
      </c>
      <c r="T23" s="91">
        <f>ROUND(Q23*$T$8,2)</f>
        <v>62.5</v>
      </c>
      <c r="U23" s="104">
        <f t="shared" si="2"/>
        <v>0</v>
      </c>
      <c r="V23" s="7" t="s">
        <v>35</v>
      </c>
    </row>
    <row r="24" spans="1:24" ht="22.5" customHeight="1" x14ac:dyDescent="0.25">
      <c r="A24" s="5">
        <v>7526</v>
      </c>
      <c r="B24" s="6" t="s">
        <v>102</v>
      </c>
      <c r="C24" s="7" t="s">
        <v>91</v>
      </c>
      <c r="D24" s="7">
        <v>30</v>
      </c>
      <c r="E24" s="7" t="s">
        <v>16</v>
      </c>
      <c r="F24" s="7">
        <v>1</v>
      </c>
      <c r="G24" s="102"/>
      <c r="H24" s="90" t="s">
        <v>17</v>
      </c>
      <c r="I24" s="102"/>
      <c r="J24" s="90" t="s">
        <v>18</v>
      </c>
      <c r="K24" s="103">
        <f t="shared" si="6"/>
        <v>0</v>
      </c>
      <c r="L24" s="90" t="s">
        <v>19</v>
      </c>
      <c r="M24" s="7">
        <v>120</v>
      </c>
      <c r="N24" s="90" t="s">
        <v>18</v>
      </c>
      <c r="O24" s="103">
        <f t="shared" si="8"/>
        <v>0</v>
      </c>
      <c r="P24" s="90" t="s">
        <v>17</v>
      </c>
      <c r="Q24" s="11">
        <v>32.07</v>
      </c>
      <c r="R24" s="90" t="s">
        <v>18</v>
      </c>
      <c r="S24" s="103">
        <f t="shared" si="1"/>
        <v>0</v>
      </c>
      <c r="T24" s="91">
        <f>ROUND(Q24*$T$8,2)</f>
        <v>47.79</v>
      </c>
      <c r="U24" s="104">
        <f t="shared" si="2"/>
        <v>0</v>
      </c>
      <c r="V24" s="7" t="s">
        <v>35</v>
      </c>
    </row>
    <row r="25" spans="1:24" ht="22.5" customHeight="1" x14ac:dyDescent="0.25">
      <c r="A25" s="5">
        <v>7803</v>
      </c>
      <c r="B25" s="6" t="s">
        <v>117</v>
      </c>
      <c r="C25" s="7" t="s">
        <v>107</v>
      </c>
      <c r="D25" s="7">
        <v>30</v>
      </c>
      <c r="E25" s="7" t="s">
        <v>16</v>
      </c>
      <c r="F25" s="7">
        <v>1.25</v>
      </c>
      <c r="G25" s="102"/>
      <c r="H25" s="90" t="s">
        <v>17</v>
      </c>
      <c r="I25" s="102"/>
      <c r="J25" s="90" t="s">
        <v>18</v>
      </c>
      <c r="K25" s="103">
        <f t="shared" si="6"/>
        <v>0</v>
      </c>
      <c r="L25" s="90" t="s">
        <v>19</v>
      </c>
      <c r="M25" s="7">
        <v>84</v>
      </c>
      <c r="N25" s="90" t="s">
        <v>18</v>
      </c>
      <c r="O25" s="103">
        <f t="shared" si="8"/>
        <v>0</v>
      </c>
      <c r="P25" s="90" t="s">
        <v>17</v>
      </c>
      <c r="Q25" s="11">
        <v>21.63</v>
      </c>
      <c r="R25" s="90" t="s">
        <v>18</v>
      </c>
      <c r="S25" s="103">
        <f t="shared" si="1"/>
        <v>0</v>
      </c>
      <c r="T25" s="91">
        <f>ROUND(Q25*$T$8,2)</f>
        <v>32.24</v>
      </c>
      <c r="U25" s="104">
        <f t="shared" si="2"/>
        <v>0</v>
      </c>
      <c r="V25" s="7" t="s">
        <v>35</v>
      </c>
    </row>
    <row r="26" spans="1:24" ht="22.5" customHeight="1" x14ac:dyDescent="0.25">
      <c r="A26" s="5">
        <v>110458</v>
      </c>
      <c r="B26" s="6" t="s">
        <v>113</v>
      </c>
      <c r="C26" s="7" t="s">
        <v>88</v>
      </c>
      <c r="D26" s="7">
        <v>30</v>
      </c>
      <c r="E26" s="7" t="s">
        <v>16</v>
      </c>
      <c r="F26" s="7">
        <v>1</v>
      </c>
      <c r="G26" s="102"/>
      <c r="H26" s="90" t="s">
        <v>17</v>
      </c>
      <c r="I26" s="102"/>
      <c r="J26" s="90" t="s">
        <v>18</v>
      </c>
      <c r="K26" s="103">
        <f t="shared" si="6"/>
        <v>0</v>
      </c>
      <c r="L26" s="90" t="s">
        <v>19</v>
      </c>
      <c r="M26" s="7">
        <v>104</v>
      </c>
      <c r="N26" s="90" t="s">
        <v>18</v>
      </c>
      <c r="O26" s="103">
        <f t="shared" si="8"/>
        <v>0</v>
      </c>
      <c r="P26" s="90" t="s">
        <v>17</v>
      </c>
      <c r="Q26" s="11">
        <v>31.93</v>
      </c>
      <c r="R26" s="90" t="s">
        <v>18</v>
      </c>
      <c r="S26" s="103">
        <f t="shared" si="1"/>
        <v>0</v>
      </c>
      <c r="T26" s="91">
        <f>ROUND(Q26*$T$8,2)</f>
        <v>47.59</v>
      </c>
      <c r="U26" s="104">
        <f t="shared" si="2"/>
        <v>0</v>
      </c>
      <c r="V26" s="7" t="s">
        <v>35</v>
      </c>
    </row>
    <row r="27" spans="1:24" ht="22.5" customHeight="1" thickBot="1" x14ac:dyDescent="0.3">
      <c r="A27" s="89"/>
      <c r="B27" s="92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1"/>
      <c r="U27" s="91"/>
      <c r="V27" s="90"/>
    </row>
    <row r="28" spans="1:24" ht="30" customHeight="1" thickBot="1" x14ac:dyDescent="0.3">
      <c r="A28" s="89"/>
      <c r="B28" s="105" t="s">
        <v>45</v>
      </c>
      <c r="C28" s="106">
        <f>SUM((S18:S22))+SUM(S11:S17)*0.6</f>
        <v>0</v>
      </c>
      <c r="D28" s="107">
        <f>SUM((U18:U22))+SUM(U10:U17)*0.6</f>
        <v>0</v>
      </c>
      <c r="E28" s="108">
        <f>IFERROR((C28/SUM(C28+C29)),0)</f>
        <v>0</v>
      </c>
      <c r="F28" s="120" t="s">
        <v>78</v>
      </c>
      <c r="G28" s="90"/>
      <c r="H28" s="90"/>
      <c r="I28" s="90"/>
      <c r="J28" s="90"/>
      <c r="K28" s="90"/>
      <c r="L28" s="90"/>
      <c r="M28" s="90"/>
      <c r="N28" s="90"/>
      <c r="O28" s="90"/>
      <c r="P28" s="109" t="s">
        <v>34</v>
      </c>
      <c r="Q28" s="109"/>
      <c r="R28" s="109">
        <f>SUM(S13:S18)/2</f>
        <v>0</v>
      </c>
      <c r="S28" s="109"/>
      <c r="T28" s="110"/>
      <c r="U28" s="90"/>
      <c r="V28" s="9"/>
      <c r="X28" s="9" t="s">
        <v>47</v>
      </c>
    </row>
    <row r="29" spans="1:24" ht="30" customHeight="1" thickBot="1" x14ac:dyDescent="0.3">
      <c r="A29" s="89"/>
      <c r="B29" s="111" t="s">
        <v>46</v>
      </c>
      <c r="C29" s="112">
        <f>SUM(S23:S26)+SUM(S10:S17)*0.4</f>
        <v>0</v>
      </c>
      <c r="D29" s="113">
        <f>SUM(U23:U26)+SUM(U10:U17)*0.4</f>
        <v>0</v>
      </c>
      <c r="E29" s="108">
        <f>IFERROR((C29/SUM(C28+C29)),0)</f>
        <v>0</v>
      </c>
      <c r="F29" s="121" t="s">
        <v>79</v>
      </c>
      <c r="G29" s="90"/>
      <c r="H29" s="90"/>
      <c r="I29" s="90"/>
      <c r="J29" s="90"/>
      <c r="K29" s="90"/>
      <c r="L29" s="90"/>
      <c r="M29" s="90"/>
      <c r="N29" s="90"/>
      <c r="O29" s="90"/>
      <c r="P29" s="109" t="s">
        <v>33</v>
      </c>
      <c r="Q29" s="109"/>
      <c r="R29" s="109"/>
      <c r="S29" s="109"/>
      <c r="T29" s="114"/>
      <c r="U29" s="90"/>
      <c r="V29" s="9"/>
    </row>
    <row r="30" spans="1:24" ht="30" customHeight="1" thickBot="1" x14ac:dyDescent="0.3">
      <c r="A30" s="117"/>
      <c r="B30" s="117"/>
      <c r="C30" s="112">
        <f>SUM(C28:C29)</f>
        <v>0</v>
      </c>
      <c r="D30" s="113">
        <f>SUM(D28:D29)</f>
        <v>0</v>
      </c>
      <c r="S30" s="8"/>
      <c r="U30" s="7"/>
      <c r="V30" s="9"/>
    </row>
    <row r="31" spans="1:24" x14ac:dyDescent="0.25">
      <c r="N31" s="7" t="s">
        <v>22</v>
      </c>
    </row>
    <row r="37" spans="1:2" x14ac:dyDescent="0.25">
      <c r="A37" s="117"/>
      <c r="B37" s="117"/>
    </row>
    <row r="38" spans="1:2" x14ac:dyDescent="0.25">
      <c r="A38" s="117"/>
      <c r="B38" s="117"/>
    </row>
    <row r="39" spans="1:2" x14ac:dyDescent="0.25">
      <c r="A39" s="117"/>
      <c r="B39" s="117"/>
    </row>
    <row r="40" spans="1:2" x14ac:dyDescent="0.25">
      <c r="A40" s="117"/>
      <c r="B40" s="117"/>
    </row>
    <row r="41" spans="1:2" x14ac:dyDescent="0.25">
      <c r="A41" s="117"/>
      <c r="B41" s="117"/>
    </row>
  </sheetData>
  <protectedRanges>
    <protectedRange sqref="I16 G16" name="Range1"/>
    <protectedRange sqref="B16" name="Range1_2_3_1_1"/>
    <protectedRange sqref="C16" name="Range1_2_2"/>
    <protectedRange sqref="V16" name="Range1_5_1"/>
  </protectedRanges>
  <mergeCells count="8">
    <mergeCell ref="B6:C6"/>
    <mergeCell ref="C8:Q8"/>
    <mergeCell ref="A41:B41"/>
    <mergeCell ref="A30:B30"/>
    <mergeCell ref="A37:B37"/>
    <mergeCell ref="A38:B38"/>
    <mergeCell ref="A39:B39"/>
    <mergeCell ref="A40:B40"/>
  </mergeCells>
  <pageMargins left="0.7" right="0.7" top="0.75" bottom="0.75" header="0.3" footer="0.3"/>
  <pageSetup orientation="portrait" r:id="rId1"/>
  <customProperties>
    <customPr name="Ibp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3"/>
  <sheetViews>
    <sheetView zoomScale="90" zoomScaleNormal="90" workbookViewId="0">
      <pane ySplit="9" topLeftCell="A10" activePane="bottomLeft" state="frozen"/>
      <selection pane="bottomLeft" activeCell="B1" sqref="B1"/>
    </sheetView>
  </sheetViews>
  <sheetFormatPr defaultColWidth="9.140625" defaultRowHeight="15" x14ac:dyDescent="0.25"/>
  <cols>
    <col min="1" max="1" width="9.140625" style="5"/>
    <col min="2" max="2" width="50.42578125" style="6" customWidth="1"/>
    <col min="3" max="4" width="21.42578125" style="7" customWidth="1"/>
    <col min="5" max="5" width="13.28515625" style="7" bestFit="1" customWidth="1"/>
    <col min="6" max="6" width="9.140625" style="7" bestFit="1" customWidth="1"/>
    <col min="7" max="7" width="10.5703125" style="7" customWidth="1"/>
    <col min="8" max="8" width="2" style="7" customWidth="1"/>
    <col min="9" max="9" width="9.140625" style="7"/>
    <col min="10" max="10" width="2" style="7" customWidth="1"/>
    <col min="11" max="11" width="9.140625" style="7"/>
    <col min="12" max="12" width="2" style="7" customWidth="1"/>
    <col min="13" max="13" width="9.140625" style="7"/>
    <col min="14" max="14" width="2" style="7" customWidth="1"/>
    <col min="15" max="15" width="9.140625" style="7"/>
    <col min="16" max="16" width="11" style="8" customWidth="1"/>
    <col min="17" max="17" width="14.140625" style="8" bestFit="1" customWidth="1"/>
    <col min="18" max="18" width="9.140625" style="7"/>
    <col min="19" max="16384" width="9.140625" style="9"/>
  </cols>
  <sheetData>
    <row r="1" spans="1:20" ht="15.75" x14ac:dyDescent="0.25">
      <c r="B1" s="19" t="s">
        <v>48</v>
      </c>
    </row>
    <row r="2" spans="1:20" ht="15.75" x14ac:dyDescent="0.25">
      <c r="B2" s="73" t="s">
        <v>53</v>
      </c>
    </row>
    <row r="3" spans="1:20" ht="15.75" x14ac:dyDescent="0.25">
      <c r="B3" s="73" t="s">
        <v>120</v>
      </c>
      <c r="G3" s="9" t="s">
        <v>112</v>
      </c>
      <c r="H3" s="9"/>
      <c r="I3" s="9"/>
    </row>
    <row r="4" spans="1:20" ht="15.75" x14ac:dyDescent="0.25">
      <c r="B4" s="73" t="s">
        <v>81</v>
      </c>
    </row>
    <row r="5" spans="1:20" ht="15.75" x14ac:dyDescent="0.25">
      <c r="B5" s="119" t="s">
        <v>80</v>
      </c>
      <c r="C5" s="119"/>
    </row>
    <row r="6" spans="1:20" ht="15.75" x14ac:dyDescent="0.25">
      <c r="B6" s="115"/>
      <c r="C6" s="115"/>
    </row>
    <row r="8" spans="1:20" s="4" customFormat="1" ht="15.75" customHeight="1" x14ac:dyDescent="0.25">
      <c r="A8" s="54"/>
      <c r="B8" s="55" t="s">
        <v>0</v>
      </c>
      <c r="C8" s="118" t="s">
        <v>75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56"/>
      <c r="O8" s="56"/>
      <c r="P8" s="58">
        <v>1.4903</v>
      </c>
      <c r="Q8" s="57"/>
      <c r="R8" s="56"/>
    </row>
    <row r="9" spans="1:20" s="1" customFormat="1" ht="44.25" customHeight="1" x14ac:dyDescent="0.25">
      <c r="A9" s="74" t="s">
        <v>1</v>
      </c>
      <c r="B9" s="75" t="s">
        <v>2</v>
      </c>
      <c r="C9" s="76" t="s">
        <v>3</v>
      </c>
      <c r="D9" s="76" t="s">
        <v>4</v>
      </c>
      <c r="E9" s="76" t="s">
        <v>5</v>
      </c>
      <c r="F9" s="76" t="s">
        <v>6</v>
      </c>
      <c r="G9" s="76" t="s">
        <v>92</v>
      </c>
      <c r="H9" s="76"/>
      <c r="I9" s="76" t="s">
        <v>12</v>
      </c>
      <c r="J9" s="76"/>
      <c r="K9" s="76" t="s">
        <v>11</v>
      </c>
      <c r="L9" s="76"/>
      <c r="M9" s="76" t="s">
        <v>10</v>
      </c>
      <c r="N9" s="76"/>
      <c r="O9" s="76" t="s">
        <v>52</v>
      </c>
      <c r="P9" s="77" t="s">
        <v>14</v>
      </c>
      <c r="Q9" s="77" t="s">
        <v>15</v>
      </c>
      <c r="R9" s="76" t="s">
        <v>32</v>
      </c>
    </row>
    <row r="10" spans="1:20" ht="21" customHeight="1" x14ac:dyDescent="0.25">
      <c r="A10" s="5">
        <v>1230</v>
      </c>
      <c r="B10" s="6" t="s">
        <v>114</v>
      </c>
      <c r="C10" s="7" t="s">
        <v>93</v>
      </c>
      <c r="D10" s="7">
        <v>30</v>
      </c>
      <c r="E10" s="7" t="s">
        <v>16</v>
      </c>
      <c r="F10" s="7">
        <v>0</v>
      </c>
      <c r="G10" s="10"/>
      <c r="H10" s="7" t="s">
        <v>19</v>
      </c>
      <c r="I10" s="11">
        <v>32.090000000000003</v>
      </c>
      <c r="J10" s="7" t="s">
        <v>18</v>
      </c>
      <c r="K10" s="20">
        <f>G10/I10</f>
        <v>0</v>
      </c>
      <c r="L10" s="7" t="s">
        <v>17</v>
      </c>
      <c r="M10" s="7">
        <v>203</v>
      </c>
      <c r="N10" s="7" t="s">
        <v>18</v>
      </c>
      <c r="O10" s="20">
        <f>K10*M10</f>
        <v>0</v>
      </c>
      <c r="P10" s="8">
        <f>ROUND(ROUND(I10*0.6,2)*$P$8,2)+ROUND(ROUND(I10*0.4,2)*$P$8,2)</f>
        <v>47.83</v>
      </c>
      <c r="Q10" s="12">
        <f>K10*P10</f>
        <v>0</v>
      </c>
      <c r="R10" s="7" t="s">
        <v>33</v>
      </c>
    </row>
    <row r="11" spans="1:20" ht="21" customHeight="1" x14ac:dyDescent="0.25">
      <c r="A11" s="5">
        <v>1250</v>
      </c>
      <c r="B11" s="6" t="s">
        <v>115</v>
      </c>
      <c r="C11" s="7" t="s">
        <v>94</v>
      </c>
      <c r="D11" s="7">
        <v>30</v>
      </c>
      <c r="E11" s="7" t="s">
        <v>16</v>
      </c>
      <c r="F11" s="7">
        <v>0</v>
      </c>
      <c r="G11" s="10"/>
      <c r="H11" s="7" t="s">
        <v>19</v>
      </c>
      <c r="I11" s="11">
        <v>33.770000000000003</v>
      </c>
      <c r="J11" s="7" t="s">
        <v>18</v>
      </c>
      <c r="K11" s="20">
        <f>G11/I11</f>
        <v>0</v>
      </c>
      <c r="L11" s="7" t="s">
        <v>17</v>
      </c>
      <c r="M11" s="7">
        <v>221</v>
      </c>
      <c r="N11" s="7" t="s">
        <v>18</v>
      </c>
      <c r="O11" s="20">
        <f>K11*M11</f>
        <v>0</v>
      </c>
      <c r="P11" s="8">
        <f>ROUND(ROUND(I11*0.6,2)*$P$8,2)+ROUND(ROUND(I11*0.4,2)*$P$8,2)</f>
        <v>50.32</v>
      </c>
      <c r="Q11" s="12">
        <f>K11*P11</f>
        <v>0</v>
      </c>
      <c r="R11" s="7" t="s">
        <v>33</v>
      </c>
    </row>
    <row r="12" spans="1:20" ht="21" customHeight="1" x14ac:dyDescent="0.25">
      <c r="A12" s="5">
        <v>110452</v>
      </c>
      <c r="B12" s="6" t="s">
        <v>82</v>
      </c>
      <c r="C12" s="7" t="s">
        <v>88</v>
      </c>
      <c r="D12" s="7">
        <v>30</v>
      </c>
      <c r="E12" s="7" t="s">
        <v>16</v>
      </c>
      <c r="F12" s="7">
        <v>1</v>
      </c>
      <c r="G12" s="10"/>
      <c r="H12" s="7" t="s">
        <v>19</v>
      </c>
      <c r="I12" s="11">
        <v>25.7</v>
      </c>
      <c r="J12" s="7" t="s">
        <v>18</v>
      </c>
      <c r="K12" s="20">
        <f>G12/I12</f>
        <v>0</v>
      </c>
      <c r="L12" s="7" t="s">
        <v>17</v>
      </c>
      <c r="M12" s="7">
        <v>104</v>
      </c>
      <c r="N12" s="7" t="s">
        <v>18</v>
      </c>
      <c r="O12" s="20">
        <f>K12*M12</f>
        <v>0</v>
      </c>
      <c r="P12" s="8">
        <f>ROUND(ROUND(I12*0.6,2)*$P$8,2)+ROUND(ROUND(I12*0.4,2)*$P$8,2)</f>
        <v>38.299999999999997</v>
      </c>
      <c r="Q12" s="12">
        <f>K12*P12</f>
        <v>0</v>
      </c>
      <c r="R12" s="7" t="s">
        <v>33</v>
      </c>
    </row>
    <row r="13" spans="1:20" ht="21" customHeight="1" x14ac:dyDescent="0.25">
      <c r="A13" s="5">
        <v>615300</v>
      </c>
      <c r="B13" s="6" t="s">
        <v>101</v>
      </c>
      <c r="C13" s="7" t="s">
        <v>86</v>
      </c>
      <c r="D13" s="7">
        <v>30</v>
      </c>
      <c r="E13" s="7" t="s">
        <v>16</v>
      </c>
      <c r="F13" s="7">
        <v>1</v>
      </c>
      <c r="G13" s="10"/>
      <c r="H13" s="7" t="s">
        <v>19</v>
      </c>
      <c r="I13" s="11">
        <v>18.079999999999998</v>
      </c>
      <c r="J13" s="7" t="s">
        <v>18</v>
      </c>
      <c r="K13" s="20">
        <f>G13/I13</f>
        <v>0</v>
      </c>
      <c r="L13" s="7" t="s">
        <v>17</v>
      </c>
      <c r="M13" s="7">
        <v>156</v>
      </c>
      <c r="N13" s="7" t="s">
        <v>18</v>
      </c>
      <c r="O13" s="20">
        <f t="shared" ref="O13:O26" si="0">K13*M13</f>
        <v>0</v>
      </c>
      <c r="P13" s="8">
        <f>ROUND(ROUND(I13*0.6,2)*$P$8,2)+ROUND(ROUND(I13*0.4,2)*$P$8,2)</f>
        <v>26.94</v>
      </c>
      <c r="Q13" s="12">
        <f t="shared" ref="Q13:Q26" si="1">K13*P13</f>
        <v>0</v>
      </c>
      <c r="R13" s="7" t="s">
        <v>33</v>
      </c>
    </row>
    <row r="14" spans="1:20" ht="21" customHeight="1" x14ac:dyDescent="0.25">
      <c r="A14" s="5">
        <v>615400</v>
      </c>
      <c r="B14" s="6" t="s">
        <v>100</v>
      </c>
      <c r="C14" s="7" t="s">
        <v>89</v>
      </c>
      <c r="D14" s="7">
        <v>30</v>
      </c>
      <c r="E14" s="7" t="s">
        <v>83</v>
      </c>
      <c r="F14" s="7">
        <v>0.5</v>
      </c>
      <c r="G14" s="10"/>
      <c r="H14" s="7" t="s">
        <v>19</v>
      </c>
      <c r="I14" s="11">
        <v>26.39</v>
      </c>
      <c r="J14" s="7" t="s">
        <v>18</v>
      </c>
      <c r="K14" s="20">
        <f>G14/I14</f>
        <v>0</v>
      </c>
      <c r="L14" s="7" t="s">
        <v>17</v>
      </c>
      <c r="M14" s="7">
        <v>214</v>
      </c>
      <c r="N14" s="7" t="s">
        <v>18</v>
      </c>
      <c r="O14" s="20">
        <f t="shared" si="0"/>
        <v>0</v>
      </c>
      <c r="P14" s="8">
        <f>ROUND(ROUND(I14*0.6,2)*$P$8,2)+ROUND(ROUND(I14*0.4,2)*$P$8,2)</f>
        <v>39.33</v>
      </c>
      <c r="Q14" s="12">
        <f t="shared" ref="Q14:Q15" si="2">K14*P14</f>
        <v>0</v>
      </c>
      <c r="R14" s="7" t="s">
        <v>33</v>
      </c>
    </row>
    <row r="15" spans="1:20" ht="21" customHeight="1" x14ac:dyDescent="0.25">
      <c r="A15" s="5">
        <v>615600</v>
      </c>
      <c r="B15" s="6" t="s">
        <v>99</v>
      </c>
      <c r="C15" s="7" t="s">
        <v>90</v>
      </c>
      <c r="D15" s="7">
        <v>30</v>
      </c>
      <c r="E15" s="7" t="s">
        <v>16</v>
      </c>
      <c r="F15" s="7">
        <v>1</v>
      </c>
      <c r="G15" s="10"/>
      <c r="H15" s="7" t="s">
        <v>19</v>
      </c>
      <c r="I15" s="11">
        <v>19.38</v>
      </c>
      <c r="J15" s="7" t="s">
        <v>18</v>
      </c>
      <c r="K15" s="20">
        <f>G15/I15</f>
        <v>0</v>
      </c>
      <c r="L15" s="7" t="s">
        <v>17</v>
      </c>
      <c r="M15" s="7">
        <v>156</v>
      </c>
      <c r="N15" s="7" t="s">
        <v>18</v>
      </c>
      <c r="O15" s="20">
        <f t="shared" si="0"/>
        <v>0</v>
      </c>
      <c r="P15" s="8">
        <f>ROUND(ROUND(I15*0.6,2)*$P$8,2)+ROUND(ROUND(I15*0.4,2)*$P$8,2)</f>
        <v>28.88</v>
      </c>
      <c r="Q15" s="12">
        <f t="shared" si="2"/>
        <v>0</v>
      </c>
      <c r="R15" s="7" t="s">
        <v>33</v>
      </c>
    </row>
    <row r="16" spans="1:20" s="86" customFormat="1" ht="22.5" customHeight="1" x14ac:dyDescent="0.25">
      <c r="A16" s="5">
        <v>625300</v>
      </c>
      <c r="B16" s="6" t="s">
        <v>98</v>
      </c>
      <c r="C16" s="7" t="s">
        <v>87</v>
      </c>
      <c r="D16" s="7">
        <v>30</v>
      </c>
      <c r="E16" s="7" t="s">
        <v>16</v>
      </c>
      <c r="F16" s="7">
        <v>1</v>
      </c>
      <c r="G16" s="10"/>
      <c r="H16" s="7" t="s">
        <v>19</v>
      </c>
      <c r="I16" s="11">
        <v>18.079999999999998</v>
      </c>
      <c r="J16" s="7" t="s">
        <v>18</v>
      </c>
      <c r="K16" s="20">
        <f>G16/I16</f>
        <v>0</v>
      </c>
      <c r="L16" s="7" t="s">
        <v>17</v>
      </c>
      <c r="M16" s="7">
        <v>156</v>
      </c>
      <c r="N16" s="7" t="s">
        <v>18</v>
      </c>
      <c r="O16" s="20">
        <f>K16*M16</f>
        <v>0</v>
      </c>
      <c r="P16" s="8">
        <f>ROUND(ROUND(I16*0.6,2)*$P$8,2)+ROUND(ROUND(I16*0.4,2)*$P$8,2)</f>
        <v>26.94</v>
      </c>
      <c r="Q16" s="12">
        <f>K16*P16</f>
        <v>0</v>
      </c>
      <c r="R16" s="7" t="s">
        <v>33</v>
      </c>
      <c r="T16" s="9"/>
    </row>
    <row r="17" spans="1:18" ht="21" customHeight="1" x14ac:dyDescent="0.25">
      <c r="A17" s="5">
        <v>665400</v>
      </c>
      <c r="B17" s="6" t="s">
        <v>106</v>
      </c>
      <c r="C17" s="7" t="s">
        <v>20</v>
      </c>
      <c r="D17" s="7">
        <v>30</v>
      </c>
      <c r="E17" s="7" t="s">
        <v>16</v>
      </c>
      <c r="F17" s="7">
        <v>1</v>
      </c>
      <c r="G17" s="10"/>
      <c r="H17" s="7" t="s">
        <v>19</v>
      </c>
      <c r="I17" s="11">
        <v>18.079999999999998</v>
      </c>
      <c r="J17" s="7" t="s">
        <v>18</v>
      </c>
      <c r="K17" s="20">
        <f t="shared" ref="K17:K26" si="3">G17/I17</f>
        <v>0</v>
      </c>
      <c r="L17" s="7" t="s">
        <v>17</v>
      </c>
      <c r="M17" s="7">
        <v>156</v>
      </c>
      <c r="N17" s="7" t="s">
        <v>18</v>
      </c>
      <c r="O17" s="20">
        <f t="shared" si="0"/>
        <v>0</v>
      </c>
      <c r="P17" s="8">
        <f>ROUND(ROUND(I17*0.6,2)*$P$8,2)+ROUND(ROUND(I17*0.4,2)*$P$8,2)</f>
        <v>26.94</v>
      </c>
      <c r="Q17" s="12">
        <f t="shared" si="1"/>
        <v>0</v>
      </c>
      <c r="R17" s="7" t="s">
        <v>33</v>
      </c>
    </row>
    <row r="18" spans="1:18" ht="21" customHeight="1" x14ac:dyDescent="0.25">
      <c r="A18" s="5">
        <v>7516</v>
      </c>
      <c r="B18" s="6" t="s">
        <v>97</v>
      </c>
      <c r="C18" s="7" t="s">
        <v>108</v>
      </c>
      <c r="D18" s="7">
        <v>30</v>
      </c>
      <c r="E18" s="7" t="s">
        <v>16</v>
      </c>
      <c r="F18" s="7">
        <v>1</v>
      </c>
      <c r="G18" s="10"/>
      <c r="H18" s="7" t="s">
        <v>19</v>
      </c>
      <c r="I18" s="11">
        <v>29.2</v>
      </c>
      <c r="J18" s="7" t="s">
        <v>18</v>
      </c>
      <c r="K18" s="20">
        <f t="shared" si="3"/>
        <v>0</v>
      </c>
      <c r="L18" s="7" t="s">
        <v>17</v>
      </c>
      <c r="M18" s="7">
        <v>120</v>
      </c>
      <c r="N18" s="7" t="s">
        <v>18</v>
      </c>
      <c r="O18" s="20">
        <f t="shared" si="0"/>
        <v>0</v>
      </c>
      <c r="P18" s="8">
        <f t="shared" ref="P18:P26" si="4">ROUND(I18*$P$8,2)</f>
        <v>43.52</v>
      </c>
      <c r="Q18" s="12">
        <f t="shared" si="1"/>
        <v>0</v>
      </c>
      <c r="R18" s="7" t="s">
        <v>34</v>
      </c>
    </row>
    <row r="19" spans="1:18" ht="21" customHeight="1" x14ac:dyDescent="0.25">
      <c r="A19" s="5">
        <v>7518</v>
      </c>
      <c r="B19" s="6" t="s">
        <v>96</v>
      </c>
      <c r="C19" s="7" t="s">
        <v>109</v>
      </c>
      <c r="D19" s="7">
        <v>30</v>
      </c>
      <c r="E19" s="7" t="s">
        <v>16</v>
      </c>
      <c r="F19" s="7">
        <v>1</v>
      </c>
      <c r="G19" s="10"/>
      <c r="H19" s="7" t="s">
        <v>19</v>
      </c>
      <c r="I19" s="11">
        <v>29.2</v>
      </c>
      <c r="J19" s="7" t="s">
        <v>18</v>
      </c>
      <c r="K19" s="20">
        <f t="shared" si="3"/>
        <v>0</v>
      </c>
      <c r="L19" s="7" t="s">
        <v>17</v>
      </c>
      <c r="M19" s="7">
        <v>102</v>
      </c>
      <c r="N19" s="7" t="s">
        <v>18</v>
      </c>
      <c r="O19" s="20">
        <f t="shared" si="0"/>
        <v>0</v>
      </c>
      <c r="P19" s="8">
        <f t="shared" si="4"/>
        <v>43.52</v>
      </c>
      <c r="Q19" s="12">
        <f t="shared" si="1"/>
        <v>0</v>
      </c>
      <c r="R19" s="7" t="s">
        <v>34</v>
      </c>
    </row>
    <row r="20" spans="1:18" ht="21" customHeight="1" x14ac:dyDescent="0.25">
      <c r="A20" s="5">
        <v>7522</v>
      </c>
      <c r="B20" s="6" t="s">
        <v>105</v>
      </c>
      <c r="C20" s="7" t="s">
        <v>84</v>
      </c>
      <c r="D20" s="7">
        <v>30</v>
      </c>
      <c r="E20" s="7" t="s">
        <v>16</v>
      </c>
      <c r="F20" s="7">
        <v>1</v>
      </c>
      <c r="G20" s="10"/>
      <c r="H20" s="7" t="s">
        <v>19</v>
      </c>
      <c r="I20" s="11">
        <v>32.729999999999997</v>
      </c>
      <c r="J20" s="7" t="s">
        <v>18</v>
      </c>
      <c r="K20" s="20">
        <f t="shared" si="3"/>
        <v>0</v>
      </c>
      <c r="L20" s="7" t="s">
        <v>17</v>
      </c>
      <c r="M20" s="7">
        <v>113</v>
      </c>
      <c r="N20" s="7" t="s">
        <v>18</v>
      </c>
      <c r="O20" s="20">
        <f t="shared" si="0"/>
        <v>0</v>
      </c>
      <c r="P20" s="8">
        <f t="shared" si="4"/>
        <v>48.78</v>
      </c>
      <c r="Q20" s="12">
        <f t="shared" si="1"/>
        <v>0</v>
      </c>
      <c r="R20" s="7" t="s">
        <v>34</v>
      </c>
    </row>
    <row r="21" spans="1:18" ht="21" customHeight="1" x14ac:dyDescent="0.25">
      <c r="A21" s="5">
        <v>7527</v>
      </c>
      <c r="B21" s="6" t="s">
        <v>104</v>
      </c>
      <c r="C21" s="7" t="s">
        <v>110</v>
      </c>
      <c r="D21" s="7">
        <v>30</v>
      </c>
      <c r="E21" s="7" t="s">
        <v>16</v>
      </c>
      <c r="F21" s="7">
        <v>1</v>
      </c>
      <c r="G21" s="10"/>
      <c r="H21" s="7" t="s">
        <v>19</v>
      </c>
      <c r="I21" s="11">
        <v>29.8</v>
      </c>
      <c r="J21" s="7" t="s">
        <v>18</v>
      </c>
      <c r="K21" s="20">
        <f t="shared" si="3"/>
        <v>0</v>
      </c>
      <c r="L21" s="7" t="s">
        <v>17</v>
      </c>
      <c r="M21" s="7">
        <v>101</v>
      </c>
      <c r="N21" s="7" t="s">
        <v>18</v>
      </c>
      <c r="O21" s="20">
        <f t="shared" si="0"/>
        <v>0</v>
      </c>
      <c r="P21" s="8">
        <f t="shared" si="4"/>
        <v>44.41</v>
      </c>
      <c r="Q21" s="12">
        <f t="shared" si="1"/>
        <v>0</v>
      </c>
      <c r="R21" s="7" t="s">
        <v>34</v>
      </c>
    </row>
    <row r="22" spans="1:18" ht="21" customHeight="1" x14ac:dyDescent="0.25">
      <c r="A22" s="5">
        <v>7572</v>
      </c>
      <c r="B22" s="6" t="s">
        <v>103</v>
      </c>
      <c r="C22" s="7" t="s">
        <v>85</v>
      </c>
      <c r="D22" s="7">
        <v>30</v>
      </c>
      <c r="E22" s="7" t="s">
        <v>16</v>
      </c>
      <c r="F22" s="7">
        <v>1</v>
      </c>
      <c r="G22" s="10"/>
      <c r="H22" s="7" t="s">
        <v>19</v>
      </c>
      <c r="I22" s="11">
        <v>31.58</v>
      </c>
      <c r="J22" s="7" t="s">
        <v>18</v>
      </c>
      <c r="K22" s="20">
        <f>G22/I22</f>
        <v>0</v>
      </c>
      <c r="L22" s="7" t="s">
        <v>17</v>
      </c>
      <c r="M22" s="7">
        <v>110</v>
      </c>
      <c r="N22" s="7" t="s">
        <v>18</v>
      </c>
      <c r="O22" s="20">
        <f>K22*M22</f>
        <v>0</v>
      </c>
      <c r="P22" s="8">
        <f t="shared" si="4"/>
        <v>47.06</v>
      </c>
      <c r="Q22" s="12">
        <f>K22*P22</f>
        <v>0</v>
      </c>
      <c r="R22" s="7" t="s">
        <v>34</v>
      </c>
    </row>
    <row r="23" spans="1:18" ht="21" customHeight="1" x14ac:dyDescent="0.25">
      <c r="A23" s="5">
        <v>1260</v>
      </c>
      <c r="B23" s="6" t="s">
        <v>116</v>
      </c>
      <c r="C23" s="7" t="s">
        <v>111</v>
      </c>
      <c r="D23" s="7">
        <v>30</v>
      </c>
      <c r="E23" s="7" t="s">
        <v>16</v>
      </c>
      <c r="F23" s="7">
        <v>0</v>
      </c>
      <c r="G23" s="10"/>
      <c r="H23" s="7" t="s">
        <v>19</v>
      </c>
      <c r="I23" s="11">
        <v>41.94</v>
      </c>
      <c r="J23" s="7" t="s">
        <v>18</v>
      </c>
      <c r="K23" s="20">
        <f>G23/I23</f>
        <v>0</v>
      </c>
      <c r="L23" s="7" t="s">
        <v>17</v>
      </c>
      <c r="M23" s="7">
        <v>206</v>
      </c>
      <c r="N23" s="7" t="s">
        <v>18</v>
      </c>
      <c r="O23" s="20">
        <f>K23*M23</f>
        <v>0</v>
      </c>
      <c r="P23" s="8">
        <f t="shared" si="4"/>
        <v>62.5</v>
      </c>
      <c r="Q23" s="12">
        <f>K23*P23</f>
        <v>0</v>
      </c>
      <c r="R23" s="7" t="s">
        <v>35</v>
      </c>
    </row>
    <row r="24" spans="1:18" ht="21" customHeight="1" x14ac:dyDescent="0.25">
      <c r="A24" s="5">
        <v>7526</v>
      </c>
      <c r="B24" s="6" t="s">
        <v>102</v>
      </c>
      <c r="C24" s="7" t="s">
        <v>91</v>
      </c>
      <c r="D24" s="7">
        <v>30</v>
      </c>
      <c r="E24" s="7" t="s">
        <v>16</v>
      </c>
      <c r="F24" s="7">
        <v>1</v>
      </c>
      <c r="G24" s="10"/>
      <c r="H24" s="7" t="s">
        <v>19</v>
      </c>
      <c r="I24" s="11">
        <v>32.07</v>
      </c>
      <c r="J24" s="7" t="s">
        <v>18</v>
      </c>
      <c r="K24" s="20">
        <f t="shared" si="3"/>
        <v>0</v>
      </c>
      <c r="L24" s="7" t="s">
        <v>17</v>
      </c>
      <c r="M24" s="7">
        <v>120</v>
      </c>
      <c r="N24" s="7" t="s">
        <v>18</v>
      </c>
      <c r="O24" s="20">
        <f t="shared" si="0"/>
        <v>0</v>
      </c>
      <c r="P24" s="8">
        <f t="shared" si="4"/>
        <v>47.79</v>
      </c>
      <c r="Q24" s="12">
        <f t="shared" si="1"/>
        <v>0</v>
      </c>
      <c r="R24" s="7" t="s">
        <v>35</v>
      </c>
    </row>
    <row r="25" spans="1:18" ht="21" customHeight="1" x14ac:dyDescent="0.25">
      <c r="A25" s="5">
        <v>7803</v>
      </c>
      <c r="B25" s="6" t="s">
        <v>117</v>
      </c>
      <c r="C25" s="7" t="s">
        <v>107</v>
      </c>
      <c r="D25" s="7">
        <v>30</v>
      </c>
      <c r="E25" s="7" t="s">
        <v>16</v>
      </c>
      <c r="F25" s="7">
        <v>1.25</v>
      </c>
      <c r="G25" s="10"/>
      <c r="H25" s="7" t="s">
        <v>19</v>
      </c>
      <c r="I25" s="11">
        <v>21.63</v>
      </c>
      <c r="J25" s="7" t="s">
        <v>18</v>
      </c>
      <c r="K25" s="20">
        <f>G25/I25</f>
        <v>0</v>
      </c>
      <c r="L25" s="7" t="s">
        <v>17</v>
      </c>
      <c r="M25" s="7">
        <v>84</v>
      </c>
      <c r="N25" s="7" t="s">
        <v>18</v>
      </c>
      <c r="O25" s="20">
        <f>K25*M25</f>
        <v>0</v>
      </c>
      <c r="P25" s="8">
        <f t="shared" si="4"/>
        <v>32.24</v>
      </c>
      <c r="Q25" s="12">
        <f>K25*P25</f>
        <v>0</v>
      </c>
      <c r="R25" s="7" t="s">
        <v>35</v>
      </c>
    </row>
    <row r="26" spans="1:18" ht="21" customHeight="1" x14ac:dyDescent="0.25">
      <c r="A26" s="5">
        <v>110458</v>
      </c>
      <c r="B26" s="6" t="s">
        <v>113</v>
      </c>
      <c r="C26" s="122" t="s">
        <v>88</v>
      </c>
      <c r="D26" s="7">
        <v>30</v>
      </c>
      <c r="E26" s="7" t="s">
        <v>16</v>
      </c>
      <c r="F26" s="7">
        <v>1</v>
      </c>
      <c r="G26" s="10"/>
      <c r="H26" s="7" t="s">
        <v>19</v>
      </c>
      <c r="I26" s="11">
        <v>31.93</v>
      </c>
      <c r="J26" s="7" t="s">
        <v>18</v>
      </c>
      <c r="K26" s="20">
        <f t="shared" si="3"/>
        <v>0</v>
      </c>
      <c r="L26" s="7" t="s">
        <v>17</v>
      </c>
      <c r="M26" s="7">
        <v>104</v>
      </c>
      <c r="N26" s="7" t="s">
        <v>18</v>
      </c>
      <c r="O26" s="20">
        <f t="shared" si="0"/>
        <v>0</v>
      </c>
      <c r="P26" s="8">
        <f t="shared" si="4"/>
        <v>47.59</v>
      </c>
      <c r="Q26" s="12">
        <f t="shared" si="1"/>
        <v>0</v>
      </c>
      <c r="R26" s="7" t="s">
        <v>35</v>
      </c>
    </row>
    <row r="27" spans="1:18" ht="30" customHeight="1" thickBot="1" x14ac:dyDescent="0.3"/>
    <row r="28" spans="1:18" ht="30" customHeight="1" thickBot="1" x14ac:dyDescent="0.3">
      <c r="B28" s="22" t="s">
        <v>45</v>
      </c>
      <c r="C28" s="44">
        <f>SUM(G18:G22)+SUM(G10:G17)*0.6</f>
        <v>0</v>
      </c>
      <c r="D28" s="82">
        <f>SUM(Q18:Q22)+SUM(Q10:Q17)*0.6</f>
        <v>0</v>
      </c>
      <c r="E28" s="88">
        <f>IFERROR(C28/SUM(C28+C29),0)</f>
        <v>0</v>
      </c>
      <c r="F28" s="123" t="s">
        <v>78</v>
      </c>
      <c r="H28" s="14" t="s">
        <v>34</v>
      </c>
      <c r="I28" s="14"/>
      <c r="N28" s="14">
        <f>SUM(G13:G17)/2</f>
        <v>0</v>
      </c>
      <c r="O28" s="14"/>
      <c r="P28" s="15"/>
      <c r="Q28" s="7"/>
      <c r="R28" s="9"/>
    </row>
    <row r="29" spans="1:18" ht="30" customHeight="1" thickBot="1" x14ac:dyDescent="0.3">
      <c r="B29" s="21" t="s">
        <v>46</v>
      </c>
      <c r="C29" s="45">
        <f>SUM(G23:G26)+SUM(G10:G17)*0.4</f>
        <v>0</v>
      </c>
      <c r="D29" s="83">
        <f>SUM(Q23:Q26)+SUM(Q10:Q17)*0.4</f>
        <v>0</v>
      </c>
      <c r="E29" s="88">
        <f>IFERROR((C29/SUM(C28+C29)),0)</f>
        <v>0</v>
      </c>
      <c r="F29" s="124" t="s">
        <v>79</v>
      </c>
      <c r="H29" s="43"/>
      <c r="I29" s="14"/>
      <c r="O29" s="14"/>
      <c r="P29" s="16"/>
      <c r="Q29" s="7"/>
      <c r="R29" s="9"/>
    </row>
    <row r="30" spans="1:18" ht="30" customHeight="1" thickBot="1" x14ac:dyDescent="0.3">
      <c r="C30" s="45">
        <f>SUM(C28:C29)</f>
        <v>0</v>
      </c>
      <c r="D30" s="83">
        <f>SUM(D28:D29)</f>
        <v>0</v>
      </c>
      <c r="O30" s="8"/>
      <c r="Q30" s="7"/>
      <c r="R30" s="9"/>
    </row>
    <row r="31" spans="1:18" x14ac:dyDescent="0.25">
      <c r="P31" s="17"/>
      <c r="Q31" s="18"/>
    </row>
    <row r="32" spans="1:18" x14ac:dyDescent="0.25">
      <c r="A32" s="117"/>
      <c r="B32" s="117"/>
    </row>
    <row r="33" spans="1:14" x14ac:dyDescent="0.25">
      <c r="N33" s="7" t="s">
        <v>22</v>
      </c>
    </row>
    <row r="39" spans="1:14" x14ac:dyDescent="0.25">
      <c r="A39" s="117"/>
      <c r="B39" s="117"/>
    </row>
    <row r="40" spans="1:14" x14ac:dyDescent="0.25">
      <c r="A40" s="117"/>
      <c r="B40" s="117"/>
    </row>
    <row r="41" spans="1:14" x14ac:dyDescent="0.25">
      <c r="A41" s="117"/>
      <c r="B41" s="117"/>
    </row>
    <row r="42" spans="1:14" x14ac:dyDescent="0.25">
      <c r="A42" s="117"/>
      <c r="B42" s="117"/>
    </row>
    <row r="43" spans="1:14" x14ac:dyDescent="0.25">
      <c r="A43" s="117"/>
      <c r="B43" s="117"/>
    </row>
  </sheetData>
  <protectedRanges>
    <protectedRange sqref="R16" name="Range1_5_1"/>
    <protectedRange sqref="C16" name="Range1_2"/>
  </protectedRanges>
  <mergeCells count="8">
    <mergeCell ref="B5:C5"/>
    <mergeCell ref="C8:M8"/>
    <mergeCell ref="A43:B43"/>
    <mergeCell ref="A32:B32"/>
    <mergeCell ref="A39:B39"/>
    <mergeCell ref="A40:B40"/>
    <mergeCell ref="A41:B41"/>
    <mergeCell ref="A42:B42"/>
  </mergeCells>
  <pageMargins left="0.7" right="0.7" top="0.75" bottom="0.75" header="0.3" footer="0.3"/>
  <pageSetup orientation="portrait" r:id="rId1"/>
  <customProperties>
    <customPr name="Ibp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"/>
  <sheetViews>
    <sheetView zoomScale="115" zoomScaleNormal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1" max="1" width="9.140625" style="3"/>
    <col min="2" max="2" width="51.140625" bestFit="1" customWidth="1"/>
    <col min="3" max="3" width="8.5703125" bestFit="1" customWidth="1"/>
    <col min="4" max="4" width="9.5703125" bestFit="1" customWidth="1"/>
    <col min="5" max="5" width="10.85546875" customWidth="1"/>
    <col min="6" max="6" width="9.5703125" bestFit="1" customWidth="1"/>
    <col min="7" max="7" width="12.5703125" customWidth="1"/>
    <col min="8" max="8" width="10.140625" bestFit="1" customWidth="1"/>
    <col min="9" max="9" width="9" bestFit="1" customWidth="1"/>
    <col min="10" max="10" width="9.140625" bestFit="1" customWidth="1"/>
    <col min="11" max="11" width="8.85546875" bestFit="1" customWidth="1"/>
    <col min="12" max="12" width="9.85546875" bestFit="1" customWidth="1"/>
    <col min="13" max="13" width="8.42578125" bestFit="1" customWidth="1"/>
    <col min="14" max="14" width="9.42578125" bestFit="1" customWidth="1"/>
    <col min="16" max="16" width="0" style="80" hidden="1" customWidth="1"/>
  </cols>
  <sheetData>
    <row r="1" spans="1:16" ht="15.75" x14ac:dyDescent="0.25">
      <c r="A1" s="13" t="s">
        <v>121</v>
      </c>
      <c r="F1" s="42" t="s">
        <v>74</v>
      </c>
      <c r="G1" s="42"/>
      <c r="H1" s="42"/>
      <c r="I1" s="42"/>
      <c r="J1" s="42"/>
      <c r="K1" s="42"/>
    </row>
    <row r="2" spans="1:16" x14ac:dyDescent="0.25">
      <c r="A2" s="2" t="s">
        <v>36</v>
      </c>
    </row>
    <row r="3" spans="1:16" s="1" customFormat="1" ht="30" x14ac:dyDescent="0.25">
      <c r="A3" s="78" t="s">
        <v>1</v>
      </c>
      <c r="B3" s="78" t="s">
        <v>2</v>
      </c>
      <c r="C3" s="78" t="s">
        <v>62</v>
      </c>
      <c r="D3" s="78" t="s">
        <v>63</v>
      </c>
      <c r="E3" s="78" t="s">
        <v>64</v>
      </c>
      <c r="F3" s="78" t="s">
        <v>65</v>
      </c>
      <c r="G3" s="78" t="s">
        <v>66</v>
      </c>
      <c r="H3" s="78" t="s">
        <v>67</v>
      </c>
      <c r="I3" s="78" t="s">
        <v>68</v>
      </c>
      <c r="J3" s="78" t="s">
        <v>69</v>
      </c>
      <c r="K3" s="78" t="s">
        <v>70</v>
      </c>
      <c r="L3" s="78" t="s">
        <v>71</v>
      </c>
      <c r="M3" s="78" t="s">
        <v>72</v>
      </c>
      <c r="N3" s="78" t="s">
        <v>73</v>
      </c>
      <c r="O3" s="78" t="s">
        <v>77</v>
      </c>
      <c r="P3" s="78" t="s">
        <v>76</v>
      </c>
    </row>
    <row r="4" spans="1:16" x14ac:dyDescent="0.25">
      <c r="A4" s="3">
        <v>1230</v>
      </c>
      <c r="B4" t="s">
        <v>114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1">
        <f>SUM(C4:N4)</f>
        <v>0</v>
      </c>
      <c r="P4" s="81">
        <f>O4*30</f>
        <v>0</v>
      </c>
    </row>
    <row r="5" spans="1:16" x14ac:dyDescent="0.25">
      <c r="A5" s="3">
        <v>1250</v>
      </c>
      <c r="B5" t="s">
        <v>115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1">
        <f t="shared" ref="O5:O20" si="0">SUM(C5:N5)</f>
        <v>0</v>
      </c>
      <c r="P5" s="81"/>
    </row>
    <row r="6" spans="1:16" x14ac:dyDescent="0.25">
      <c r="A6" s="3">
        <v>110452</v>
      </c>
      <c r="B6" t="s">
        <v>82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1">
        <f t="shared" si="0"/>
        <v>0</v>
      </c>
      <c r="P6" s="81">
        <f>O6*30</f>
        <v>0</v>
      </c>
    </row>
    <row r="7" spans="1:16" x14ac:dyDescent="0.25">
      <c r="A7" s="3">
        <v>615300</v>
      </c>
      <c r="B7" t="s">
        <v>101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1">
        <f t="shared" si="0"/>
        <v>0</v>
      </c>
      <c r="P7" s="81">
        <f t="shared" ref="P7:P20" si="1">O7*30</f>
        <v>0</v>
      </c>
    </row>
    <row r="8" spans="1:16" x14ac:dyDescent="0.25">
      <c r="A8" s="3">
        <v>615400</v>
      </c>
      <c r="B8" t="s">
        <v>100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1">
        <f t="shared" si="0"/>
        <v>0</v>
      </c>
      <c r="P8" s="81"/>
    </row>
    <row r="9" spans="1:16" x14ac:dyDescent="0.25">
      <c r="A9" s="3">
        <v>615600</v>
      </c>
      <c r="B9" t="s">
        <v>99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1">
        <f t="shared" si="0"/>
        <v>0</v>
      </c>
      <c r="P9" s="81"/>
    </row>
    <row r="10" spans="1:16" x14ac:dyDescent="0.25">
      <c r="A10" s="87">
        <v>625300</v>
      </c>
      <c r="B10" t="s">
        <v>98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1">
        <f t="shared" si="0"/>
        <v>0</v>
      </c>
      <c r="P10" s="81">
        <f>O10*30</f>
        <v>0</v>
      </c>
    </row>
    <row r="11" spans="1:16" x14ac:dyDescent="0.25">
      <c r="A11" s="3">
        <v>665400</v>
      </c>
      <c r="B11" t="s">
        <v>106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1">
        <f t="shared" si="0"/>
        <v>0</v>
      </c>
      <c r="P11" s="81">
        <f t="shared" si="1"/>
        <v>0</v>
      </c>
    </row>
    <row r="12" spans="1:16" x14ac:dyDescent="0.25">
      <c r="A12" s="3">
        <v>7516</v>
      </c>
      <c r="B12" t="s">
        <v>97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1">
        <f t="shared" si="0"/>
        <v>0</v>
      </c>
      <c r="P12" s="81">
        <f t="shared" si="1"/>
        <v>0</v>
      </c>
    </row>
    <row r="13" spans="1:16" x14ac:dyDescent="0.25">
      <c r="A13" s="3">
        <v>7518</v>
      </c>
      <c r="B13" t="s">
        <v>96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1">
        <f t="shared" si="0"/>
        <v>0</v>
      </c>
      <c r="P13" s="81">
        <f t="shared" si="1"/>
        <v>0</v>
      </c>
    </row>
    <row r="14" spans="1:16" x14ac:dyDescent="0.25">
      <c r="A14" s="3">
        <v>7522</v>
      </c>
      <c r="B14" t="s">
        <v>105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1">
        <f t="shared" si="0"/>
        <v>0</v>
      </c>
      <c r="P14" s="81"/>
    </row>
    <row r="15" spans="1:16" x14ac:dyDescent="0.25">
      <c r="A15" s="3">
        <v>7527</v>
      </c>
      <c r="B15" t="s">
        <v>104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1">
        <f t="shared" si="0"/>
        <v>0</v>
      </c>
      <c r="P15" s="81"/>
    </row>
    <row r="16" spans="1:16" x14ac:dyDescent="0.25">
      <c r="A16" s="3">
        <v>7572</v>
      </c>
      <c r="B16" t="s">
        <v>103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1">
        <f t="shared" si="0"/>
        <v>0</v>
      </c>
      <c r="P16" s="81"/>
    </row>
    <row r="17" spans="1:16" x14ac:dyDescent="0.25">
      <c r="A17" s="3">
        <v>1260</v>
      </c>
      <c r="B17" t="s">
        <v>116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1">
        <f t="shared" si="0"/>
        <v>0</v>
      </c>
      <c r="P17" s="81"/>
    </row>
    <row r="18" spans="1:16" x14ac:dyDescent="0.25">
      <c r="A18" s="3">
        <v>7526</v>
      </c>
      <c r="B18" t="s">
        <v>102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1">
        <f t="shared" si="0"/>
        <v>0</v>
      </c>
      <c r="P18" s="81"/>
    </row>
    <row r="19" spans="1:16" x14ac:dyDescent="0.25">
      <c r="A19" s="3">
        <v>7803</v>
      </c>
      <c r="B19" t="s">
        <v>117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1">
        <f t="shared" si="0"/>
        <v>0</v>
      </c>
      <c r="P19" s="81"/>
    </row>
    <row r="20" spans="1:16" x14ac:dyDescent="0.25">
      <c r="A20" s="3">
        <v>110458</v>
      </c>
      <c r="B20" t="s">
        <v>113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1">
        <f t="shared" si="0"/>
        <v>0</v>
      </c>
      <c r="P20" s="81">
        <f t="shared" si="1"/>
        <v>0</v>
      </c>
    </row>
    <row r="21" spans="1:16" x14ac:dyDescent="0.25">
      <c r="A21" s="56"/>
      <c r="B21" s="56" t="s">
        <v>61</v>
      </c>
      <c r="C21" s="79">
        <f>SUM(C4:C20)</f>
        <v>0</v>
      </c>
      <c r="D21" s="79">
        <f t="shared" ref="D21:O21" si="2">SUM(D4:D20)</f>
        <v>0</v>
      </c>
      <c r="E21" s="79">
        <f t="shared" si="2"/>
        <v>0</v>
      </c>
      <c r="F21" s="79">
        <f t="shared" si="2"/>
        <v>0</v>
      </c>
      <c r="G21" s="79">
        <f t="shared" si="2"/>
        <v>0</v>
      </c>
      <c r="H21" s="79">
        <f t="shared" si="2"/>
        <v>0</v>
      </c>
      <c r="I21" s="79">
        <f t="shared" si="2"/>
        <v>0</v>
      </c>
      <c r="J21" s="79">
        <f t="shared" si="2"/>
        <v>0</v>
      </c>
      <c r="K21" s="79">
        <f t="shared" si="2"/>
        <v>0</v>
      </c>
      <c r="L21" s="79">
        <f t="shared" si="2"/>
        <v>0</v>
      </c>
      <c r="M21" s="79">
        <f t="shared" si="2"/>
        <v>0</v>
      </c>
      <c r="N21" s="79">
        <f t="shared" si="2"/>
        <v>0</v>
      </c>
      <c r="O21" s="79">
        <f>SUM(O4:O20)</f>
        <v>0</v>
      </c>
      <c r="P21" s="79">
        <f>SUM(P7:P20)</f>
        <v>0</v>
      </c>
    </row>
  </sheetData>
  <pageMargins left="0.7" right="0.7" top="0.75" bottom="0.75" header="0.3" footer="0.3"/>
  <customProperties>
    <customPr name="Ibp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23288C579F4C4AB230DE6C7364F82A" ma:contentTypeVersion="10" ma:contentTypeDescription="Create a new document." ma:contentTypeScope="" ma:versionID="4cc08e49e550fe7f77790f9b45b730ed">
  <xsd:schema xmlns:xsd="http://www.w3.org/2001/XMLSchema" xmlns:xs="http://www.w3.org/2001/XMLSchema" xmlns:p="http://schemas.microsoft.com/office/2006/metadata/properties" xmlns:ns3="a708e1ef-7d81-4b46-abf0-7fb0302b4ccf" targetNamespace="http://schemas.microsoft.com/office/2006/metadata/properties" ma:root="true" ma:fieldsID="ca93e2fdaa3739fbf103745ba9d8d43d" ns3:_="">
    <xsd:import namespace="a708e1ef-7d81-4b46-abf0-7fb0302b4c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8e1ef-7d81-4b46-abf0-7fb0302b4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23F8D-3677-4E27-A9AF-0393E5FA27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493CB8-4A16-4219-8598-863527B590EA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a708e1ef-7d81-4b46-abf0-7fb0302b4ccf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B163201-2777-4481-835B-4BA7292391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08e1ef-7d81-4b46-abf0-7fb0302b4c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Contact information</vt:lpstr>
      <vt:lpstr>Servings to Lbs</vt:lpstr>
      <vt:lpstr>Lbs to Servings</vt:lpstr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Singer, Jessica</dc:creator>
  <cp:lastModifiedBy>Yarber, Maggie</cp:lastModifiedBy>
  <cp:lastPrinted>2022-11-14T16:51:43Z</cp:lastPrinted>
  <dcterms:created xsi:type="dcterms:W3CDTF">2020-01-22T18:19:46Z</dcterms:created>
  <dcterms:modified xsi:type="dcterms:W3CDTF">2024-11-05T20:10:37Z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0x0101007323288C579F4C4AB230DE6C7364F82A</vt:lpwstr>
  </property>
  <property fmtid="{D5CDD505-2E9C-101B-9397-08002B2CF9AE}" pid="3" name="IbpWorkbookKeyString_GUID">
    <vt:lpwstr>f1337da6-cdfe-4b56-8411-1e5f4e009585</vt:lpwstr>
  </property>
</Properties>
</file>