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X:\Commodities\Commodity Calculators\SY 25-26\"/>
    </mc:Choice>
  </mc:AlternateContent>
  <xr:revisionPtr revIDLastSave="0" documentId="13_ncr:1_{E0936B30-84F3-4C26-B773-56C87479A40B}" xr6:coauthVersionLast="47" xr6:coauthVersionMax="47" xr10:uidLastSave="{00000000-0000-0000-0000-000000000000}"/>
  <bookViews>
    <workbookView xWindow="1395" yWindow="1395" windowWidth="24690" windowHeight="12210" xr2:uid="{2C53EA73-CCA2-4125-BE9B-DE435390333D}"/>
  </bookViews>
  <sheets>
    <sheet name="STEP 1 - Pound Calculation" sheetId="2" r:id="rId1"/>
    <sheet name="STEP 2 - Order Plan (optional)" sheetId="8" r:id="rId2"/>
    <sheet name="Sheet2" sheetId="7" state="hidden" r:id="rId3"/>
    <sheet name="Sheet5" sheetId="5" state="hidden" r:id="rId4"/>
    <sheet name="Planner 20-21" sheetId="3" state="hidden" r:id="rId5"/>
  </sheets>
  <definedNames>
    <definedName name="_xlnm._FilterDatabase" localSheetId="0" hidden="1">'STEP 1 - Pound Calculation'!$B$3:$Z$28</definedName>
    <definedName name="_xlnm._FilterDatabase" localSheetId="1" hidden="1">'STEP 2 - Order Plan (optional)'!$B$2:$Z$27</definedName>
    <definedName name="ColumnTitleRegion1..E13.1">#REF!</definedName>
    <definedName name="Company_Name">#REF!</definedName>
    <definedName name="_xlnm.Print_Area" localSheetId="4">'Planner 20-21'!$A$1:$T$130</definedName>
    <definedName name="_xlnm.Print_Area" localSheetId="0">'STEP 1 - Pound Calculation'!$A$1:$Z$47</definedName>
    <definedName name="_xlnm.Print_Area" localSheetId="1">'STEP 2 - Order Plan (optional)'!$A$1:$Z$27</definedName>
    <definedName name="ProductStatus">#REF!</definedName>
    <definedName name="RowTitleRegion1..E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" l="1"/>
  <c r="H33" i="2"/>
  <c r="H32" i="2"/>
  <c r="H31" i="2"/>
  <c r="H28" i="2"/>
  <c r="H27" i="2"/>
  <c r="H26" i="2"/>
  <c r="H25" i="2"/>
  <c r="H24" i="2"/>
  <c r="H23" i="2"/>
  <c r="H22" i="2"/>
  <c r="H21" i="2"/>
  <c r="H20" i="2"/>
  <c r="H19" i="2"/>
  <c r="H17" i="2"/>
  <c r="H16" i="2"/>
  <c r="H15" i="2"/>
  <c r="H14" i="2"/>
  <c r="H13" i="2"/>
  <c r="H12" i="2"/>
  <c r="H11" i="2"/>
  <c r="H10" i="2"/>
  <c r="H9" i="2"/>
  <c r="H8" i="2"/>
  <c r="H31" i="8" l="1"/>
  <c r="Y33" i="8"/>
  <c r="Y32" i="8"/>
  <c r="Y31" i="8"/>
  <c r="Y30" i="8"/>
  <c r="J33" i="8"/>
  <c r="I33" i="8"/>
  <c r="G33" i="8"/>
  <c r="F33" i="8"/>
  <c r="E33" i="8"/>
  <c r="D33" i="8"/>
  <c r="J32" i="8"/>
  <c r="I32" i="8"/>
  <c r="G32" i="8"/>
  <c r="F32" i="8"/>
  <c r="E32" i="8"/>
  <c r="D32" i="8"/>
  <c r="J31" i="8"/>
  <c r="I31" i="8"/>
  <c r="G31" i="8"/>
  <c r="F31" i="8"/>
  <c r="E31" i="8"/>
  <c r="D31" i="8"/>
  <c r="J30" i="8"/>
  <c r="I30" i="8"/>
  <c r="G30" i="8"/>
  <c r="F30" i="8"/>
  <c r="E30" i="8"/>
  <c r="D30" i="8"/>
  <c r="C33" i="8"/>
  <c r="C32" i="8"/>
  <c r="C31" i="8"/>
  <c r="C30" i="8"/>
  <c r="W34" i="2"/>
  <c r="H33" i="8"/>
  <c r="W33" i="2"/>
  <c r="X33" i="2" s="1"/>
  <c r="Z33" i="2" s="1"/>
  <c r="Y33" i="2" s="1"/>
  <c r="H32" i="8"/>
  <c r="W32" i="2"/>
  <c r="W31" i="2"/>
  <c r="X31" i="2" s="1"/>
  <c r="Z31" i="2" s="1"/>
  <c r="Y31" i="2" s="1"/>
  <c r="H30" i="8"/>
  <c r="C21" i="8"/>
  <c r="C20" i="8"/>
  <c r="C19" i="8"/>
  <c r="C18" i="8"/>
  <c r="C27" i="8"/>
  <c r="C26" i="8"/>
  <c r="C25" i="8"/>
  <c r="C24" i="8"/>
  <c r="C23" i="8"/>
  <c r="C22" i="8"/>
  <c r="C16" i="8"/>
  <c r="C15" i="8"/>
  <c r="C14" i="8"/>
  <c r="C13" i="8"/>
  <c r="C12" i="8"/>
  <c r="C11" i="8"/>
  <c r="C10" i="8"/>
  <c r="C9" i="8"/>
  <c r="C8" i="8"/>
  <c r="C7" i="8"/>
  <c r="X32" i="2" l="1"/>
  <c r="Z32" i="2" s="1"/>
  <c r="X34" i="2"/>
  <c r="Z34" i="2" s="1"/>
  <c r="K32" i="8"/>
  <c r="Z32" i="8" s="1"/>
  <c r="K30" i="8"/>
  <c r="Z30" i="8" s="1"/>
  <c r="J21" i="8"/>
  <c r="I21" i="8"/>
  <c r="G21" i="8"/>
  <c r="F21" i="8"/>
  <c r="E21" i="8"/>
  <c r="D21" i="8"/>
  <c r="J20" i="8"/>
  <c r="I20" i="8"/>
  <c r="G20" i="8"/>
  <c r="F20" i="8"/>
  <c r="E20" i="8"/>
  <c r="D20" i="8"/>
  <c r="J19" i="8"/>
  <c r="I19" i="8"/>
  <c r="G19" i="8"/>
  <c r="F19" i="8"/>
  <c r="E19" i="8"/>
  <c r="D19" i="8"/>
  <c r="J18" i="8"/>
  <c r="I18" i="8"/>
  <c r="G18" i="8"/>
  <c r="F18" i="8"/>
  <c r="E18" i="8"/>
  <c r="D18" i="8"/>
  <c r="J27" i="8"/>
  <c r="I27" i="8"/>
  <c r="G27" i="8"/>
  <c r="F27" i="8"/>
  <c r="E27" i="8"/>
  <c r="D27" i="8"/>
  <c r="J26" i="8"/>
  <c r="I26" i="8"/>
  <c r="G26" i="8"/>
  <c r="F26" i="8"/>
  <c r="E26" i="8"/>
  <c r="D26" i="8"/>
  <c r="J25" i="8"/>
  <c r="I25" i="8"/>
  <c r="G25" i="8"/>
  <c r="F25" i="8"/>
  <c r="E25" i="8"/>
  <c r="D25" i="8"/>
  <c r="J24" i="8"/>
  <c r="I24" i="8"/>
  <c r="G24" i="8"/>
  <c r="F24" i="8"/>
  <c r="E24" i="8"/>
  <c r="D24" i="8"/>
  <c r="J23" i="8"/>
  <c r="I23" i="8"/>
  <c r="G23" i="8"/>
  <c r="F23" i="8"/>
  <c r="E23" i="8"/>
  <c r="D23" i="8"/>
  <c r="J22" i="8"/>
  <c r="I22" i="8"/>
  <c r="G22" i="8"/>
  <c r="F22" i="8"/>
  <c r="E22" i="8"/>
  <c r="D22" i="8"/>
  <c r="J16" i="8"/>
  <c r="I16" i="8"/>
  <c r="G16" i="8"/>
  <c r="F16" i="8"/>
  <c r="E16" i="8"/>
  <c r="D16" i="8"/>
  <c r="J15" i="8"/>
  <c r="I15" i="8"/>
  <c r="G15" i="8"/>
  <c r="F15" i="8"/>
  <c r="E15" i="8"/>
  <c r="D15" i="8"/>
  <c r="J14" i="8"/>
  <c r="I14" i="8"/>
  <c r="G14" i="8"/>
  <c r="F14" i="8"/>
  <c r="E14" i="8"/>
  <c r="D14" i="8"/>
  <c r="J13" i="8"/>
  <c r="I13" i="8"/>
  <c r="G13" i="8"/>
  <c r="F13" i="8"/>
  <c r="E13" i="8"/>
  <c r="D13" i="8"/>
  <c r="J12" i="8"/>
  <c r="I12" i="8"/>
  <c r="G12" i="8"/>
  <c r="F12" i="8"/>
  <c r="E12" i="8"/>
  <c r="D12" i="8"/>
  <c r="J11" i="8"/>
  <c r="I11" i="8"/>
  <c r="G11" i="8"/>
  <c r="F11" i="8"/>
  <c r="E11" i="8"/>
  <c r="D11" i="8"/>
  <c r="J10" i="8"/>
  <c r="I10" i="8"/>
  <c r="G10" i="8"/>
  <c r="F10" i="8"/>
  <c r="E10" i="8"/>
  <c r="D10" i="8"/>
  <c r="J9" i="8"/>
  <c r="I9" i="8"/>
  <c r="G9" i="8"/>
  <c r="F9" i="8"/>
  <c r="E9" i="8"/>
  <c r="D9" i="8"/>
  <c r="J8" i="8"/>
  <c r="I8" i="8"/>
  <c r="G8" i="8"/>
  <c r="F8" i="8"/>
  <c r="E8" i="8"/>
  <c r="D8" i="8"/>
  <c r="J7" i="8"/>
  <c r="I7" i="8"/>
  <c r="F7" i="8"/>
  <c r="E7" i="8"/>
  <c r="D7" i="8"/>
  <c r="G7" i="8"/>
  <c r="H21" i="8"/>
  <c r="H20" i="8"/>
  <c r="H19" i="8"/>
  <c r="H18" i="8"/>
  <c r="H27" i="8"/>
  <c r="H26" i="8"/>
  <c r="H25" i="8"/>
  <c r="H24" i="8"/>
  <c r="H23" i="8"/>
  <c r="H22" i="8"/>
  <c r="H16" i="8"/>
  <c r="H15" i="8"/>
  <c r="H14" i="8"/>
  <c r="H13" i="8"/>
  <c r="H12" i="8"/>
  <c r="H11" i="8"/>
  <c r="H10" i="8"/>
  <c r="H9" i="8"/>
  <c r="H8" i="8"/>
  <c r="H7" i="8"/>
  <c r="W22" i="2"/>
  <c r="X22" i="2" s="1"/>
  <c r="Z22" i="2" s="1"/>
  <c r="W21" i="2"/>
  <c r="X21" i="2" s="1"/>
  <c r="Z21" i="2" s="1"/>
  <c r="W20" i="2"/>
  <c r="X20" i="2" s="1"/>
  <c r="Z20" i="2" s="1"/>
  <c r="W19" i="2"/>
  <c r="X19" i="2" s="1"/>
  <c r="Z19" i="2" s="1"/>
  <c r="W28" i="2"/>
  <c r="W27" i="2"/>
  <c r="X27" i="2" s="1"/>
  <c r="Z27" i="2" s="1"/>
  <c r="W26" i="2"/>
  <c r="X26" i="2" s="1"/>
  <c r="Z26" i="2" s="1"/>
  <c r="W25" i="2"/>
  <c r="X25" i="2" s="1"/>
  <c r="Z25" i="2" s="1"/>
  <c r="W24" i="2"/>
  <c r="X24" i="2" s="1"/>
  <c r="Z24" i="2" s="1"/>
  <c r="W17" i="2"/>
  <c r="X17" i="2" s="1"/>
  <c r="Z17" i="2" s="1"/>
  <c r="Y17" i="2" s="1"/>
  <c r="W11" i="2"/>
  <c r="X11" i="2" s="1"/>
  <c r="Z11" i="2" s="1"/>
  <c r="Y11" i="2" s="1"/>
  <c r="W10" i="2"/>
  <c r="X10" i="2" s="1"/>
  <c r="Z10" i="2" s="1"/>
  <c r="Y10" i="2" s="1"/>
  <c r="W12" i="2"/>
  <c r="X12" i="2" s="1"/>
  <c r="Z12" i="2" s="1"/>
  <c r="Y12" i="2" s="1"/>
  <c r="Y11" i="8"/>
  <c r="Y10" i="8"/>
  <c r="Y9" i="8"/>
  <c r="Y34" i="2" l="1"/>
  <c r="K33" i="8"/>
  <c r="Z33" i="8" s="1"/>
  <c r="Y32" i="2"/>
  <c r="K31" i="8"/>
  <c r="Z31" i="8" s="1"/>
  <c r="L32" i="8"/>
  <c r="X28" i="2"/>
  <c r="Z28" i="2" s="1"/>
  <c r="L30" i="8"/>
  <c r="Y27" i="2"/>
  <c r="K26" i="8"/>
  <c r="Y26" i="2"/>
  <c r="K25" i="8"/>
  <c r="Y25" i="2"/>
  <c r="K24" i="8"/>
  <c r="Y24" i="2"/>
  <c r="K23" i="8"/>
  <c r="Y22" i="2"/>
  <c r="K21" i="8"/>
  <c r="Y21" i="2"/>
  <c r="K20" i="8"/>
  <c r="Y20" i="2"/>
  <c r="K19" i="8"/>
  <c r="Y19" i="2"/>
  <c r="K18" i="8"/>
  <c r="K11" i="8"/>
  <c r="L11" i="8" s="1"/>
  <c r="K16" i="8"/>
  <c r="K9" i="8"/>
  <c r="L9" i="8" s="1"/>
  <c r="K10" i="8"/>
  <c r="L10" i="8" s="1"/>
  <c r="L33" i="8" l="1"/>
  <c r="L31" i="8"/>
  <c r="Y28" i="2"/>
  <c r="K27" i="8"/>
  <c r="W23" i="2" l="1"/>
  <c r="W16" i="2"/>
  <c r="X16" i="2" s="1"/>
  <c r="Z16" i="2" s="1"/>
  <c r="W15" i="2"/>
  <c r="X15" i="2" s="1"/>
  <c r="Z15" i="2" s="1"/>
  <c r="K14" i="8" s="1"/>
  <c r="W14" i="2"/>
  <c r="X14" i="2" s="1"/>
  <c r="Z14" i="2" s="1"/>
  <c r="K13" i="8" s="1"/>
  <c r="W13" i="2"/>
  <c r="X13" i="2" s="1"/>
  <c r="Z13" i="2" s="1"/>
  <c r="K12" i="8" s="1"/>
  <c r="W9" i="2"/>
  <c r="X9" i="2" s="1"/>
  <c r="Z9" i="2" s="1"/>
  <c r="W8" i="2"/>
  <c r="X8" i="2" s="1"/>
  <c r="Z8" i="2" s="1"/>
  <c r="Y8" i="2" s="1"/>
  <c r="Y27" i="8"/>
  <c r="Y16" i="2" l="1"/>
  <c r="K15" i="8"/>
  <c r="Y9" i="2"/>
  <c r="K8" i="8"/>
  <c r="Y15" i="2"/>
  <c r="Y14" i="2"/>
  <c r="Y13" i="2"/>
  <c r="Y7" i="8"/>
  <c r="Y15" i="8"/>
  <c r="L15" i="8" l="1"/>
  <c r="Z10" i="8"/>
  <c r="Z9" i="8"/>
  <c r="Z11" i="8"/>
  <c r="L27" i="8"/>
  <c r="Z27" i="8"/>
  <c r="K7" i="8"/>
  <c r="Z15" i="8" l="1"/>
  <c r="L7" i="8"/>
  <c r="Z7" i="8"/>
  <c r="Y25" i="8" l="1"/>
  <c r="Y26" i="8"/>
  <c r="Z17" i="8"/>
  <c r="Y8" i="8"/>
  <c r="L8" i="8" s="1"/>
  <c r="Y12" i="8"/>
  <c r="L12" i="8" s="1"/>
  <c r="Y13" i="8"/>
  <c r="L13" i="8" s="1"/>
  <c r="Y14" i="8"/>
  <c r="L14" i="8" s="1"/>
  <c r="Y16" i="8"/>
  <c r="L16" i="8" s="1"/>
  <c r="Y22" i="8"/>
  <c r="Y23" i="8"/>
  <c r="Y24" i="8"/>
  <c r="Y18" i="8"/>
  <c r="Y19" i="8"/>
  <c r="Y20" i="8"/>
  <c r="Y21" i="8"/>
  <c r="X23" i="2"/>
  <c r="Z23" i="2" s="1"/>
  <c r="Z23" i="8"/>
  <c r="Z24" i="8"/>
  <c r="Z13" i="8"/>
  <c r="Y23" i="2" l="1"/>
  <c r="Y35" i="2" s="1"/>
  <c r="K22" i="8"/>
  <c r="Z26" i="8"/>
  <c r="L25" i="8"/>
  <c r="Z25" i="8"/>
  <c r="L24" i="8"/>
  <c r="L23" i="8"/>
  <c r="L26" i="8" l="1"/>
  <c r="Z8" i="8"/>
  <c r="Z14" i="8" l="1"/>
  <c r="AQ113" i="3" l="1"/>
  <c r="AO113" i="3"/>
  <c r="AM113" i="3"/>
  <c r="AK113" i="3"/>
  <c r="AI113" i="3"/>
  <c r="AG113" i="3"/>
  <c r="AE113" i="3"/>
  <c r="AC113" i="3"/>
  <c r="AA113" i="3"/>
  <c r="Y113" i="3"/>
  <c r="W113" i="3"/>
  <c r="U113" i="3"/>
  <c r="S113" i="3"/>
  <c r="AQ111" i="3"/>
  <c r="AR111" i="3" s="1"/>
  <c r="AO111" i="3"/>
  <c r="AP111" i="3" s="1"/>
  <c r="AM111" i="3"/>
  <c r="AN111" i="3" s="1"/>
  <c r="AK111" i="3"/>
  <c r="AL111" i="3" s="1"/>
  <c r="AI111" i="3"/>
  <c r="AJ111" i="3" s="1"/>
  <c r="AG111" i="3"/>
  <c r="AH111" i="3" s="1"/>
  <c r="AE111" i="3"/>
  <c r="AF111" i="3" s="1"/>
  <c r="AC111" i="3"/>
  <c r="AD111" i="3" s="1"/>
  <c r="AA111" i="3"/>
  <c r="AB111" i="3" s="1"/>
  <c r="Y111" i="3"/>
  <c r="Z111" i="3" s="1"/>
  <c r="W111" i="3"/>
  <c r="X111" i="3" s="1"/>
  <c r="U111" i="3"/>
  <c r="AQ109" i="3"/>
  <c r="AO109" i="3"/>
  <c r="AM109" i="3"/>
  <c r="AK109" i="3"/>
  <c r="AI109" i="3"/>
  <c r="AG109" i="3"/>
  <c r="AE109" i="3"/>
  <c r="AC109" i="3"/>
  <c r="AA109" i="3"/>
  <c r="Y109" i="3"/>
  <c r="W109" i="3"/>
  <c r="U109" i="3"/>
  <c r="S109" i="3"/>
  <c r="AQ107" i="3"/>
  <c r="AR107" i="3" s="1"/>
  <c r="AO107" i="3"/>
  <c r="AP107" i="3" s="1"/>
  <c r="AM107" i="3"/>
  <c r="AN107" i="3" s="1"/>
  <c r="AK107" i="3"/>
  <c r="AL107" i="3" s="1"/>
  <c r="AI107" i="3"/>
  <c r="AJ107" i="3" s="1"/>
  <c r="AG107" i="3"/>
  <c r="AH107" i="3" s="1"/>
  <c r="AE107" i="3"/>
  <c r="AF107" i="3" s="1"/>
  <c r="AC107" i="3"/>
  <c r="AD107" i="3" s="1"/>
  <c r="AA107" i="3"/>
  <c r="AB107" i="3" s="1"/>
  <c r="Y107" i="3"/>
  <c r="Z107" i="3" s="1"/>
  <c r="W107" i="3"/>
  <c r="X107" i="3" s="1"/>
  <c r="U107" i="3"/>
  <c r="AQ105" i="3"/>
  <c r="AO105" i="3"/>
  <c r="AM105" i="3"/>
  <c r="AK105" i="3"/>
  <c r="AI105" i="3"/>
  <c r="AG105" i="3"/>
  <c r="AE105" i="3"/>
  <c r="AC105" i="3"/>
  <c r="AA105" i="3"/>
  <c r="Y105" i="3"/>
  <c r="W105" i="3"/>
  <c r="U105" i="3"/>
  <c r="S105" i="3"/>
  <c r="AQ103" i="3"/>
  <c r="AO103" i="3"/>
  <c r="AM103" i="3"/>
  <c r="AK103" i="3"/>
  <c r="AI103" i="3"/>
  <c r="AG103" i="3"/>
  <c r="AE103" i="3"/>
  <c r="AC103" i="3"/>
  <c r="AA103" i="3"/>
  <c r="Y103" i="3"/>
  <c r="W103" i="3"/>
  <c r="U103" i="3"/>
  <c r="S103" i="3"/>
  <c r="AQ101" i="3"/>
  <c r="AO101" i="3"/>
  <c r="AM101" i="3"/>
  <c r="AK101" i="3"/>
  <c r="AI101" i="3"/>
  <c r="AG101" i="3"/>
  <c r="AE101" i="3"/>
  <c r="AC101" i="3"/>
  <c r="AA101" i="3"/>
  <c r="Y101" i="3"/>
  <c r="W101" i="3"/>
  <c r="U101" i="3"/>
  <c r="S101" i="3"/>
  <c r="AQ99" i="3"/>
  <c r="AO99" i="3"/>
  <c r="AM99" i="3"/>
  <c r="AK99" i="3"/>
  <c r="AI99" i="3"/>
  <c r="AG99" i="3"/>
  <c r="AE99" i="3"/>
  <c r="AC99" i="3"/>
  <c r="AA99" i="3"/>
  <c r="Y99" i="3"/>
  <c r="W99" i="3"/>
  <c r="U99" i="3"/>
  <c r="S99" i="3"/>
  <c r="AQ97" i="3"/>
  <c r="AO97" i="3"/>
  <c r="AM97" i="3"/>
  <c r="AK97" i="3"/>
  <c r="AI97" i="3"/>
  <c r="AG97" i="3"/>
  <c r="AE97" i="3"/>
  <c r="AC97" i="3"/>
  <c r="AA97" i="3"/>
  <c r="Y97" i="3"/>
  <c r="W97" i="3"/>
  <c r="U97" i="3"/>
  <c r="S97" i="3"/>
  <c r="AQ95" i="3"/>
  <c r="AO95" i="3"/>
  <c r="AM95" i="3"/>
  <c r="AK95" i="3"/>
  <c r="AI95" i="3"/>
  <c r="AG95" i="3"/>
  <c r="AE95" i="3"/>
  <c r="AC95" i="3"/>
  <c r="AA95" i="3"/>
  <c r="Y95" i="3"/>
  <c r="W95" i="3"/>
  <c r="U95" i="3"/>
  <c r="S95" i="3"/>
  <c r="AQ93" i="3"/>
  <c r="AO93" i="3"/>
  <c r="AM93" i="3"/>
  <c r="AK93" i="3"/>
  <c r="AI93" i="3"/>
  <c r="AG93" i="3"/>
  <c r="AE93" i="3"/>
  <c r="AC93" i="3"/>
  <c r="AA93" i="3"/>
  <c r="Y93" i="3"/>
  <c r="W93" i="3"/>
  <c r="U93" i="3"/>
  <c r="S93" i="3"/>
  <c r="AQ91" i="3"/>
  <c r="AO91" i="3"/>
  <c r="AM91" i="3"/>
  <c r="AK91" i="3"/>
  <c r="AI91" i="3"/>
  <c r="AG91" i="3"/>
  <c r="AE91" i="3"/>
  <c r="AC91" i="3"/>
  <c r="AA91" i="3"/>
  <c r="Y91" i="3"/>
  <c r="W91" i="3"/>
  <c r="U91" i="3"/>
  <c r="S91" i="3"/>
  <c r="AQ89" i="3"/>
  <c r="AO89" i="3"/>
  <c r="AM89" i="3"/>
  <c r="AK89" i="3"/>
  <c r="AI89" i="3"/>
  <c r="AG89" i="3"/>
  <c r="AE89" i="3"/>
  <c r="AC89" i="3"/>
  <c r="AA89" i="3"/>
  <c r="Y89" i="3"/>
  <c r="W89" i="3"/>
  <c r="U89" i="3"/>
  <c r="S89" i="3"/>
  <c r="AQ87" i="3"/>
  <c r="AO87" i="3"/>
  <c r="AM87" i="3"/>
  <c r="AK87" i="3"/>
  <c r="AI87" i="3"/>
  <c r="AG87" i="3"/>
  <c r="AE87" i="3"/>
  <c r="AC87" i="3"/>
  <c r="AA87" i="3"/>
  <c r="Y87" i="3"/>
  <c r="W87" i="3"/>
  <c r="U87" i="3"/>
  <c r="S87" i="3"/>
  <c r="AQ85" i="3"/>
  <c r="AO85" i="3"/>
  <c r="AM85" i="3"/>
  <c r="AK85" i="3"/>
  <c r="AI85" i="3"/>
  <c r="AG85" i="3"/>
  <c r="AE85" i="3"/>
  <c r="AC85" i="3"/>
  <c r="AA85" i="3"/>
  <c r="Y85" i="3"/>
  <c r="W85" i="3"/>
  <c r="U85" i="3"/>
  <c r="S85" i="3"/>
  <c r="AQ83" i="3"/>
  <c r="AO83" i="3"/>
  <c r="AM83" i="3"/>
  <c r="AK83" i="3"/>
  <c r="AI83" i="3"/>
  <c r="AG83" i="3"/>
  <c r="AE83" i="3"/>
  <c r="AC83" i="3"/>
  <c r="AA83" i="3"/>
  <c r="Y83" i="3"/>
  <c r="W83" i="3"/>
  <c r="U83" i="3"/>
  <c r="S83" i="3"/>
  <c r="AQ81" i="3"/>
  <c r="AO81" i="3"/>
  <c r="AM81" i="3"/>
  <c r="AK81" i="3"/>
  <c r="AI81" i="3"/>
  <c r="AG81" i="3"/>
  <c r="AE81" i="3"/>
  <c r="AC81" i="3"/>
  <c r="AA81" i="3"/>
  <c r="Y81" i="3"/>
  <c r="W81" i="3"/>
  <c r="U81" i="3"/>
  <c r="S81" i="3"/>
  <c r="AQ79" i="3"/>
  <c r="AO79" i="3"/>
  <c r="AM79" i="3"/>
  <c r="AK79" i="3"/>
  <c r="AI79" i="3"/>
  <c r="AG79" i="3"/>
  <c r="AE79" i="3"/>
  <c r="AC79" i="3"/>
  <c r="AA79" i="3"/>
  <c r="Y79" i="3"/>
  <c r="W79" i="3"/>
  <c r="U79" i="3"/>
  <c r="S79" i="3"/>
  <c r="AQ77" i="3"/>
  <c r="AO77" i="3"/>
  <c r="AM77" i="3"/>
  <c r="AK77" i="3"/>
  <c r="AI77" i="3"/>
  <c r="AG77" i="3"/>
  <c r="AE77" i="3"/>
  <c r="AC77" i="3"/>
  <c r="AA77" i="3"/>
  <c r="Y77" i="3"/>
  <c r="W77" i="3"/>
  <c r="U77" i="3"/>
  <c r="S77" i="3"/>
  <c r="AQ75" i="3"/>
  <c r="AO75" i="3"/>
  <c r="AM75" i="3"/>
  <c r="AK75" i="3"/>
  <c r="AI75" i="3"/>
  <c r="AG75" i="3"/>
  <c r="AE75" i="3"/>
  <c r="AC75" i="3"/>
  <c r="AA75" i="3"/>
  <c r="Y75" i="3"/>
  <c r="W75" i="3"/>
  <c r="U75" i="3"/>
  <c r="S75" i="3"/>
  <c r="AQ73" i="3"/>
  <c r="AO73" i="3"/>
  <c r="AM73" i="3"/>
  <c r="AK73" i="3"/>
  <c r="AI73" i="3"/>
  <c r="AG73" i="3"/>
  <c r="AE73" i="3"/>
  <c r="AC73" i="3"/>
  <c r="AA73" i="3"/>
  <c r="Y73" i="3"/>
  <c r="W73" i="3"/>
  <c r="U73" i="3"/>
  <c r="S73" i="3"/>
  <c r="AQ71" i="3"/>
  <c r="AO71" i="3"/>
  <c r="AM71" i="3"/>
  <c r="AK71" i="3"/>
  <c r="AI71" i="3"/>
  <c r="AG71" i="3"/>
  <c r="AE71" i="3"/>
  <c r="AC71" i="3"/>
  <c r="AA71" i="3"/>
  <c r="Y71" i="3"/>
  <c r="W71" i="3"/>
  <c r="U71" i="3"/>
  <c r="S71" i="3"/>
  <c r="AQ69" i="3"/>
  <c r="AO69" i="3"/>
  <c r="AM69" i="3"/>
  <c r="AK69" i="3"/>
  <c r="AI69" i="3"/>
  <c r="AG69" i="3"/>
  <c r="AE69" i="3"/>
  <c r="AC69" i="3"/>
  <c r="AA69" i="3"/>
  <c r="Y69" i="3"/>
  <c r="W69" i="3"/>
  <c r="U69" i="3"/>
  <c r="S69" i="3"/>
  <c r="AQ67" i="3"/>
  <c r="AO67" i="3"/>
  <c r="AM67" i="3"/>
  <c r="AK67" i="3"/>
  <c r="AI67" i="3"/>
  <c r="AG67" i="3"/>
  <c r="AE67" i="3"/>
  <c r="AC67" i="3"/>
  <c r="AA67" i="3"/>
  <c r="Y67" i="3"/>
  <c r="W67" i="3"/>
  <c r="U67" i="3"/>
  <c r="S67" i="3"/>
  <c r="AQ65" i="3"/>
  <c r="AO65" i="3"/>
  <c r="AM65" i="3"/>
  <c r="AK65" i="3"/>
  <c r="AI65" i="3"/>
  <c r="AG65" i="3"/>
  <c r="AE65" i="3"/>
  <c r="AC65" i="3"/>
  <c r="AA65" i="3"/>
  <c r="Y65" i="3"/>
  <c r="W65" i="3"/>
  <c r="U65" i="3"/>
  <c r="S65" i="3"/>
  <c r="AQ63" i="3"/>
  <c r="AO63" i="3"/>
  <c r="AM63" i="3"/>
  <c r="AK63" i="3"/>
  <c r="AI63" i="3"/>
  <c r="AG63" i="3"/>
  <c r="AE63" i="3"/>
  <c r="AC63" i="3"/>
  <c r="AA63" i="3"/>
  <c r="Y63" i="3"/>
  <c r="W63" i="3"/>
  <c r="U63" i="3"/>
  <c r="S63" i="3"/>
  <c r="AQ61" i="3"/>
  <c r="AO61" i="3"/>
  <c r="AM61" i="3"/>
  <c r="AK61" i="3"/>
  <c r="AI61" i="3"/>
  <c r="AG61" i="3"/>
  <c r="AE61" i="3"/>
  <c r="AC61" i="3"/>
  <c r="AA61" i="3"/>
  <c r="Y61" i="3"/>
  <c r="W61" i="3"/>
  <c r="U61" i="3"/>
  <c r="S61" i="3"/>
  <c r="AQ59" i="3"/>
  <c r="AO59" i="3"/>
  <c r="AM59" i="3"/>
  <c r="AK59" i="3"/>
  <c r="AI59" i="3"/>
  <c r="AG59" i="3"/>
  <c r="AE59" i="3"/>
  <c r="AC59" i="3"/>
  <c r="AA59" i="3"/>
  <c r="Y59" i="3"/>
  <c r="W59" i="3"/>
  <c r="U59" i="3"/>
  <c r="S59" i="3"/>
  <c r="AQ57" i="3"/>
  <c r="AO57" i="3"/>
  <c r="AM57" i="3"/>
  <c r="AK57" i="3"/>
  <c r="AI57" i="3"/>
  <c r="AG57" i="3"/>
  <c r="AE57" i="3"/>
  <c r="AC57" i="3"/>
  <c r="AA57" i="3"/>
  <c r="Y57" i="3"/>
  <c r="W57" i="3"/>
  <c r="U57" i="3"/>
  <c r="S57" i="3"/>
  <c r="AQ55" i="3"/>
  <c r="AR55" i="3" s="1"/>
  <c r="AO55" i="3"/>
  <c r="AP55" i="3" s="1"/>
  <c r="AM55" i="3"/>
  <c r="AN55" i="3" s="1"/>
  <c r="AK55" i="3"/>
  <c r="AL55" i="3" s="1"/>
  <c r="AI55" i="3"/>
  <c r="AJ55" i="3" s="1"/>
  <c r="AG55" i="3"/>
  <c r="AH55" i="3" s="1"/>
  <c r="AE55" i="3"/>
  <c r="AF55" i="3" s="1"/>
  <c r="AC55" i="3"/>
  <c r="AD55" i="3" s="1"/>
  <c r="AA55" i="3"/>
  <c r="AB55" i="3" s="1"/>
  <c r="Y55" i="3"/>
  <c r="Z55" i="3" s="1"/>
  <c r="W55" i="3"/>
  <c r="X55" i="3" s="1"/>
  <c r="U55" i="3"/>
  <c r="AQ53" i="3"/>
  <c r="AR53" i="3" s="1"/>
  <c r="AO53" i="3"/>
  <c r="AP53" i="3" s="1"/>
  <c r="AM53" i="3"/>
  <c r="AN53" i="3" s="1"/>
  <c r="AK53" i="3"/>
  <c r="AL53" i="3" s="1"/>
  <c r="AI53" i="3"/>
  <c r="AJ53" i="3" s="1"/>
  <c r="AG53" i="3"/>
  <c r="AH53" i="3" s="1"/>
  <c r="AE53" i="3"/>
  <c r="AF53" i="3" s="1"/>
  <c r="AC53" i="3"/>
  <c r="AD53" i="3" s="1"/>
  <c r="AA53" i="3"/>
  <c r="AB53" i="3" s="1"/>
  <c r="Y53" i="3"/>
  <c r="Z53" i="3" s="1"/>
  <c r="W53" i="3"/>
  <c r="X53" i="3" s="1"/>
  <c r="U53" i="3"/>
  <c r="AQ51" i="3"/>
  <c r="AO51" i="3"/>
  <c r="AM51" i="3"/>
  <c r="AK51" i="3"/>
  <c r="AI51" i="3"/>
  <c r="AG51" i="3"/>
  <c r="AE51" i="3"/>
  <c r="AC51" i="3"/>
  <c r="AA51" i="3"/>
  <c r="Y51" i="3"/>
  <c r="W51" i="3"/>
  <c r="U51" i="3"/>
  <c r="S51" i="3"/>
  <c r="AQ49" i="3"/>
  <c r="AO49" i="3"/>
  <c r="AM49" i="3"/>
  <c r="AK49" i="3"/>
  <c r="AI49" i="3"/>
  <c r="AG49" i="3"/>
  <c r="AE49" i="3"/>
  <c r="AC49" i="3"/>
  <c r="AA49" i="3"/>
  <c r="Y49" i="3"/>
  <c r="W49" i="3"/>
  <c r="U49" i="3"/>
  <c r="S49" i="3"/>
  <c r="AQ47" i="3"/>
  <c r="AO47" i="3"/>
  <c r="AM47" i="3"/>
  <c r="AK47" i="3"/>
  <c r="AI47" i="3"/>
  <c r="AG47" i="3"/>
  <c r="AE47" i="3"/>
  <c r="AC47" i="3"/>
  <c r="AA47" i="3"/>
  <c r="Y47" i="3"/>
  <c r="W47" i="3"/>
  <c r="U47" i="3"/>
  <c r="S47" i="3"/>
  <c r="AQ45" i="3"/>
  <c r="AO45" i="3"/>
  <c r="AM45" i="3"/>
  <c r="AK45" i="3"/>
  <c r="AI45" i="3"/>
  <c r="AG45" i="3"/>
  <c r="AE45" i="3"/>
  <c r="AC45" i="3"/>
  <c r="AA45" i="3"/>
  <c r="Y45" i="3"/>
  <c r="W45" i="3"/>
  <c r="U45" i="3"/>
  <c r="S45" i="3"/>
  <c r="AQ43" i="3"/>
  <c r="AO43" i="3"/>
  <c r="AM43" i="3"/>
  <c r="AK43" i="3"/>
  <c r="AI43" i="3"/>
  <c r="AG43" i="3"/>
  <c r="AE43" i="3"/>
  <c r="AC43" i="3"/>
  <c r="AA43" i="3"/>
  <c r="Y43" i="3"/>
  <c r="W43" i="3"/>
  <c r="U43" i="3"/>
  <c r="S43" i="3"/>
  <c r="AQ41" i="3"/>
  <c r="AO41" i="3"/>
  <c r="AM41" i="3"/>
  <c r="AK41" i="3"/>
  <c r="AI41" i="3"/>
  <c r="AG41" i="3"/>
  <c r="AE41" i="3"/>
  <c r="AC41" i="3"/>
  <c r="AA41" i="3"/>
  <c r="Y41" i="3"/>
  <c r="W41" i="3"/>
  <c r="U41" i="3"/>
  <c r="S41" i="3"/>
  <c r="AQ39" i="3"/>
  <c r="AO39" i="3"/>
  <c r="AM39" i="3"/>
  <c r="AK39" i="3"/>
  <c r="AI39" i="3"/>
  <c r="AG39" i="3"/>
  <c r="AE39" i="3"/>
  <c r="AC39" i="3"/>
  <c r="AA39" i="3"/>
  <c r="Y39" i="3"/>
  <c r="W39" i="3"/>
  <c r="U39" i="3"/>
  <c r="S39" i="3"/>
  <c r="AQ37" i="3"/>
  <c r="AO37" i="3"/>
  <c r="AM37" i="3"/>
  <c r="AK37" i="3"/>
  <c r="AI37" i="3"/>
  <c r="AG37" i="3"/>
  <c r="AE37" i="3"/>
  <c r="AC37" i="3"/>
  <c r="AA37" i="3"/>
  <c r="Y37" i="3"/>
  <c r="W37" i="3"/>
  <c r="U37" i="3"/>
  <c r="S37" i="3"/>
  <c r="AQ35" i="3"/>
  <c r="AO35" i="3"/>
  <c r="AM35" i="3"/>
  <c r="AK35" i="3"/>
  <c r="AI35" i="3"/>
  <c r="AG35" i="3"/>
  <c r="AE35" i="3"/>
  <c r="AC35" i="3"/>
  <c r="AA35" i="3"/>
  <c r="Y35" i="3"/>
  <c r="W35" i="3"/>
  <c r="U35" i="3"/>
  <c r="S35" i="3"/>
  <c r="AQ33" i="3"/>
  <c r="AO33" i="3"/>
  <c r="AM33" i="3"/>
  <c r="AK33" i="3"/>
  <c r="AI33" i="3"/>
  <c r="AG33" i="3"/>
  <c r="AE33" i="3"/>
  <c r="AC33" i="3"/>
  <c r="AA33" i="3"/>
  <c r="Y33" i="3"/>
  <c r="W33" i="3"/>
  <c r="U33" i="3"/>
  <c r="S33" i="3"/>
  <c r="AQ31" i="3"/>
  <c r="AO31" i="3"/>
  <c r="AM31" i="3"/>
  <c r="AK31" i="3"/>
  <c r="AI31" i="3"/>
  <c r="AG31" i="3"/>
  <c r="AE31" i="3"/>
  <c r="AC31" i="3"/>
  <c r="AA31" i="3"/>
  <c r="Y31" i="3"/>
  <c r="W31" i="3"/>
  <c r="U31" i="3"/>
  <c r="S31" i="3"/>
  <c r="AQ29" i="3"/>
  <c r="AO29" i="3"/>
  <c r="AM29" i="3"/>
  <c r="AK29" i="3"/>
  <c r="AI29" i="3"/>
  <c r="AG29" i="3"/>
  <c r="AE29" i="3"/>
  <c r="AC29" i="3"/>
  <c r="AA29" i="3"/>
  <c r="Y29" i="3"/>
  <c r="W29" i="3"/>
  <c r="U29" i="3"/>
  <c r="S29" i="3"/>
  <c r="AQ27" i="3"/>
  <c r="AO27" i="3"/>
  <c r="AM27" i="3"/>
  <c r="AK27" i="3"/>
  <c r="AI27" i="3"/>
  <c r="AG27" i="3"/>
  <c r="AE27" i="3"/>
  <c r="AC27" i="3"/>
  <c r="AA27" i="3"/>
  <c r="Y27" i="3"/>
  <c r="W27" i="3"/>
  <c r="U27" i="3"/>
  <c r="S27" i="3"/>
  <c r="AQ25" i="3"/>
  <c r="AO25" i="3"/>
  <c r="AM25" i="3"/>
  <c r="AK25" i="3"/>
  <c r="AI25" i="3"/>
  <c r="AG25" i="3"/>
  <c r="AE25" i="3"/>
  <c r="AC25" i="3"/>
  <c r="AA25" i="3"/>
  <c r="Y25" i="3"/>
  <c r="W25" i="3"/>
  <c r="U25" i="3"/>
  <c r="S25" i="3"/>
  <c r="AQ23" i="3"/>
  <c r="AO23" i="3"/>
  <c r="AM23" i="3"/>
  <c r="AK23" i="3"/>
  <c r="AI23" i="3"/>
  <c r="AG23" i="3"/>
  <c r="AE23" i="3"/>
  <c r="AC23" i="3"/>
  <c r="AA23" i="3"/>
  <c r="Y23" i="3"/>
  <c r="W23" i="3"/>
  <c r="U23" i="3"/>
  <c r="S23" i="3"/>
  <c r="AQ21" i="3"/>
  <c r="AO21" i="3"/>
  <c r="AM21" i="3"/>
  <c r="AK21" i="3"/>
  <c r="AI21" i="3"/>
  <c r="AG21" i="3"/>
  <c r="AE21" i="3"/>
  <c r="AC21" i="3"/>
  <c r="AA21" i="3"/>
  <c r="Y21" i="3"/>
  <c r="W21" i="3"/>
  <c r="U21" i="3"/>
  <c r="S21" i="3"/>
  <c r="AQ19" i="3"/>
  <c r="AO19" i="3"/>
  <c r="AM19" i="3"/>
  <c r="AK19" i="3"/>
  <c r="AI19" i="3"/>
  <c r="AG19" i="3"/>
  <c r="AE19" i="3"/>
  <c r="AC19" i="3"/>
  <c r="AA19" i="3"/>
  <c r="Y19" i="3"/>
  <c r="W19" i="3"/>
  <c r="U19" i="3"/>
  <c r="S19" i="3"/>
  <c r="AQ17" i="3"/>
  <c r="AO17" i="3"/>
  <c r="AM17" i="3"/>
  <c r="AK17" i="3"/>
  <c r="AI17" i="3"/>
  <c r="AG17" i="3"/>
  <c r="AE17" i="3"/>
  <c r="AC17" i="3"/>
  <c r="AA17" i="3"/>
  <c r="Y17" i="3"/>
  <c r="W17" i="3"/>
  <c r="U17" i="3"/>
  <c r="S17" i="3"/>
  <c r="AQ15" i="3"/>
  <c r="AO15" i="3"/>
  <c r="AM15" i="3"/>
  <c r="AK15" i="3"/>
  <c r="AI15" i="3"/>
  <c r="AG15" i="3"/>
  <c r="AE15" i="3"/>
  <c r="AC15" i="3"/>
  <c r="AA15" i="3"/>
  <c r="Y15" i="3"/>
  <c r="W15" i="3"/>
  <c r="U15" i="3"/>
  <c r="S15" i="3"/>
  <c r="AQ13" i="3"/>
  <c r="AO13" i="3"/>
  <c r="AM13" i="3"/>
  <c r="AK13" i="3"/>
  <c r="AI13" i="3"/>
  <c r="AG13" i="3"/>
  <c r="AE13" i="3"/>
  <c r="AC13" i="3"/>
  <c r="AA13" i="3"/>
  <c r="Y13" i="3"/>
  <c r="W13" i="3"/>
  <c r="U13" i="3"/>
  <c r="S13" i="3"/>
  <c r="AQ11" i="3"/>
  <c r="AO11" i="3"/>
  <c r="AM11" i="3"/>
  <c r="AK11" i="3"/>
  <c r="AI11" i="3"/>
  <c r="AG11" i="3"/>
  <c r="AE11" i="3"/>
  <c r="AC11" i="3"/>
  <c r="AA11" i="3"/>
  <c r="Y11" i="3"/>
  <c r="W11" i="3"/>
  <c r="U11" i="3"/>
  <c r="S11" i="3"/>
  <c r="AQ9" i="3"/>
  <c r="AO9" i="3"/>
  <c r="AM9" i="3"/>
  <c r="AK9" i="3"/>
  <c r="AI9" i="3"/>
  <c r="AG9" i="3"/>
  <c r="AE9" i="3"/>
  <c r="AC9" i="3"/>
  <c r="AA9" i="3"/>
  <c r="Y9" i="3"/>
  <c r="W9" i="3"/>
  <c r="U9" i="3"/>
  <c r="S9" i="3"/>
  <c r="AQ7" i="3"/>
  <c r="AO7" i="3"/>
  <c r="AM7" i="3"/>
  <c r="AK7" i="3"/>
  <c r="AI7" i="3"/>
  <c r="AG7" i="3"/>
  <c r="AE7" i="3"/>
  <c r="AC7" i="3"/>
  <c r="AA7" i="3"/>
  <c r="Y7" i="3"/>
  <c r="W7" i="3"/>
  <c r="U7" i="3"/>
  <c r="S7" i="3"/>
  <c r="AQ5" i="3"/>
  <c r="AO5" i="3"/>
  <c r="AM5" i="3"/>
  <c r="AK5" i="3"/>
  <c r="AI5" i="3"/>
  <c r="AG5" i="3"/>
  <c r="AE5" i="3"/>
  <c r="AC5" i="3"/>
  <c r="AA5" i="3"/>
  <c r="Y5" i="3"/>
  <c r="W5" i="3"/>
  <c r="U5" i="3"/>
  <c r="S5" i="3"/>
  <c r="AJ101" i="3" l="1"/>
  <c r="AJ93" i="3"/>
  <c r="AJ85" i="3"/>
  <c r="AR27" i="3"/>
  <c r="AR31" i="3"/>
  <c r="AR9" i="3"/>
  <c r="AB67" i="3"/>
  <c r="X95" i="3"/>
  <c r="AF95" i="3"/>
  <c r="Z87" i="3"/>
  <c r="AH87" i="3"/>
  <c r="Z7" i="3"/>
  <c r="AH7" i="3"/>
  <c r="AD95" i="3"/>
  <c r="AH97" i="3"/>
  <c r="X109" i="3"/>
  <c r="AF109" i="3"/>
  <c r="AN109" i="3"/>
  <c r="AN95" i="3"/>
  <c r="AP87" i="3"/>
  <c r="Z95" i="3"/>
  <c r="V65" i="3"/>
  <c r="AD89" i="3"/>
  <c r="AL89" i="3"/>
  <c r="V39" i="3"/>
  <c r="AN69" i="3"/>
  <c r="X15" i="3"/>
  <c r="AF15" i="3"/>
  <c r="AN15" i="3"/>
  <c r="Z37" i="3"/>
  <c r="AD43" i="3"/>
  <c r="AN47" i="3"/>
  <c r="Z51" i="3"/>
  <c r="Z73" i="3"/>
  <c r="Z81" i="3"/>
  <c r="V19" i="3"/>
  <c r="AL51" i="3"/>
  <c r="X19" i="3"/>
  <c r="AF19" i="3"/>
  <c r="AP39" i="3"/>
  <c r="AH73" i="3"/>
  <c r="AF83" i="3"/>
  <c r="V83" i="3"/>
  <c r="Q107" i="3"/>
  <c r="Z19" i="3"/>
  <c r="AH19" i="3"/>
  <c r="Q47" i="3"/>
  <c r="AL73" i="3"/>
  <c r="Z83" i="3"/>
  <c r="AH83" i="3"/>
  <c r="Z105" i="3"/>
  <c r="AH105" i="3"/>
  <c r="R9" i="3"/>
  <c r="AL9" i="3"/>
  <c r="AB11" i="3"/>
  <c r="Q17" i="3"/>
  <c r="AL17" i="3"/>
  <c r="AH37" i="3"/>
  <c r="AP37" i="3"/>
  <c r="X47" i="3"/>
  <c r="AP51" i="3"/>
  <c r="AH81" i="3"/>
  <c r="AP81" i="3"/>
  <c r="AN83" i="3"/>
  <c r="Z89" i="3"/>
  <c r="Z109" i="3"/>
  <c r="AH109" i="3"/>
  <c r="AP109" i="3"/>
  <c r="AP7" i="3"/>
  <c r="R27" i="3"/>
  <c r="AB29" i="3"/>
  <c r="X33" i="3"/>
  <c r="AF33" i="3"/>
  <c r="AN33" i="3"/>
  <c r="Q35" i="3"/>
  <c r="AL35" i="3"/>
  <c r="Z39" i="3"/>
  <c r="AB59" i="3"/>
  <c r="AR59" i="3"/>
  <c r="X71" i="3"/>
  <c r="AF71" i="3"/>
  <c r="AN71" i="3"/>
  <c r="Q73" i="3"/>
  <c r="V81" i="3"/>
  <c r="AP83" i="3"/>
  <c r="AP89" i="3"/>
  <c r="AN19" i="3"/>
  <c r="Z41" i="3"/>
  <c r="AH41" i="3"/>
  <c r="AP41" i="3"/>
  <c r="AB47" i="3"/>
  <c r="R53" i="3"/>
  <c r="AH63" i="3"/>
  <c r="AJ69" i="3"/>
  <c r="AD81" i="3"/>
  <c r="AL81" i="3"/>
  <c r="AL95" i="3"/>
  <c r="AD109" i="3"/>
  <c r="AB21" i="3"/>
  <c r="AR21" i="3"/>
  <c r="Z35" i="3"/>
  <c r="AH51" i="3"/>
  <c r="Q113" i="3"/>
  <c r="AP5" i="3"/>
  <c r="R51" i="3"/>
  <c r="AL103" i="3"/>
  <c r="AB7" i="3"/>
  <c r="Z9" i="3"/>
  <c r="AP9" i="3"/>
  <c r="V17" i="3"/>
  <c r="AD17" i="3"/>
  <c r="X21" i="3"/>
  <c r="AF21" i="3"/>
  <c r="R23" i="3"/>
  <c r="V35" i="3"/>
  <c r="AD35" i="3"/>
  <c r="AD45" i="3"/>
  <c r="AL45" i="3"/>
  <c r="AR47" i="3"/>
  <c r="R55" i="3"/>
  <c r="X61" i="3"/>
  <c r="AF61" i="3"/>
  <c r="AN61" i="3"/>
  <c r="AD63" i="3"/>
  <c r="V73" i="3"/>
  <c r="AD73" i="3"/>
  <c r="AP73" i="3"/>
  <c r="AB79" i="3"/>
  <c r="AJ79" i="3"/>
  <c r="AR89" i="3"/>
  <c r="AH89" i="3"/>
  <c r="V91" i="3"/>
  <c r="AD91" i="3"/>
  <c r="AL91" i="3"/>
  <c r="Q93" i="3"/>
  <c r="AH95" i="3"/>
  <c r="AP95" i="3"/>
  <c r="X103" i="3"/>
  <c r="AF103" i="3"/>
  <c r="AN103" i="3"/>
  <c r="AD105" i="3"/>
  <c r="AH17" i="3"/>
  <c r="AJ21" i="3"/>
  <c r="AH35" i="3"/>
  <c r="AP97" i="3"/>
  <c r="R17" i="3"/>
  <c r="AP17" i="3"/>
  <c r="AD21" i="3"/>
  <c r="AP23" i="3"/>
  <c r="R35" i="3"/>
  <c r="AP35" i="3"/>
  <c r="AH39" i="3"/>
  <c r="V53" i="3"/>
  <c r="AN59" i="3"/>
  <c r="AP63" i="3"/>
  <c r="Q81" i="3"/>
  <c r="AD97" i="3"/>
  <c r="Q101" i="3"/>
  <c r="AD103" i="3"/>
  <c r="AP105" i="3"/>
  <c r="V107" i="3"/>
  <c r="R113" i="3"/>
  <c r="Q13" i="3"/>
  <c r="R15" i="3"/>
  <c r="AD15" i="3"/>
  <c r="AL15" i="3"/>
  <c r="AH21" i="3"/>
  <c r="AP21" i="3"/>
  <c r="Q31" i="3"/>
  <c r="AD33" i="3"/>
  <c r="AL33" i="3"/>
  <c r="AL39" i="3"/>
  <c r="AP43" i="3"/>
  <c r="AF47" i="3"/>
  <c r="Z57" i="3"/>
  <c r="AH57" i="3"/>
  <c r="AP57" i="3"/>
  <c r="Z61" i="3"/>
  <c r="AH61" i="3"/>
  <c r="AP61" i="3"/>
  <c r="AD71" i="3"/>
  <c r="AL71" i="3"/>
  <c r="Z75" i="3"/>
  <c r="AH75" i="3"/>
  <c r="AP75" i="3"/>
  <c r="AF91" i="3"/>
  <c r="AN91" i="3"/>
  <c r="Z97" i="3"/>
  <c r="Q105" i="3"/>
  <c r="AL109" i="3"/>
  <c r="AR113" i="3"/>
  <c r="AJ11" i="3"/>
  <c r="AB25" i="3"/>
  <c r="V45" i="3"/>
  <c r="R45" i="3"/>
  <c r="R77" i="3"/>
  <c r="Q77" i="3"/>
  <c r="AJ7" i="3"/>
  <c r="V11" i="3"/>
  <c r="AD11" i="3"/>
  <c r="AL11" i="3"/>
  <c r="R19" i="3"/>
  <c r="AD25" i="3"/>
  <c r="AL25" i="3"/>
  <c r="Q27" i="3"/>
  <c r="AD29" i="3"/>
  <c r="AL29" i="3"/>
  <c r="AB37" i="3"/>
  <c r="AJ37" i="3"/>
  <c r="AR37" i="3"/>
  <c r="AB49" i="3"/>
  <c r="AJ49" i="3"/>
  <c r="AR49" i="3"/>
  <c r="V51" i="3"/>
  <c r="AB57" i="3"/>
  <c r="AJ57" i="3"/>
  <c r="AR57" i="3"/>
  <c r="Q63" i="3"/>
  <c r="R73" i="3"/>
  <c r="AD79" i="3"/>
  <c r="AL79" i="3"/>
  <c r="R85" i="3"/>
  <c r="Q85" i="3"/>
  <c r="AB87" i="3"/>
  <c r="AJ87" i="3"/>
  <c r="AR87" i="3"/>
  <c r="Q97" i="3"/>
  <c r="R111" i="3"/>
  <c r="Q111" i="3"/>
  <c r="AD9" i="3"/>
  <c r="AR11" i="3"/>
  <c r="AR25" i="3"/>
  <c r="AR29" i="3"/>
  <c r="R43" i="3"/>
  <c r="V43" i="3"/>
  <c r="Q43" i="3"/>
  <c r="R5" i="3"/>
  <c r="R7" i="3"/>
  <c r="AD7" i="3"/>
  <c r="AL7" i="3"/>
  <c r="Q9" i="3"/>
  <c r="V9" i="3"/>
  <c r="X11" i="3"/>
  <c r="AF11" i="3"/>
  <c r="AN11" i="3"/>
  <c r="AP13" i="3"/>
  <c r="Z15" i="3"/>
  <c r="AH15" i="3"/>
  <c r="AP15" i="3"/>
  <c r="AR17" i="3"/>
  <c r="AP19" i="3"/>
  <c r="AB19" i="3"/>
  <c r="AJ19" i="3"/>
  <c r="AR19" i="3"/>
  <c r="Q23" i="3"/>
  <c r="X25" i="3"/>
  <c r="AF25" i="3"/>
  <c r="AN25" i="3"/>
  <c r="X29" i="3"/>
  <c r="AF29" i="3"/>
  <c r="AN29" i="3"/>
  <c r="Z33" i="3"/>
  <c r="AH33" i="3"/>
  <c r="AP33" i="3"/>
  <c r="AR35" i="3"/>
  <c r="R37" i="3"/>
  <c r="AD37" i="3"/>
  <c r="AL37" i="3"/>
  <c r="AB41" i="3"/>
  <c r="AJ41" i="3"/>
  <c r="AR41" i="3"/>
  <c r="AL43" i="3"/>
  <c r="AD49" i="3"/>
  <c r="AL49" i="3"/>
  <c r="Q51" i="3"/>
  <c r="R63" i="3"/>
  <c r="Z63" i="3"/>
  <c r="AB65" i="3"/>
  <c r="AJ65" i="3"/>
  <c r="AR65" i="3"/>
  <c r="X67" i="3"/>
  <c r="R69" i="3"/>
  <c r="Q69" i="3"/>
  <c r="AR69" i="3"/>
  <c r="AB75" i="3"/>
  <c r="AJ75" i="3"/>
  <c r="AR75" i="3"/>
  <c r="R97" i="3"/>
  <c r="AB99" i="3"/>
  <c r="AJ99" i="3"/>
  <c r="AR99" i="3"/>
  <c r="AJ25" i="3"/>
  <c r="AJ29" i="3"/>
  <c r="AR79" i="3"/>
  <c r="AR7" i="3"/>
  <c r="X7" i="3"/>
  <c r="AF7" i="3"/>
  <c r="AN7" i="3"/>
  <c r="AH9" i="3"/>
  <c r="R11" i="3"/>
  <c r="Z11" i="3"/>
  <c r="AH11" i="3"/>
  <c r="AP11" i="3"/>
  <c r="R13" i="3"/>
  <c r="AB15" i="3"/>
  <c r="AJ15" i="3"/>
  <c r="AR15" i="3"/>
  <c r="Z17" i="3"/>
  <c r="AD19" i="3"/>
  <c r="AL19" i="3"/>
  <c r="AN21" i="3"/>
  <c r="Z25" i="3"/>
  <c r="AH25" i="3"/>
  <c r="AP25" i="3"/>
  <c r="Z29" i="3"/>
  <c r="AH29" i="3"/>
  <c r="AP29" i="3"/>
  <c r="R31" i="3"/>
  <c r="AB33" i="3"/>
  <c r="AJ33" i="3"/>
  <c r="AR33" i="3"/>
  <c r="X37" i="3"/>
  <c r="AF37" i="3"/>
  <c r="R39" i="3"/>
  <c r="Q39" i="3"/>
  <c r="AR43" i="3"/>
  <c r="AH43" i="3"/>
  <c r="Z43" i="3"/>
  <c r="AB45" i="3"/>
  <c r="AJ45" i="3"/>
  <c r="AR45" i="3"/>
  <c r="Q55" i="3"/>
  <c r="V55" i="3"/>
  <c r="R59" i="3"/>
  <c r="Q59" i="3"/>
  <c r="AR63" i="3"/>
  <c r="AL63" i="3"/>
  <c r="V63" i="3"/>
  <c r="AD65" i="3"/>
  <c r="AL65" i="3"/>
  <c r="R81" i="3"/>
  <c r="R89" i="3"/>
  <c r="V89" i="3"/>
  <c r="Q89" i="3"/>
  <c r="AR97" i="3"/>
  <c r="AL97" i="3"/>
  <c r="V97" i="3"/>
  <c r="V99" i="3"/>
  <c r="AD99" i="3"/>
  <c r="AL99" i="3"/>
  <c r="AR105" i="3"/>
  <c r="AL105" i="3"/>
  <c r="V105" i="3"/>
  <c r="R107" i="3"/>
  <c r="AD41" i="3"/>
  <c r="AL41" i="3"/>
  <c r="X45" i="3"/>
  <c r="AF45" i="3"/>
  <c r="AN45" i="3"/>
  <c r="X49" i="3"/>
  <c r="AF49" i="3"/>
  <c r="AN49" i="3"/>
  <c r="V57" i="3"/>
  <c r="AD57" i="3"/>
  <c r="AL57" i="3"/>
  <c r="AB61" i="3"/>
  <c r="AJ61" i="3"/>
  <c r="AR61" i="3"/>
  <c r="X65" i="3"/>
  <c r="AF65" i="3"/>
  <c r="AN65" i="3"/>
  <c r="R67" i="3"/>
  <c r="Z71" i="3"/>
  <c r="AH71" i="3"/>
  <c r="AP71" i="3"/>
  <c r="AR73" i="3"/>
  <c r="V75" i="3"/>
  <c r="AD75" i="3"/>
  <c r="AL75" i="3"/>
  <c r="X79" i="3"/>
  <c r="AF79" i="3"/>
  <c r="AN79" i="3"/>
  <c r="AB83" i="3"/>
  <c r="AJ83" i="3"/>
  <c r="AR83" i="3"/>
  <c r="AD87" i="3"/>
  <c r="AL87" i="3"/>
  <c r="Z91" i="3"/>
  <c r="AH91" i="3"/>
  <c r="AP91" i="3"/>
  <c r="R93" i="3"/>
  <c r="AB95" i="3"/>
  <c r="AJ95" i="3"/>
  <c r="AR95" i="3"/>
  <c r="AF99" i="3"/>
  <c r="AN99" i="3"/>
  <c r="Z103" i="3"/>
  <c r="AH103" i="3"/>
  <c r="AP103" i="3"/>
  <c r="R105" i="3"/>
  <c r="AB109" i="3"/>
  <c r="AJ109" i="3"/>
  <c r="AR109" i="3"/>
  <c r="AN113" i="3"/>
  <c r="AN37" i="3"/>
  <c r="AD39" i="3"/>
  <c r="X41" i="3"/>
  <c r="AF41" i="3"/>
  <c r="AN41" i="3"/>
  <c r="Z45" i="3"/>
  <c r="AH45" i="3"/>
  <c r="AP45" i="3"/>
  <c r="R47" i="3"/>
  <c r="Z49" i="3"/>
  <c r="AH49" i="3"/>
  <c r="AP49" i="3"/>
  <c r="AR51" i="3"/>
  <c r="AD51" i="3"/>
  <c r="Q53" i="3"/>
  <c r="X57" i="3"/>
  <c r="AF57" i="3"/>
  <c r="AN57" i="3"/>
  <c r="AD61" i="3"/>
  <c r="AL61" i="3"/>
  <c r="Z65" i="3"/>
  <c r="AH65" i="3"/>
  <c r="AP65" i="3"/>
  <c r="AB71" i="3"/>
  <c r="AJ71" i="3"/>
  <c r="AR71" i="3"/>
  <c r="AF75" i="3"/>
  <c r="AN75" i="3"/>
  <c r="Z79" i="3"/>
  <c r="AH79" i="3"/>
  <c r="AP79" i="3"/>
  <c r="AR81" i="3"/>
  <c r="AD83" i="3"/>
  <c r="AL83" i="3"/>
  <c r="X87" i="3"/>
  <c r="AF87" i="3"/>
  <c r="AN87" i="3"/>
  <c r="AB91" i="3"/>
  <c r="AJ91" i="3"/>
  <c r="AR91" i="3"/>
  <c r="Z99" i="3"/>
  <c r="AH99" i="3"/>
  <c r="AP99" i="3"/>
  <c r="R101" i="3"/>
  <c r="AB103" i="3"/>
  <c r="AJ103" i="3"/>
  <c r="AR103" i="3"/>
  <c r="AB113" i="3"/>
  <c r="Z18" i="8"/>
  <c r="Z20" i="8"/>
  <c r="Z21" i="8"/>
  <c r="Z22" i="8"/>
  <c r="Z36" i="2"/>
  <c r="Q5" i="3"/>
  <c r="AB5" i="3"/>
  <c r="AN5" i="3"/>
  <c r="X13" i="3"/>
  <c r="AB23" i="3"/>
  <c r="AR23" i="3"/>
  <c r="F115" i="3"/>
  <c r="H115" i="3"/>
  <c r="J115" i="3"/>
  <c r="L115" i="3"/>
  <c r="N115" i="3"/>
  <c r="P115" i="3"/>
  <c r="Q11" i="3"/>
  <c r="Q19" i="3"/>
  <c r="Z21" i="3"/>
  <c r="AL21" i="3"/>
  <c r="V25" i="3"/>
  <c r="Q25" i="3"/>
  <c r="V27" i="3"/>
  <c r="Z27" i="3"/>
  <c r="AD27" i="3"/>
  <c r="AH27" i="3"/>
  <c r="AL27" i="3"/>
  <c r="AP27" i="3"/>
  <c r="V31" i="3"/>
  <c r="Z31" i="3"/>
  <c r="AD31" i="3"/>
  <c r="AH31" i="3"/>
  <c r="AL31" i="3"/>
  <c r="AP31" i="3"/>
  <c r="R41" i="3"/>
  <c r="V41" i="3"/>
  <c r="Q41" i="3"/>
  <c r="AP47" i="3"/>
  <c r="AL47" i="3"/>
  <c r="AH47" i="3"/>
  <c r="AD47" i="3"/>
  <c r="Z47" i="3"/>
  <c r="V47" i="3"/>
  <c r="AJ47" i="3"/>
  <c r="R49" i="3"/>
  <c r="V49" i="3"/>
  <c r="Q49" i="3"/>
  <c r="R57" i="3"/>
  <c r="AF59" i="3"/>
  <c r="R65" i="3"/>
  <c r="R79" i="3"/>
  <c r="V79" i="3"/>
  <c r="Q79" i="3"/>
  <c r="R95" i="3"/>
  <c r="V95" i="3"/>
  <c r="Q95" i="3"/>
  <c r="AF5" i="3"/>
  <c r="AR5" i="3"/>
  <c r="AB13" i="3"/>
  <c r="AJ13" i="3"/>
  <c r="AR13" i="3"/>
  <c r="AF23" i="3"/>
  <c r="AN23" i="3"/>
  <c r="X75" i="3"/>
  <c r="R75" i="3"/>
  <c r="AP77" i="3"/>
  <c r="AL77" i="3"/>
  <c r="AH77" i="3"/>
  <c r="AD77" i="3"/>
  <c r="Z77" i="3"/>
  <c r="V77" i="3"/>
  <c r="AR77" i="3"/>
  <c r="AB77" i="3"/>
  <c r="AF77" i="3"/>
  <c r="AN77" i="3"/>
  <c r="X77" i="3"/>
  <c r="E115" i="3"/>
  <c r="G115" i="3"/>
  <c r="I115" i="3"/>
  <c r="K115" i="3"/>
  <c r="M115" i="3"/>
  <c r="O115" i="3"/>
  <c r="Q7" i="3"/>
  <c r="V7" i="3"/>
  <c r="Q15" i="3"/>
  <c r="V15" i="3"/>
  <c r="R25" i="3"/>
  <c r="X27" i="3"/>
  <c r="AB27" i="3"/>
  <c r="AF27" i="3"/>
  <c r="AJ27" i="3"/>
  <c r="AN27" i="3"/>
  <c r="X31" i="3"/>
  <c r="AB31" i="3"/>
  <c r="AF31" i="3"/>
  <c r="AJ31" i="3"/>
  <c r="AN31" i="3"/>
  <c r="V37" i="3"/>
  <c r="Q37" i="3"/>
  <c r="AR39" i="3"/>
  <c r="X59" i="3"/>
  <c r="AJ67" i="3"/>
  <c r="Z67" i="3"/>
  <c r="V67" i="3"/>
  <c r="AF67" i="3"/>
  <c r="AN67" i="3"/>
  <c r="R71" i="3"/>
  <c r="V71" i="3"/>
  <c r="Q71" i="3"/>
  <c r="AJ77" i="3"/>
  <c r="R87" i="3"/>
  <c r="V87" i="3"/>
  <c r="Q87" i="3"/>
  <c r="R103" i="3"/>
  <c r="V103" i="3"/>
  <c r="Q103" i="3"/>
  <c r="X5" i="3"/>
  <c r="AJ5" i="3"/>
  <c r="AF13" i="3"/>
  <c r="AN13" i="3"/>
  <c r="V21" i="3"/>
  <c r="Q21" i="3"/>
  <c r="X23" i="3"/>
  <c r="AJ23" i="3"/>
  <c r="V29" i="3"/>
  <c r="Q29" i="3"/>
  <c r="V33" i="3"/>
  <c r="Q33" i="3"/>
  <c r="X91" i="3"/>
  <c r="R91" i="3"/>
  <c r="AP93" i="3"/>
  <c r="AL93" i="3"/>
  <c r="AH93" i="3"/>
  <c r="AD93" i="3"/>
  <c r="Z93" i="3"/>
  <c r="V93" i="3"/>
  <c r="AR93" i="3"/>
  <c r="AB93" i="3"/>
  <c r="AF93" i="3"/>
  <c r="AN93" i="3"/>
  <c r="X93" i="3"/>
  <c r="V5" i="3"/>
  <c r="Z5" i="3"/>
  <c r="AD5" i="3"/>
  <c r="AH5" i="3"/>
  <c r="AL5" i="3"/>
  <c r="X9" i="3"/>
  <c r="AB9" i="3"/>
  <c r="AF9" i="3"/>
  <c r="AJ9" i="3"/>
  <c r="AN9" i="3"/>
  <c r="V13" i="3"/>
  <c r="Z13" i="3"/>
  <c r="AD13" i="3"/>
  <c r="AH13" i="3"/>
  <c r="AL13" i="3"/>
  <c r="X17" i="3"/>
  <c r="AB17" i="3"/>
  <c r="AF17" i="3"/>
  <c r="AJ17" i="3"/>
  <c r="AN17" i="3"/>
  <c r="R21" i="3"/>
  <c r="V23" i="3"/>
  <c r="Z23" i="3"/>
  <c r="AD23" i="3"/>
  <c r="AH23" i="3"/>
  <c r="AL23" i="3"/>
  <c r="R29" i="3"/>
  <c r="R33" i="3"/>
  <c r="X35" i="3"/>
  <c r="AB35" i="3"/>
  <c r="AF35" i="3"/>
  <c r="AJ35" i="3"/>
  <c r="AN35" i="3"/>
  <c r="X39" i="3"/>
  <c r="AB39" i="3"/>
  <c r="AF39" i="3"/>
  <c r="AJ39" i="3"/>
  <c r="AN39" i="3"/>
  <c r="AP59" i="3"/>
  <c r="AL59" i="3"/>
  <c r="AH59" i="3"/>
  <c r="AD59" i="3"/>
  <c r="Z59" i="3"/>
  <c r="V59" i="3"/>
  <c r="AJ59" i="3"/>
  <c r="R61" i="3"/>
  <c r="V61" i="3"/>
  <c r="Q61" i="3"/>
  <c r="AH67" i="3"/>
  <c r="Q67" i="3"/>
  <c r="X83" i="3"/>
  <c r="R83" i="3"/>
  <c r="AP85" i="3"/>
  <c r="AL85" i="3"/>
  <c r="AH85" i="3"/>
  <c r="AD85" i="3"/>
  <c r="Z85" i="3"/>
  <c r="V85" i="3"/>
  <c r="AR85" i="3"/>
  <c r="AB85" i="3"/>
  <c r="AF85" i="3"/>
  <c r="AN85" i="3"/>
  <c r="X85" i="3"/>
  <c r="X99" i="3"/>
  <c r="R99" i="3"/>
  <c r="AP101" i="3"/>
  <c r="AL101" i="3"/>
  <c r="AH101" i="3"/>
  <c r="AD101" i="3"/>
  <c r="Z101" i="3"/>
  <c r="V101" i="3"/>
  <c r="AR101" i="3"/>
  <c r="AB101" i="3"/>
  <c r="AF101" i="3"/>
  <c r="AN101" i="3"/>
  <c r="X101" i="3"/>
  <c r="Q45" i="3"/>
  <c r="Q57" i="3"/>
  <c r="Q65" i="3"/>
  <c r="AL67" i="3"/>
  <c r="AR67" i="3"/>
  <c r="V69" i="3"/>
  <c r="Z69" i="3"/>
  <c r="AD69" i="3"/>
  <c r="R109" i="3"/>
  <c r="V109" i="3"/>
  <c r="Q109" i="3"/>
  <c r="AF113" i="3"/>
  <c r="AD67" i="3"/>
  <c r="AP69" i="3"/>
  <c r="AL69" i="3"/>
  <c r="AH69" i="3"/>
  <c r="X69" i="3"/>
  <c r="AB69" i="3"/>
  <c r="AF69" i="3"/>
  <c r="X113" i="3"/>
  <c r="X43" i="3"/>
  <c r="AB43" i="3"/>
  <c r="AF43" i="3"/>
  <c r="AJ43" i="3"/>
  <c r="AN43" i="3"/>
  <c r="X51" i="3"/>
  <c r="AB51" i="3"/>
  <c r="AF51" i="3"/>
  <c r="AJ51" i="3"/>
  <c r="AN51" i="3"/>
  <c r="X63" i="3"/>
  <c r="AB63" i="3"/>
  <c r="AF63" i="3"/>
  <c r="AJ63" i="3"/>
  <c r="AN63" i="3"/>
  <c r="AP67" i="3"/>
  <c r="AP113" i="3"/>
  <c r="AL113" i="3"/>
  <c r="AH113" i="3"/>
  <c r="AD113" i="3"/>
  <c r="Z113" i="3"/>
  <c r="V113" i="3"/>
  <c r="AJ113" i="3"/>
  <c r="Q75" i="3"/>
  <c r="Q83" i="3"/>
  <c r="Q91" i="3"/>
  <c r="Q99" i="3"/>
  <c r="V111" i="3"/>
  <c r="X73" i="3"/>
  <c r="AB73" i="3"/>
  <c r="AF73" i="3"/>
  <c r="AJ73" i="3"/>
  <c r="AN73" i="3"/>
  <c r="X81" i="3"/>
  <c r="AB81" i="3"/>
  <c r="AF81" i="3"/>
  <c r="AJ81" i="3"/>
  <c r="AN81" i="3"/>
  <c r="X89" i="3"/>
  <c r="AB89" i="3"/>
  <c r="AF89" i="3"/>
  <c r="AJ89" i="3"/>
  <c r="AN89" i="3"/>
  <c r="X97" i="3"/>
  <c r="AB97" i="3"/>
  <c r="AF97" i="3"/>
  <c r="AJ97" i="3"/>
  <c r="AN97" i="3"/>
  <c r="X105" i="3"/>
  <c r="AB105" i="3"/>
  <c r="AF105" i="3"/>
  <c r="AJ105" i="3"/>
  <c r="AN105" i="3"/>
  <c r="O117" i="3" l="1"/>
  <c r="P117" i="3"/>
  <c r="N117" i="3"/>
  <c r="Z12" i="8"/>
  <c r="Z16" i="8"/>
  <c r="L21" i="8"/>
  <c r="L20" i="8"/>
  <c r="L18" i="8"/>
  <c r="L22" i="8"/>
  <c r="K117" i="3"/>
  <c r="R115" i="3"/>
  <c r="J117" i="3"/>
  <c r="I117" i="3"/>
  <c r="G117" i="3"/>
  <c r="F117" i="3"/>
  <c r="M117" i="3"/>
  <c r="E117" i="3"/>
  <c r="L117" i="3"/>
  <c r="H117" i="3"/>
  <c r="R117" i="3" l="1"/>
  <c r="Z19" i="8"/>
  <c r="Z34" i="8" s="1"/>
  <c r="L19" i="8"/>
</calcChain>
</file>

<file path=xl/sharedStrings.xml><?xml version="1.0" encoding="utf-8"?>
<sst xmlns="http://schemas.openxmlformats.org/spreadsheetml/2006/main" count="888" uniqueCount="386">
  <si>
    <t>Bread Sticks, WG, Mozzarella Cheese Stuffed, Garlic, 7"</t>
  </si>
  <si>
    <t>Bread Sticks, WG, Jalapeno Mozzarella Stuffed, 7"</t>
  </si>
  <si>
    <t>Bread Sticks, WG, Mozzarella Cheese Stuffed, Garlic 5"</t>
  </si>
  <si>
    <t>Bread Sticks, WG, Jalapeno Mozzarella Stuffed, 5"</t>
  </si>
  <si>
    <t>Sandwich, Biscuit, Honey WG, Chicken Sausage, Cheese, IW</t>
  </si>
  <si>
    <t>Sandwich, English Muffin, WG, Turkey Ham &amp; Cheese Melt, IW</t>
  </si>
  <si>
    <t>Sandwich, Stuffed Croissant, WG, Turkey Pepperoni Pizza, IW</t>
  </si>
  <si>
    <t>Sandwich, Stuffed Croissant, WG, Cheese Pizza, IW (MTO*: 96 cs)</t>
  </si>
  <si>
    <t>Sandwich, Stuffed Croissant, WG, Broccoli &amp; Cheese, IW</t>
  </si>
  <si>
    <t>Sandwich, Stuffed Croissant, WG, Turkey Ham, Egg &amp; Cheese, IW</t>
  </si>
  <si>
    <t>Sandwich, Stuffed Croissant, WG, Turkey Bacon, Egg &amp; Cheese, IW</t>
  </si>
  <si>
    <t>Sandwich, Stuffed Croissant, WG, Chicken Sausage, Egg, Cheese, IW</t>
  </si>
  <si>
    <t>Sandwich, Stuffed Croissant, WG, Cheese Pizza, Bulk (MTO*: 96 cs)</t>
  </si>
  <si>
    <t>Sandwich, Stuffed Croissant, WG, Broccoli &amp; Cheese, Bulk (MTO*: 96 cs)</t>
  </si>
  <si>
    <t>Sandwich, Stuffed Croissant, WG, Turkey Pepperoni Pizza, Bulk (MTO*: 96 cs)</t>
  </si>
  <si>
    <t>Sandwich, Stuffed Croissant, WG, Turkey Ham, Egg &amp; Cheese, Bulk</t>
  </si>
  <si>
    <t>Sandwich, Stuffed Croissant, WG, Turkey Bacon, Egg &amp; Cheese, Bulk</t>
  </si>
  <si>
    <t>Sandwich, Stuffed Croissant, WG, Chicken Sausage, Egg, Cheese, Bulk</t>
  </si>
  <si>
    <t>Sandwich, Stuffed Croissant, WG, Turkey Bacon &amp; Cheese, IW</t>
  </si>
  <si>
    <t>Sandwich, Stuffed Croissant, WG, Cheese, IW (MTO*: 96 cs)</t>
  </si>
  <si>
    <t>Sandwich, Stuffed Croissant, WG, Stk &amp; Chs w/Pprs &amp; Onions, IW</t>
  </si>
  <si>
    <t>Sandwich, Stuffed Croissant, WG, Stk &amp; Chs w/Pprs &amp; Onions, Bulk</t>
  </si>
  <si>
    <t>Sandwich, Stuffed Croissant, WG, Meatball &amp; Cheese, IW</t>
  </si>
  <si>
    <t>Sandwich, Stuffed Croissant, WG, Meatball &amp; Cheese, Bulk (MTO*: 96 cs)</t>
  </si>
  <si>
    <t>Sandwich, WG, Hawaiian Slider, Chicken Sausage &amp; Cheese, IW (MTO*: 48 cs)</t>
  </si>
  <si>
    <t>Sandwich, WG, Hawaiian Cuban, Turkey Ham &amp; Swiss Cheese, IW (MTO*: 192 cs)</t>
  </si>
  <si>
    <t>Sandwich, English Muffin, WG, Egg &amp; Cheese, IW</t>
  </si>
  <si>
    <t>Sandwich, Croissant, WG, Turkey Ham &amp; Cheese, IW</t>
  </si>
  <si>
    <t>Sandwich, Slider, WG, Egg &amp; Cheese, IW</t>
  </si>
  <si>
    <t>Sandwich, Bun, WG, Turkey Ham &amp; Cheese, IW</t>
  </si>
  <si>
    <t>Sandwich, Bun, WG, Turkey Breast &amp; Cheese, IW (MTO*: 96 cs)</t>
  </si>
  <si>
    <t>Sandwich, Hoagie, WG, Turkey Breast &amp; Cheese, IW</t>
  </si>
  <si>
    <t>Sandwich, Croissant, WG, Turkey Breast &amp; Cheese, IW</t>
  </si>
  <si>
    <t>Sandwich, Hoagie, WG, Turkey Ham, Turkey Pepperoni &amp; Cheese IW</t>
  </si>
  <si>
    <t>Sandwich, Hoagie, WG, Turkey Ham &amp; Cheese, IW</t>
  </si>
  <si>
    <t>Sandwich, WG, Grilled Cheese, IW</t>
  </si>
  <si>
    <t>Sandwich, WG, Grilled Cheese, American &amp; Mozzarella, LS, Bulk</t>
  </si>
  <si>
    <t>Sandwich, WG, Grilled Cheese, Lower Sodium, IW (MTO*: 96 cs)</t>
  </si>
  <si>
    <t>Sandwich, WG, Grilled Cheese, Turkey Ham, IW</t>
  </si>
  <si>
    <t>Sandwich, WG, Grilled Cheese, Turkey Bacon, IW</t>
  </si>
  <si>
    <t>Sandwich, WG, Grilled Cheese, American &amp; Mozzarella, LS, IW</t>
  </si>
  <si>
    <t xml:space="preserve">Sandwich, WG, Grilled Cheese, Bulk NEW! </t>
  </si>
  <si>
    <t xml:space="preserve">Sandwich, Maple Pancake, WG, Chicken Sausage &amp; Cheese, IW NEW! </t>
  </si>
  <si>
    <t>Bake Crafters Code</t>
  </si>
  <si>
    <t>Description</t>
  </si>
  <si>
    <t>Case Count</t>
  </si>
  <si>
    <t>Cases Needed</t>
  </si>
  <si>
    <t>USDA Commodity Code</t>
  </si>
  <si>
    <t>Draw Down &amp; Value/Lb.</t>
  </si>
  <si>
    <r>
      <rPr>
        <b/>
        <sz val="12"/>
        <color theme="7" tint="-0.499984740745262"/>
        <rFont val="Arial"/>
        <family val="2"/>
      </rPr>
      <t>110242</t>
    </r>
    <r>
      <rPr>
        <b/>
        <sz val="12"/>
        <color theme="1"/>
        <rFont val="Arial"/>
        <family val="2"/>
      </rPr>
      <t>/</t>
    </r>
    <r>
      <rPr>
        <b/>
        <sz val="12"/>
        <color theme="8" tint="-0.499984740745262"/>
        <rFont val="Arial"/>
        <family val="2"/>
      </rPr>
      <t>100154</t>
    </r>
  </si>
  <si>
    <t>Unit Oz</t>
  </si>
  <si>
    <r>
      <rPr>
        <sz val="12"/>
        <color theme="7" tint="-0.499984740745262"/>
        <rFont val="Arial"/>
        <family val="2"/>
      </rPr>
      <t>Cheese</t>
    </r>
    <r>
      <rPr>
        <sz val="12"/>
        <color theme="1"/>
        <rFont val="Arial"/>
        <family val="2"/>
      </rPr>
      <t>/</t>
    </r>
    <r>
      <rPr>
        <sz val="12"/>
        <color theme="8" tint="-0.499984740745262"/>
        <rFont val="Arial"/>
        <family val="2"/>
      </rPr>
      <t>Beef</t>
    </r>
    <r>
      <rPr>
        <sz val="12"/>
        <color theme="1"/>
        <rFont val="Arial"/>
        <family val="2"/>
      </rPr>
      <t xml:space="preserve"> lbs.</t>
    </r>
  </si>
  <si>
    <t>$/lb.</t>
  </si>
  <si>
    <t>1.0 M/ME, 2.0 GE                                                             Processed Cheese: 7.88 lb/case</t>
  </si>
  <si>
    <t>lb/case</t>
  </si>
  <si>
    <t>1.0 M/ME, 1.0 GE                                                             Processed Cheese: 7.88 lb/case</t>
  </si>
  <si>
    <t>2.0 M/ME, 2.0 GE                                                             Processed Cheese: 15.00 lb/case</t>
  </si>
  <si>
    <t>1.25 M/ME, 1.0 GE                                                             Processed Cheese: 2.26 lb/case</t>
  </si>
  <si>
    <t>1.0 M/ME, 2.0 GE                                                             Processed Cheese: 2.17 lb/case</t>
  </si>
  <si>
    <t>2.0 M/ME, 2.0 GE                                                             Processed Cheese: 5.25 lb/case</t>
  </si>
  <si>
    <t>2.0 M/ME, 2.0 GE                                                             Processed Cheese: 6.00 lb/case</t>
  </si>
  <si>
    <t>2.0 M/ME, 2.0 GE                                                             Processed Cheese: 4.31 lb/case</t>
  </si>
  <si>
    <t>1.0 M/ME, 2.0 GE                                                             Processed Cheese: 1.08 lb/case</t>
  </si>
  <si>
    <t>2.0 M/ME, 2.0 GE                                                             Processed Cheese: 1.62 lb/case</t>
  </si>
  <si>
    <t>2.0 M/ME, 2.0 GE                                                             Processed Cheese: 3.23 lb/case</t>
  </si>
  <si>
    <t>2.0 M/ME, 2.0 GE                                                             Processed Cheese: 3.00 lb/case</t>
  </si>
  <si>
    <t>1.5 M/ME, 1.0 GE                                                             Processed Cheese: 2.44 lb/case</t>
  </si>
  <si>
    <t>2.0 M/ME, 2.25 GE                                                             Processed Cheese: 5.00 lb/case</t>
  </si>
  <si>
    <t>2.0 M/ME, 2.0 GE                                                             Processed Cheese: 3.26 lb/case</t>
  </si>
  <si>
    <t>1.0 M/ME, 1.0 GE                                                             Processed Cheese: 3.26 lb/case</t>
  </si>
  <si>
    <t>2.0 M/ME, 2.0 GE                                                             Processed Cheese: 3.80 lb/case</t>
  </si>
  <si>
    <t>2.0 M/ME, 2.0 GE                                                             Processed Cheese: 3.62 lb/case</t>
  </si>
  <si>
    <t>1.0 M/ME, 2.0 GE                                                             Processed Cheese: 5.38 lb/case</t>
  </si>
  <si>
    <t>2.0 M/ME, 2.0 GE                                                             Processed Cheese: 9.77 lb/case</t>
  </si>
  <si>
    <t>2.0 M/ME, 2.0 GE                                                             Processed Cheese: 10.34 lb/case</t>
  </si>
  <si>
    <t>2.0 M/ME, 2.0 GE                                                             Processed Cheese: 4.34 lb/case</t>
  </si>
  <si>
    <t>2.0 M/ME, 2.0 GE                                                             Processed Cheese: 8.69 lb/case</t>
  </si>
  <si>
    <t>2.0 M/ME, 2.0 GE                                                             Processed Cheese: 11.64 lb/case</t>
  </si>
  <si>
    <t>$/case</t>
  </si>
  <si>
    <t>2.0 M/ME, 2.0 GE                                                                Processed Beef: 16.24 lb/case</t>
  </si>
  <si>
    <t>2.0 M/ME, 2.0 GE                                                            Processed Cheese: 4.07 lb/case</t>
  </si>
  <si>
    <t>1.25 M/ME, 1.0 GE                                                             Processed Cheese: 1.90 lb/case</t>
  </si>
  <si>
    <t xml:space="preserve"> </t>
  </si>
  <si>
    <t xml:space="preserve">Broker Contact </t>
  </si>
  <si>
    <t>School District:</t>
  </si>
  <si>
    <t>RA ID #:</t>
  </si>
  <si>
    <t>Contact:</t>
  </si>
  <si>
    <t>Signature:</t>
  </si>
  <si>
    <t>E-Mail Address:</t>
  </si>
  <si>
    <t>Address:</t>
  </si>
  <si>
    <t>City/State/ Zip:</t>
  </si>
  <si>
    <t>Phone:</t>
  </si>
  <si>
    <t>Fax:</t>
  </si>
  <si>
    <t>Distributor:</t>
  </si>
  <si>
    <t xml:space="preserve">Delivery Warehouse Location: </t>
  </si>
  <si>
    <t>Bake Crafters Food Company Commodity Planner</t>
  </si>
  <si>
    <t>1.) Select Cases or Servings</t>
  </si>
  <si>
    <t>Cases</t>
  </si>
  <si>
    <t>2.) Enter Planned amounts in yellow cells below. You can enter serving numbers or case amounts.</t>
  </si>
  <si>
    <t>3.) Place orders based on minimums</t>
  </si>
  <si>
    <t>Each Size (oz)</t>
  </si>
  <si>
    <t>July</t>
  </si>
  <si>
    <t>Aug.</t>
  </si>
  <si>
    <t>Sept</t>
  </si>
  <si>
    <t>Oct.</t>
  </si>
  <si>
    <t>Nov.</t>
  </si>
  <si>
    <t>Dec.</t>
  </si>
  <si>
    <t>Jan.</t>
  </si>
  <si>
    <t>Feb.</t>
  </si>
  <si>
    <t>March</t>
  </si>
  <si>
    <t>April</t>
  </si>
  <si>
    <t>May</t>
  </si>
  <si>
    <t>June</t>
  </si>
  <si>
    <t>Bread Sticks, WG, Mozzarella Cheese Stuffed, Garlic, Bulk</t>
  </si>
  <si>
    <t>Bread Sticks, WG, Jalapeno Mozzarella Stuffed, Garlic, Bulk</t>
  </si>
  <si>
    <t>Bread Sticks, WG, Mozzarella Cheese Stuffed, Garlic, 7" Bulk</t>
  </si>
  <si>
    <t>Bread Sticks, WG, Jalapeno,Mozzarella Cheese Stuffed, Garlic, 7" Bulk</t>
  </si>
  <si>
    <t>Bread Sticks, WG, Mozzarella Cheese Stuffed, Garlic, 8"</t>
  </si>
  <si>
    <t>Bread Sticks, WG, Jalapeno Mozzarella Stuffed, 8"</t>
  </si>
  <si>
    <t>Sandwich, Stuffed Croissant, WG, Cheese Pizza, IW</t>
  </si>
  <si>
    <t>Sandwich, Stuffed Croissant, WG, TurkeyBacon, Egg &amp; Cheese, IW</t>
  </si>
  <si>
    <t>Sandwich, Stuffed Croissant, WG, Chicken Sausage, Egg &amp; Cheese, IW</t>
  </si>
  <si>
    <t>Sandwich, Stuffed Croissant, WG, Cheese Pizza, Bulk</t>
  </si>
  <si>
    <t>Sandwich, Stuffed Croissant, WG, Broccoli &amp; Cheese, Bulk</t>
  </si>
  <si>
    <t>Sandwich, Stuffed Croissant, WG, Turkey Pepperoni Pizza, Bulk</t>
  </si>
  <si>
    <t>Sandwich, Stuffed Croissant, WG, Chicken Sausage, Egg &amp; Cheese, Bulk</t>
  </si>
  <si>
    <t>Sandwich, Stuffed Croissant, WG, Turkey Ham &amp; Cheese, IW</t>
  </si>
  <si>
    <t>Sandwich, Stuffed Croissant, WG, Cheese, IW</t>
  </si>
  <si>
    <t>Sandwich, Stuffed Croissant, WG, Steak &amp; Cheese with Onions &amp; Peppers, IW</t>
  </si>
  <si>
    <t>Stuffed Croissant, WG, Steak &amp; Cheese with Onions &amp; Peppers, Bulk, Commodity</t>
  </si>
  <si>
    <t>2.0 M/ME, 2.0 GE                                                             Processed Beef: 2.94 lb/case</t>
  </si>
  <si>
    <t>Sandwich, Stuffed Croissant, WG, Steak &amp; Cheese with Onions &amp; Peppers, Bulk</t>
  </si>
  <si>
    <t>Sandwich, Stuffed Croissant, WG, Meatball &amp; Cheese, Bulk</t>
  </si>
  <si>
    <t>Stuffed Croissant, WG, Steak &amp; Cheese with Onions &amp; Peppers, IW, Commodity</t>
  </si>
  <si>
    <t>Sandwich, WG, Hawaiian Slider, Chicken Sausage &amp; Cheese, IW</t>
  </si>
  <si>
    <t>Sandwich, WG, Hawaiian Cuban, Turkey Ham &amp; Swiss Cheese, IW</t>
  </si>
  <si>
    <t>Sandwich, Bun, WG, Turkey Breast &amp; Cheese, IW</t>
  </si>
  <si>
    <t>Sandwich, Turkey Breast &amp; Cheese Sandwich on WG Bun, IW</t>
  </si>
  <si>
    <t>Sandwich, Bun, WG, Turkey Salami, Turkey Ham &amp; Cheese, IW</t>
  </si>
  <si>
    <t>Sandwich, Turkey Ham, Turkey Pepperoni &amp; Cheese on WG Hoagie</t>
  </si>
  <si>
    <t>Sandwich, Turkey Ham &amp; Cheese on WG Hoagie, IW</t>
  </si>
  <si>
    <t>Sandwich, Grilled Cheese on WG White, IW</t>
  </si>
  <si>
    <t>Sandwich, WG Grilled Cheese, Lower Sodium, IW</t>
  </si>
  <si>
    <t>Sandwich, WG Grilled Turkey Bacon &amp; Cheese, Lower Sodium, IW</t>
  </si>
  <si>
    <t>Sandwich, WG Grilled Cheese, American &amp; Mozzarella, LS, IW</t>
  </si>
  <si>
    <t>Sandwich, WG, Grilled Cheese, Bulk</t>
  </si>
  <si>
    <t>Sandwich, Slider, WG, 100% Beef Hamburger, 2 Pack,Commodity</t>
  </si>
  <si>
    <t>Sandwich, Slider, WG,100% Beef Cheeseburger,2 Pack,Commodity</t>
  </si>
  <si>
    <t>Sandwich, Maple, Pancake, WG, Chicken Sausage &amp; Cheese, IW</t>
  </si>
  <si>
    <t>Lbs. per Month</t>
  </si>
  <si>
    <t>Total lbs per year</t>
  </si>
  <si>
    <t>Entitlement $ per Month</t>
  </si>
  <si>
    <t>Total $ per Year</t>
  </si>
  <si>
    <t>__________________________________________</t>
  </si>
  <si>
    <t>Meat Eq.</t>
  </si>
  <si>
    <t>Grain Eq.</t>
  </si>
  <si>
    <t>Code</t>
  </si>
  <si>
    <t>In Stock*</t>
  </si>
  <si>
    <t>Pack</t>
  </si>
  <si>
    <t>Ratios</t>
  </si>
  <si>
    <t>Grain Equiv</t>
  </si>
  <si>
    <t>Protein Equiv</t>
  </si>
  <si>
    <t>Kosher</t>
  </si>
  <si>
    <t>Ambient Shelf Life</t>
  </si>
  <si>
    <t>Frozen Shelf Life</t>
  </si>
  <si>
    <t>126/3 oz</t>
  </si>
  <si>
    <t>38-13-2</t>
  </si>
  <si>
    <t>2 hours</t>
  </si>
  <si>
    <t>365 days</t>
  </si>
  <si>
    <t>126/3.1 oz</t>
  </si>
  <si>
    <t>126/2 oz</t>
  </si>
  <si>
    <t>42-16-4</t>
  </si>
  <si>
    <t>126/2.08 oz</t>
  </si>
  <si>
    <t>45-17-3</t>
  </si>
  <si>
    <t xml:space="preserve">Bread Sticks, WG, Mozzarella Cheese Stuffed, Garlic, 8" (MTO*: 396 cs) NEW! </t>
  </si>
  <si>
    <t>120/3.9 oz</t>
  </si>
  <si>
    <t>42-18-3</t>
  </si>
  <si>
    <t xml:space="preserve">Bread Sticks, WG, Mozzarella Jalapeno Stuffed, 8" (MTO*: 396 cs) NEW! </t>
  </si>
  <si>
    <t>120/4 oz</t>
  </si>
  <si>
    <t>40-16-3</t>
  </si>
  <si>
    <t xml:space="preserve">Sandwich, Biscuit, Honey WG, Chicken Sausage, Cheese, IW NEW! </t>
  </si>
  <si>
    <t>200/2.4 oz</t>
  </si>
  <si>
    <t>42-19-5</t>
  </si>
  <si>
    <t>96/3.5 oz</t>
  </si>
  <si>
    <t>34-11-2</t>
  </si>
  <si>
    <t>48/5.2 oz</t>
  </si>
  <si>
    <t>40-18-6</t>
  </si>
  <si>
    <t>43-18-5</t>
  </si>
  <si>
    <t>48/4.7 oz</t>
  </si>
  <si>
    <t>52-25-5</t>
  </si>
  <si>
    <t>48/3.65 oz</t>
  </si>
  <si>
    <t>36-9-7</t>
  </si>
  <si>
    <t>48/3.4 oz</t>
  </si>
  <si>
    <t>39-9-5</t>
  </si>
  <si>
    <t>48/4.52 oz</t>
  </si>
  <si>
    <t>45-11-3</t>
  </si>
  <si>
    <t>48/3.25 oz</t>
  </si>
  <si>
    <t>40-9-7</t>
  </si>
  <si>
    <t>48/4.2 oz</t>
  </si>
  <si>
    <t>53-27-5</t>
  </si>
  <si>
    <t>48/5 oz</t>
  </si>
  <si>
    <t>46-21-4</t>
  </si>
  <si>
    <t>Sandwich, Stuffed Crois, WG, Stk &amp; Chs w/Ppr &amp; On, Bulk, Commodity (Special Order)</t>
  </si>
  <si>
    <t>48/5.4 oz</t>
  </si>
  <si>
    <t>43-17-5</t>
  </si>
  <si>
    <t>108/2.65 oz</t>
  </si>
  <si>
    <t>33-14-5</t>
  </si>
  <si>
    <t>80/5 oz</t>
  </si>
  <si>
    <t>33-18-5</t>
  </si>
  <si>
    <t>96/3.25 oz</t>
  </si>
  <si>
    <t>27-9-2</t>
  </si>
  <si>
    <t>72/5.2 oz</t>
  </si>
  <si>
    <t>47-21-3</t>
  </si>
  <si>
    <t>144/2.35 oz</t>
  </si>
  <si>
    <t>30-12-5</t>
  </si>
  <si>
    <t>84/5 oz</t>
  </si>
  <si>
    <t>36-15-4</t>
  </si>
  <si>
    <t>84/4.6 oz</t>
  </si>
  <si>
    <t>32-13-5</t>
  </si>
  <si>
    <t>80/4.6 oz</t>
  </si>
  <si>
    <t>34-14-4</t>
  </si>
  <si>
    <t>72/4.8 oz</t>
  </si>
  <si>
    <t>42-20-4</t>
  </si>
  <si>
    <t>80/4.5 oz</t>
  </si>
  <si>
    <t>38-16-5</t>
  </si>
  <si>
    <t>41-18-4</t>
  </si>
  <si>
    <t>108/3.15 oz</t>
  </si>
  <si>
    <t>42-16-6</t>
  </si>
  <si>
    <t>108/4.15 oz</t>
  </si>
  <si>
    <t>48-21-3</t>
  </si>
  <si>
    <t xml:space="preserve">Sandwich, WG, Grilled Cheese, American &amp; Mozzarella, LS, Bulk NEW! </t>
  </si>
  <si>
    <t>96/4.5 oz</t>
  </si>
  <si>
    <t>59-21-2</t>
  </si>
  <si>
    <t>108/4.5 oz</t>
  </si>
  <si>
    <t>55-18-3</t>
  </si>
  <si>
    <t>96/5.5 oz</t>
  </si>
  <si>
    <t>56-15-2</t>
  </si>
  <si>
    <t>96/4.32 oz</t>
  </si>
  <si>
    <t>49-21-3</t>
  </si>
  <si>
    <t>56-17-2</t>
  </si>
  <si>
    <t>96/4.15 oz</t>
  </si>
  <si>
    <t>45-21-3</t>
  </si>
  <si>
    <t xml:space="preserve">Sandwich, Slider, WG, 100% Beef Cheeseburger, 2 Pack NEW! </t>
  </si>
  <si>
    <t>90/4.7 oz</t>
  </si>
  <si>
    <t>31-14-2</t>
  </si>
  <si>
    <t>2 days</t>
  </si>
  <si>
    <t xml:space="preserve">Sandwich, Slider, WG, 100% Beef Hamburger, 2 Pack, Commodity NEW! </t>
  </si>
  <si>
    <t>90/4.2 oz</t>
  </si>
  <si>
    <t>32-10-2</t>
  </si>
  <si>
    <t xml:space="preserve">Sandwich, Slider, WG, 100% Beef Cheeseburger, 2 Pack, Commodity NEW! </t>
  </si>
  <si>
    <t>37-13-2</t>
  </si>
  <si>
    <t>168/2.75 oz</t>
  </si>
  <si>
    <t>35-10-8</t>
  </si>
  <si>
    <t>Name:</t>
  </si>
  <si>
    <t>Email:</t>
  </si>
  <si>
    <t>Bread Sticks, WG, Mozzarella Stuffed, Garlic, 7"</t>
  </si>
  <si>
    <t>Bread Sticks, WG, Jalapeno Mozzarella Stuffed, 7" (MTO*: 396 cs)</t>
  </si>
  <si>
    <t>Bread Sticks, WG, Mozzarella Stuffed, Garlic, 5"</t>
  </si>
  <si>
    <t>Bread Sticks, WG, Jalapeno Mozzarella Stuffed, 5" (MTO*: 396 cs)</t>
  </si>
  <si>
    <t>Sandwich, Biscuit, Honey WG, Chicken Sausage, Cheese, IW (MTO*: 192 cs)</t>
  </si>
  <si>
    <t>28-9-2</t>
  </si>
  <si>
    <t>72/4.75 oz</t>
  </si>
  <si>
    <t>51-23-4</t>
  </si>
  <si>
    <t>34-11-3</t>
  </si>
  <si>
    <t>84/4.55 oz</t>
  </si>
  <si>
    <t>31-14-4</t>
  </si>
  <si>
    <t>41-20-4</t>
  </si>
  <si>
    <t>80/4.3 oz</t>
  </si>
  <si>
    <t>38-16-3</t>
  </si>
  <si>
    <t>80/4.55 oz</t>
  </si>
  <si>
    <t>41-15-4</t>
  </si>
  <si>
    <t>Sandwich, English Muffin, WG, Ckn Sausage, Egg &amp; Cheese, IW NEW!</t>
  </si>
  <si>
    <t>96/4.45 oz</t>
  </si>
  <si>
    <t>36-11-2</t>
  </si>
  <si>
    <t>Sandwich, WG, Grilled Cheese, American &amp; Mozzarella, LS, Bulk (MTO*: 120 cs)</t>
  </si>
  <si>
    <t>Sandwich, WG, Grilled Cheese, Lower Sodium, IW</t>
  </si>
  <si>
    <t>Sandwich, WG, Grilled Cheese, Turkey Bacon, IW (Inactive)</t>
  </si>
  <si>
    <t>48-14-2</t>
  </si>
  <si>
    <t>Sandwich, WG, Cheese, IW (Special Order) NEW!</t>
  </si>
  <si>
    <t>108/3 oz</t>
  </si>
  <si>
    <t>33-14-4</t>
  </si>
  <si>
    <t>None</t>
  </si>
  <si>
    <t>Sandwich, Hoagie, WG, Turkey Breast &amp; Cheese, IW, 1 M/MA &amp; 2GR NEW!</t>
  </si>
  <si>
    <t>80/3.3 oz</t>
  </si>
  <si>
    <t>26-9-4</t>
  </si>
  <si>
    <t>Sandwich, Hoagie, WG, Turkey Ham &amp; Cheese, IW, 1 M/MA &amp; 2 GR NEW!</t>
  </si>
  <si>
    <t>80/3.5 oz</t>
  </si>
  <si>
    <t>32-11-4</t>
  </si>
  <si>
    <t>Sandwich, Hoagie, WG, Cheese &amp; Turkey Breast, IW (MTO*: 96 cs) NEW!</t>
  </si>
  <si>
    <t>37-17-5</t>
  </si>
  <si>
    <t>Sandwich, Hoagie, WG, Cheese &amp; Turkey Ham, IW (MTO*: 96 cs) NEW!</t>
  </si>
  <si>
    <t>80/4.4 oz</t>
  </si>
  <si>
    <t>Sandwich, Bun, WG, Cheese &amp; Turkey Ham, IW (MTO*: 96 cs) NEW!</t>
  </si>
  <si>
    <t>84/5.0 oz</t>
  </si>
  <si>
    <t>Sandwich, Bun, WG, Cheese &amp; Turkey Breast, IW (MTO*: 96 cs) NEW!</t>
  </si>
  <si>
    <t>84/4.3 oz</t>
  </si>
  <si>
    <t>Sandwich, Croissant, WG, Mozzarella &amp; American Cheese, IW NEW!</t>
  </si>
  <si>
    <t>72/4.2 oz</t>
  </si>
  <si>
    <t>48-26-4</t>
  </si>
  <si>
    <t>* MTO - Made to order. See product specifications for details. Minimum order and additional lead time apply.</t>
  </si>
  <si>
    <t>Filter your results</t>
  </si>
  <si>
    <t>CommoditySmart SnackWholesome ChoiceWhole Grain RichNon Whole GrainNut-Free FacilityKosherFrozen DoughWrappedOvenable FilmHide MTORetail ReadySeasonal</t>
  </si>
  <si>
    <t>Sodium (Max):</t>
  </si>
  <si>
    <t>mg</t>
  </si>
  <si>
    <t>Categories</t>
  </si>
  <si>
    <t>All Categories</t>
  </si>
  <si>
    <t>Breads</t>
  </si>
  <si>
    <t>Bread SticksDinner RollsLoaf BreadsStuffingTexas Toast</t>
  </si>
  <si>
    <t>Breakfast Breads</t>
  </si>
  <si>
    <t>BagelsBiscuitsCroissantsEnglish Muffins</t>
  </si>
  <si>
    <t>Cookies &amp; Snacks</t>
  </si>
  <si>
    <t>CookiesGranolaMini TreatsSnacks</t>
  </si>
  <si>
    <t>Hot Breakfast</t>
  </si>
  <si>
    <t>French ToastPancakesWaffles</t>
  </si>
  <si>
    <t>Miscellaneous</t>
  </si>
  <si>
    <t>Muffins &amp; Mini Loaves</t>
  </si>
  <si>
    <t>CornbreadMini LoavesMuffins</t>
  </si>
  <si>
    <t>Sandwich Breads</t>
  </si>
  <si>
    <t>Hamburger BunsHoagie RollsHot Dog BunsSandwich Rolls</t>
  </si>
  <si>
    <t>Sandwiches - Breakfast</t>
  </si>
  <si>
    <t>Bulk PackedIndividually Wrapped</t>
  </si>
  <si>
    <t>Sandwiches - Lunch</t>
  </si>
  <si>
    <t>Sweet Breakfast</t>
  </si>
  <si>
    <t>Breakfast BunsCinnamon Rolls &amp; DanishDonutsFilled Croissants &amp; Pastries</t>
  </si>
  <si>
    <t>Have a question? We'd be happy to assist you! Contact Us</t>
  </si>
  <si>
    <t>Product Description</t>
  </si>
  <si>
    <t>Grilled Cheese Sandwich, WG - IW</t>
  </si>
  <si>
    <t>Grilled Cheese Sandwich with American &amp; Mozzarella, LS, WG -  IW</t>
  </si>
  <si>
    <t>Mozzarella &amp; American Cheese Croissant Sandwich, WG - IW</t>
  </si>
  <si>
    <t>Breakfast Sandwiches</t>
  </si>
  <si>
    <t>Enter # of servings required each month below</t>
  </si>
  <si>
    <t>Broker Information</t>
  </si>
  <si>
    <t>Company:</t>
  </si>
  <si>
    <t>School District Information</t>
  </si>
  <si>
    <t xml:space="preserve">Delivery Warehouse: </t>
  </si>
  <si>
    <t>USDA drawdown per case</t>
  </si>
  <si>
    <t>USDA  $ Value per case</t>
  </si>
  <si>
    <t>Bake Crafters USDA Foods Contact - Kent Robertson</t>
  </si>
  <si>
    <t>Phone: 423-498-7500</t>
  </si>
  <si>
    <r>
      <t xml:space="preserve">Unit Size </t>
    </r>
    <r>
      <rPr>
        <sz val="11"/>
        <rFont val="Arial"/>
        <family val="2"/>
      </rPr>
      <t>(ounces)</t>
    </r>
  </si>
  <si>
    <t>hidden</t>
  </si>
  <si>
    <t>Cases Needed to plan</t>
  </si>
  <si>
    <t>Cases left to plan</t>
  </si>
  <si>
    <t>Total cases planned</t>
  </si>
  <si>
    <t>Cases needed per year</t>
  </si>
  <si>
    <t>Servings Needed per year</t>
  </si>
  <si>
    <t>Total Cheese LBS
to divert (110242)</t>
  </si>
  <si>
    <t>Total pounds to divert per item</t>
  </si>
  <si>
    <t>Pounds needed to divert per item</t>
  </si>
  <si>
    <t xml:space="preserve">Breakfast Sandwiches </t>
  </si>
  <si>
    <t>End Product Code</t>
  </si>
  <si>
    <t>Email: commodities@bakecrafters.com</t>
  </si>
  <si>
    <t>American Cheese only (110242)</t>
  </si>
  <si>
    <t>American Cheese  (110242)</t>
  </si>
  <si>
    <t>Sandwiches</t>
  </si>
  <si>
    <t>Veg Eq.</t>
  </si>
  <si>
    <t>-</t>
  </si>
  <si>
    <t>Grilled Cheese Sandwich with American, WG - IW</t>
  </si>
  <si>
    <t>Grilled Cheese Sandwich with American, WG - Bulk</t>
  </si>
  <si>
    <t>Chicken Sausage, Egg, &amp; Cheese Sandwich on an English Muffin, WG - IW</t>
  </si>
  <si>
    <t>Chicken Sausage &amp; Cheese Sandwich on a Maple Waffle, WG - IW</t>
  </si>
  <si>
    <t>Chicken Sausage &amp; Cheese Sandwich on a Maple Pancake, WG - IW</t>
  </si>
  <si>
    <t>Chicken Sausage &amp; Cheese Sandwich on a Croissant, WG - IW</t>
  </si>
  <si>
    <t>Egg &amp; Fiesta Cheese Sandwich on a Croissant, WG - IW</t>
  </si>
  <si>
    <t>Egg &amp; American Cheese Sandwich on a Croissant, WG - IW</t>
  </si>
  <si>
    <t>Chicken Sausage &amp; Cheese Sandwich on a Honey Biscuit, WG - IW</t>
  </si>
  <si>
    <t>Egg &amp; Cheese Sandwich on a Maple Pancake, WG - IW</t>
  </si>
  <si>
    <t>Egg, &amp; Cheese Sandwich on an English Muffin, WG - IW</t>
  </si>
  <si>
    <t>Lunch and Snack Sandwiches</t>
  </si>
  <si>
    <t>Handhelds</t>
  </si>
  <si>
    <t>Pull Aparts and Bites</t>
  </si>
  <si>
    <t>Chicken Sausage &amp; Cheese Sandwich on a Buttermilk Pancake, WG - IW</t>
  </si>
  <si>
    <t>Pepperjack Grilled Cheese, WG - IW</t>
  </si>
  <si>
    <t>Pepperjack &amp; Mozzarella Grilled Cheese, WG - IW</t>
  </si>
  <si>
    <t>Garlic Mozzarella Grilled Cheese, WG - Bulk</t>
  </si>
  <si>
    <t>Garlic Mozzarella Grilled Cheese, WG - IW</t>
  </si>
  <si>
    <t>Pepperjack &amp; Mozzarella Grilled Cheese, WG - Bulk</t>
  </si>
  <si>
    <t>Bake Crafters Food Company Commodity Calculator SY 2024-2025 (American Cheese)</t>
  </si>
  <si>
    <t xml:space="preserve">Pull Apart, Mozzarella Rippinz - Bulk </t>
  </si>
  <si>
    <t xml:space="preserve">Pizza/Handhelds, WG, Mozzarella Dippinz Bites - Bulk </t>
  </si>
  <si>
    <t xml:space="preserve">Pull Apart, Garlic Mozzarella Rippinz - Bulk </t>
  </si>
  <si>
    <t xml:space="preserve">Pizza/Handhelds, WG, Garlic Mozzarella Dippinz Bites - Bulk </t>
  </si>
  <si>
    <t>Serv Per Case</t>
  </si>
  <si>
    <t>Bake Crafters Food Company Commodity Calculator SY 2025-2026 (American Cheese)</t>
  </si>
  <si>
    <t>Material</t>
  </si>
  <si>
    <t>value / 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</si>
</sst>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  <numFmt numFmtId="166" formatCode="0.00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  <font>
      <sz val="16"/>
      <color theme="1"/>
      <name val="Arial Narrow"/>
      <family val="2"/>
    </font>
    <font>
      <b/>
      <sz val="12"/>
      <color theme="1"/>
      <name val="Arial"/>
      <family val="2"/>
    </font>
    <font>
      <b/>
      <sz val="12"/>
      <color theme="7" tint="-0.499984740745262"/>
      <name val="Arial"/>
      <family val="2"/>
    </font>
    <font>
      <b/>
      <sz val="12"/>
      <color theme="8" tint="-0.499984740745262"/>
      <name val="Arial"/>
      <family val="2"/>
    </font>
    <font>
      <sz val="12"/>
      <color theme="7" tint="-0.499984740745262"/>
      <name val="Arial"/>
      <family val="2"/>
    </font>
    <font>
      <sz val="12"/>
      <color theme="8" tint="-0.499984740745262"/>
      <name val="Arial"/>
      <family val="2"/>
    </font>
    <font>
      <sz val="10"/>
      <color theme="7" tint="-0.499984740745262"/>
      <name val="Arial"/>
      <family val="2"/>
    </font>
    <font>
      <sz val="9"/>
      <color theme="7" tint="-0.499984740745262"/>
      <name val="Arial"/>
      <family val="2"/>
    </font>
    <font>
      <b/>
      <sz val="11"/>
      <color theme="1"/>
      <name val="Arial"/>
      <family val="2"/>
    </font>
    <font>
      <sz val="9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sz val="8"/>
      <color theme="7" tint="-0.499984740745262"/>
      <name val="Arial"/>
      <family val="2"/>
    </font>
    <font>
      <sz val="10"/>
      <color theme="8" tint="-0.499984740745262"/>
      <name val="Arial"/>
      <family val="2"/>
    </font>
    <font>
      <sz val="11"/>
      <color theme="8" tint="-0.499984740745262"/>
      <name val="Arial"/>
      <family val="2"/>
    </font>
    <font>
      <sz val="8"/>
      <color theme="8" tint="-0.499984740745262"/>
      <name val="Arial"/>
      <family val="2"/>
    </font>
    <font>
      <sz val="11"/>
      <color theme="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11"/>
      <name val="Calibri"/>
      <family val="2"/>
      <scheme val="minor"/>
    </font>
    <font>
      <b/>
      <sz val="8"/>
      <color theme="1"/>
      <name val="Arial"/>
      <family val="2"/>
    </font>
    <font>
      <sz val="9"/>
      <color theme="8" tint="-0.499984740745262"/>
      <name val="Arial"/>
      <family val="2"/>
    </font>
    <font>
      <b/>
      <sz val="11"/>
      <color theme="8" tint="-0.499984740745262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name val="Arial"/>
      <family val="2"/>
    </font>
    <font>
      <sz val="14"/>
      <color theme="0"/>
      <name val="Arial"/>
      <family val="2"/>
    </font>
    <font>
      <i/>
      <sz val="12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8"/>
      <name val="Arial"/>
      <family val="2"/>
    </font>
    <font>
      <sz val="12"/>
      <name val="Arial Narrow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theme="7" tint="0.80001220740379042"/>
        </stop>
      </gradientFill>
    </fill>
    <fill>
      <patternFill patternType="solid">
        <fgColor theme="7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8" tint="0.80001220740379042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699"/>
        <bgColor rgb="FF000000"/>
      </patternFill>
    </fill>
  </fills>
  <borders count="112">
    <border>
      <left/>
      <right/>
      <top/>
      <bottom/>
      <diagonal/>
    </border>
    <border>
      <left/>
      <right/>
      <top/>
      <bottom style="medium">
        <color theme="7" tint="-0.24994659260841701"/>
      </bottom>
      <diagonal/>
    </border>
    <border>
      <left style="medium">
        <color theme="7" tint="-0.24994659260841701"/>
      </left>
      <right style="thin">
        <color theme="7" tint="-0.24994659260841701"/>
      </right>
      <top style="medium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medium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 style="medium">
        <color theme="7" tint="-0.24994659260841701"/>
      </top>
      <bottom/>
      <diagonal/>
    </border>
    <border>
      <left/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/>
      <bottom/>
      <diagonal/>
    </border>
    <border>
      <left/>
      <right style="medium">
        <color theme="7" tint="-0.24994659260841701"/>
      </right>
      <top/>
      <bottom/>
      <diagonal/>
    </border>
    <border>
      <left style="medium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medium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medium">
        <color theme="7" tint="-0.24994659260841701"/>
      </bottom>
      <diagonal/>
    </border>
    <border>
      <left style="thin">
        <color theme="7" tint="-0.24994659260841701"/>
      </left>
      <right/>
      <top/>
      <bottom style="medium">
        <color theme="7" tint="-0.24994659260841701"/>
      </bottom>
      <diagonal/>
    </border>
    <border>
      <left/>
      <right style="medium">
        <color theme="7" tint="-0.24994659260841701"/>
      </right>
      <top/>
      <bottom style="medium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 style="medium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7" tint="-0.24994659260841701"/>
      </left>
      <right style="thin">
        <color theme="7" tint="-0.24994659260841701"/>
      </right>
      <top style="medium">
        <color theme="7" tint="-0.24994659260841701"/>
      </top>
      <bottom/>
      <diagonal/>
    </border>
    <border>
      <left style="thin">
        <color theme="7" tint="-0.24994659260841701"/>
      </left>
      <right style="thin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 style="thin">
        <color theme="7" tint="-0.24994659260841701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/>
      <bottom/>
      <diagonal/>
    </border>
    <border>
      <left style="medium">
        <color theme="7" tint="-0.24994659260841701"/>
      </left>
      <right style="thin">
        <color theme="7" tint="-0.24994659260841701"/>
      </right>
      <top/>
      <bottom style="medium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/>
      <bottom style="medium">
        <color theme="7" tint="-0.24994659260841701"/>
      </bottom>
      <diagonal/>
    </border>
    <border>
      <left style="medium">
        <color theme="7" tint="-0.24994659260841701"/>
      </left>
      <right/>
      <top/>
      <bottom/>
      <diagonal/>
    </border>
    <border>
      <left style="medium">
        <color theme="7" tint="-0.24994659260841701"/>
      </left>
      <right style="thin">
        <color theme="7" tint="-0.24994659260841701"/>
      </right>
      <top style="thin">
        <color theme="7" tint="-0.24994659260841701"/>
      </top>
      <bottom/>
      <diagonal/>
    </border>
    <border>
      <left style="medium">
        <color theme="7" tint="-0.24994659260841701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7" tint="-0.24994659260841701"/>
      </left>
      <right style="medium">
        <color theme="7" tint="-0.24994659260841701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 style="medium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 style="medium">
        <color theme="7" tint="-0.24994659260841701"/>
      </right>
      <top style="thin">
        <color theme="7" tint="-0.24994659260841701"/>
      </top>
      <bottom style="medium">
        <color theme="7" tint="-0.24994659260841701"/>
      </bottom>
      <diagonal/>
    </border>
    <border>
      <left/>
      <right style="thin">
        <color theme="7" tint="-0.24994659260841701"/>
      </right>
      <top/>
      <bottom/>
      <diagonal/>
    </border>
    <border>
      <left style="thin">
        <color theme="7" tint="-0.24994659260841701"/>
      </left>
      <right/>
      <top/>
      <bottom style="thin">
        <color theme="7" tint="-0.24994659260841701"/>
      </bottom>
      <diagonal/>
    </border>
    <border>
      <left/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/>
      <diagonal/>
    </border>
    <border>
      <left/>
      <right style="thin">
        <color theme="7" tint="-0.24994659260841701"/>
      </right>
      <top style="thin">
        <color theme="7" tint="-0.2499465926084170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medium">
        <color theme="2" tint="-0.24994659260841701"/>
      </left>
      <right/>
      <top/>
      <bottom/>
      <diagonal/>
    </border>
    <border>
      <left style="thin">
        <color theme="2" tint="-0.24994659260841701"/>
      </left>
      <right style="medium">
        <color theme="2" tint="-0.24994659260841701"/>
      </right>
      <top/>
      <bottom/>
      <diagonal/>
    </border>
    <border>
      <left style="medium">
        <color theme="2" tint="-0.24994659260841701"/>
      </left>
      <right/>
      <top/>
      <bottom style="thin">
        <color theme="2" tint="-0.24994659260841701"/>
      </bottom>
      <diagonal/>
    </border>
    <border>
      <left/>
      <right style="medium">
        <color theme="2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/>
      <bottom style="thin">
        <color theme="0" tint="-0.24994659260841701"/>
      </bottom>
      <diagonal/>
    </border>
    <border>
      <left style="medium">
        <color theme="2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2" tint="-0.24994659260841701"/>
      </right>
      <top/>
      <bottom/>
      <diagonal/>
    </border>
    <border>
      <left style="thin">
        <color theme="0" tint="-0.24994659260841701"/>
      </left>
      <right style="medium">
        <color theme="2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2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/>
      <top style="medium">
        <color theme="2" tint="-0.24994659260841701"/>
      </top>
      <bottom style="medium">
        <color theme="2" tint="-0.24994659260841701"/>
      </bottom>
      <diagonal/>
    </border>
    <border>
      <left/>
      <right/>
      <top style="medium">
        <color theme="2" tint="-0.24994659260841701"/>
      </top>
      <bottom style="medium">
        <color theme="2" tint="-0.24994659260841701"/>
      </bottom>
      <diagonal/>
    </border>
    <border>
      <left/>
      <right style="medium">
        <color theme="2" tint="-0.24994659260841701"/>
      </right>
      <top style="medium">
        <color theme="2" tint="-0.24994659260841701"/>
      </top>
      <bottom style="medium">
        <color theme="2" tint="-0.24994659260841701"/>
      </bottom>
      <diagonal/>
    </border>
    <border>
      <left style="medium">
        <color theme="2" tint="-0.24994659260841701"/>
      </left>
      <right style="thin">
        <color theme="0" tint="-0.24994659260841701"/>
      </right>
      <top style="medium">
        <color theme="2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2" tint="-0.24994659260841701"/>
      </top>
      <bottom/>
      <diagonal/>
    </border>
    <border>
      <left style="thin">
        <color theme="0" tint="-0.24994659260841701"/>
      </left>
      <right style="medium">
        <color theme="2" tint="-0.24994659260841701"/>
      </right>
      <top style="medium">
        <color theme="2" tint="-0.24994659260841701"/>
      </top>
      <bottom/>
      <diagonal/>
    </border>
    <border>
      <left style="medium">
        <color theme="2" tint="-0.24994659260841701"/>
      </left>
      <right style="thin">
        <color theme="0" tint="-0.24994659260841701"/>
      </right>
      <top/>
      <bottom style="medium">
        <color theme="2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2" tint="-0.24994659260841701"/>
      </bottom>
      <diagonal/>
    </border>
    <border>
      <left style="thin">
        <color theme="0" tint="-0.24994659260841701"/>
      </left>
      <right style="medium">
        <color theme="2" tint="-0.24994659260841701"/>
      </right>
      <top/>
      <bottom style="medium">
        <color theme="2" tint="-0.24994659260841701"/>
      </bottom>
      <diagonal/>
    </border>
    <border>
      <left style="medium">
        <color theme="2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 style="thin">
        <color theme="0" tint="-0.24994659260841701"/>
      </right>
      <top style="medium">
        <color theme="2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2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2" tint="-0.24994659260841701"/>
      </right>
      <top style="medium">
        <color theme="2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/>
      <top style="medium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theme="2" tint="-0.24994659260841701"/>
      </top>
      <bottom style="thin">
        <color theme="2" tint="-0.24994659260841701"/>
      </bottom>
      <diagonal/>
    </border>
    <border>
      <left/>
      <right style="medium">
        <color theme="2" tint="-0.24994659260841701"/>
      </right>
      <top style="medium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0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0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2" tint="-0.24994659260841701"/>
      </top>
      <bottom style="thin">
        <color theme="0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/>
      <bottom style="thin">
        <color theme="2" tint="-0.24994659260841701"/>
      </bottom>
      <diagonal/>
    </border>
    <border>
      <left/>
      <right style="medium">
        <color theme="2" tint="-0.24994659260841701"/>
      </right>
      <top/>
      <bottom/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2" tint="-0.24994659260841701"/>
      </top>
      <bottom/>
      <diagonal/>
    </border>
    <border>
      <left style="medium">
        <color theme="2" tint="-0.24994659260841701"/>
      </left>
      <right/>
      <top style="thin">
        <color theme="2" tint="-0.24994659260841701"/>
      </top>
      <bottom/>
      <diagonal/>
    </border>
    <border>
      <left style="medium">
        <color theme="2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/>
      <top style="medium">
        <color theme="2" tint="-0.24994659260841701"/>
      </top>
      <bottom style="thin">
        <color theme="0" tint="-0.24994659260841701"/>
      </bottom>
      <diagonal/>
    </border>
    <border>
      <left/>
      <right/>
      <top style="medium">
        <color theme="2" tint="-0.24994659260841701"/>
      </top>
      <bottom/>
      <diagonal/>
    </border>
    <border>
      <left/>
      <right style="thin">
        <color theme="0" tint="-0.24994659260841701"/>
      </right>
      <top style="medium">
        <color theme="2" tint="-0.24994659260841701"/>
      </top>
      <bottom style="thin">
        <color theme="0" tint="-0.24994659260841701"/>
      </bottom>
      <diagonal/>
    </border>
    <border>
      <left/>
      <right/>
      <top style="medium">
        <color theme="2" tint="-0.24994659260841701"/>
      </top>
      <bottom style="medium">
        <color theme="2" tint="-9.9978637043366805E-2"/>
      </bottom>
      <diagonal/>
    </border>
    <border>
      <left/>
      <right/>
      <top/>
      <bottom style="thin">
        <color rgb="FFBFBFBF"/>
      </bottom>
      <diagonal/>
    </border>
    <border>
      <left/>
      <right style="medium">
        <color rgb="FFAEAAAA"/>
      </right>
      <top/>
      <bottom style="thin">
        <color rgb="FFBFBFBF"/>
      </bottom>
      <diagonal/>
    </border>
    <border>
      <left/>
      <right style="medium">
        <color theme="2" tint="-0.24994659260841701"/>
      </right>
      <top style="medium">
        <color theme="2" tint="-0.24994659260841701"/>
      </top>
      <bottom/>
      <diagonal/>
    </border>
    <border>
      <left style="thin">
        <color theme="0" tint="-0.24994659260841701"/>
      </left>
      <right/>
      <top style="medium">
        <color theme="2" tint="-0.24994659260841701"/>
      </top>
      <bottom/>
      <diagonal/>
    </border>
    <border>
      <left/>
      <right/>
      <top/>
      <bottom style="medium">
        <color theme="2" tint="-0.2499465926084170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4" fontId="48" fillId="0" borderId="0" applyFont="0" applyFill="0" applyBorder="0" applyAlignment="0" applyProtection="0"/>
    <xf numFmtId="0" fontId="48" fillId="0" borderId="0"/>
    <xf numFmtId="0" fontId="5" fillId="0" borderId="0"/>
  </cellStyleXfs>
  <cellXfs count="345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4" fontId="17" fillId="0" borderId="3" xfId="1" applyFont="1" applyBorder="1" applyAlignment="1" applyProtection="1">
      <alignment horizontal="right" vertical="center"/>
    </xf>
    <xf numFmtId="0" fontId="18" fillId="0" borderId="15" xfId="0" applyFont="1" applyBorder="1" applyAlignment="1">
      <alignment horizontal="center" vertical="center"/>
    </xf>
    <xf numFmtId="0" fontId="19" fillId="3" borderId="7" xfId="0" applyFont="1" applyFill="1" applyBorder="1" applyAlignment="1">
      <alignment horizontal="right" vertical="center"/>
    </xf>
    <xf numFmtId="0" fontId="18" fillId="3" borderId="17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2" fillId="5" borderId="18" xfId="0" applyFont="1" applyFill="1" applyBorder="1" applyAlignment="1">
      <alignment horizontal="right" vertical="center"/>
    </xf>
    <xf numFmtId="0" fontId="21" fillId="5" borderId="19" xfId="0" applyFont="1" applyFill="1" applyBorder="1" applyAlignment="1">
      <alignment horizontal="center" vertical="center"/>
    </xf>
    <xf numFmtId="0" fontId="24" fillId="6" borderId="0" xfId="2" applyFont="1" applyFill="1" applyAlignment="1">
      <alignment horizontal="left" vertical="center" wrapText="1"/>
    </xf>
    <xf numFmtId="0" fontId="25" fillId="7" borderId="20" xfId="2" applyFont="1" applyFill="1" applyBorder="1" applyAlignment="1">
      <alignment horizontal="center" wrapText="1"/>
    </xf>
    <xf numFmtId="0" fontId="26" fillId="6" borderId="21" xfId="0" applyFont="1" applyFill="1" applyBorder="1" applyAlignment="1">
      <alignment horizontal="center" vertical="center"/>
    </xf>
    <xf numFmtId="0" fontId="26" fillId="6" borderId="21" xfId="2" applyFont="1" applyFill="1" applyBorder="1" applyAlignment="1">
      <alignment horizontal="left"/>
    </xf>
    <xf numFmtId="0" fontId="3" fillId="6" borderId="0" xfId="0" applyFont="1" applyFill="1" applyAlignment="1" applyProtection="1">
      <alignment horizontal="center" vertical="center"/>
      <protection locked="0"/>
    </xf>
    <xf numFmtId="0" fontId="5" fillId="6" borderId="0" xfId="2" applyFill="1"/>
    <xf numFmtId="0" fontId="26" fillId="6" borderId="22" xfId="2" applyFont="1" applyFill="1" applyBorder="1" applyAlignment="1">
      <alignment horizontal="left"/>
    </xf>
    <xf numFmtId="0" fontId="26" fillId="6" borderId="0" xfId="0" applyFont="1" applyFill="1" applyAlignment="1">
      <alignment horizontal="center" vertical="center"/>
    </xf>
    <xf numFmtId="0" fontId="26" fillId="6" borderId="0" xfId="2" applyFont="1" applyFill="1" applyAlignment="1">
      <alignment horizontal="left"/>
    </xf>
    <xf numFmtId="0" fontId="26" fillId="6" borderId="22" xfId="2" applyFont="1" applyFill="1" applyBorder="1"/>
    <xf numFmtId="0" fontId="26" fillId="6" borderId="0" xfId="2" applyFont="1" applyFill="1"/>
    <xf numFmtId="0" fontId="26" fillId="6" borderId="23" xfId="2" applyFont="1" applyFill="1" applyBorder="1" applyAlignment="1">
      <alignment horizontal="left"/>
    </xf>
    <xf numFmtId="0" fontId="26" fillId="6" borderId="24" xfId="0" applyFont="1" applyFill="1" applyBorder="1" applyAlignment="1">
      <alignment horizontal="center" vertical="center"/>
    </xf>
    <xf numFmtId="0" fontId="26" fillId="6" borderId="24" xfId="2" applyFont="1" applyFill="1" applyBorder="1" applyAlignment="1">
      <alignment horizontal="left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 applyProtection="1">
      <alignment horizontal="center" vertical="center" wrapText="1"/>
      <protection locked="0"/>
    </xf>
    <xf numFmtId="0" fontId="29" fillId="0" borderId="0" xfId="0" applyFont="1"/>
    <xf numFmtId="0" fontId="2" fillId="0" borderId="0" xfId="0" applyFont="1"/>
    <xf numFmtId="0" fontId="15" fillId="0" borderId="3" xfId="0" applyFont="1" applyBorder="1" applyAlignment="1">
      <alignment horizontal="center" vertical="center"/>
    </xf>
    <xf numFmtId="0" fontId="17" fillId="3" borderId="7" xfId="0" applyFont="1" applyFill="1" applyBorder="1" applyAlignment="1">
      <alignment horizontal="right" vertical="center"/>
    </xf>
    <xf numFmtId="44" fontId="17" fillId="0" borderId="7" xfId="1" applyFont="1" applyBorder="1" applyAlignment="1" applyProtection="1">
      <alignment horizontal="right" vertical="center"/>
    </xf>
    <xf numFmtId="0" fontId="14" fillId="0" borderId="7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44" fontId="31" fillId="0" borderId="18" xfId="1" applyFont="1" applyBorder="1" applyAlignment="1" applyProtection="1">
      <alignment horizontal="right" vertical="center"/>
    </xf>
    <xf numFmtId="0" fontId="31" fillId="5" borderId="18" xfId="0" applyFont="1" applyFill="1" applyBorder="1" applyAlignment="1">
      <alignment horizontal="right" vertical="center"/>
    </xf>
    <xf numFmtId="0" fontId="19" fillId="3" borderId="14" xfId="0" applyFont="1" applyFill="1" applyBorder="1" applyAlignment="1">
      <alignment horizontal="right" vertical="center"/>
    </xf>
    <xf numFmtId="0" fontId="17" fillId="3" borderId="14" xfId="0" applyFont="1" applyFill="1" applyBorder="1" applyAlignment="1">
      <alignment horizontal="right" vertical="center"/>
    </xf>
    <xf numFmtId="0" fontId="18" fillId="3" borderId="3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44" fontId="17" fillId="0" borderId="16" xfId="1" applyFont="1" applyBorder="1" applyAlignment="1" applyProtection="1">
      <alignment horizontal="right" vertical="center"/>
    </xf>
    <xf numFmtId="0" fontId="18" fillId="0" borderId="37" xfId="0" applyFont="1" applyBorder="1" applyAlignment="1">
      <alignment horizontal="center" vertical="center"/>
    </xf>
    <xf numFmtId="0" fontId="19" fillId="3" borderId="11" xfId="0" applyFont="1" applyFill="1" applyBorder="1" applyAlignment="1">
      <alignment horizontal="right" vertical="center"/>
    </xf>
    <xf numFmtId="0" fontId="17" fillId="3" borderId="11" xfId="0" applyFont="1" applyFill="1" applyBorder="1" applyAlignment="1">
      <alignment horizontal="right" vertical="center"/>
    </xf>
    <xf numFmtId="0" fontId="18" fillId="3" borderId="38" xfId="0" applyFont="1" applyFill="1" applyBorder="1" applyAlignment="1">
      <alignment horizontal="center" vertical="center"/>
    </xf>
    <xf numFmtId="0" fontId="35" fillId="0" borderId="0" xfId="0" applyFont="1"/>
    <xf numFmtId="0" fontId="26" fillId="6" borderId="20" xfId="2" applyFont="1" applyFill="1" applyBorder="1" applyAlignment="1">
      <alignment horizontal="left"/>
    </xf>
    <xf numFmtId="0" fontId="4" fillId="6" borderId="0" xfId="0" applyFont="1" applyFill="1" applyAlignment="1" applyProtection="1">
      <alignment horizontal="center" vertical="center"/>
      <protection locked="0"/>
    </xf>
    <xf numFmtId="0" fontId="26" fillId="6" borderId="45" xfId="2" applyFont="1" applyFill="1" applyBorder="1" applyAlignment="1">
      <alignment horizontal="left"/>
    </xf>
    <xf numFmtId="0" fontId="26" fillId="6" borderId="45" xfId="2" applyFont="1" applyFill="1" applyBorder="1"/>
    <xf numFmtId="0" fontId="26" fillId="6" borderId="47" xfId="2" applyFont="1" applyFill="1" applyBorder="1" applyAlignment="1">
      <alignment horizontal="left"/>
    </xf>
    <xf numFmtId="0" fontId="26" fillId="6" borderId="24" xfId="2" applyFont="1" applyFill="1" applyBorder="1"/>
    <xf numFmtId="165" fontId="0" fillId="0" borderId="0" xfId="0" applyNumberFormat="1"/>
    <xf numFmtId="2" fontId="34" fillId="0" borderId="0" xfId="3" applyNumberFormat="1" applyFont="1" applyFill="1" applyBorder="1" applyAlignment="1" applyProtection="1">
      <alignment horizontal="center" vertical="center" textRotation="90"/>
    </xf>
    <xf numFmtId="0" fontId="4" fillId="0" borderId="48" xfId="0" applyFont="1" applyBorder="1" applyAlignment="1" applyProtection="1">
      <alignment horizontal="center" vertical="center"/>
      <protection locked="0"/>
    </xf>
    <xf numFmtId="1" fontId="3" fillId="0" borderId="0" xfId="3" applyNumberFormat="1" applyFont="1" applyFill="1" applyBorder="1" applyAlignment="1" applyProtection="1">
      <alignment horizontal="center" vertical="center"/>
    </xf>
    <xf numFmtId="2" fontId="3" fillId="0" borderId="0" xfId="3" applyNumberFormat="1" applyFont="1" applyFill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2" fontId="3" fillId="0" borderId="58" xfId="3" applyNumberFormat="1" applyFont="1" applyFill="1" applyBorder="1" applyAlignment="1" applyProtection="1">
      <alignment horizontal="center" vertical="center"/>
    </xf>
    <xf numFmtId="2" fontId="3" fillId="0" borderId="61" xfId="3" applyNumberFormat="1" applyFont="1" applyFill="1" applyBorder="1" applyAlignment="1" applyProtection="1">
      <alignment horizontal="center" vertical="center"/>
    </xf>
    <xf numFmtId="1" fontId="3" fillId="0" borderId="70" xfId="3" applyNumberFormat="1" applyFont="1" applyFill="1" applyBorder="1" applyAlignment="1" applyProtection="1">
      <alignment horizontal="center" vertical="center"/>
    </xf>
    <xf numFmtId="0" fontId="4" fillId="0" borderId="84" xfId="0" applyFont="1" applyBorder="1" applyAlignment="1" applyProtection="1">
      <alignment horizontal="center" vertical="center"/>
      <protection locked="0"/>
    </xf>
    <xf numFmtId="0" fontId="4" fillId="0" borderId="74" xfId="0" applyFont="1" applyBorder="1" applyAlignment="1" applyProtection="1">
      <alignment horizontal="center" vertical="center"/>
      <protection locked="0"/>
    </xf>
    <xf numFmtId="0" fontId="4" fillId="0" borderId="69" xfId="0" applyFont="1" applyBorder="1" applyAlignment="1" applyProtection="1">
      <alignment horizontal="center" vertical="center"/>
      <protection locked="0"/>
    </xf>
    <xf numFmtId="0" fontId="4" fillId="0" borderId="91" xfId="0" applyFont="1" applyBorder="1" applyAlignment="1" applyProtection="1">
      <alignment horizontal="center" vertical="center"/>
      <protection locked="0"/>
    </xf>
    <xf numFmtId="0" fontId="4" fillId="0" borderId="92" xfId="0" applyFont="1" applyBorder="1" applyAlignment="1" applyProtection="1">
      <alignment horizontal="center" vertical="center"/>
      <protection locked="0"/>
    </xf>
    <xf numFmtId="0" fontId="4" fillId="0" borderId="93" xfId="0" applyFont="1" applyBorder="1" applyAlignment="1" applyProtection="1">
      <alignment horizontal="center" vertical="center"/>
      <protection locked="0"/>
    </xf>
    <xf numFmtId="0" fontId="4" fillId="0" borderId="94" xfId="0" applyFont="1" applyBorder="1" applyAlignment="1" applyProtection="1">
      <alignment horizontal="center" vertical="center"/>
      <protection locked="0"/>
    </xf>
    <xf numFmtId="0" fontId="4" fillId="0" borderId="96" xfId="0" applyFont="1" applyBorder="1" applyAlignment="1" applyProtection="1">
      <alignment horizontal="center" vertical="center"/>
      <protection locked="0"/>
    </xf>
    <xf numFmtId="0" fontId="4" fillId="0" borderId="97" xfId="0" applyFont="1" applyBorder="1" applyAlignment="1" applyProtection="1">
      <alignment horizontal="center" vertical="center"/>
      <protection locked="0"/>
    </xf>
    <xf numFmtId="0" fontId="4" fillId="0" borderId="99" xfId="0" applyFont="1" applyBorder="1" applyAlignment="1" applyProtection="1">
      <alignment horizontal="center" vertical="center"/>
      <protection locked="0"/>
    </xf>
    <xf numFmtId="0" fontId="4" fillId="0" borderId="100" xfId="0" applyFont="1" applyBorder="1" applyAlignment="1" applyProtection="1">
      <alignment horizontal="center" vertical="center"/>
      <protection locked="0"/>
    </xf>
    <xf numFmtId="2" fontId="3" fillId="0" borderId="74" xfId="3" applyNumberFormat="1" applyFont="1" applyFill="1" applyBorder="1" applyAlignment="1" applyProtection="1">
      <alignment horizontal="center" vertical="center"/>
    </xf>
    <xf numFmtId="2" fontId="3" fillId="0" borderId="73" xfId="3" applyNumberFormat="1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7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 wrapText="1"/>
    </xf>
    <xf numFmtId="1" fontId="3" fillId="0" borderId="56" xfId="0" applyNumberFormat="1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1" fontId="4" fillId="0" borderId="55" xfId="0" applyNumberFormat="1" applyFont="1" applyBorder="1" applyAlignment="1">
      <alignment horizontal="center" vertical="center"/>
    </xf>
    <xf numFmtId="0" fontId="0" fillId="8" borderId="62" xfId="0" applyFill="1" applyBorder="1" applyAlignment="1">
      <alignment horizontal="left" vertical="center" wrapText="1"/>
    </xf>
    <xf numFmtId="0" fontId="40" fillId="8" borderId="62" xfId="0" applyFont="1" applyFill="1" applyBorder="1" applyAlignment="1">
      <alignment horizontal="center" vertical="center"/>
    </xf>
    <xf numFmtId="0" fontId="40" fillId="8" borderId="62" xfId="0" applyFont="1" applyFill="1" applyBorder="1" applyAlignment="1">
      <alignment vertical="center"/>
    </xf>
    <xf numFmtId="1" fontId="40" fillId="8" borderId="62" xfId="0" applyNumberFormat="1" applyFont="1" applyFill="1" applyBorder="1" applyAlignment="1">
      <alignment vertical="center"/>
    </xf>
    <xf numFmtId="2" fontId="40" fillId="8" borderId="68" xfId="0" applyNumberFormat="1" applyFont="1" applyFill="1" applyBorder="1" applyAlignment="1">
      <alignment horizontal="center" vertical="center"/>
    </xf>
    <xf numFmtId="2" fontId="2" fillId="0" borderId="0" xfId="0" applyNumberFormat="1" applyFont="1"/>
    <xf numFmtId="0" fontId="4" fillId="0" borderId="54" xfId="0" applyFont="1" applyBorder="1" applyAlignment="1">
      <alignment horizontal="left" vertical="center"/>
    </xf>
    <xf numFmtId="2" fontId="4" fillId="0" borderId="54" xfId="0" applyNumberFormat="1" applyFon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1" fontId="4" fillId="0" borderId="74" xfId="0" applyNumberFormat="1" applyFont="1" applyBorder="1" applyAlignment="1">
      <alignment horizontal="center" vertical="center"/>
    </xf>
    <xf numFmtId="1" fontId="16" fillId="0" borderId="60" xfId="0" applyNumberFormat="1" applyFont="1" applyBorder="1" applyAlignment="1">
      <alignment horizontal="center" vertical="center" wrapText="1"/>
    </xf>
    <xf numFmtId="1" fontId="3" fillId="0" borderId="61" xfId="0" applyNumberFormat="1" applyFont="1" applyBorder="1" applyAlignment="1">
      <alignment horizontal="center" vertical="center" wrapText="1"/>
    </xf>
    <xf numFmtId="1" fontId="4" fillId="0" borderId="60" xfId="0" applyNumberFormat="1" applyFont="1" applyBorder="1" applyAlignment="1">
      <alignment horizontal="center" vertical="center"/>
    </xf>
    <xf numFmtId="2" fontId="4" fillId="0" borderId="56" xfId="0" applyNumberFormat="1" applyFont="1" applyBorder="1" applyAlignment="1">
      <alignment horizontal="center" vertical="center"/>
    </xf>
    <xf numFmtId="2" fontId="4" fillId="0" borderId="55" xfId="0" applyNumberFormat="1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25" fillId="0" borderId="0" xfId="2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6" borderId="0" xfId="2" applyFont="1" applyFill="1" applyAlignment="1">
      <alignment horizontal="right" vertical="center"/>
    </xf>
    <xf numFmtId="164" fontId="26" fillId="0" borderId="0" xfId="2" applyNumberFormat="1" applyFont="1" applyAlignment="1">
      <alignment horizontal="center" vertical="center"/>
    </xf>
    <xf numFmtId="0" fontId="25" fillId="0" borderId="0" xfId="2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6" borderId="0" xfId="2" applyFont="1" applyFill="1" applyAlignment="1">
      <alignment vertical="center"/>
    </xf>
    <xf numFmtId="166" fontId="4" fillId="0" borderId="54" xfId="0" applyNumberFormat="1" applyFont="1" applyBorder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36" fillId="0" borderId="0" xfId="0" applyFont="1" applyAlignment="1">
      <alignment horizontal="right" vertical="center" wrapText="1"/>
    </xf>
    <xf numFmtId="0" fontId="42" fillId="0" borderId="0" xfId="0" applyFont="1" applyAlignment="1">
      <alignment horizontal="center" vertical="center" wrapText="1"/>
    </xf>
    <xf numFmtId="0" fontId="42" fillId="0" borderId="104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50" xfId="0" applyFont="1" applyBorder="1" applyAlignment="1">
      <alignment horizontal="left" vertical="center"/>
    </xf>
    <xf numFmtId="2" fontId="4" fillId="0" borderId="50" xfId="0" applyNumberFormat="1" applyFont="1" applyBorder="1" applyAlignment="1">
      <alignment horizontal="center" vertical="center"/>
    </xf>
    <xf numFmtId="164" fontId="4" fillId="0" borderId="50" xfId="0" applyNumberFormat="1" applyFont="1" applyBorder="1" applyAlignment="1">
      <alignment horizontal="center" vertical="center"/>
    </xf>
    <xf numFmtId="1" fontId="4" fillId="0" borderId="95" xfId="0" applyNumberFormat="1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center"/>
    </xf>
    <xf numFmtId="2" fontId="4" fillId="0" borderId="48" xfId="0" applyNumberFormat="1" applyFont="1" applyBorder="1" applyAlignment="1">
      <alignment horizontal="center" vertical="center"/>
    </xf>
    <xf numFmtId="1" fontId="4" fillId="0" borderId="5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 textRotation="90"/>
    </xf>
    <xf numFmtId="2" fontId="3" fillId="0" borderId="0" xfId="0" applyNumberFormat="1" applyFont="1" applyAlignment="1">
      <alignment horizontal="center" vertical="center"/>
    </xf>
    <xf numFmtId="2" fontId="38" fillId="6" borderId="0" xfId="2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2" fontId="4" fillId="0" borderId="54" xfId="0" applyNumberFormat="1" applyFont="1" applyBorder="1" applyAlignment="1">
      <alignment horizontal="left" vertical="center"/>
    </xf>
    <xf numFmtId="1" fontId="16" fillId="0" borderId="55" xfId="0" applyNumberFormat="1" applyFont="1" applyBorder="1" applyAlignment="1">
      <alignment horizontal="center" vertical="center" wrapText="1"/>
    </xf>
    <xf numFmtId="1" fontId="16" fillId="0" borderId="63" xfId="0" applyNumberFormat="1" applyFont="1" applyBorder="1" applyAlignment="1">
      <alignment horizontal="center" vertical="center" wrapText="1"/>
    </xf>
    <xf numFmtId="0" fontId="42" fillId="0" borderId="106" xfId="0" applyFont="1" applyBorder="1" applyAlignment="1">
      <alignment horizontal="center" vertical="center"/>
    </xf>
    <xf numFmtId="0" fontId="42" fillId="0" borderId="106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0" fillId="8" borderId="56" xfId="0" applyFont="1" applyFill="1" applyBorder="1" applyAlignment="1">
      <alignment vertical="center"/>
    </xf>
    <xf numFmtId="0" fontId="5" fillId="10" borderId="107" xfId="0" applyFont="1" applyFill="1" applyBorder="1" applyAlignment="1">
      <alignment vertical="center" wrapText="1"/>
    </xf>
    <xf numFmtId="0" fontId="49" fillId="10" borderId="107" xfId="0" applyFont="1" applyFill="1" applyBorder="1" applyAlignment="1">
      <alignment horizontal="left" vertical="center" wrapText="1"/>
    </xf>
    <xf numFmtId="0" fontId="5" fillId="10" borderId="107" xfId="0" applyFont="1" applyFill="1" applyBorder="1" applyAlignment="1">
      <alignment horizontal="center" vertical="center"/>
    </xf>
    <xf numFmtId="0" fontId="5" fillId="10" borderId="107" xfId="0" applyFont="1" applyFill="1" applyBorder="1" applyAlignment="1">
      <alignment vertical="center"/>
    </xf>
    <xf numFmtId="0" fontId="2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" fontId="40" fillId="8" borderId="68" xfId="0" applyNumberFormat="1" applyFont="1" applyFill="1" applyBorder="1" applyAlignment="1">
      <alignment horizontal="center" vertical="center"/>
    </xf>
    <xf numFmtId="0" fontId="42" fillId="0" borderId="98" xfId="0" applyFont="1" applyBorder="1" applyAlignment="1">
      <alignment horizontal="center" vertical="center" wrapText="1"/>
    </xf>
    <xf numFmtId="2" fontId="5" fillId="8" borderId="62" xfId="0" applyNumberFormat="1" applyFont="1" applyFill="1" applyBorder="1" applyAlignment="1">
      <alignment horizontal="center" vertical="center"/>
    </xf>
    <xf numFmtId="1" fontId="5" fillId="8" borderId="68" xfId="0" applyNumberFormat="1" applyFont="1" applyFill="1" applyBorder="1" applyAlignment="1">
      <alignment horizontal="center" vertical="center"/>
    </xf>
    <xf numFmtId="0" fontId="3" fillId="0" borderId="60" xfId="0" applyFont="1" applyBorder="1" applyAlignment="1">
      <alignment horizontal="center" vertical="center" wrapText="1"/>
    </xf>
    <xf numFmtId="2" fontId="3" fillId="0" borderId="61" xfId="0" applyNumberFormat="1" applyFont="1" applyBorder="1" applyAlignment="1">
      <alignment horizontal="center" vertical="center"/>
    </xf>
    <xf numFmtId="1" fontId="3" fillId="0" borderId="70" xfId="0" applyNumberFormat="1" applyFont="1" applyBorder="1" applyAlignment="1">
      <alignment horizontal="center" vertical="center"/>
    </xf>
    <xf numFmtId="1" fontId="5" fillId="10" borderId="107" xfId="0" applyNumberFormat="1" applyFont="1" applyFill="1" applyBorder="1" applyAlignment="1">
      <alignment vertical="center"/>
    </xf>
    <xf numFmtId="1" fontId="5" fillId="10" borderId="108" xfId="0" applyNumberFormat="1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2" fillId="0" borderId="106" xfId="0" applyFont="1" applyBorder="1" applyAlignment="1">
      <alignment horizontal="center" wrapText="1"/>
    </xf>
    <xf numFmtId="0" fontId="47" fillId="0" borderId="54" xfId="0" applyFont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42" fillId="0" borderId="104" xfId="0" applyFont="1" applyBorder="1" applyAlignment="1">
      <alignment horizontal="center" vertical="center"/>
    </xf>
    <xf numFmtId="0" fontId="42" fillId="0" borderId="104" xfId="0" applyFont="1" applyBorder="1" applyAlignment="1">
      <alignment horizontal="center" wrapText="1"/>
    </xf>
    <xf numFmtId="0" fontId="42" fillId="0" borderId="109" xfId="0" applyFont="1" applyBorder="1" applyAlignment="1">
      <alignment horizontal="center" vertical="center" wrapText="1"/>
    </xf>
    <xf numFmtId="2" fontId="6" fillId="0" borderId="104" xfId="3" applyNumberFormat="1" applyFont="1" applyFill="1" applyBorder="1" applyAlignment="1" applyProtection="1">
      <alignment horizontal="center" vertical="center"/>
    </xf>
    <xf numFmtId="1" fontId="6" fillId="0" borderId="110" xfId="3" applyNumberFormat="1" applyFont="1" applyFill="1" applyBorder="1" applyAlignment="1" applyProtection="1">
      <alignment horizontal="center" vertical="center"/>
    </xf>
    <xf numFmtId="1" fontId="6" fillId="0" borderId="87" xfId="3" applyNumberFormat="1" applyFont="1" applyFill="1" applyBorder="1" applyAlignment="1" applyProtection="1">
      <alignment horizontal="center" vertical="center"/>
    </xf>
    <xf numFmtId="1" fontId="37" fillId="0" borderId="66" xfId="0" applyNumberFormat="1" applyFont="1" applyBorder="1" applyAlignment="1">
      <alignment horizontal="center" vertical="center" wrapText="1"/>
    </xf>
    <xf numFmtId="2" fontId="37" fillId="0" borderId="0" xfId="0" applyNumberFormat="1" applyFont="1" applyAlignment="1">
      <alignment horizontal="center" vertical="center" wrapText="1"/>
    </xf>
    <xf numFmtId="0" fontId="26" fillId="6" borderId="53" xfId="2" applyFont="1" applyFill="1" applyBorder="1" applyAlignment="1" applyProtection="1">
      <alignment horizontal="center" vertical="center"/>
      <protection locked="0"/>
    </xf>
    <xf numFmtId="0" fontId="25" fillId="9" borderId="0" xfId="0" applyFont="1" applyFill="1" applyAlignment="1">
      <alignment horizontal="center" vertical="center" wrapText="1"/>
    </xf>
    <xf numFmtId="0" fontId="26" fillId="6" borderId="0" xfId="2" applyFont="1" applyFill="1" applyAlignment="1">
      <alignment horizontal="right" vertical="center"/>
    </xf>
    <xf numFmtId="0" fontId="44" fillId="8" borderId="85" xfId="0" applyFont="1" applyFill="1" applyBorder="1" applyAlignment="1">
      <alignment horizontal="center" vertical="center" wrapText="1"/>
    </xf>
    <xf numFmtId="0" fontId="44" fillId="8" borderId="86" xfId="0" applyFont="1" applyFill="1" applyBorder="1" applyAlignment="1">
      <alignment horizontal="center" vertical="center" wrapText="1"/>
    </xf>
    <xf numFmtId="0" fontId="26" fillId="6" borderId="52" xfId="2" applyFont="1" applyFill="1" applyBorder="1" applyAlignment="1" applyProtection="1">
      <alignment horizontal="center" vertical="center"/>
      <protection locked="0"/>
    </xf>
    <xf numFmtId="0" fontId="42" fillId="0" borderId="75" xfId="0" applyFont="1" applyBorder="1" applyAlignment="1">
      <alignment horizontal="center" wrapText="1"/>
    </xf>
    <xf numFmtId="0" fontId="42" fillId="0" borderId="76" xfId="0" applyFont="1" applyBorder="1" applyAlignment="1">
      <alignment horizontal="center" wrapText="1"/>
    </xf>
    <xf numFmtId="0" fontId="42" fillId="0" borderId="77" xfId="0" applyFont="1" applyBorder="1" applyAlignment="1">
      <alignment horizont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5" fillId="0" borderId="91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 wrapText="1"/>
    </xf>
    <xf numFmtId="0" fontId="39" fillId="0" borderId="88" xfId="0" applyFont="1" applyBorder="1" applyAlignment="1">
      <alignment horizontal="center" vertical="center" wrapText="1"/>
    </xf>
    <xf numFmtId="0" fontId="39" fillId="0" borderId="89" xfId="0" applyFont="1" applyBorder="1" applyAlignment="1">
      <alignment horizontal="center" vertical="center" wrapText="1"/>
    </xf>
    <xf numFmtId="0" fontId="39" fillId="0" borderId="90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92" xfId="0" applyFont="1" applyBorder="1" applyAlignment="1">
      <alignment horizontal="center" vertical="center" wrapText="1"/>
    </xf>
    <xf numFmtId="0" fontId="46" fillId="6" borderId="52" xfId="4" applyFont="1" applyFill="1" applyBorder="1" applyAlignment="1" applyProtection="1">
      <alignment horizontal="center" vertical="center"/>
      <protection locked="0"/>
    </xf>
    <xf numFmtId="0" fontId="46" fillId="9" borderId="0" xfId="4" applyFont="1" applyFill="1" applyAlignment="1" applyProtection="1">
      <alignment horizontal="center" vertical="center" wrapText="1"/>
    </xf>
    <xf numFmtId="0" fontId="25" fillId="9" borderId="0" xfId="2" applyFont="1" applyFill="1" applyAlignment="1">
      <alignment horizontal="center" vertical="center" wrapText="1"/>
    </xf>
    <xf numFmtId="0" fontId="26" fillId="9" borderId="0" xfId="2" applyFont="1" applyFill="1" applyAlignment="1">
      <alignment horizontal="center" vertical="center" wrapText="1"/>
    </xf>
    <xf numFmtId="0" fontId="40" fillId="8" borderId="56" xfId="0" applyFont="1" applyFill="1" applyBorder="1" applyAlignment="1">
      <alignment horizontal="left" vertical="center" wrapText="1"/>
    </xf>
    <xf numFmtId="0" fontId="0" fillId="8" borderId="62" xfId="0" applyFill="1" applyBorder="1" applyAlignment="1">
      <alignment horizontal="left" vertical="center" wrapText="1"/>
    </xf>
    <xf numFmtId="0" fontId="41" fillId="8" borderId="101" xfId="0" applyFont="1" applyFill="1" applyBorder="1" applyAlignment="1">
      <alignment horizontal="center" vertical="center" textRotation="90"/>
    </xf>
    <xf numFmtId="0" fontId="41" fillId="8" borderId="65" xfId="0" applyFont="1" applyFill="1" applyBorder="1" applyAlignment="1">
      <alignment horizontal="center" vertical="center" textRotation="90"/>
    </xf>
    <xf numFmtId="0" fontId="41" fillId="8" borderId="104" xfId="0" applyFont="1" applyFill="1" applyBorder="1" applyAlignment="1">
      <alignment horizontal="center" vertical="center" textRotation="90"/>
    </xf>
    <xf numFmtId="0" fontId="41" fillId="8" borderId="0" xfId="0" applyFont="1" applyFill="1" applyAlignment="1">
      <alignment horizontal="center" vertical="center" textRotation="90"/>
    </xf>
    <xf numFmtId="0" fontId="41" fillId="8" borderId="111" xfId="0" applyFont="1" applyFill="1" applyBorder="1" applyAlignment="1">
      <alignment horizontal="center" vertical="center" textRotation="90"/>
    </xf>
    <xf numFmtId="0" fontId="5" fillId="0" borderId="79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46" fillId="6" borderId="53" xfId="4" applyFont="1" applyFill="1" applyBorder="1" applyAlignment="1" applyProtection="1">
      <alignment horizontal="center" vertical="center"/>
      <protection locked="0"/>
    </xf>
    <xf numFmtId="0" fontId="44" fillId="8" borderId="103" xfId="0" applyFont="1" applyFill="1" applyBorder="1" applyAlignment="1">
      <alignment horizontal="center" vertical="center" wrapText="1"/>
    </xf>
    <xf numFmtId="0" fontId="44" fillId="8" borderId="105" xfId="0" applyFont="1" applyFill="1" applyBorder="1" applyAlignment="1">
      <alignment horizontal="center" vertical="center" wrapText="1"/>
    </xf>
    <xf numFmtId="1" fontId="5" fillId="0" borderId="78" xfId="0" applyNumberFormat="1" applyFont="1" applyBorder="1" applyAlignment="1">
      <alignment horizontal="center" vertical="center" wrapText="1"/>
    </xf>
    <xf numFmtId="1" fontId="5" fillId="0" borderId="71" xfId="0" applyNumberFormat="1" applyFont="1" applyBorder="1" applyAlignment="1">
      <alignment horizontal="center" vertical="center" wrapText="1"/>
    </xf>
    <xf numFmtId="1" fontId="5" fillId="0" borderId="81" xfId="0" applyNumberFormat="1" applyFont="1" applyBorder="1" applyAlignment="1">
      <alignment horizontal="center" vertical="center" wrapText="1"/>
    </xf>
    <xf numFmtId="1" fontId="5" fillId="0" borderId="80" xfId="0" applyNumberFormat="1" applyFont="1" applyBorder="1" applyAlignment="1">
      <alignment horizontal="center" vertical="center" wrapText="1"/>
    </xf>
    <xf numFmtId="1" fontId="5" fillId="0" borderId="72" xfId="0" applyNumberFormat="1" applyFont="1" applyBorder="1" applyAlignment="1">
      <alignment horizontal="center" vertical="center" wrapText="1"/>
    </xf>
    <xf numFmtId="1" fontId="5" fillId="0" borderId="83" xfId="0" applyNumberFormat="1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37" fillId="0" borderId="80" xfId="0" applyFont="1" applyBorder="1" applyAlignment="1">
      <alignment horizontal="center" vertical="center" wrapText="1"/>
    </xf>
    <xf numFmtId="0" fontId="37" fillId="0" borderId="72" xfId="0" applyFont="1" applyBorder="1" applyAlignment="1">
      <alignment horizontal="center" vertical="center" wrapText="1"/>
    </xf>
    <xf numFmtId="0" fontId="37" fillId="0" borderId="83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37" fillId="0" borderId="78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81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7" fillId="0" borderId="79" xfId="0" applyFont="1" applyBorder="1" applyAlignment="1">
      <alignment horizontal="center" vertical="center" wrapText="1"/>
    </xf>
    <xf numFmtId="0" fontId="37" fillId="0" borderId="59" xfId="0" applyFont="1" applyBorder="1" applyAlignment="1">
      <alignment horizontal="center" vertical="center" wrapText="1"/>
    </xf>
    <xf numFmtId="0" fontId="37" fillId="0" borderId="82" xfId="0" applyFont="1" applyBorder="1" applyAlignment="1">
      <alignment horizontal="center" vertical="center" wrapText="1"/>
    </xf>
    <xf numFmtId="0" fontId="37" fillId="0" borderId="79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0" borderId="82" xfId="0" applyFont="1" applyBorder="1" applyAlignment="1">
      <alignment horizontal="center" vertical="center"/>
    </xf>
    <xf numFmtId="0" fontId="40" fillId="8" borderId="102" xfId="0" applyFont="1" applyFill="1" applyBorder="1" applyAlignment="1">
      <alignment horizontal="left" vertical="center" wrapText="1"/>
    </xf>
    <xf numFmtId="0" fontId="40" fillId="8" borderId="62" xfId="0" applyFont="1" applyFill="1" applyBorder="1" applyAlignment="1">
      <alignment horizontal="left" vertical="center" wrapText="1"/>
    </xf>
    <xf numFmtId="164" fontId="5" fillId="0" borderId="79" xfId="0" applyNumberFormat="1" applyFont="1" applyBorder="1" applyAlignment="1">
      <alignment horizontal="center" vertical="center" wrapText="1"/>
    </xf>
    <xf numFmtId="164" fontId="5" fillId="0" borderId="59" xfId="0" applyNumberFormat="1" applyFont="1" applyBorder="1" applyAlignment="1">
      <alignment horizontal="center" vertical="center" wrapText="1"/>
    </xf>
    <xf numFmtId="164" fontId="5" fillId="0" borderId="82" xfId="0" applyNumberFormat="1" applyFont="1" applyBorder="1" applyAlignment="1">
      <alignment horizontal="center" vertical="center" wrapText="1"/>
    </xf>
    <xf numFmtId="2" fontId="5" fillId="0" borderId="79" xfId="0" applyNumberFormat="1" applyFont="1" applyBorder="1" applyAlignment="1">
      <alignment horizontal="center" vertical="center" wrapText="1"/>
    </xf>
    <xf numFmtId="2" fontId="5" fillId="0" borderId="59" xfId="0" applyNumberFormat="1" applyFont="1" applyBorder="1" applyAlignment="1">
      <alignment horizontal="center" vertical="center" wrapText="1"/>
    </xf>
    <xf numFmtId="2" fontId="5" fillId="0" borderId="82" xfId="0" applyNumberFormat="1" applyFont="1" applyBorder="1" applyAlignment="1">
      <alignment horizontal="center" vertical="center" wrapText="1"/>
    </xf>
    <xf numFmtId="2" fontId="37" fillId="0" borderId="79" xfId="0" applyNumberFormat="1" applyFont="1" applyBorder="1" applyAlignment="1">
      <alignment horizontal="center" vertical="center" wrapText="1"/>
    </xf>
    <xf numFmtId="2" fontId="37" fillId="0" borderId="59" xfId="0" applyNumberFormat="1" applyFont="1" applyBorder="1" applyAlignment="1">
      <alignment horizontal="center" vertical="center" wrapText="1"/>
    </xf>
    <xf numFmtId="2" fontId="37" fillId="0" borderId="82" xfId="0" applyNumberFormat="1" applyFont="1" applyBorder="1" applyAlignment="1">
      <alignment horizontal="center" vertical="center" wrapText="1"/>
    </xf>
    <xf numFmtId="0" fontId="26" fillId="6" borderId="0" xfId="2" applyFont="1" applyFill="1" applyAlignment="1">
      <alignment horizontal="center"/>
    </xf>
    <xf numFmtId="0" fontId="26" fillId="6" borderId="46" xfId="2" applyFont="1" applyFill="1" applyBorder="1" applyAlignment="1">
      <alignment horizontal="center"/>
    </xf>
    <xf numFmtId="0" fontId="26" fillId="6" borderId="24" xfId="2" applyFont="1" applyFill="1" applyBorder="1" applyAlignment="1">
      <alignment horizontal="center"/>
    </xf>
    <xf numFmtId="0" fontId="26" fillId="6" borderId="25" xfId="2" applyFont="1" applyFill="1" applyBorder="1" applyAlignment="1">
      <alignment horizontal="center"/>
    </xf>
    <xf numFmtId="44" fontId="34" fillId="0" borderId="14" xfId="0" applyNumberFormat="1" applyFont="1" applyBorder="1" applyAlignment="1">
      <alignment horizontal="center" vertical="center" textRotation="90"/>
    </xf>
    <xf numFmtId="44" fontId="34" fillId="0" borderId="16" xfId="0" applyNumberFormat="1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4" fontId="3" fillId="0" borderId="14" xfId="1" applyFont="1" applyBorder="1" applyAlignment="1" applyProtection="1">
      <alignment horizontal="center" vertical="center"/>
    </xf>
    <xf numFmtId="44" fontId="3" fillId="0" borderId="16" xfId="1" applyFont="1" applyBorder="1" applyAlignment="1" applyProtection="1">
      <alignment horizontal="center" vertical="center"/>
    </xf>
    <xf numFmtId="0" fontId="26" fillId="6" borderId="21" xfId="2" applyFont="1" applyFill="1" applyBorder="1" applyAlignment="1">
      <alignment horizontal="center"/>
    </xf>
    <xf numFmtId="0" fontId="26" fillId="6" borderId="44" xfId="2" applyFont="1" applyFill="1" applyBorder="1" applyAlignment="1">
      <alignment horizontal="center"/>
    </xf>
    <xf numFmtId="44" fontId="27" fillId="0" borderId="14" xfId="0" applyNumberFormat="1" applyFont="1" applyBorder="1" applyAlignment="1">
      <alignment horizontal="center" vertical="center" textRotation="90"/>
    </xf>
    <xf numFmtId="44" fontId="27" fillId="0" borderId="16" xfId="0" applyNumberFormat="1" applyFont="1" applyBorder="1" applyAlignment="1">
      <alignment horizontal="center" vertical="center" textRotation="90"/>
    </xf>
    <xf numFmtId="0" fontId="33" fillId="0" borderId="29" xfId="0" applyFont="1" applyBorder="1" applyAlignment="1">
      <alignment horizontal="center" vertical="center" textRotation="90"/>
    </xf>
    <xf numFmtId="0" fontId="33" fillId="0" borderId="16" xfId="0" applyFont="1" applyBorder="1" applyAlignment="1">
      <alignment horizontal="center" vertical="center" textRotation="90"/>
    </xf>
    <xf numFmtId="0" fontId="3" fillId="0" borderId="29" xfId="0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right" vertical="center"/>
    </xf>
    <xf numFmtId="2" fontId="3" fillId="0" borderId="16" xfId="0" applyNumberFormat="1" applyFont="1" applyBorder="1" applyAlignment="1">
      <alignment horizontal="right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/>
    </xf>
    <xf numFmtId="2" fontId="16" fillId="0" borderId="11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1" fillId="4" borderId="18" xfId="0" applyFont="1" applyFill="1" applyBorder="1" applyAlignment="1" applyProtection="1">
      <alignment horizontal="center" vertical="center"/>
      <protection locked="0"/>
    </xf>
    <xf numFmtId="2" fontId="32" fillId="0" borderId="18" xfId="0" applyNumberFormat="1" applyFont="1" applyBorder="1" applyAlignment="1">
      <alignment horizontal="center" vertical="center"/>
    </xf>
    <xf numFmtId="2" fontId="21" fillId="0" borderId="18" xfId="0" applyNumberFormat="1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2" fontId="16" fillId="0" borderId="14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2" fontId="16" fillId="0" borderId="7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2" fontId="16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</cellXfs>
  <cellStyles count="8">
    <cellStyle name="Comma" xfId="3" builtinId="3"/>
    <cellStyle name="Currency" xfId="1" builtinId="4"/>
    <cellStyle name="Currency 2" xfId="5" xr:uid="{E2B16678-7E98-4A0B-8EB7-D703579A0883}"/>
    <cellStyle name="Hyperlink" xfId="4" builtinId="8"/>
    <cellStyle name="Normal" xfId="0" builtinId="0"/>
    <cellStyle name="Normal 2" xfId="6" xr:uid="{DE68A849-D3DF-42E4-B887-479A57EBCC44}"/>
    <cellStyle name="Normal 2 2" xfId="2" xr:uid="{92430DA9-EDF3-49C7-BC2F-264BED4716D5}"/>
    <cellStyle name="Normal 3" xfId="7" xr:uid="{1270C684-18E4-4A08-BEBE-86EAE50B264A}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CCCC"/>
      <color rgb="FFFFCC99"/>
      <color rgb="FFFF9966"/>
      <color rgb="FFFF66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1361</xdr:colOff>
      <xdr:row>26</xdr:row>
      <xdr:rowOff>4082</xdr:rowOff>
    </xdr:from>
    <xdr:to>
      <xdr:col>2</xdr:col>
      <xdr:colOff>1362</xdr:colOff>
      <xdr:row>26</xdr:row>
      <xdr:rowOff>20402</xdr:rowOff>
    </xdr:to>
    <xdr:pic>
      <xdr:nvPicPr>
        <xdr:cNvPr id="2" name="Picture 2087" descr="j0105188">
          <a:extLst>
            <a:ext uri="{FF2B5EF4-FFF2-40B4-BE49-F238E27FC236}">
              <a16:creationId xmlns:a16="http://schemas.microsoft.com/office/drawing/2014/main" id="{A5C8D2C5-92DA-416A-AF04-1D5AB47ED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44836" y="5461907"/>
          <a:ext cx="1" cy="1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497681</xdr:colOff>
      <xdr:row>0</xdr:row>
      <xdr:rowOff>283369</xdr:rowOff>
    </xdr:from>
    <xdr:to>
      <xdr:col>3</xdr:col>
      <xdr:colOff>142875</xdr:colOff>
      <xdr:row>0</xdr:row>
      <xdr:rowOff>516733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41CA07B2-6251-4081-939A-5CD761215872}"/>
            </a:ext>
          </a:extLst>
        </xdr:cNvPr>
        <xdr:cNvSpPr/>
      </xdr:nvSpPr>
      <xdr:spPr>
        <a:xfrm>
          <a:off x="5441156" y="283369"/>
          <a:ext cx="264319" cy="233364"/>
        </a:xfrm>
        <a:prstGeom prst="rightArrow">
          <a:avLst/>
        </a:prstGeom>
        <a:gradFill flip="none" rotWithShape="1">
          <a:gsLst>
            <a:gs pos="0">
              <a:schemeClr val="accent4">
                <a:lumMod val="5000"/>
                <a:lumOff val="95000"/>
              </a:schemeClr>
            </a:gs>
            <a:gs pos="73000">
              <a:schemeClr val="accent4">
                <a:lumMod val="45000"/>
                <a:lumOff val="55000"/>
              </a:schemeClr>
            </a:gs>
            <a:gs pos="85000">
              <a:schemeClr val="accent4">
                <a:lumMod val="61000"/>
                <a:lumOff val="39000"/>
              </a:schemeClr>
            </a:gs>
            <a:gs pos="100000">
              <a:schemeClr val="accent4">
                <a:lumMod val="30000"/>
                <a:lumOff val="70000"/>
              </a:schemeClr>
            </a:gs>
          </a:gsLst>
          <a:lin ang="0" scaled="1"/>
          <a:tileRect/>
        </a:gradFill>
        <a:ln>
          <a:solidFill>
            <a:schemeClr val="accent2">
              <a:lumMod val="75000"/>
            </a:schemeClr>
          </a:solidFill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94059</xdr:colOff>
      <xdr:row>0</xdr:row>
      <xdr:rowOff>410767</xdr:rowOff>
    </xdr:from>
    <xdr:to>
      <xdr:col>4</xdr:col>
      <xdr:colOff>327423</xdr:colOff>
      <xdr:row>1</xdr:row>
      <xdr:rowOff>75011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486DA0A6-E17A-460C-B647-0B38971F9DF3}"/>
            </a:ext>
          </a:extLst>
        </xdr:cNvPr>
        <xdr:cNvSpPr/>
      </xdr:nvSpPr>
      <xdr:spPr>
        <a:xfrm rot="5400000">
          <a:off x="6165056" y="426245"/>
          <a:ext cx="264319" cy="233364"/>
        </a:xfrm>
        <a:prstGeom prst="rightArrow">
          <a:avLst/>
        </a:prstGeom>
        <a:gradFill flip="none" rotWithShape="1">
          <a:gsLst>
            <a:gs pos="0">
              <a:schemeClr val="accent4">
                <a:lumMod val="5000"/>
                <a:lumOff val="95000"/>
              </a:schemeClr>
            </a:gs>
            <a:gs pos="73000">
              <a:schemeClr val="accent4">
                <a:lumMod val="45000"/>
                <a:lumOff val="55000"/>
              </a:schemeClr>
            </a:gs>
            <a:gs pos="85000">
              <a:schemeClr val="accent4">
                <a:lumMod val="61000"/>
                <a:lumOff val="39000"/>
              </a:schemeClr>
            </a:gs>
            <a:gs pos="100000">
              <a:schemeClr val="accent4">
                <a:lumMod val="30000"/>
                <a:lumOff val="70000"/>
              </a:schemeClr>
            </a:gs>
          </a:gsLst>
          <a:lin ang="0" scaled="1"/>
          <a:tileRect/>
        </a:gradFill>
        <a:ln>
          <a:solidFill>
            <a:schemeClr val="accent2">
              <a:lumMod val="75000"/>
            </a:schemeClr>
          </a:solidFill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542925</xdr:colOff>
      <xdr:row>114</xdr:row>
      <xdr:rowOff>95250</xdr:rowOff>
    </xdr:from>
    <xdr:to>
      <xdr:col>17</xdr:col>
      <xdr:colOff>197644</xdr:colOff>
      <xdr:row>115</xdr:row>
      <xdr:rowOff>138114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70CBE636-B643-4719-B6BF-80A2FC0A4F94}"/>
            </a:ext>
          </a:extLst>
        </xdr:cNvPr>
        <xdr:cNvSpPr/>
      </xdr:nvSpPr>
      <xdr:spPr>
        <a:xfrm>
          <a:off x="11201400" y="22326600"/>
          <a:ext cx="264319" cy="233364"/>
        </a:xfrm>
        <a:prstGeom prst="rightArrow">
          <a:avLst/>
        </a:prstGeom>
        <a:gradFill flip="none" rotWithShape="1">
          <a:gsLst>
            <a:gs pos="0">
              <a:schemeClr val="accent4">
                <a:lumMod val="5000"/>
                <a:lumOff val="95000"/>
              </a:schemeClr>
            </a:gs>
            <a:gs pos="73000">
              <a:schemeClr val="accent4">
                <a:lumMod val="45000"/>
                <a:lumOff val="55000"/>
              </a:schemeClr>
            </a:gs>
            <a:gs pos="85000">
              <a:schemeClr val="accent4">
                <a:lumMod val="61000"/>
                <a:lumOff val="39000"/>
              </a:schemeClr>
            </a:gs>
            <a:gs pos="100000">
              <a:schemeClr val="accent4">
                <a:lumMod val="30000"/>
                <a:lumOff val="70000"/>
              </a:schemeClr>
            </a:gs>
          </a:gsLst>
          <a:lin ang="0" scaled="1"/>
          <a:tileRect/>
        </a:gradFill>
        <a:ln>
          <a:solidFill>
            <a:schemeClr val="accent2">
              <a:lumMod val="75000"/>
            </a:schemeClr>
          </a:solidFill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odities@bakecrafters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modities@bakecrafters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79B26-AB69-40A7-AB03-FD1ECD932FCB}">
  <sheetPr>
    <pageSetUpPr fitToPage="1"/>
  </sheetPr>
  <dimension ref="A1:BJ56"/>
  <sheetViews>
    <sheetView showZeros="0" tabSelected="1" zoomScale="90" zoomScaleNormal="90" workbookViewId="0">
      <pane xSplit="1" ySplit="5" topLeftCell="C6" activePane="bottomRight" state="frozen"/>
      <selection pane="topRight" activeCell="B1" sqref="B1"/>
      <selection pane="bottomLeft" activeCell="A6" sqref="A6"/>
      <selection pane="bottomRight" activeCell="K8" sqref="K8"/>
    </sheetView>
  </sheetViews>
  <sheetFormatPr defaultColWidth="9.109375" defaultRowHeight="15" x14ac:dyDescent="0.3"/>
  <cols>
    <col min="1" max="1" width="13.109375" style="83" customWidth="1"/>
    <col min="2" max="2" width="9.5546875" style="111" customWidth="1"/>
    <col min="3" max="3" width="71.5546875" style="83" customWidth="1"/>
    <col min="4" max="6" width="6.109375" style="83" customWidth="1"/>
    <col min="7" max="7" width="10.109375" style="83" customWidth="1"/>
    <col min="8" max="8" width="10" style="112" customWidth="1"/>
    <col min="9" max="9" width="10" style="83" customWidth="1"/>
    <col min="10" max="10" width="7.6640625" style="83" customWidth="1"/>
    <col min="11" max="22" width="7.109375" style="83" customWidth="1"/>
    <col min="23" max="23" width="14.33203125" style="83" customWidth="1"/>
    <col min="24" max="24" width="13.6640625" style="83" hidden="1" customWidth="1"/>
    <col min="25" max="25" width="14" style="143" customWidth="1"/>
    <col min="26" max="26" width="14" style="113" customWidth="1"/>
    <col min="27" max="27" width="5.5546875" style="81" bestFit="1" customWidth="1"/>
    <col min="28" max="34" width="9.109375" style="81"/>
    <col min="35" max="46" width="9.109375" style="82"/>
    <col min="47" max="16384" width="9.109375" style="83"/>
  </cols>
  <sheetData>
    <row r="1" spans="1:46" ht="36.75" customHeight="1" thickBot="1" x14ac:dyDescent="0.45">
      <c r="A1" s="190" t="s">
        <v>383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2"/>
    </row>
    <row r="2" spans="1:46" ht="17.399999999999999" customHeight="1" x14ac:dyDescent="0.3">
      <c r="A2" s="193"/>
      <c r="B2" s="195" t="s">
        <v>350</v>
      </c>
      <c r="C2" s="205" t="s">
        <v>325</v>
      </c>
      <c r="D2" s="206" t="s">
        <v>154</v>
      </c>
      <c r="E2" s="206" t="s">
        <v>155</v>
      </c>
      <c r="F2" s="206" t="s">
        <v>355</v>
      </c>
      <c r="G2" s="204" t="s">
        <v>335</v>
      </c>
      <c r="H2" s="203" t="s">
        <v>336</v>
      </c>
      <c r="I2" s="183" t="s">
        <v>339</v>
      </c>
      <c r="J2" s="204" t="s">
        <v>382</v>
      </c>
      <c r="K2" s="200" t="s">
        <v>330</v>
      </c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2"/>
      <c r="W2" s="195" t="s">
        <v>345</v>
      </c>
      <c r="X2" s="128"/>
      <c r="Y2" s="183" t="s">
        <v>348</v>
      </c>
      <c r="Z2" s="182" t="s">
        <v>344</v>
      </c>
      <c r="AA2" s="129"/>
    </row>
    <row r="3" spans="1:46" ht="15" customHeight="1" x14ac:dyDescent="0.3">
      <c r="A3" s="193"/>
      <c r="B3" s="195"/>
      <c r="C3" s="205"/>
      <c r="D3" s="206"/>
      <c r="E3" s="206"/>
      <c r="F3" s="206"/>
      <c r="G3" s="204"/>
      <c r="H3" s="203"/>
      <c r="I3" s="183"/>
      <c r="J3" s="204"/>
      <c r="K3" s="207" t="s">
        <v>101</v>
      </c>
      <c r="L3" s="198" t="s">
        <v>102</v>
      </c>
      <c r="M3" s="198" t="s">
        <v>103</v>
      </c>
      <c r="N3" s="198" t="s">
        <v>104</v>
      </c>
      <c r="O3" s="198" t="s">
        <v>105</v>
      </c>
      <c r="P3" s="198" t="s">
        <v>106</v>
      </c>
      <c r="Q3" s="198" t="s">
        <v>107</v>
      </c>
      <c r="R3" s="198" t="s">
        <v>108</v>
      </c>
      <c r="S3" s="198" t="s">
        <v>109</v>
      </c>
      <c r="T3" s="198" t="s">
        <v>110</v>
      </c>
      <c r="U3" s="198" t="s">
        <v>111</v>
      </c>
      <c r="V3" s="196" t="s">
        <v>112</v>
      </c>
      <c r="W3" s="195"/>
      <c r="X3" s="116"/>
      <c r="Y3" s="183"/>
      <c r="Z3" s="182"/>
    </row>
    <row r="4" spans="1:46" x14ac:dyDescent="0.3">
      <c r="A4" s="193"/>
      <c r="B4" s="195"/>
      <c r="C4" s="205"/>
      <c r="D4" s="206"/>
      <c r="E4" s="206"/>
      <c r="F4" s="206"/>
      <c r="G4" s="204"/>
      <c r="H4" s="203"/>
      <c r="I4" s="183"/>
      <c r="J4" s="204"/>
      <c r="K4" s="207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6"/>
      <c r="W4" s="195"/>
      <c r="X4" s="116" t="s">
        <v>384</v>
      </c>
      <c r="Y4" s="183"/>
      <c r="Z4" s="182"/>
    </row>
    <row r="5" spans="1:46" ht="15.75" customHeight="1" thickBot="1" x14ac:dyDescent="0.35">
      <c r="A5" s="194"/>
      <c r="B5" s="195"/>
      <c r="C5" s="205"/>
      <c r="D5" s="206"/>
      <c r="E5" s="206"/>
      <c r="F5" s="206"/>
      <c r="G5" s="204"/>
      <c r="H5" s="203"/>
      <c r="I5" s="183"/>
      <c r="J5" s="204"/>
      <c r="K5" s="208"/>
      <c r="L5" s="199" t="s">
        <v>46</v>
      </c>
      <c r="M5" s="199" t="s">
        <v>46</v>
      </c>
      <c r="N5" s="199"/>
      <c r="O5" s="199" t="s">
        <v>46</v>
      </c>
      <c r="P5" s="199" t="s">
        <v>46</v>
      </c>
      <c r="Q5" s="199"/>
      <c r="R5" s="199" t="s">
        <v>46</v>
      </c>
      <c r="S5" s="199" t="s">
        <v>46</v>
      </c>
      <c r="T5" s="199"/>
      <c r="U5" s="199" t="s">
        <v>46</v>
      </c>
      <c r="V5" s="197" t="s">
        <v>46</v>
      </c>
      <c r="W5" s="195"/>
      <c r="X5" s="116" t="s">
        <v>385</v>
      </c>
      <c r="Y5" s="183"/>
      <c r="Z5" s="182"/>
    </row>
    <row r="6" spans="1:46" ht="27.6" customHeight="1" x14ac:dyDescent="0.4">
      <c r="A6" s="215" t="s">
        <v>353</v>
      </c>
      <c r="B6" s="130"/>
      <c r="C6" s="174" t="s">
        <v>354</v>
      </c>
      <c r="D6" s="130"/>
      <c r="E6" s="130"/>
      <c r="F6" s="130"/>
      <c r="G6" s="130"/>
      <c r="H6" s="130"/>
      <c r="I6" s="130"/>
      <c r="J6" s="130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0"/>
      <c r="X6" s="130">
        <v>1.9915</v>
      </c>
      <c r="Y6" s="130"/>
      <c r="Z6" s="162"/>
    </row>
    <row r="7" spans="1:46" s="119" customFormat="1" ht="20.25" customHeight="1" x14ac:dyDescent="0.3">
      <c r="A7" s="216"/>
      <c r="B7" s="213" t="s">
        <v>349</v>
      </c>
      <c r="C7" s="214"/>
      <c r="D7" s="214"/>
      <c r="E7" s="214"/>
      <c r="F7" s="214"/>
      <c r="G7" s="214"/>
      <c r="H7" s="214"/>
      <c r="I7" s="214"/>
      <c r="J7" s="21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3"/>
      <c r="X7" s="93" t="s">
        <v>340</v>
      </c>
      <c r="Y7" s="163"/>
      <c r="Z7" s="164"/>
      <c r="AA7" s="117"/>
      <c r="AB7" s="117"/>
      <c r="AC7" s="117"/>
      <c r="AD7" s="117"/>
      <c r="AE7" s="117"/>
      <c r="AF7" s="117"/>
      <c r="AG7" s="117"/>
      <c r="AH7" s="117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</row>
    <row r="8" spans="1:46" s="119" customFormat="1" ht="20.25" customHeight="1" x14ac:dyDescent="0.3">
      <c r="A8" s="216"/>
      <c r="B8" s="132">
        <v>4525</v>
      </c>
      <c r="C8" s="133" t="s">
        <v>366</v>
      </c>
      <c r="D8" s="134">
        <v>1</v>
      </c>
      <c r="E8" s="134">
        <v>1</v>
      </c>
      <c r="F8" s="134" t="s">
        <v>356</v>
      </c>
      <c r="G8" s="134">
        <v>5.25</v>
      </c>
      <c r="H8" s="135">
        <f>SUM(G8*$X$6)</f>
        <v>10.455375</v>
      </c>
      <c r="I8" s="134">
        <v>2.4</v>
      </c>
      <c r="J8" s="136">
        <v>168</v>
      </c>
      <c r="K8" s="75"/>
      <c r="L8" s="63"/>
      <c r="M8" s="63"/>
      <c r="N8" s="63"/>
      <c r="O8" s="63"/>
      <c r="P8" s="63"/>
      <c r="Q8" s="63"/>
      <c r="R8" s="63"/>
      <c r="S8" s="63"/>
      <c r="T8" s="63"/>
      <c r="U8" s="63"/>
      <c r="V8" s="76"/>
      <c r="W8" s="165">
        <f t="shared" ref="W8:W16" si="0">IFERROR(SUM(K8:V8),)</f>
        <v>0</v>
      </c>
      <c r="X8" s="65">
        <f t="shared" ref="X8:X16" si="1">(W8/J8)</f>
        <v>0</v>
      </c>
      <c r="Y8" s="166">
        <f t="shared" ref="Y8:Y16" si="2">IFERROR(Z8*G8,)</f>
        <v>0</v>
      </c>
      <c r="Z8" s="167">
        <f t="shared" ref="Z8:Z16" si="3">IFERROR(ROUNDUP(X8,0),)</f>
        <v>0</v>
      </c>
      <c r="AA8" s="117"/>
      <c r="AB8" s="117"/>
      <c r="AC8" s="117"/>
      <c r="AD8" s="117"/>
      <c r="AE8" s="117"/>
      <c r="AF8" s="117"/>
      <c r="AG8" s="117"/>
      <c r="AH8" s="117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</row>
    <row r="9" spans="1:46" s="119" customFormat="1" ht="20.25" customHeight="1" x14ac:dyDescent="0.3">
      <c r="A9" s="216"/>
      <c r="B9" s="137">
        <v>4603</v>
      </c>
      <c r="C9" s="138" t="s">
        <v>365</v>
      </c>
      <c r="D9" s="139">
        <v>1.25</v>
      </c>
      <c r="E9" s="139">
        <v>1</v>
      </c>
      <c r="F9" s="139" t="s">
        <v>356</v>
      </c>
      <c r="G9" s="139">
        <v>3.13</v>
      </c>
      <c r="H9" s="135">
        <f t="shared" ref="H9:H17" si="4">SUM(G9*$X$6)</f>
        <v>6.2333949999999998</v>
      </c>
      <c r="I9" s="139">
        <v>2.4</v>
      </c>
      <c r="J9" s="140">
        <v>200</v>
      </c>
      <c r="K9" s="70"/>
      <c r="L9" s="59"/>
      <c r="M9" s="59"/>
      <c r="N9" s="59"/>
      <c r="O9" s="59"/>
      <c r="P9" s="59"/>
      <c r="Q9" s="59"/>
      <c r="R9" s="59"/>
      <c r="S9" s="59"/>
      <c r="T9" s="59"/>
      <c r="U9" s="59"/>
      <c r="V9" s="71"/>
      <c r="W9" s="165">
        <f t="shared" si="0"/>
        <v>0</v>
      </c>
      <c r="X9" s="65">
        <f t="shared" si="1"/>
        <v>0</v>
      </c>
      <c r="Y9" s="166">
        <f t="shared" si="2"/>
        <v>0</v>
      </c>
      <c r="Z9" s="167">
        <f t="shared" si="3"/>
        <v>0</v>
      </c>
      <c r="AA9" s="117"/>
      <c r="AB9" s="117"/>
      <c r="AC9" s="117"/>
      <c r="AD9" s="117"/>
      <c r="AE9" s="117"/>
      <c r="AF9" s="117"/>
      <c r="AG9" s="117"/>
      <c r="AH9" s="117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</row>
    <row r="10" spans="1:46" s="119" customFormat="1" ht="20.25" customHeight="1" x14ac:dyDescent="0.3">
      <c r="A10" s="216"/>
      <c r="B10" s="137">
        <v>4605</v>
      </c>
      <c r="C10" s="138" t="s">
        <v>364</v>
      </c>
      <c r="D10" s="139">
        <v>1</v>
      </c>
      <c r="E10" s="139">
        <v>1</v>
      </c>
      <c r="F10" s="139" t="s">
        <v>356</v>
      </c>
      <c r="G10" s="139">
        <v>3.08</v>
      </c>
      <c r="H10" s="135">
        <f t="shared" si="4"/>
        <v>6.1338200000000001</v>
      </c>
      <c r="I10" s="139">
        <v>2.4500000000000002</v>
      </c>
      <c r="J10" s="140">
        <v>100</v>
      </c>
      <c r="K10" s="70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71"/>
      <c r="W10" s="165">
        <f t="shared" si="0"/>
        <v>0</v>
      </c>
      <c r="X10" s="65">
        <f t="shared" si="1"/>
        <v>0</v>
      </c>
      <c r="Y10" s="166">
        <f t="shared" si="2"/>
        <v>0</v>
      </c>
      <c r="Z10" s="167">
        <f t="shared" si="3"/>
        <v>0</v>
      </c>
      <c r="AA10" s="117"/>
      <c r="AB10" s="117"/>
      <c r="AC10" s="117"/>
      <c r="AD10" s="117"/>
      <c r="AE10" s="117"/>
      <c r="AF10" s="117"/>
      <c r="AG10" s="117"/>
      <c r="AH10" s="117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</row>
    <row r="11" spans="1:46" s="119" customFormat="1" ht="20.25" customHeight="1" x14ac:dyDescent="0.3">
      <c r="A11" s="216"/>
      <c r="B11" s="137">
        <v>4606</v>
      </c>
      <c r="C11" s="138" t="s">
        <v>363</v>
      </c>
      <c r="D11" s="139">
        <v>1</v>
      </c>
      <c r="E11" s="139">
        <v>1</v>
      </c>
      <c r="F11" s="139" t="s">
        <v>356</v>
      </c>
      <c r="G11" s="139">
        <v>3.08</v>
      </c>
      <c r="H11" s="135">
        <f t="shared" si="4"/>
        <v>6.1338200000000001</v>
      </c>
      <c r="I11" s="139">
        <v>2.4500000000000002</v>
      </c>
      <c r="J11" s="140">
        <v>100</v>
      </c>
      <c r="K11" s="70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71"/>
      <c r="W11" s="165">
        <f t="shared" si="0"/>
        <v>0</v>
      </c>
      <c r="X11" s="65">
        <f t="shared" si="1"/>
        <v>0</v>
      </c>
      <c r="Y11" s="166">
        <f t="shared" si="2"/>
        <v>0</v>
      </c>
      <c r="Z11" s="167">
        <f t="shared" si="3"/>
        <v>0</v>
      </c>
      <c r="AA11" s="117"/>
      <c r="AB11" s="117"/>
      <c r="AC11" s="117"/>
      <c r="AD11" s="117"/>
      <c r="AE11" s="117"/>
      <c r="AF11" s="117"/>
      <c r="AG11" s="117"/>
      <c r="AH11" s="117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</row>
    <row r="12" spans="1:46" s="119" customFormat="1" ht="20.25" customHeight="1" x14ac:dyDescent="0.3">
      <c r="A12" s="216"/>
      <c r="B12" s="137">
        <v>4607</v>
      </c>
      <c r="C12" s="138" t="s">
        <v>362</v>
      </c>
      <c r="D12" s="139">
        <v>1.5</v>
      </c>
      <c r="E12" s="139">
        <v>1</v>
      </c>
      <c r="F12" s="139" t="s">
        <v>356</v>
      </c>
      <c r="G12" s="139">
        <v>3.08</v>
      </c>
      <c r="H12" s="135">
        <f t="shared" si="4"/>
        <v>6.1338200000000001</v>
      </c>
      <c r="I12" s="139">
        <v>2.9</v>
      </c>
      <c r="J12" s="140">
        <v>100</v>
      </c>
      <c r="K12" s="70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71"/>
      <c r="W12" s="165">
        <f t="shared" ref="W12" si="5">IFERROR(SUM(K12:V12),)</f>
        <v>0</v>
      </c>
      <c r="X12" s="65">
        <f t="shared" ref="X12" si="6">(W12/J12)</f>
        <v>0</v>
      </c>
      <c r="Y12" s="166">
        <f t="shared" ref="Y12" si="7">IFERROR(Z12*G12,)</f>
        <v>0</v>
      </c>
      <c r="Z12" s="167">
        <f t="shared" ref="Z12" si="8">IFERROR(ROUNDUP(X12,0),)</f>
        <v>0</v>
      </c>
      <c r="AA12" s="117"/>
      <c r="AB12" s="117"/>
      <c r="AC12" s="117"/>
      <c r="AD12" s="117"/>
      <c r="AE12" s="117"/>
      <c r="AF12" s="117"/>
      <c r="AG12" s="117"/>
      <c r="AH12" s="117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</row>
    <row r="13" spans="1:46" s="119" customFormat="1" ht="20.25" customHeight="1" x14ac:dyDescent="0.3">
      <c r="A13" s="216"/>
      <c r="B13" s="137">
        <v>6604</v>
      </c>
      <c r="C13" s="138" t="s">
        <v>367</v>
      </c>
      <c r="D13" s="139">
        <v>1</v>
      </c>
      <c r="E13" s="139">
        <v>2</v>
      </c>
      <c r="F13" s="139" t="s">
        <v>356</v>
      </c>
      <c r="G13" s="139">
        <v>3</v>
      </c>
      <c r="H13" s="135">
        <f t="shared" si="4"/>
        <v>5.9744999999999999</v>
      </c>
      <c r="I13" s="139">
        <v>3.3</v>
      </c>
      <c r="J13" s="140">
        <v>96</v>
      </c>
      <c r="K13" s="70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71"/>
      <c r="W13" s="165">
        <f t="shared" si="0"/>
        <v>0</v>
      </c>
      <c r="X13" s="65">
        <f t="shared" si="1"/>
        <v>0</v>
      </c>
      <c r="Y13" s="166">
        <f t="shared" si="2"/>
        <v>0</v>
      </c>
      <c r="Z13" s="167">
        <f t="shared" si="3"/>
        <v>0</v>
      </c>
      <c r="AA13" s="117"/>
      <c r="AB13" s="117"/>
      <c r="AC13" s="117"/>
      <c r="AD13" s="117"/>
      <c r="AE13" s="117"/>
      <c r="AF13" s="117"/>
      <c r="AG13" s="117"/>
      <c r="AH13" s="117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</row>
    <row r="14" spans="1:46" s="119" customFormat="1" ht="20.25" customHeight="1" x14ac:dyDescent="0.3">
      <c r="A14" s="216"/>
      <c r="B14" s="137">
        <v>6667</v>
      </c>
      <c r="C14" s="138" t="s">
        <v>359</v>
      </c>
      <c r="D14" s="139">
        <v>2</v>
      </c>
      <c r="E14" s="139">
        <v>2</v>
      </c>
      <c r="F14" s="139" t="s">
        <v>356</v>
      </c>
      <c r="G14" s="139">
        <v>3</v>
      </c>
      <c r="H14" s="135">
        <f t="shared" si="4"/>
        <v>5.9744999999999999</v>
      </c>
      <c r="I14" s="139">
        <v>4.45</v>
      </c>
      <c r="J14" s="140">
        <v>96</v>
      </c>
      <c r="K14" s="70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71"/>
      <c r="W14" s="165">
        <f t="shared" si="0"/>
        <v>0</v>
      </c>
      <c r="X14" s="65">
        <f t="shared" si="1"/>
        <v>0</v>
      </c>
      <c r="Y14" s="166">
        <f t="shared" si="2"/>
        <v>0</v>
      </c>
      <c r="Z14" s="167">
        <f t="shared" si="3"/>
        <v>0</v>
      </c>
      <c r="AA14" s="117"/>
      <c r="AB14" s="117"/>
      <c r="AC14" s="117"/>
      <c r="AD14" s="117"/>
      <c r="AE14" s="117"/>
      <c r="AF14" s="117"/>
      <c r="AG14" s="117"/>
      <c r="AH14" s="117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</row>
    <row r="15" spans="1:46" s="119" customFormat="1" ht="20.25" customHeight="1" x14ac:dyDescent="0.3">
      <c r="A15" s="216"/>
      <c r="B15" s="137">
        <v>6732</v>
      </c>
      <c r="C15" s="138" t="s">
        <v>371</v>
      </c>
      <c r="D15" s="139">
        <v>2.5</v>
      </c>
      <c r="E15" s="139">
        <v>2</v>
      </c>
      <c r="F15" s="139" t="s">
        <v>356</v>
      </c>
      <c r="G15" s="139">
        <v>3.13</v>
      </c>
      <c r="H15" s="135">
        <f t="shared" si="4"/>
        <v>6.2333949999999998</v>
      </c>
      <c r="I15" s="139">
        <v>5.5</v>
      </c>
      <c r="J15" s="140">
        <v>100</v>
      </c>
      <c r="K15" s="70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71"/>
      <c r="W15" s="165">
        <f t="shared" si="0"/>
        <v>0</v>
      </c>
      <c r="X15" s="65">
        <f t="shared" si="1"/>
        <v>0</v>
      </c>
      <c r="Y15" s="166">
        <f t="shared" si="2"/>
        <v>0</v>
      </c>
      <c r="Z15" s="167">
        <f t="shared" si="3"/>
        <v>0</v>
      </c>
      <c r="AA15" s="117"/>
      <c r="AB15" s="117"/>
      <c r="AC15" s="117"/>
      <c r="AD15" s="117"/>
      <c r="AE15" s="117"/>
      <c r="AF15" s="117"/>
      <c r="AG15" s="117"/>
      <c r="AH15" s="117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</row>
    <row r="16" spans="1:46" s="119" customFormat="1" ht="20.25" customHeight="1" x14ac:dyDescent="0.3">
      <c r="A16" s="216"/>
      <c r="B16" s="137">
        <v>6744</v>
      </c>
      <c r="C16" s="138" t="s">
        <v>360</v>
      </c>
      <c r="D16" s="139">
        <v>1.25</v>
      </c>
      <c r="E16" s="139">
        <v>1</v>
      </c>
      <c r="F16" s="139" t="s">
        <v>356</v>
      </c>
      <c r="G16" s="139">
        <v>1.97</v>
      </c>
      <c r="H16" s="135">
        <f t="shared" si="4"/>
        <v>3.9232550000000002</v>
      </c>
      <c r="I16" s="139">
        <v>2.85</v>
      </c>
      <c r="J16" s="140">
        <v>126</v>
      </c>
      <c r="K16" s="77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78"/>
      <c r="W16" s="165">
        <f t="shared" si="0"/>
        <v>0</v>
      </c>
      <c r="X16" s="65">
        <f t="shared" si="1"/>
        <v>0</v>
      </c>
      <c r="Y16" s="166">
        <f t="shared" si="2"/>
        <v>0</v>
      </c>
      <c r="Z16" s="167">
        <f t="shared" si="3"/>
        <v>0</v>
      </c>
      <c r="AA16" s="117"/>
      <c r="AB16" s="117"/>
      <c r="AC16" s="117"/>
      <c r="AD16" s="117"/>
      <c r="AE16" s="117"/>
      <c r="AF16" s="117"/>
      <c r="AG16" s="117"/>
      <c r="AH16" s="117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</row>
    <row r="17" spans="1:50" s="119" customFormat="1" ht="20.25" customHeight="1" x14ac:dyDescent="0.3">
      <c r="A17" s="216"/>
      <c r="B17" s="137">
        <v>9126</v>
      </c>
      <c r="C17" s="138" t="s">
        <v>361</v>
      </c>
      <c r="D17" s="139">
        <v>1.25</v>
      </c>
      <c r="E17" s="139">
        <v>1</v>
      </c>
      <c r="F17" s="139" t="s">
        <v>356</v>
      </c>
      <c r="G17" s="139">
        <v>2.62</v>
      </c>
      <c r="H17" s="135">
        <f t="shared" si="4"/>
        <v>5.2177300000000004</v>
      </c>
      <c r="I17" s="139">
        <v>2.8</v>
      </c>
      <c r="J17" s="140">
        <v>168</v>
      </c>
      <c r="K17" s="72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4"/>
      <c r="W17" s="165">
        <f t="shared" ref="W17" si="9">IFERROR(SUM(K17:V17),)</f>
        <v>0</v>
      </c>
      <c r="X17" s="65">
        <f t="shared" ref="X17" si="10">(W17/J17)</f>
        <v>0</v>
      </c>
      <c r="Y17" s="166">
        <f t="shared" ref="Y17" si="11">IFERROR(Z17*G17,)</f>
        <v>0</v>
      </c>
      <c r="Z17" s="167">
        <f t="shared" ref="Z17" si="12">IFERROR(ROUNDUP(X17,0),)</f>
        <v>0</v>
      </c>
      <c r="AA17" s="117"/>
      <c r="AB17" s="117"/>
      <c r="AC17" s="117"/>
      <c r="AD17" s="117"/>
      <c r="AE17" s="117"/>
      <c r="AF17" s="117"/>
      <c r="AG17" s="117"/>
      <c r="AH17" s="117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</row>
    <row r="18" spans="1:50" s="119" customFormat="1" ht="21" customHeight="1" x14ac:dyDescent="0.3">
      <c r="A18" s="216"/>
      <c r="B18" s="213" t="s">
        <v>368</v>
      </c>
      <c r="C18" s="214"/>
      <c r="D18" s="214"/>
      <c r="E18" s="214"/>
      <c r="F18" s="214"/>
      <c r="G18" s="214"/>
      <c r="H18" s="214"/>
      <c r="I18" s="214"/>
      <c r="J18" s="21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3"/>
      <c r="X18" s="93" t="s">
        <v>340</v>
      </c>
      <c r="Y18" s="163"/>
      <c r="Z18" s="164"/>
      <c r="AA18" s="117"/>
      <c r="AB18" s="117"/>
      <c r="AC18" s="117"/>
      <c r="AD18" s="117"/>
      <c r="AE18" s="117"/>
      <c r="AF18" s="117"/>
      <c r="AG18" s="117"/>
      <c r="AH18" s="117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</row>
    <row r="19" spans="1:50" s="119" customFormat="1" ht="20.25" customHeight="1" x14ac:dyDescent="0.3">
      <c r="A19" s="216"/>
      <c r="B19" s="132">
        <v>6658</v>
      </c>
      <c r="C19" s="133" t="s">
        <v>326</v>
      </c>
      <c r="D19" s="134">
        <v>1</v>
      </c>
      <c r="E19" s="134">
        <v>2</v>
      </c>
      <c r="F19" s="134" t="s">
        <v>356</v>
      </c>
      <c r="G19" s="134">
        <v>6.75</v>
      </c>
      <c r="H19" s="135">
        <f t="shared" ref="H19:H28" si="13">SUM(G19*$X$6)</f>
        <v>13.442625</v>
      </c>
      <c r="I19" s="134">
        <v>3.26</v>
      </c>
      <c r="J19" s="136">
        <v>108</v>
      </c>
      <c r="K19" s="70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71"/>
      <c r="W19" s="165">
        <f t="shared" ref="W19:W28" si="14">IFERROR(SUM(K19:V19),)</f>
        <v>0</v>
      </c>
      <c r="X19" s="65">
        <f t="shared" ref="X19:X28" si="15">(W19/J19)</f>
        <v>0</v>
      </c>
      <c r="Y19" s="166">
        <f t="shared" ref="Y19:Y28" si="16">IFERROR(Z19*G19,)</f>
        <v>0</v>
      </c>
      <c r="Z19" s="167">
        <f t="shared" ref="Z19:Z28" si="17">IFERROR(ROUNDUP(X19,0),)</f>
        <v>0</v>
      </c>
      <c r="AA19" s="117"/>
      <c r="AB19" s="117"/>
      <c r="AC19" s="117"/>
      <c r="AD19" s="117"/>
      <c r="AE19" s="117"/>
      <c r="AF19" s="117"/>
      <c r="AG19" s="117"/>
      <c r="AH19" s="117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</row>
    <row r="20" spans="1:50" s="119" customFormat="1" ht="20.25" customHeight="1" x14ac:dyDescent="0.3">
      <c r="A20" s="216"/>
      <c r="B20" s="137">
        <v>6659</v>
      </c>
      <c r="C20" s="138" t="s">
        <v>357</v>
      </c>
      <c r="D20" s="139">
        <v>2</v>
      </c>
      <c r="E20" s="139">
        <v>2</v>
      </c>
      <c r="F20" s="139" t="s">
        <v>356</v>
      </c>
      <c r="G20" s="139">
        <v>13.5</v>
      </c>
      <c r="H20" s="135">
        <f t="shared" si="13"/>
        <v>26.885249999999999</v>
      </c>
      <c r="I20" s="139">
        <v>4.16</v>
      </c>
      <c r="J20" s="140">
        <v>108</v>
      </c>
      <c r="K20" s="70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71"/>
      <c r="W20" s="165">
        <f t="shared" si="14"/>
        <v>0</v>
      </c>
      <c r="X20" s="65">
        <f t="shared" si="15"/>
        <v>0</v>
      </c>
      <c r="Y20" s="166">
        <f t="shared" si="16"/>
        <v>0</v>
      </c>
      <c r="Z20" s="167">
        <f t="shared" si="17"/>
        <v>0</v>
      </c>
      <c r="AA20" s="117"/>
      <c r="AB20" s="117"/>
      <c r="AC20" s="117"/>
      <c r="AD20" s="117"/>
      <c r="AE20" s="117"/>
      <c r="AF20" s="117"/>
      <c r="AG20" s="117"/>
      <c r="AH20" s="117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</row>
    <row r="21" spans="1:50" s="119" customFormat="1" ht="20.25" customHeight="1" x14ac:dyDescent="0.3">
      <c r="A21" s="216"/>
      <c r="B21" s="137">
        <v>6676</v>
      </c>
      <c r="C21" s="138" t="s">
        <v>327</v>
      </c>
      <c r="D21" s="139">
        <v>2</v>
      </c>
      <c r="E21" s="139">
        <v>2</v>
      </c>
      <c r="F21" s="139" t="s">
        <v>356</v>
      </c>
      <c r="G21" s="139">
        <v>13.5</v>
      </c>
      <c r="H21" s="135">
        <f t="shared" si="13"/>
        <v>26.885249999999999</v>
      </c>
      <c r="I21" s="139">
        <v>4.5</v>
      </c>
      <c r="J21" s="140">
        <v>108</v>
      </c>
      <c r="K21" s="70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71"/>
      <c r="W21" s="165">
        <f t="shared" si="14"/>
        <v>0</v>
      </c>
      <c r="X21" s="65">
        <f t="shared" si="15"/>
        <v>0</v>
      </c>
      <c r="Y21" s="166">
        <f t="shared" si="16"/>
        <v>0</v>
      </c>
      <c r="Z21" s="167">
        <f t="shared" si="17"/>
        <v>0</v>
      </c>
      <c r="AA21" s="117"/>
      <c r="AB21" s="117"/>
      <c r="AC21" s="117"/>
      <c r="AD21" s="117"/>
      <c r="AE21" s="117"/>
      <c r="AF21" s="117"/>
      <c r="AG21" s="117"/>
      <c r="AH21" s="117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</row>
    <row r="22" spans="1:50" s="119" customFormat="1" ht="20.25" customHeight="1" x14ac:dyDescent="0.3">
      <c r="A22" s="216"/>
      <c r="B22" s="137">
        <v>6677</v>
      </c>
      <c r="C22" s="138" t="s">
        <v>358</v>
      </c>
      <c r="D22" s="139">
        <v>2</v>
      </c>
      <c r="E22" s="139">
        <v>2</v>
      </c>
      <c r="F22" s="139" t="s">
        <v>356</v>
      </c>
      <c r="G22" s="139">
        <v>12</v>
      </c>
      <c r="H22" s="135">
        <f t="shared" si="13"/>
        <v>23.898</v>
      </c>
      <c r="I22" s="139">
        <v>4</v>
      </c>
      <c r="J22" s="140">
        <v>96</v>
      </c>
      <c r="K22" s="70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71"/>
      <c r="W22" s="165">
        <f t="shared" si="14"/>
        <v>0</v>
      </c>
      <c r="X22" s="65">
        <f t="shared" si="15"/>
        <v>0</v>
      </c>
      <c r="Y22" s="166">
        <f t="shared" si="16"/>
        <v>0</v>
      </c>
      <c r="Z22" s="167">
        <f t="shared" si="17"/>
        <v>0</v>
      </c>
      <c r="AA22" s="117"/>
      <c r="AB22" s="117"/>
      <c r="AC22" s="117"/>
      <c r="AD22" s="117"/>
      <c r="AE22" s="117"/>
      <c r="AF22" s="117"/>
      <c r="AG22" s="117"/>
      <c r="AH22" s="117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</row>
    <row r="23" spans="1:50" s="119" customFormat="1" ht="20.25" customHeight="1" x14ac:dyDescent="0.3">
      <c r="A23" s="216"/>
      <c r="B23" s="137">
        <v>6709</v>
      </c>
      <c r="C23" s="138" t="s">
        <v>328</v>
      </c>
      <c r="D23" s="139">
        <v>2</v>
      </c>
      <c r="E23" s="139">
        <v>2</v>
      </c>
      <c r="F23" s="139" t="s">
        <v>356</v>
      </c>
      <c r="G23" s="139">
        <v>9.01</v>
      </c>
      <c r="H23" s="135">
        <f t="shared" si="13"/>
        <v>17.943415000000002</v>
      </c>
      <c r="I23" s="139">
        <v>4.2</v>
      </c>
      <c r="J23" s="140">
        <v>72</v>
      </c>
      <c r="K23" s="70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71"/>
      <c r="W23" s="165">
        <f t="shared" si="14"/>
        <v>0</v>
      </c>
      <c r="X23" s="65">
        <f t="shared" si="15"/>
        <v>0</v>
      </c>
      <c r="Y23" s="166">
        <f t="shared" si="16"/>
        <v>0</v>
      </c>
      <c r="Z23" s="167">
        <f t="shared" si="17"/>
        <v>0</v>
      </c>
      <c r="AA23" s="117"/>
      <c r="AB23" s="117"/>
      <c r="AC23" s="117"/>
      <c r="AD23" s="117"/>
      <c r="AE23" s="117"/>
      <c r="AF23" s="117"/>
      <c r="AG23" s="117"/>
      <c r="AH23" s="117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</row>
    <row r="24" spans="1:50" s="119" customFormat="1" ht="20.25" customHeight="1" x14ac:dyDescent="0.3">
      <c r="A24" s="216"/>
      <c r="B24" s="137">
        <v>6725</v>
      </c>
      <c r="C24" s="138" t="s">
        <v>372</v>
      </c>
      <c r="D24" s="139">
        <v>2</v>
      </c>
      <c r="E24" s="139">
        <v>2</v>
      </c>
      <c r="F24" s="139" t="s">
        <v>356</v>
      </c>
      <c r="G24" s="139">
        <v>13.5</v>
      </c>
      <c r="H24" s="135">
        <f t="shared" si="13"/>
        <v>26.885249999999999</v>
      </c>
      <c r="I24" s="139">
        <v>4.5</v>
      </c>
      <c r="J24" s="140">
        <v>108</v>
      </c>
      <c r="K24" s="70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71"/>
      <c r="W24" s="165">
        <f t="shared" si="14"/>
        <v>0</v>
      </c>
      <c r="X24" s="65">
        <f t="shared" si="15"/>
        <v>0</v>
      </c>
      <c r="Y24" s="166">
        <f t="shared" si="16"/>
        <v>0</v>
      </c>
      <c r="Z24" s="167">
        <f t="shared" si="17"/>
        <v>0</v>
      </c>
      <c r="AA24" s="117"/>
      <c r="AB24" s="117"/>
      <c r="AC24" s="117"/>
      <c r="AD24" s="117"/>
      <c r="AE24" s="117"/>
      <c r="AF24" s="117"/>
      <c r="AG24" s="117"/>
      <c r="AH24" s="117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</row>
    <row r="25" spans="1:50" s="119" customFormat="1" ht="20.25" customHeight="1" x14ac:dyDescent="0.3">
      <c r="A25" s="216"/>
      <c r="B25" s="137">
        <v>6726</v>
      </c>
      <c r="C25" s="138" t="s">
        <v>373</v>
      </c>
      <c r="D25" s="139">
        <v>2</v>
      </c>
      <c r="E25" s="139">
        <v>2</v>
      </c>
      <c r="F25" s="139" t="s">
        <v>356</v>
      </c>
      <c r="G25" s="139">
        <v>13.5</v>
      </c>
      <c r="H25" s="135">
        <f t="shared" si="13"/>
        <v>26.885249999999999</v>
      </c>
      <c r="I25" s="139">
        <v>4.5</v>
      </c>
      <c r="J25" s="140">
        <v>108</v>
      </c>
      <c r="K25" s="70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71"/>
      <c r="W25" s="165">
        <f t="shared" si="14"/>
        <v>0</v>
      </c>
      <c r="X25" s="65">
        <f t="shared" si="15"/>
        <v>0</v>
      </c>
      <c r="Y25" s="166">
        <f t="shared" si="16"/>
        <v>0</v>
      </c>
      <c r="Z25" s="167">
        <f t="shared" si="17"/>
        <v>0</v>
      </c>
      <c r="AA25" s="117"/>
      <c r="AB25" s="117"/>
      <c r="AC25" s="117"/>
      <c r="AD25" s="117"/>
      <c r="AE25" s="117"/>
      <c r="AF25" s="117"/>
      <c r="AG25" s="117"/>
      <c r="AH25" s="117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</row>
    <row r="26" spans="1:50" s="119" customFormat="1" ht="20.25" customHeight="1" x14ac:dyDescent="0.3">
      <c r="A26" s="216"/>
      <c r="B26" s="137">
        <v>6727</v>
      </c>
      <c r="C26" s="138" t="s">
        <v>375</v>
      </c>
      <c r="D26" s="139">
        <v>2</v>
      </c>
      <c r="E26" s="139">
        <v>2</v>
      </c>
      <c r="F26" s="139" t="s">
        <v>356</v>
      </c>
      <c r="G26" s="139">
        <v>13.5</v>
      </c>
      <c r="H26" s="135">
        <f t="shared" si="13"/>
        <v>26.885249999999999</v>
      </c>
      <c r="I26" s="139">
        <v>4.5</v>
      </c>
      <c r="J26" s="140">
        <v>108</v>
      </c>
      <c r="K26" s="70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71"/>
      <c r="W26" s="165">
        <f t="shared" si="14"/>
        <v>0</v>
      </c>
      <c r="X26" s="65">
        <f t="shared" si="15"/>
        <v>0</v>
      </c>
      <c r="Y26" s="166">
        <f t="shared" si="16"/>
        <v>0</v>
      </c>
      <c r="Z26" s="167">
        <f t="shared" si="17"/>
        <v>0</v>
      </c>
      <c r="AA26" s="117"/>
      <c r="AB26" s="141"/>
      <c r="AC26" s="117"/>
      <c r="AD26" s="117"/>
      <c r="AE26" s="117"/>
      <c r="AF26" s="117"/>
      <c r="AG26" s="117"/>
      <c r="AH26" s="117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</row>
    <row r="27" spans="1:50" s="119" customFormat="1" ht="20.25" customHeight="1" x14ac:dyDescent="0.3">
      <c r="A27" s="216"/>
      <c r="B27" s="137">
        <v>6729</v>
      </c>
      <c r="C27" s="138" t="s">
        <v>374</v>
      </c>
      <c r="D27" s="139">
        <v>2</v>
      </c>
      <c r="E27" s="139">
        <v>2</v>
      </c>
      <c r="F27" s="139" t="s">
        <v>356</v>
      </c>
      <c r="G27" s="139">
        <v>12</v>
      </c>
      <c r="H27" s="135">
        <f t="shared" si="13"/>
        <v>23.898</v>
      </c>
      <c r="I27" s="139">
        <v>4.5</v>
      </c>
      <c r="J27" s="140">
        <v>96</v>
      </c>
      <c r="K27" s="70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71"/>
      <c r="W27" s="165">
        <f t="shared" si="14"/>
        <v>0</v>
      </c>
      <c r="X27" s="65">
        <f t="shared" si="15"/>
        <v>0</v>
      </c>
      <c r="Y27" s="166">
        <f t="shared" si="16"/>
        <v>0</v>
      </c>
      <c r="Z27" s="167">
        <f t="shared" si="17"/>
        <v>0</v>
      </c>
      <c r="AA27" s="117"/>
      <c r="AB27" s="117"/>
      <c r="AC27" s="117"/>
      <c r="AD27" s="117"/>
      <c r="AE27" s="117"/>
      <c r="AF27" s="117"/>
      <c r="AG27" s="117"/>
      <c r="AH27" s="117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</row>
    <row r="28" spans="1:50" s="119" customFormat="1" ht="20.25" customHeight="1" thickBot="1" x14ac:dyDescent="0.35">
      <c r="A28" s="216"/>
      <c r="B28" s="137">
        <v>6745</v>
      </c>
      <c r="C28" s="138" t="s">
        <v>376</v>
      </c>
      <c r="D28" s="139">
        <v>2</v>
      </c>
      <c r="E28" s="139">
        <v>2</v>
      </c>
      <c r="F28" s="139" t="s">
        <v>356</v>
      </c>
      <c r="G28" s="139">
        <v>12</v>
      </c>
      <c r="H28" s="135">
        <f t="shared" si="13"/>
        <v>23.898</v>
      </c>
      <c r="I28" s="139">
        <v>4.5</v>
      </c>
      <c r="J28" s="140">
        <v>96</v>
      </c>
      <c r="K28" s="70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71"/>
      <c r="W28" s="165">
        <f t="shared" si="14"/>
        <v>0</v>
      </c>
      <c r="X28" s="65">
        <f t="shared" si="15"/>
        <v>0</v>
      </c>
      <c r="Y28" s="66">
        <f t="shared" si="16"/>
        <v>0</v>
      </c>
      <c r="Z28" s="67">
        <f t="shared" si="17"/>
        <v>0</v>
      </c>
      <c r="AA28" s="117"/>
      <c r="AB28" s="117"/>
      <c r="AC28" s="117"/>
      <c r="AD28" s="117"/>
      <c r="AE28" s="117"/>
      <c r="AF28" s="117"/>
      <c r="AG28" s="117"/>
      <c r="AH28" s="117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</row>
    <row r="29" spans="1:50" ht="27.6" customHeight="1" thickBot="1" x14ac:dyDescent="0.45">
      <c r="A29" s="216"/>
      <c r="B29" s="151"/>
      <c r="C29" s="172" t="s">
        <v>369</v>
      </c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83"/>
      <c r="AB29" s="15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ht="20.25" customHeight="1" x14ac:dyDescent="0.3">
      <c r="A30" s="216"/>
      <c r="B30" s="154" t="s">
        <v>370</v>
      </c>
      <c r="C30" s="155"/>
      <c r="D30" s="156"/>
      <c r="E30" s="156"/>
      <c r="F30" s="156"/>
      <c r="G30" s="156"/>
      <c r="H30" s="157"/>
      <c r="I30" s="156"/>
      <c r="J30" s="156"/>
      <c r="K30" s="157"/>
      <c r="L30" s="157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93" t="s">
        <v>340</v>
      </c>
      <c r="Y30" s="168"/>
      <c r="Z30" s="169"/>
      <c r="AA30" s="83"/>
      <c r="AB30" s="15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s="119" customFormat="1" ht="20.25" customHeight="1" x14ac:dyDescent="0.3">
      <c r="A31" s="216"/>
      <c r="B31" s="84">
        <v>3711</v>
      </c>
      <c r="C31" s="175" t="s">
        <v>378</v>
      </c>
      <c r="D31" s="99">
        <v>2</v>
      </c>
      <c r="E31" s="99">
        <v>2.25</v>
      </c>
      <c r="F31" s="127" t="s">
        <v>356</v>
      </c>
      <c r="G31" s="99">
        <v>9</v>
      </c>
      <c r="H31" s="135">
        <f t="shared" ref="H31:H34" si="18">SUM(G31*$X$6)</f>
        <v>17.923500000000001</v>
      </c>
      <c r="I31" s="99">
        <v>4.0999999999999996</v>
      </c>
      <c r="J31" s="101">
        <v>72</v>
      </c>
      <c r="K31" s="70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71"/>
      <c r="W31" s="165">
        <f t="shared" ref="W31:W34" si="19">IFERROR(SUM(K31:V31),)</f>
        <v>0</v>
      </c>
      <c r="X31" s="65">
        <f t="shared" ref="X31:X34" si="20">(W31/J31)</f>
        <v>0</v>
      </c>
      <c r="Y31" s="166">
        <f t="shared" ref="Y31:Y34" si="21">IFERROR(Z31*G31,)</f>
        <v>0</v>
      </c>
      <c r="Z31" s="167">
        <f t="shared" ref="Z31:Z34" si="22">IFERROR(ROUNDUP(X31,0),)</f>
        <v>0</v>
      </c>
      <c r="AB31" s="159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</row>
    <row r="32" spans="1:50" s="119" customFormat="1" ht="20.25" customHeight="1" x14ac:dyDescent="0.3">
      <c r="A32" s="216"/>
      <c r="B32" s="84">
        <v>3712</v>
      </c>
      <c r="C32" s="175" t="s">
        <v>379</v>
      </c>
      <c r="D32" s="99">
        <v>0.5</v>
      </c>
      <c r="E32" s="99">
        <v>0.5</v>
      </c>
      <c r="F32" s="127" t="s">
        <v>356</v>
      </c>
      <c r="G32" s="99">
        <v>7.5</v>
      </c>
      <c r="H32" s="135">
        <f t="shared" si="18"/>
        <v>14.936250000000001</v>
      </c>
      <c r="I32" s="99">
        <v>1.03</v>
      </c>
      <c r="J32" s="101">
        <v>60</v>
      </c>
      <c r="K32" s="70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71"/>
      <c r="W32" s="165">
        <f t="shared" si="19"/>
        <v>0</v>
      </c>
      <c r="X32" s="65">
        <f t="shared" si="20"/>
        <v>0</v>
      </c>
      <c r="Y32" s="166">
        <f t="shared" si="21"/>
        <v>0</v>
      </c>
      <c r="Z32" s="167">
        <f t="shared" si="22"/>
        <v>0</v>
      </c>
      <c r="AB32" s="159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</row>
    <row r="33" spans="1:62" s="119" customFormat="1" ht="20.25" customHeight="1" x14ac:dyDescent="0.3">
      <c r="A33" s="216"/>
      <c r="B33" s="84">
        <v>3713</v>
      </c>
      <c r="C33" s="175" t="s">
        <v>380</v>
      </c>
      <c r="D33" s="99">
        <v>2</v>
      </c>
      <c r="E33" s="99">
        <v>2.25</v>
      </c>
      <c r="F33" s="127" t="s">
        <v>356</v>
      </c>
      <c r="G33" s="99">
        <v>9</v>
      </c>
      <c r="H33" s="135">
        <f t="shared" si="18"/>
        <v>17.923500000000001</v>
      </c>
      <c r="I33" s="99">
        <v>4.0999999999999996</v>
      </c>
      <c r="J33" s="101">
        <v>72</v>
      </c>
      <c r="K33" s="70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71"/>
      <c r="W33" s="165">
        <f t="shared" si="19"/>
        <v>0</v>
      </c>
      <c r="X33" s="65">
        <f t="shared" si="20"/>
        <v>0</v>
      </c>
      <c r="Y33" s="166">
        <f t="shared" si="21"/>
        <v>0</v>
      </c>
      <c r="Z33" s="167">
        <f t="shared" si="22"/>
        <v>0</v>
      </c>
      <c r="AB33" s="159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</row>
    <row r="34" spans="1:62" s="119" customFormat="1" ht="20.25" customHeight="1" thickBot="1" x14ac:dyDescent="0.35">
      <c r="A34" s="216"/>
      <c r="B34" s="84">
        <v>3714</v>
      </c>
      <c r="C34" s="175" t="s">
        <v>381</v>
      </c>
      <c r="D34" s="99">
        <v>0.5</v>
      </c>
      <c r="E34" s="99">
        <v>0.5</v>
      </c>
      <c r="F34" s="127" t="s">
        <v>356</v>
      </c>
      <c r="G34" s="99">
        <v>7.5</v>
      </c>
      <c r="H34" s="135">
        <f t="shared" si="18"/>
        <v>14.936250000000001</v>
      </c>
      <c r="I34" s="99">
        <v>1.03</v>
      </c>
      <c r="J34" s="101">
        <v>60</v>
      </c>
      <c r="K34" s="70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71"/>
      <c r="W34" s="165">
        <f t="shared" si="19"/>
        <v>0</v>
      </c>
      <c r="X34" s="65">
        <f t="shared" si="20"/>
        <v>0</v>
      </c>
      <c r="Y34" s="166">
        <f t="shared" si="21"/>
        <v>0</v>
      </c>
      <c r="Z34" s="167">
        <f t="shared" si="22"/>
        <v>0</v>
      </c>
      <c r="AB34" s="159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</row>
    <row r="35" spans="1:62" ht="41.1" customHeight="1" x14ac:dyDescent="0.4">
      <c r="A35" s="216"/>
      <c r="B35" s="176"/>
      <c r="C35" s="177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78"/>
      <c r="V35" s="187" t="s">
        <v>346</v>
      </c>
      <c r="W35" s="188"/>
      <c r="X35" s="179"/>
      <c r="Y35" s="180">
        <f>SUM(Y8:Y34)</f>
        <v>0</v>
      </c>
      <c r="Z35" s="179"/>
      <c r="AA35" s="33"/>
      <c r="AH35" s="82"/>
      <c r="AT35" s="83"/>
    </row>
    <row r="36" spans="1:62" s="119" customFormat="1" ht="15" customHeight="1" x14ac:dyDescent="0.3">
      <c r="A36" s="142"/>
      <c r="B36" s="125"/>
      <c r="C36" s="125"/>
      <c r="D36" s="83"/>
      <c r="E36" s="83"/>
      <c r="F36" s="83"/>
      <c r="G36" s="83"/>
      <c r="H36" s="112"/>
      <c r="I36" s="116"/>
      <c r="J36" s="116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170"/>
      <c r="X36" s="171"/>
      <c r="Y36" s="61"/>
      <c r="Z36" s="60">
        <f>SUM(K36:U36)</f>
        <v>0</v>
      </c>
      <c r="AA36" s="117"/>
      <c r="AB36" s="117"/>
      <c r="AC36" s="117"/>
      <c r="AD36" s="117"/>
      <c r="AE36" s="117"/>
      <c r="AF36" s="117"/>
      <c r="AG36" s="117"/>
      <c r="AH36" s="117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</row>
    <row r="37" spans="1:62" s="119" customFormat="1" ht="20.25" customHeight="1" x14ac:dyDescent="0.3">
      <c r="A37" s="211" t="s">
        <v>331</v>
      </c>
      <c r="B37" s="211"/>
      <c r="C37" s="211"/>
      <c r="D37" s="211"/>
      <c r="E37" s="211"/>
      <c r="F37" s="211"/>
      <c r="G37" s="211"/>
      <c r="H37" s="115"/>
      <c r="I37" s="116"/>
      <c r="J37" s="116"/>
      <c r="K37" s="116"/>
      <c r="L37" s="116"/>
      <c r="M37" s="116"/>
      <c r="N37" s="83"/>
      <c r="O37" s="185" t="s">
        <v>333</v>
      </c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17"/>
      <c r="AB37" s="117"/>
      <c r="AC37" s="117"/>
      <c r="AD37" s="117"/>
      <c r="AE37" s="117"/>
      <c r="AF37" s="117"/>
      <c r="AG37" s="117"/>
      <c r="AH37" s="117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</row>
    <row r="38" spans="1:62" s="119" customFormat="1" ht="18" customHeight="1" x14ac:dyDescent="0.3">
      <c r="A38" s="120" t="s">
        <v>253</v>
      </c>
      <c r="B38" s="189"/>
      <c r="C38" s="189"/>
      <c r="D38" s="189"/>
      <c r="E38" s="189"/>
      <c r="F38" s="189"/>
      <c r="G38" s="189"/>
      <c r="H38" s="121"/>
      <c r="I38" s="83"/>
      <c r="J38" s="83"/>
      <c r="K38" s="83"/>
      <c r="L38" s="83"/>
      <c r="M38" s="83"/>
      <c r="N38" s="83"/>
      <c r="O38" s="186" t="s">
        <v>84</v>
      </c>
      <c r="P38" s="186"/>
      <c r="Q38" s="186"/>
      <c r="R38" s="189"/>
      <c r="S38" s="189"/>
      <c r="T38" s="189"/>
      <c r="U38" s="189"/>
      <c r="V38" s="189"/>
      <c r="W38" s="189"/>
      <c r="X38" s="189"/>
      <c r="Y38" s="189"/>
      <c r="Z38" s="189"/>
      <c r="AA38" s="117"/>
      <c r="AB38" s="117"/>
      <c r="AC38" s="117"/>
      <c r="AD38" s="117"/>
      <c r="AE38" s="117"/>
      <c r="AF38" s="117"/>
      <c r="AG38" s="117"/>
      <c r="AH38" s="117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</row>
    <row r="39" spans="1:62" s="119" customFormat="1" ht="18" customHeight="1" x14ac:dyDescent="0.3">
      <c r="A39" s="120" t="s">
        <v>332</v>
      </c>
      <c r="B39" s="184"/>
      <c r="C39" s="184"/>
      <c r="D39" s="184"/>
      <c r="E39" s="184"/>
      <c r="F39" s="184"/>
      <c r="G39" s="184"/>
      <c r="H39" s="121"/>
      <c r="I39" s="83"/>
      <c r="J39" s="83"/>
      <c r="K39" s="83"/>
      <c r="L39" s="83"/>
      <c r="M39" s="83"/>
      <c r="N39" s="83"/>
      <c r="O39" s="186" t="s">
        <v>85</v>
      </c>
      <c r="P39" s="186"/>
      <c r="Q39" s="186"/>
      <c r="R39" s="184"/>
      <c r="S39" s="184"/>
      <c r="T39" s="184"/>
      <c r="U39" s="184"/>
      <c r="V39" s="184"/>
      <c r="W39" s="184"/>
      <c r="X39" s="184"/>
      <c r="Y39" s="184"/>
      <c r="Z39" s="184"/>
      <c r="AA39" s="117"/>
      <c r="AB39" s="117"/>
      <c r="AC39" s="117"/>
      <c r="AD39" s="117"/>
      <c r="AE39" s="117"/>
      <c r="AF39" s="117"/>
      <c r="AG39" s="117"/>
      <c r="AH39" s="117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</row>
    <row r="40" spans="1:62" s="119" customFormat="1" ht="18" customHeight="1" x14ac:dyDescent="0.3">
      <c r="A40" s="120" t="s">
        <v>91</v>
      </c>
      <c r="B40" s="184"/>
      <c r="C40" s="184"/>
      <c r="D40" s="184"/>
      <c r="E40" s="184"/>
      <c r="F40" s="184"/>
      <c r="G40" s="184"/>
      <c r="H40" s="121"/>
      <c r="I40" s="83"/>
      <c r="J40" s="83"/>
      <c r="K40" s="83"/>
      <c r="L40" s="83"/>
      <c r="M40" s="83"/>
      <c r="N40" s="83"/>
      <c r="O40" s="186" t="s">
        <v>86</v>
      </c>
      <c r="P40" s="186"/>
      <c r="Q40" s="186"/>
      <c r="R40" s="184"/>
      <c r="S40" s="184"/>
      <c r="T40" s="184"/>
      <c r="U40" s="184"/>
      <c r="V40" s="184"/>
      <c r="W40" s="184"/>
      <c r="X40" s="184"/>
      <c r="Y40" s="184"/>
      <c r="Z40" s="184"/>
      <c r="AA40" s="117"/>
      <c r="AB40" s="117"/>
      <c r="AC40" s="117"/>
      <c r="AD40" s="117"/>
      <c r="AE40" s="117"/>
      <c r="AF40" s="117"/>
      <c r="AG40" s="117"/>
      <c r="AH40" s="117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</row>
    <row r="41" spans="1:62" s="119" customFormat="1" ht="18" customHeight="1" x14ac:dyDescent="0.3">
      <c r="A41" s="120" t="s">
        <v>254</v>
      </c>
      <c r="B41" s="209"/>
      <c r="C41" s="189"/>
      <c r="D41" s="189"/>
      <c r="E41" s="189"/>
      <c r="F41" s="189"/>
      <c r="G41" s="189"/>
      <c r="H41" s="121"/>
      <c r="I41" s="83"/>
      <c r="J41" s="83"/>
      <c r="K41" s="83"/>
      <c r="L41" s="83"/>
      <c r="M41" s="83"/>
      <c r="N41" s="83"/>
      <c r="O41" s="186" t="s">
        <v>88</v>
      </c>
      <c r="P41" s="186"/>
      <c r="Q41" s="186"/>
      <c r="R41" s="184"/>
      <c r="S41" s="184"/>
      <c r="T41" s="184"/>
      <c r="U41" s="184"/>
      <c r="V41" s="184"/>
      <c r="W41" s="184"/>
      <c r="X41" s="184"/>
      <c r="Y41" s="184"/>
      <c r="Z41" s="184"/>
      <c r="AA41" s="117"/>
      <c r="AB41" s="117"/>
      <c r="AC41" s="117"/>
      <c r="AD41" s="117"/>
      <c r="AE41" s="117"/>
      <c r="AF41" s="117"/>
      <c r="AG41" s="117"/>
      <c r="AH41" s="117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</row>
    <row r="42" spans="1:62" s="119" customFormat="1" ht="18" customHeight="1" x14ac:dyDescent="0.3">
      <c r="B42" s="189"/>
      <c r="C42" s="189"/>
      <c r="D42" s="189"/>
      <c r="E42" s="189"/>
      <c r="F42" s="189"/>
      <c r="G42" s="189"/>
      <c r="H42" s="121"/>
      <c r="I42" s="83"/>
      <c r="J42" s="83"/>
      <c r="K42" s="83"/>
      <c r="L42" s="83"/>
      <c r="M42" s="83"/>
      <c r="N42" s="83"/>
      <c r="O42" s="186" t="s">
        <v>89</v>
      </c>
      <c r="P42" s="186"/>
      <c r="Q42" s="186"/>
      <c r="R42" s="184"/>
      <c r="S42" s="184"/>
      <c r="T42" s="184"/>
      <c r="U42" s="184"/>
      <c r="V42" s="184"/>
      <c r="W42" s="184"/>
      <c r="X42" s="184"/>
      <c r="Y42" s="184"/>
      <c r="Z42" s="184"/>
      <c r="AA42" s="117"/>
      <c r="AB42" s="117"/>
      <c r="AC42" s="117"/>
      <c r="AD42" s="117"/>
      <c r="AE42" s="117"/>
      <c r="AF42" s="117"/>
      <c r="AG42" s="117"/>
      <c r="AH42" s="117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</row>
    <row r="43" spans="1:62" s="119" customFormat="1" ht="18" customHeight="1" x14ac:dyDescent="0.3">
      <c r="A43" s="211" t="s">
        <v>337</v>
      </c>
      <c r="B43" s="211"/>
      <c r="C43" s="211"/>
      <c r="D43" s="211"/>
      <c r="E43" s="211"/>
      <c r="F43" s="211"/>
      <c r="G43" s="211"/>
      <c r="H43" s="122"/>
      <c r="I43" s="83"/>
      <c r="J43" s="83"/>
      <c r="K43" s="83"/>
      <c r="L43" s="83"/>
      <c r="M43" s="83"/>
      <c r="N43" s="83"/>
      <c r="O43" s="186" t="s">
        <v>90</v>
      </c>
      <c r="P43" s="186"/>
      <c r="Q43" s="186"/>
      <c r="R43" s="184"/>
      <c r="S43" s="184"/>
      <c r="T43" s="184"/>
      <c r="U43" s="184"/>
      <c r="V43" s="184"/>
      <c r="W43" s="184"/>
      <c r="X43" s="184"/>
      <c r="Y43" s="184"/>
      <c r="Z43" s="184"/>
      <c r="AA43" s="117"/>
      <c r="AB43" s="117"/>
      <c r="AC43" s="117"/>
      <c r="AD43" s="117"/>
      <c r="AE43" s="117"/>
      <c r="AF43" s="117"/>
      <c r="AG43" s="117"/>
      <c r="AH43" s="117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</row>
    <row r="44" spans="1:62" s="119" customFormat="1" ht="18" customHeight="1" x14ac:dyDescent="0.3">
      <c r="A44" s="212" t="s">
        <v>338</v>
      </c>
      <c r="B44" s="212"/>
      <c r="C44" s="212"/>
      <c r="D44" s="212"/>
      <c r="E44" s="212"/>
      <c r="F44" s="212"/>
      <c r="G44" s="212"/>
      <c r="H44" s="83"/>
      <c r="I44" s="83"/>
      <c r="J44" s="83"/>
      <c r="K44" s="83"/>
      <c r="L44" s="83"/>
      <c r="M44" s="83"/>
      <c r="N44" s="83"/>
      <c r="O44" s="186" t="s">
        <v>91</v>
      </c>
      <c r="P44" s="186"/>
      <c r="Q44" s="186"/>
      <c r="R44" s="184"/>
      <c r="S44" s="184"/>
      <c r="T44" s="184"/>
      <c r="U44" s="184"/>
      <c r="V44" s="184"/>
      <c r="W44" s="184"/>
      <c r="X44" s="184"/>
      <c r="Y44" s="184"/>
      <c r="Z44" s="184"/>
      <c r="AA44" s="117"/>
      <c r="AB44" s="117"/>
      <c r="AC44" s="117"/>
      <c r="AD44" s="117"/>
      <c r="AE44" s="117"/>
      <c r="AF44" s="117"/>
      <c r="AG44" s="117"/>
      <c r="AH44" s="117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</row>
    <row r="45" spans="1:62" s="125" customFormat="1" ht="18" customHeight="1" x14ac:dyDescent="0.3">
      <c r="A45" s="210" t="s">
        <v>351</v>
      </c>
      <c r="B45" s="210"/>
      <c r="C45" s="210"/>
      <c r="D45" s="210"/>
      <c r="E45" s="210"/>
      <c r="F45" s="210"/>
      <c r="G45" s="210"/>
      <c r="H45" s="83"/>
      <c r="I45" s="83"/>
      <c r="J45" s="83"/>
      <c r="K45" s="83"/>
      <c r="L45" s="83"/>
      <c r="M45" s="83"/>
      <c r="N45" s="83"/>
      <c r="O45" s="186" t="s">
        <v>92</v>
      </c>
      <c r="P45" s="186"/>
      <c r="Q45" s="186"/>
      <c r="R45" s="184"/>
      <c r="S45" s="184"/>
      <c r="T45" s="184"/>
      <c r="U45" s="184"/>
      <c r="V45" s="184"/>
      <c r="W45" s="184"/>
      <c r="X45" s="184"/>
      <c r="Y45" s="184"/>
      <c r="Z45" s="184"/>
      <c r="AA45" s="123"/>
      <c r="AB45" s="123"/>
      <c r="AC45" s="123"/>
      <c r="AD45" s="123"/>
      <c r="AE45" s="123"/>
      <c r="AF45" s="123"/>
      <c r="AG45" s="123"/>
      <c r="AH45" s="123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</row>
    <row r="46" spans="1:62" s="125" customFormat="1" ht="18" customHeight="1" x14ac:dyDescent="0.3">
      <c r="B46" s="111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186" t="s">
        <v>93</v>
      </c>
      <c r="P46" s="186"/>
      <c r="Q46" s="186"/>
      <c r="R46" s="184"/>
      <c r="S46" s="184"/>
      <c r="T46" s="184"/>
      <c r="U46" s="184"/>
      <c r="V46" s="184"/>
      <c r="W46" s="184"/>
      <c r="X46" s="184"/>
      <c r="Y46" s="184"/>
      <c r="Z46" s="184"/>
      <c r="AA46" s="123"/>
      <c r="AB46" s="123"/>
      <c r="AC46" s="123"/>
      <c r="AD46" s="123"/>
      <c r="AE46" s="123"/>
      <c r="AF46" s="123"/>
      <c r="AG46" s="123"/>
      <c r="AH46" s="123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</row>
    <row r="47" spans="1:62" s="125" customFormat="1" ht="18" customHeight="1" x14ac:dyDescent="0.3">
      <c r="B47" s="111"/>
      <c r="C47" s="83"/>
      <c r="D47" s="83"/>
      <c r="E47" s="83"/>
      <c r="F47" s="83"/>
      <c r="G47" s="83"/>
      <c r="H47" s="112"/>
      <c r="I47" s="83"/>
      <c r="J47" s="83"/>
      <c r="K47" s="83"/>
      <c r="L47" s="83"/>
      <c r="M47" s="83"/>
      <c r="N47" s="126" t="s">
        <v>334</v>
      </c>
      <c r="O47" s="126"/>
      <c r="P47" s="126"/>
      <c r="Q47" s="126"/>
      <c r="R47" s="184"/>
      <c r="S47" s="184"/>
      <c r="T47" s="184"/>
      <c r="U47" s="184"/>
      <c r="V47" s="184"/>
      <c r="W47" s="184"/>
      <c r="X47" s="184"/>
      <c r="Y47" s="184"/>
      <c r="Z47" s="184"/>
      <c r="AA47" s="123"/>
      <c r="AB47" s="123"/>
      <c r="AC47" s="123"/>
      <c r="AD47" s="123"/>
      <c r="AE47" s="123"/>
      <c r="AF47" s="123"/>
      <c r="AG47" s="123"/>
      <c r="AH47" s="123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</row>
    <row r="48" spans="1:62" ht="15" customHeight="1" x14ac:dyDescent="0.3">
      <c r="AA48" s="144"/>
      <c r="AB48" s="145"/>
      <c r="AC48" s="145"/>
      <c r="AD48" s="145"/>
      <c r="AE48" s="145"/>
      <c r="AF48" s="145"/>
      <c r="AG48" s="145"/>
      <c r="AH48" s="145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  <c r="BI48" s="147"/>
      <c r="BJ48" s="147"/>
    </row>
    <row r="49" spans="27:62" ht="15" customHeight="1" x14ac:dyDescent="0.3">
      <c r="AA49" s="144"/>
      <c r="AB49" s="145"/>
      <c r="AC49" s="145"/>
      <c r="AD49" s="145"/>
      <c r="AE49" s="145"/>
      <c r="AF49" s="145"/>
      <c r="AG49" s="145"/>
      <c r="AH49" s="145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</row>
    <row r="50" spans="27:62" ht="15" customHeight="1" x14ac:dyDescent="0.3">
      <c r="AA50" s="144"/>
      <c r="AB50" s="145"/>
      <c r="AC50" s="145"/>
      <c r="AD50" s="145"/>
      <c r="AE50" s="145"/>
      <c r="AF50" s="145"/>
      <c r="AG50" s="145"/>
      <c r="AH50" s="145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</row>
    <row r="51" spans="27:62" ht="15" customHeight="1" x14ac:dyDescent="0.3">
      <c r="AA51" s="144"/>
      <c r="AB51" s="145"/>
      <c r="AC51" s="145"/>
      <c r="AD51" s="145"/>
      <c r="AE51" s="145"/>
      <c r="AF51" s="145"/>
      <c r="AG51" s="145"/>
      <c r="AH51" s="145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  <c r="BI51" s="147"/>
      <c r="BJ51" s="147"/>
    </row>
    <row r="52" spans="27:62" ht="15" customHeight="1" x14ac:dyDescent="0.3">
      <c r="AA52" s="144"/>
      <c r="AB52" s="145"/>
      <c r="AC52" s="145"/>
      <c r="AD52" s="145"/>
      <c r="AE52" s="145"/>
      <c r="AF52" s="145"/>
      <c r="AG52" s="145"/>
      <c r="AH52" s="145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  <c r="BI52" s="147"/>
      <c r="BJ52" s="147"/>
    </row>
    <row r="53" spans="27:62" ht="15" customHeight="1" x14ac:dyDescent="0.3">
      <c r="AA53" s="144"/>
      <c r="AB53" s="145"/>
      <c r="AC53" s="145"/>
      <c r="AD53" s="145"/>
      <c r="AE53" s="145"/>
      <c r="AF53" s="145"/>
      <c r="AG53" s="145"/>
      <c r="AH53" s="145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  <c r="BI53" s="147"/>
      <c r="BJ53" s="147"/>
    </row>
    <row r="54" spans="27:62" ht="15" customHeight="1" x14ac:dyDescent="0.3">
      <c r="AA54" s="144"/>
      <c r="AB54" s="145"/>
      <c r="AC54" s="145"/>
      <c r="AD54" s="145"/>
      <c r="AE54" s="145"/>
      <c r="AF54" s="145"/>
      <c r="AG54" s="145"/>
      <c r="AH54" s="145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  <c r="BI54" s="147"/>
      <c r="BJ54" s="147"/>
    </row>
    <row r="55" spans="27:62" ht="15" customHeight="1" x14ac:dyDescent="0.3">
      <c r="AA55" s="144"/>
      <c r="AB55" s="145"/>
      <c r="AC55" s="145"/>
      <c r="AD55" s="145"/>
      <c r="AE55" s="145"/>
      <c r="AF55" s="145"/>
      <c r="AG55" s="145"/>
      <c r="AH55" s="145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  <c r="BI55" s="147"/>
      <c r="BJ55" s="147"/>
    </row>
    <row r="56" spans="27:62" ht="15" customHeight="1" x14ac:dyDescent="0.3"/>
  </sheetData>
  <sheetProtection algorithmName="SHA-512" hashValue="uXdDhIZcNyi6pnQX+gdC5MJtY7DnlXgHOY+eVd+BzxNgSkU+KFDogwDWm9v4t4/ZOEW6RZ9KXxUZ7YDAP7Ghiw==" saltValue="9pVuLjSE7EE+kCrD7GVYLw==" spinCount="100000" sheet="1" objects="1" scenarios="1"/>
  <sortState xmlns:xlrd2="http://schemas.microsoft.com/office/spreadsheetml/2017/richdata2" ref="B19:Z28">
    <sortCondition ref="B19:B28"/>
  </sortState>
  <mergeCells count="60">
    <mergeCell ref="A37:G37"/>
    <mergeCell ref="B39:G39"/>
    <mergeCell ref="B38:G38"/>
    <mergeCell ref="B7:J7"/>
    <mergeCell ref="B18:J18"/>
    <mergeCell ref="A6:A35"/>
    <mergeCell ref="O46:Q46"/>
    <mergeCell ref="B41:G41"/>
    <mergeCell ref="A45:G45"/>
    <mergeCell ref="A43:G43"/>
    <mergeCell ref="A44:G44"/>
    <mergeCell ref="O41:Q41"/>
    <mergeCell ref="O42:Q42"/>
    <mergeCell ref="O43:Q43"/>
    <mergeCell ref="O44:Q44"/>
    <mergeCell ref="O45:Q45"/>
    <mergeCell ref="B42:G42"/>
    <mergeCell ref="P3:P5"/>
    <mergeCell ref="C2:C5"/>
    <mergeCell ref="D2:D5"/>
    <mergeCell ref="E2:E5"/>
    <mergeCell ref="G2:G5"/>
    <mergeCell ref="K3:K5"/>
    <mergeCell ref="L3:L5"/>
    <mergeCell ref="M3:M5"/>
    <mergeCell ref="N3:N5"/>
    <mergeCell ref="O3:O5"/>
    <mergeCell ref="F2:F5"/>
    <mergeCell ref="O40:Q40"/>
    <mergeCell ref="B40:G40"/>
    <mergeCell ref="A1:Z1"/>
    <mergeCell ref="A2:A5"/>
    <mergeCell ref="W2:W5"/>
    <mergeCell ref="V3:V5"/>
    <mergeCell ref="Q3:Q5"/>
    <mergeCell ref="R3:R5"/>
    <mergeCell ref="S3:S5"/>
    <mergeCell ref="K2:V2"/>
    <mergeCell ref="H2:H5"/>
    <mergeCell ref="I2:I5"/>
    <mergeCell ref="J2:J5"/>
    <mergeCell ref="B2:B5"/>
    <mergeCell ref="T3:T5"/>
    <mergeCell ref="U3:U5"/>
    <mergeCell ref="Z2:Z5"/>
    <mergeCell ref="Y2:Y5"/>
    <mergeCell ref="R46:Z46"/>
    <mergeCell ref="R47:Z47"/>
    <mergeCell ref="R41:Z41"/>
    <mergeCell ref="R42:Z42"/>
    <mergeCell ref="R43:Z43"/>
    <mergeCell ref="R44:Z44"/>
    <mergeCell ref="R45:Z45"/>
    <mergeCell ref="R40:Z40"/>
    <mergeCell ref="O37:Z37"/>
    <mergeCell ref="O39:Q39"/>
    <mergeCell ref="V35:W35"/>
    <mergeCell ref="O38:Q38"/>
    <mergeCell ref="R38:Z38"/>
    <mergeCell ref="R39:Z39"/>
  </mergeCells>
  <conditionalFormatting sqref="I36">
    <cfRule type="cellIs" dxfId="21" priority="98" operator="equal">
      <formula>0</formula>
    </cfRule>
  </conditionalFormatting>
  <conditionalFormatting sqref="L36">
    <cfRule type="cellIs" dxfId="20" priority="74" operator="equal">
      <formula>0</formula>
    </cfRule>
  </conditionalFormatting>
  <conditionalFormatting sqref="N36">
    <cfRule type="cellIs" dxfId="19" priority="72" operator="equal">
      <formula>0</formula>
    </cfRule>
  </conditionalFormatting>
  <conditionalFormatting sqref="P36">
    <cfRule type="cellIs" dxfId="18" priority="70" operator="equal">
      <formula>0</formula>
    </cfRule>
  </conditionalFormatting>
  <conditionalFormatting sqref="R36">
    <cfRule type="cellIs" dxfId="17" priority="68" operator="equal">
      <formula>0</formula>
    </cfRule>
  </conditionalFormatting>
  <conditionalFormatting sqref="T36">
    <cfRule type="cellIs" dxfId="16" priority="66" operator="equal">
      <formula>0</formula>
    </cfRule>
  </conditionalFormatting>
  <conditionalFormatting sqref="V36">
    <cfRule type="cellIs" dxfId="15" priority="64" operator="equal">
      <formula>0</formula>
    </cfRule>
  </conditionalFormatting>
  <conditionalFormatting sqref="AA2 X36:Z36">
    <cfRule type="cellIs" dxfId="14" priority="108" operator="equal">
      <formula>0</formula>
    </cfRule>
  </conditionalFormatting>
  <hyperlinks>
    <hyperlink ref="A45:G45" r:id="rId1" display="Email: commodities@bakecrafters.com" xr:uid="{81C81EEA-5BB3-48F3-9961-80CA9060F330}"/>
  </hyperlinks>
  <printOptions horizontalCentered="1"/>
  <pageMargins left="0.25" right="0.25" top="0.25" bottom="0.25" header="0.3" footer="0.3"/>
  <pageSetup scale="46" fitToHeight="0" orientation="landscape" r:id="rId2"/>
  <ignoredErrors>
    <ignoredError sqref="W8:W11 W13:W17 W19:W28 W31:W34" formulaRange="1"/>
    <ignoredError sqref="W12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1E0F9-4117-48B3-B3A2-342644A9A71F}">
  <sheetPr>
    <pageSetUpPr fitToPage="1"/>
  </sheetPr>
  <dimension ref="A1:AX46"/>
  <sheetViews>
    <sheetView showZeros="0" zoomScale="90" zoomScaleNormal="90" zoomScaleSheetLayoutView="80" workbookViewId="0">
      <pane xSplit="1" ySplit="4" topLeftCell="C5" activePane="bottomRight" state="frozen"/>
      <selection pane="topRight" activeCell="B1" sqref="B1"/>
      <selection pane="bottomLeft" activeCell="A5" sqref="A5"/>
      <selection pane="bottomRight" activeCell="M7" sqref="M7"/>
    </sheetView>
  </sheetViews>
  <sheetFormatPr defaultColWidth="9.109375" defaultRowHeight="15" x14ac:dyDescent="0.3"/>
  <cols>
    <col min="1" max="1" width="13.109375" style="83" customWidth="1"/>
    <col min="2" max="2" width="9.5546875" style="111" customWidth="1"/>
    <col min="3" max="3" width="71" style="83" customWidth="1"/>
    <col min="4" max="6" width="6.109375" style="83" customWidth="1"/>
    <col min="7" max="7" width="10.109375" style="83" customWidth="1"/>
    <col min="8" max="8" width="10" style="112" customWidth="1"/>
    <col min="9" max="9" width="10" style="83" customWidth="1"/>
    <col min="10" max="10" width="7.6640625" style="83" customWidth="1"/>
    <col min="11" max="12" width="12.33203125" style="83" customWidth="1"/>
    <col min="13" max="23" width="7.109375" style="83" customWidth="1"/>
    <col min="24" max="24" width="8.109375" style="83" bestFit="1" customWidth="1"/>
    <col min="25" max="25" width="13.33203125" style="113" customWidth="1"/>
    <col min="26" max="26" width="18.33203125" style="114" customWidth="1"/>
    <col min="27" max="27" width="5.5546875" style="81" bestFit="1" customWidth="1"/>
    <col min="28" max="28" width="9.88671875" style="33" customWidth="1"/>
    <col min="29" max="38" width="9.109375" style="81"/>
    <col min="39" max="50" width="9.109375" style="82"/>
    <col min="51" max="16384" width="9.109375" style="83"/>
  </cols>
  <sheetData>
    <row r="1" spans="1:50" ht="36.75" customHeight="1" thickBot="1" x14ac:dyDescent="0.45">
      <c r="A1" s="190" t="s">
        <v>377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2"/>
    </row>
    <row r="2" spans="1:50" ht="15" customHeight="1" x14ac:dyDescent="0.3">
      <c r="A2" s="244"/>
      <c r="B2" s="247" t="s">
        <v>350</v>
      </c>
      <c r="C2" s="250" t="s">
        <v>325</v>
      </c>
      <c r="D2" s="258" t="s">
        <v>154</v>
      </c>
      <c r="E2" s="258" t="s">
        <v>155</v>
      </c>
      <c r="F2" s="258" t="s">
        <v>355</v>
      </c>
      <c r="G2" s="220" t="s">
        <v>335</v>
      </c>
      <c r="H2" s="255" t="s">
        <v>336</v>
      </c>
      <c r="I2" s="261" t="s">
        <v>339</v>
      </c>
      <c r="J2" s="232" t="s">
        <v>382</v>
      </c>
      <c r="K2" s="241" t="s">
        <v>341</v>
      </c>
      <c r="L2" s="235" t="s">
        <v>342</v>
      </c>
      <c r="M2" s="238" t="s">
        <v>101</v>
      </c>
      <c r="N2" s="220" t="s">
        <v>102</v>
      </c>
      <c r="O2" s="220" t="s">
        <v>103</v>
      </c>
      <c r="P2" s="220" t="s">
        <v>104</v>
      </c>
      <c r="Q2" s="220" t="s">
        <v>105</v>
      </c>
      <c r="R2" s="220" t="s">
        <v>106</v>
      </c>
      <c r="S2" s="220" t="s">
        <v>107</v>
      </c>
      <c r="T2" s="220" t="s">
        <v>108</v>
      </c>
      <c r="U2" s="220" t="s">
        <v>109</v>
      </c>
      <c r="V2" s="220" t="s">
        <v>110</v>
      </c>
      <c r="W2" s="220" t="s">
        <v>111</v>
      </c>
      <c r="X2" s="232" t="s">
        <v>112</v>
      </c>
      <c r="Y2" s="226" t="s">
        <v>343</v>
      </c>
      <c r="Z2" s="229" t="s">
        <v>347</v>
      </c>
      <c r="AB2" s="81"/>
    </row>
    <row r="3" spans="1:50" ht="14.25" customHeight="1" x14ac:dyDescent="0.3">
      <c r="A3" s="245"/>
      <c r="B3" s="248"/>
      <c r="C3" s="251"/>
      <c r="D3" s="259"/>
      <c r="E3" s="259"/>
      <c r="F3" s="259"/>
      <c r="G3" s="221"/>
      <c r="H3" s="256"/>
      <c r="I3" s="262"/>
      <c r="J3" s="233"/>
      <c r="K3" s="242"/>
      <c r="L3" s="236"/>
      <c r="M3" s="239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33"/>
      <c r="Y3" s="227"/>
      <c r="Z3" s="230"/>
      <c r="AB3" s="81"/>
    </row>
    <row r="4" spans="1:50" ht="15.75" customHeight="1" thickBot="1" x14ac:dyDescent="0.35">
      <c r="A4" s="246"/>
      <c r="B4" s="249"/>
      <c r="C4" s="252"/>
      <c r="D4" s="260"/>
      <c r="E4" s="260"/>
      <c r="F4" s="260"/>
      <c r="G4" s="222"/>
      <c r="H4" s="257"/>
      <c r="I4" s="263"/>
      <c r="J4" s="234"/>
      <c r="K4" s="243"/>
      <c r="L4" s="237"/>
      <c r="M4" s="240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34"/>
      <c r="Y4" s="228"/>
      <c r="Z4" s="231"/>
      <c r="AB4" s="81"/>
    </row>
    <row r="5" spans="1:50" ht="27.6" customHeight="1" x14ac:dyDescent="0.4">
      <c r="A5" s="217" t="s">
        <v>352</v>
      </c>
      <c r="B5" s="84"/>
      <c r="C5" s="173" t="s">
        <v>354</v>
      </c>
      <c r="D5" s="85"/>
      <c r="E5" s="85"/>
      <c r="F5" s="85"/>
      <c r="G5" s="85"/>
      <c r="H5" s="85"/>
      <c r="I5" s="85"/>
      <c r="J5" s="85"/>
      <c r="K5" s="86"/>
      <c r="L5" s="87"/>
      <c r="M5" s="88"/>
      <c r="N5" s="89"/>
      <c r="O5" s="89"/>
      <c r="P5" s="89"/>
      <c r="Q5" s="89"/>
      <c r="R5" s="89"/>
      <c r="S5" s="89"/>
      <c r="T5" s="89"/>
      <c r="U5" s="89"/>
      <c r="V5" s="89"/>
      <c r="W5" s="89"/>
      <c r="X5" s="90"/>
      <c r="Y5" s="91"/>
      <c r="Z5" s="79"/>
    </row>
    <row r="6" spans="1:50" customFormat="1" ht="20.25" customHeight="1" x14ac:dyDescent="0.3">
      <c r="A6" s="218"/>
      <c r="B6" s="253" t="s">
        <v>329</v>
      </c>
      <c r="C6" s="254"/>
      <c r="D6" s="92"/>
      <c r="E6" s="92"/>
      <c r="F6" s="92"/>
      <c r="G6" s="92"/>
      <c r="H6" s="93"/>
      <c r="I6" s="92"/>
      <c r="J6" s="92"/>
      <c r="K6" s="93"/>
      <c r="L6" s="93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5"/>
      <c r="Z6" s="96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</row>
    <row r="7" spans="1:50" customFormat="1" ht="20.25" customHeight="1" x14ac:dyDescent="0.3">
      <c r="A7" s="218"/>
      <c r="B7" s="132">
        <v>4525</v>
      </c>
      <c r="C7" s="148" t="str">
        <f>VLOOKUP($B7,'STEP 1 - Pound Calculation'!$B$8:$J$34,2,FALSE)</f>
        <v>Egg &amp; Cheese Sandwich on a Maple Pancake, WG - IW</v>
      </c>
      <c r="D7" s="99">
        <f>VLOOKUP($B7,'STEP 1 - Pound Calculation'!$B$8:$J$34,3,FALSE)</f>
        <v>1</v>
      </c>
      <c r="E7" s="99">
        <f>VLOOKUP($B7,'STEP 1 - Pound Calculation'!$B$8:$J$34,4,FALSE)</f>
        <v>1</v>
      </c>
      <c r="F7" s="99" t="str">
        <f>VLOOKUP($B7,'STEP 1 - Pound Calculation'!$B$8:$J$34,5,FALSE)</f>
        <v>-</v>
      </c>
      <c r="G7" s="105">
        <f>VLOOKUP($B7,'STEP 1 - Pound Calculation'!$B$8:$J$34,6,FALSE)</f>
        <v>5.25</v>
      </c>
      <c r="H7" s="100">
        <f>VLOOKUP($B7,'STEP 1 - Pound Calculation'!$B$8:$J$34,7,FALSE)</f>
        <v>10.455375</v>
      </c>
      <c r="I7" s="106">
        <f>VLOOKUP($B7,'STEP 1 - Pound Calculation'!$B$8:$J$34,8,FALSE)</f>
        <v>2.4</v>
      </c>
      <c r="J7" s="101">
        <f>VLOOKUP($B7,'STEP 1 - Pound Calculation'!$B$8:$J$34,9,FALSE)</f>
        <v>168</v>
      </c>
      <c r="K7" s="102">
        <f>'STEP 1 - Pound Calculation'!Z8</f>
        <v>0</v>
      </c>
      <c r="L7" s="103">
        <f>K7-Y7</f>
        <v>0</v>
      </c>
      <c r="M7" s="68"/>
      <c r="N7" s="64"/>
      <c r="O7" s="64"/>
      <c r="P7" s="64"/>
      <c r="Q7" s="64"/>
      <c r="R7" s="64"/>
      <c r="S7" s="64"/>
      <c r="T7" s="64"/>
      <c r="U7" s="64"/>
      <c r="V7" s="64"/>
      <c r="W7" s="64"/>
      <c r="X7" s="69"/>
      <c r="Y7" s="104">
        <f t="shared" ref="Y7" si="0">SUM(M7:X7)</f>
        <v>0</v>
      </c>
      <c r="Z7" s="80">
        <f t="shared" ref="Z7" si="1">K7*G7</f>
        <v>0</v>
      </c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</row>
    <row r="8" spans="1:50" customFormat="1" ht="20.25" customHeight="1" x14ac:dyDescent="0.3">
      <c r="A8" s="218"/>
      <c r="B8" s="137">
        <v>4603</v>
      </c>
      <c r="C8" s="98" t="str">
        <f>VLOOKUP($B8,'STEP 1 - Pound Calculation'!$B$8:$J$34,2,FALSE)</f>
        <v>Chicken Sausage &amp; Cheese Sandwich on a Honey Biscuit, WG - IW</v>
      </c>
      <c r="D8" s="99">
        <f>VLOOKUP($B8,'STEP 1 - Pound Calculation'!$B$8:$J$34,3,FALSE)</f>
        <v>1.25</v>
      </c>
      <c r="E8" s="99">
        <f>VLOOKUP($B8,'STEP 1 - Pound Calculation'!$B$8:$J$34,4,FALSE)</f>
        <v>1</v>
      </c>
      <c r="F8" s="99" t="str">
        <f>VLOOKUP($B8,'STEP 1 - Pound Calculation'!$B$8:$J$34,5,FALSE)</f>
        <v>-</v>
      </c>
      <c r="G8" s="105">
        <f>VLOOKUP($B8,'STEP 1 - Pound Calculation'!$B$8:$J$34,6,FALSE)</f>
        <v>3.13</v>
      </c>
      <c r="H8" s="100">
        <f>VLOOKUP($B8,'STEP 1 - Pound Calculation'!$B$8:$J$34,7,FALSE)</f>
        <v>6.2333949999999998</v>
      </c>
      <c r="I8" s="99">
        <f>VLOOKUP($B8,'STEP 1 - Pound Calculation'!$B$8:$J$34,8,FALSE)</f>
        <v>2.4</v>
      </c>
      <c r="J8" s="101">
        <f>VLOOKUP($B8,'STEP 1 - Pound Calculation'!$B$8:$J$34,9,FALSE)</f>
        <v>200</v>
      </c>
      <c r="K8" s="102">
        <f>'STEP 1 - Pound Calculation'!Z9</f>
        <v>0</v>
      </c>
      <c r="L8" s="103">
        <f t="shared" ref="L8:L16" si="2">K8-Y8</f>
        <v>0</v>
      </c>
      <c r="M8" s="68"/>
      <c r="N8" s="64"/>
      <c r="O8" s="64"/>
      <c r="P8" s="64"/>
      <c r="Q8" s="64"/>
      <c r="R8" s="64"/>
      <c r="S8" s="64"/>
      <c r="T8" s="64"/>
      <c r="U8" s="64"/>
      <c r="V8" s="64"/>
      <c r="W8" s="64"/>
      <c r="X8" s="69"/>
      <c r="Y8" s="91">
        <f t="shared" ref="Y8:Y16" si="3">SUM(M8:X8)</f>
        <v>0</v>
      </c>
      <c r="Z8" s="79">
        <f t="shared" ref="Z8:Z17" si="4">K8*G8</f>
        <v>0</v>
      </c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</row>
    <row r="9" spans="1:50" customFormat="1" ht="20.25" customHeight="1" x14ac:dyDescent="0.3">
      <c r="A9" s="218"/>
      <c r="B9" s="137">
        <v>4605</v>
      </c>
      <c r="C9" s="98" t="str">
        <f>VLOOKUP($B9,'STEP 1 - Pound Calculation'!$B$8:$J$34,2,FALSE)</f>
        <v>Egg &amp; American Cheese Sandwich on a Croissant, WG - IW</v>
      </c>
      <c r="D9" s="99">
        <f>VLOOKUP($B9,'STEP 1 - Pound Calculation'!$B$8:$J$34,3,FALSE)</f>
        <v>1</v>
      </c>
      <c r="E9" s="99">
        <f>VLOOKUP($B9,'STEP 1 - Pound Calculation'!$B$8:$J$34,4,FALSE)</f>
        <v>1</v>
      </c>
      <c r="F9" s="99" t="str">
        <f>VLOOKUP($B9,'STEP 1 - Pound Calculation'!$B$8:$J$34,5,FALSE)</f>
        <v>-</v>
      </c>
      <c r="G9" s="105">
        <f>VLOOKUP($B9,'STEP 1 - Pound Calculation'!$B$8:$J$34,6,FALSE)</f>
        <v>3.08</v>
      </c>
      <c r="H9" s="100">
        <f>VLOOKUP($B9,'STEP 1 - Pound Calculation'!$B$8:$J$34,7,FALSE)</f>
        <v>6.1338200000000001</v>
      </c>
      <c r="I9" s="99">
        <f>VLOOKUP($B9,'STEP 1 - Pound Calculation'!$B$8:$J$34,8,FALSE)</f>
        <v>2.4500000000000002</v>
      </c>
      <c r="J9" s="101">
        <f>VLOOKUP($B9,'STEP 1 - Pound Calculation'!$B$8:$J$34,9,FALSE)</f>
        <v>100</v>
      </c>
      <c r="K9" s="102">
        <f>'STEP 1 - Pound Calculation'!Z10</f>
        <v>0</v>
      </c>
      <c r="L9" s="103">
        <f t="shared" si="2"/>
        <v>0</v>
      </c>
      <c r="M9" s="68"/>
      <c r="N9" s="64"/>
      <c r="O9" s="64"/>
      <c r="P9" s="64"/>
      <c r="Q9" s="64"/>
      <c r="R9" s="64"/>
      <c r="S9" s="64"/>
      <c r="T9" s="64"/>
      <c r="U9" s="64"/>
      <c r="V9" s="64"/>
      <c r="W9" s="64"/>
      <c r="X9" s="69"/>
      <c r="Y9" s="91">
        <f t="shared" ref="Y9:Y11" si="5">SUM(M9:X9)</f>
        <v>0</v>
      </c>
      <c r="Z9" s="79">
        <f t="shared" ref="Z9:Z11" si="6">K9*G9</f>
        <v>0</v>
      </c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</row>
    <row r="10" spans="1:50" customFormat="1" ht="20.25" customHeight="1" x14ac:dyDescent="0.3">
      <c r="A10" s="218"/>
      <c r="B10" s="137">
        <v>4606</v>
      </c>
      <c r="C10" s="98" t="str">
        <f>VLOOKUP($B10,'STEP 1 - Pound Calculation'!$B$8:$J$34,2,FALSE)</f>
        <v>Egg &amp; Fiesta Cheese Sandwich on a Croissant, WG - IW</v>
      </c>
      <c r="D10" s="99">
        <f>VLOOKUP($B10,'STEP 1 - Pound Calculation'!$B$8:$J$34,3,FALSE)</f>
        <v>1</v>
      </c>
      <c r="E10" s="99">
        <f>VLOOKUP($B10,'STEP 1 - Pound Calculation'!$B$8:$J$34,4,FALSE)</f>
        <v>1</v>
      </c>
      <c r="F10" s="99" t="str">
        <f>VLOOKUP($B10,'STEP 1 - Pound Calculation'!$B$8:$J$34,5,FALSE)</f>
        <v>-</v>
      </c>
      <c r="G10" s="105">
        <f>VLOOKUP($B10,'STEP 1 - Pound Calculation'!$B$8:$J$34,6,FALSE)</f>
        <v>3.08</v>
      </c>
      <c r="H10" s="100">
        <f>VLOOKUP($B10,'STEP 1 - Pound Calculation'!$B$8:$J$34,7,FALSE)</f>
        <v>6.1338200000000001</v>
      </c>
      <c r="I10" s="99">
        <f>VLOOKUP($B10,'STEP 1 - Pound Calculation'!$B$8:$J$34,8,FALSE)</f>
        <v>2.4500000000000002</v>
      </c>
      <c r="J10" s="101">
        <f>VLOOKUP($B10,'STEP 1 - Pound Calculation'!$B$8:$J$34,9,FALSE)</f>
        <v>100</v>
      </c>
      <c r="K10" s="102">
        <f>'STEP 1 - Pound Calculation'!Z11</f>
        <v>0</v>
      </c>
      <c r="L10" s="103">
        <f t="shared" si="2"/>
        <v>0</v>
      </c>
      <c r="M10" s="68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9"/>
      <c r="Y10" s="91">
        <f t="shared" si="5"/>
        <v>0</v>
      </c>
      <c r="Z10" s="79">
        <f t="shared" si="6"/>
        <v>0</v>
      </c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</row>
    <row r="11" spans="1:50" customFormat="1" ht="20.25" customHeight="1" x14ac:dyDescent="0.3">
      <c r="A11" s="218"/>
      <c r="B11" s="137">
        <v>4607</v>
      </c>
      <c r="C11" s="98" t="str">
        <f>VLOOKUP($B11,'STEP 1 - Pound Calculation'!$B$8:$J$34,2,FALSE)</f>
        <v>Chicken Sausage &amp; Cheese Sandwich on a Croissant, WG - IW</v>
      </c>
      <c r="D11" s="99">
        <f>VLOOKUP($B11,'STEP 1 - Pound Calculation'!$B$8:$J$34,3,FALSE)</f>
        <v>1.5</v>
      </c>
      <c r="E11" s="99">
        <f>VLOOKUP($B11,'STEP 1 - Pound Calculation'!$B$8:$J$34,4,FALSE)</f>
        <v>1</v>
      </c>
      <c r="F11" s="99" t="str">
        <f>VLOOKUP($B11,'STEP 1 - Pound Calculation'!$B$8:$J$34,5,FALSE)</f>
        <v>-</v>
      </c>
      <c r="G11" s="105">
        <f>VLOOKUP($B11,'STEP 1 - Pound Calculation'!$B$8:$J$34,6,FALSE)</f>
        <v>3.08</v>
      </c>
      <c r="H11" s="100">
        <f>VLOOKUP($B11,'STEP 1 - Pound Calculation'!$B$8:$J$34,7,FALSE)</f>
        <v>6.1338200000000001</v>
      </c>
      <c r="I11" s="99">
        <f>VLOOKUP($B11,'STEP 1 - Pound Calculation'!$B$8:$J$34,8,FALSE)</f>
        <v>2.9</v>
      </c>
      <c r="J11" s="101">
        <f>VLOOKUP($B11,'STEP 1 - Pound Calculation'!$B$8:$J$34,9,FALSE)</f>
        <v>100</v>
      </c>
      <c r="K11" s="102">
        <f>'STEP 1 - Pound Calculation'!Z12</f>
        <v>0</v>
      </c>
      <c r="L11" s="103">
        <f t="shared" si="2"/>
        <v>0</v>
      </c>
      <c r="M11" s="68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9"/>
      <c r="Y11" s="91">
        <f t="shared" si="5"/>
        <v>0</v>
      </c>
      <c r="Z11" s="79">
        <f t="shared" si="6"/>
        <v>0</v>
      </c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</row>
    <row r="12" spans="1:50" customFormat="1" ht="20.25" customHeight="1" x14ac:dyDescent="0.3">
      <c r="A12" s="218"/>
      <c r="B12" s="137">
        <v>6604</v>
      </c>
      <c r="C12" s="98" t="str">
        <f>VLOOKUP($B12,'STEP 1 - Pound Calculation'!$B$8:$J$34,2,FALSE)</f>
        <v>Egg, &amp; Cheese Sandwich on an English Muffin, WG - IW</v>
      </c>
      <c r="D12" s="99">
        <f>VLOOKUP($B12,'STEP 1 - Pound Calculation'!$B$8:$J$34,3,FALSE)</f>
        <v>1</v>
      </c>
      <c r="E12" s="99">
        <f>VLOOKUP($B12,'STEP 1 - Pound Calculation'!$B$8:$J$34,4,FALSE)</f>
        <v>2</v>
      </c>
      <c r="F12" s="99" t="str">
        <f>VLOOKUP($B12,'STEP 1 - Pound Calculation'!$B$8:$J$34,5,FALSE)</f>
        <v>-</v>
      </c>
      <c r="G12" s="105">
        <f>VLOOKUP($B12,'STEP 1 - Pound Calculation'!$B$8:$J$34,6,FALSE)</f>
        <v>3</v>
      </c>
      <c r="H12" s="100">
        <f>VLOOKUP($B12,'STEP 1 - Pound Calculation'!$B$8:$J$34,7,FALSE)</f>
        <v>5.9744999999999999</v>
      </c>
      <c r="I12" s="99">
        <f>VLOOKUP($B12,'STEP 1 - Pound Calculation'!$B$8:$J$34,8,FALSE)</f>
        <v>3.3</v>
      </c>
      <c r="J12" s="101">
        <f>VLOOKUP($B12,'STEP 1 - Pound Calculation'!$B$8:$J$34,9,FALSE)</f>
        <v>96</v>
      </c>
      <c r="K12" s="102">
        <f>'STEP 1 - Pound Calculation'!Z13</f>
        <v>0</v>
      </c>
      <c r="L12" s="103">
        <f t="shared" si="2"/>
        <v>0</v>
      </c>
      <c r="M12" s="68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9"/>
      <c r="Y12" s="91">
        <f t="shared" si="3"/>
        <v>0</v>
      </c>
      <c r="Z12" s="79">
        <f t="shared" si="4"/>
        <v>0</v>
      </c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</row>
    <row r="13" spans="1:50" customFormat="1" ht="20.25" customHeight="1" x14ac:dyDescent="0.3">
      <c r="A13" s="218"/>
      <c r="B13" s="137">
        <v>6667</v>
      </c>
      <c r="C13" s="98" t="str">
        <f>VLOOKUP($B13,'STEP 1 - Pound Calculation'!$B$8:$J$34,2,FALSE)</f>
        <v>Chicken Sausage, Egg, &amp; Cheese Sandwich on an English Muffin, WG - IW</v>
      </c>
      <c r="D13" s="99">
        <f>VLOOKUP($B13,'STEP 1 - Pound Calculation'!$B$8:$J$34,3,FALSE)</f>
        <v>2</v>
      </c>
      <c r="E13" s="99">
        <f>VLOOKUP($B13,'STEP 1 - Pound Calculation'!$B$8:$J$34,4,FALSE)</f>
        <v>2</v>
      </c>
      <c r="F13" s="99" t="str">
        <f>VLOOKUP($B13,'STEP 1 - Pound Calculation'!$B$8:$J$34,5,FALSE)</f>
        <v>-</v>
      </c>
      <c r="G13" s="105">
        <f>VLOOKUP($B13,'STEP 1 - Pound Calculation'!$B$8:$J$34,6,FALSE)</f>
        <v>3</v>
      </c>
      <c r="H13" s="100">
        <f>VLOOKUP($B13,'STEP 1 - Pound Calculation'!$B$8:$J$34,7,FALSE)</f>
        <v>5.9744999999999999</v>
      </c>
      <c r="I13" s="99">
        <f>VLOOKUP($B13,'STEP 1 - Pound Calculation'!$B$8:$J$34,8,FALSE)</f>
        <v>4.45</v>
      </c>
      <c r="J13" s="101">
        <f>VLOOKUP($B13,'STEP 1 - Pound Calculation'!$B$8:$J$34,9,FALSE)</f>
        <v>96</v>
      </c>
      <c r="K13" s="102">
        <f>'STEP 1 - Pound Calculation'!Z14</f>
        <v>0</v>
      </c>
      <c r="L13" s="103">
        <f t="shared" si="2"/>
        <v>0</v>
      </c>
      <c r="M13" s="68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9"/>
      <c r="Y13" s="91">
        <f t="shared" si="3"/>
        <v>0</v>
      </c>
      <c r="Z13" s="79">
        <f t="shared" si="4"/>
        <v>0</v>
      </c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</row>
    <row r="14" spans="1:50" customFormat="1" ht="20.25" customHeight="1" x14ac:dyDescent="0.3">
      <c r="A14" s="218"/>
      <c r="B14" s="137">
        <v>6732</v>
      </c>
      <c r="C14" s="98" t="str">
        <f>VLOOKUP($B14,'STEP 1 - Pound Calculation'!$B$8:$J$34,2,FALSE)</f>
        <v>Chicken Sausage &amp; Cheese Sandwich on a Buttermilk Pancake, WG - IW</v>
      </c>
      <c r="D14" s="99">
        <f>VLOOKUP($B14,'STEP 1 - Pound Calculation'!$B$8:$J$34,3,FALSE)</f>
        <v>2.5</v>
      </c>
      <c r="E14" s="99">
        <f>VLOOKUP($B14,'STEP 1 - Pound Calculation'!$B$8:$J$34,4,FALSE)</f>
        <v>2</v>
      </c>
      <c r="F14" s="99" t="str">
        <f>VLOOKUP($B14,'STEP 1 - Pound Calculation'!$B$8:$J$34,5,FALSE)</f>
        <v>-</v>
      </c>
      <c r="G14" s="105">
        <f>VLOOKUP($B14,'STEP 1 - Pound Calculation'!$B$8:$J$34,6,FALSE)</f>
        <v>3.13</v>
      </c>
      <c r="H14" s="100">
        <f>VLOOKUP($B14,'STEP 1 - Pound Calculation'!$B$8:$J$34,7,FALSE)</f>
        <v>6.2333949999999998</v>
      </c>
      <c r="I14" s="99">
        <f>VLOOKUP($B14,'STEP 1 - Pound Calculation'!$B$8:$J$34,8,FALSE)</f>
        <v>5.5</v>
      </c>
      <c r="J14" s="101">
        <f>VLOOKUP($B14,'STEP 1 - Pound Calculation'!$B$8:$J$34,9,FALSE)</f>
        <v>100</v>
      </c>
      <c r="K14" s="102">
        <f>'STEP 1 - Pound Calculation'!Z15</f>
        <v>0</v>
      </c>
      <c r="L14" s="103">
        <f t="shared" si="2"/>
        <v>0</v>
      </c>
      <c r="M14" s="68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9"/>
      <c r="Y14" s="91">
        <f t="shared" si="3"/>
        <v>0</v>
      </c>
      <c r="Z14" s="79">
        <f t="shared" si="4"/>
        <v>0</v>
      </c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</row>
    <row r="15" spans="1:50" customFormat="1" ht="20.25" customHeight="1" x14ac:dyDescent="0.3">
      <c r="A15" s="218"/>
      <c r="B15" s="137">
        <v>6744</v>
      </c>
      <c r="C15" s="98" t="str">
        <f>VLOOKUP($B15,'STEP 1 - Pound Calculation'!$B$8:$J$34,2,FALSE)</f>
        <v>Chicken Sausage &amp; Cheese Sandwich on a Maple Waffle, WG - IW</v>
      </c>
      <c r="D15" s="99">
        <f>VLOOKUP($B15,'STEP 1 - Pound Calculation'!$B$8:$J$34,3,FALSE)</f>
        <v>1.25</v>
      </c>
      <c r="E15" s="99">
        <f>VLOOKUP($B15,'STEP 1 - Pound Calculation'!$B$8:$J$34,4,FALSE)</f>
        <v>1</v>
      </c>
      <c r="F15" s="99" t="str">
        <f>VLOOKUP($B15,'STEP 1 - Pound Calculation'!$B$8:$J$34,5,FALSE)</f>
        <v>-</v>
      </c>
      <c r="G15" s="105">
        <f>VLOOKUP($B15,'STEP 1 - Pound Calculation'!$B$8:$J$34,6,FALSE)</f>
        <v>1.97</v>
      </c>
      <c r="H15" s="100">
        <f>VLOOKUP($B15,'STEP 1 - Pound Calculation'!$B$8:$J$34,7,FALSE)</f>
        <v>3.9232550000000002</v>
      </c>
      <c r="I15" s="106">
        <f>VLOOKUP($B15,'STEP 1 - Pound Calculation'!$B$8:$J$34,8,FALSE)</f>
        <v>2.85</v>
      </c>
      <c r="J15" s="101">
        <f>VLOOKUP($B15,'STEP 1 - Pound Calculation'!$B$8:$J$34,9,FALSE)</f>
        <v>126</v>
      </c>
      <c r="K15" s="102">
        <f>'STEP 1 - Pound Calculation'!Z16</f>
        <v>0</v>
      </c>
      <c r="L15" s="103">
        <f t="shared" si="2"/>
        <v>0</v>
      </c>
      <c r="M15" s="68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9"/>
      <c r="Y15" s="91">
        <f t="shared" ref="Y15" si="7">SUM(M15:X15)</f>
        <v>0</v>
      </c>
      <c r="Z15" s="79">
        <f t="shared" ref="Z15" si="8">K15*G15</f>
        <v>0</v>
      </c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</row>
    <row r="16" spans="1:50" customFormat="1" ht="20.25" customHeight="1" x14ac:dyDescent="0.3">
      <c r="A16" s="218"/>
      <c r="B16" s="137">
        <v>9126</v>
      </c>
      <c r="C16" s="98" t="str">
        <f>VLOOKUP($B16,'STEP 1 - Pound Calculation'!$B$8:$J$34,2,FALSE)</f>
        <v>Chicken Sausage &amp; Cheese Sandwich on a Maple Pancake, WG - IW</v>
      </c>
      <c r="D16" s="99">
        <f>VLOOKUP($B16,'STEP 1 - Pound Calculation'!$B$8:$J$34,3,FALSE)</f>
        <v>1.25</v>
      </c>
      <c r="E16" s="99">
        <f>VLOOKUP($B16,'STEP 1 - Pound Calculation'!$B$8:$J$34,4,FALSE)</f>
        <v>1</v>
      </c>
      <c r="F16" s="99" t="str">
        <f>VLOOKUP($B16,'STEP 1 - Pound Calculation'!$B$8:$J$34,5,FALSE)</f>
        <v>-</v>
      </c>
      <c r="G16" s="105">
        <f>VLOOKUP($B16,'STEP 1 - Pound Calculation'!$B$8:$J$34,6,FALSE)</f>
        <v>2.62</v>
      </c>
      <c r="H16" s="100">
        <f>VLOOKUP($B16,'STEP 1 - Pound Calculation'!$B$8:$J$34,7,FALSE)</f>
        <v>5.2177300000000004</v>
      </c>
      <c r="I16" s="99">
        <f>VLOOKUP($B16,'STEP 1 - Pound Calculation'!$B$8:$J$34,8,FALSE)</f>
        <v>2.8</v>
      </c>
      <c r="J16" s="101">
        <f>VLOOKUP($B16,'STEP 1 - Pound Calculation'!$B$8:$J$34,9,FALSE)</f>
        <v>168</v>
      </c>
      <c r="K16" s="102">
        <f>'STEP 1 - Pound Calculation'!Z17</f>
        <v>0</v>
      </c>
      <c r="L16" s="103">
        <f t="shared" si="2"/>
        <v>0</v>
      </c>
      <c r="M16" s="68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9"/>
      <c r="Y16" s="91">
        <f t="shared" si="3"/>
        <v>0</v>
      </c>
      <c r="Z16" s="79">
        <f t="shared" si="4"/>
        <v>0</v>
      </c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</row>
    <row r="17" spans="1:50" customFormat="1" ht="20.25" customHeight="1" x14ac:dyDescent="0.3">
      <c r="A17" s="218"/>
      <c r="B17" s="253" t="s">
        <v>368</v>
      </c>
      <c r="C17" s="254"/>
      <c r="D17" s="92"/>
      <c r="E17" s="92"/>
      <c r="F17" s="92"/>
      <c r="G17" s="92"/>
      <c r="H17" s="93"/>
      <c r="I17" s="92"/>
      <c r="J17" s="92"/>
      <c r="K17" s="93"/>
      <c r="L17" s="93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5"/>
      <c r="Z17" s="96">
        <f t="shared" si="4"/>
        <v>0</v>
      </c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</row>
    <row r="18" spans="1:50" customFormat="1" ht="20.25" customHeight="1" x14ac:dyDescent="0.3">
      <c r="A18" s="218"/>
      <c r="B18" s="132">
        <v>6658</v>
      </c>
      <c r="C18" s="98" t="str">
        <f>VLOOKUP($B18,'STEP 1 - Pound Calculation'!$B$8:$J$34,2,FALSE)</f>
        <v>Grilled Cheese Sandwich, WG - IW</v>
      </c>
      <c r="D18" s="99">
        <f>VLOOKUP($B18,'STEP 1 - Pound Calculation'!$B$8:$J$34,3,FALSE)</f>
        <v>1</v>
      </c>
      <c r="E18" s="99">
        <f>VLOOKUP($B18,'STEP 1 - Pound Calculation'!$B$8:$J$34,4,FALSE)</f>
        <v>2</v>
      </c>
      <c r="F18" s="99" t="str">
        <f>VLOOKUP($B18,'STEP 1 - Pound Calculation'!$B$8:$J$34,5,FALSE)</f>
        <v>-</v>
      </c>
      <c r="G18" s="99">
        <f>VLOOKUP($B18,'STEP 1 - Pound Calculation'!$B$8:$J$34,6,FALSE)</f>
        <v>6.75</v>
      </c>
      <c r="H18" s="100">
        <f>VLOOKUP($B18,'STEP 1 - Pound Calculation'!$B$8:$J$34,7,FALSE)</f>
        <v>13.442625</v>
      </c>
      <c r="I18" s="99">
        <f>VLOOKUP($B18,'STEP 1 - Pound Calculation'!$B$8:$J$34,8,FALSE)</f>
        <v>3.26</v>
      </c>
      <c r="J18" s="101">
        <f>VLOOKUP($B18,'STEP 1 - Pound Calculation'!$B$8:$J$34,9,FALSE)</f>
        <v>108</v>
      </c>
      <c r="K18" s="102">
        <f>'STEP 1 - Pound Calculation'!Z19</f>
        <v>0</v>
      </c>
      <c r="L18" s="107">
        <f t="shared" ref="L18:L27" si="9">K18-Y18</f>
        <v>0</v>
      </c>
      <c r="M18" s="68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9"/>
      <c r="Y18" s="104">
        <f t="shared" ref="Y18:Y27" si="10">SUM(M18:X18)</f>
        <v>0</v>
      </c>
      <c r="Z18" s="80">
        <f t="shared" ref="Z18:Z27" si="11">K18*G18</f>
        <v>0</v>
      </c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</row>
    <row r="19" spans="1:50" customFormat="1" ht="20.25" customHeight="1" x14ac:dyDescent="0.3">
      <c r="A19" s="218"/>
      <c r="B19" s="137">
        <v>6659</v>
      </c>
      <c r="C19" s="98" t="str">
        <f>VLOOKUP($B19,'STEP 1 - Pound Calculation'!$B$8:$J$34,2,FALSE)</f>
        <v>Grilled Cheese Sandwich with American, WG - IW</v>
      </c>
      <c r="D19" s="99">
        <f>VLOOKUP($B19,'STEP 1 - Pound Calculation'!$B$8:$J$34,3,FALSE)</f>
        <v>2</v>
      </c>
      <c r="E19" s="99">
        <f>VLOOKUP($B19,'STEP 1 - Pound Calculation'!$B$8:$J$34,4,FALSE)</f>
        <v>2</v>
      </c>
      <c r="F19" s="99" t="str">
        <f>VLOOKUP($B19,'STEP 1 - Pound Calculation'!$B$8:$J$34,5,FALSE)</f>
        <v>-</v>
      </c>
      <c r="G19" s="99">
        <f>VLOOKUP($B19,'STEP 1 - Pound Calculation'!$B$8:$J$34,6,FALSE)</f>
        <v>13.5</v>
      </c>
      <c r="H19" s="100">
        <f>VLOOKUP($B19,'STEP 1 - Pound Calculation'!$B$8:$J$34,7,FALSE)</f>
        <v>26.885249999999999</v>
      </c>
      <c r="I19" s="99">
        <f>VLOOKUP($B19,'STEP 1 - Pound Calculation'!$B$8:$J$34,8,FALSE)</f>
        <v>4.16</v>
      </c>
      <c r="J19" s="101">
        <f>VLOOKUP($B19,'STEP 1 - Pound Calculation'!$B$8:$J$34,9,FALSE)</f>
        <v>108</v>
      </c>
      <c r="K19" s="149">
        <f>'STEP 1 - Pound Calculation'!Z20</f>
        <v>0</v>
      </c>
      <c r="L19" s="108">
        <f t="shared" si="9"/>
        <v>0</v>
      </c>
      <c r="M19" s="68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9"/>
      <c r="Y19" s="91">
        <f t="shared" si="10"/>
        <v>0</v>
      </c>
      <c r="Z19" s="79">
        <f t="shared" si="11"/>
        <v>0</v>
      </c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</row>
    <row r="20" spans="1:50" customFormat="1" ht="20.25" customHeight="1" x14ac:dyDescent="0.3">
      <c r="A20" s="218"/>
      <c r="B20" s="137">
        <v>6676</v>
      </c>
      <c r="C20" s="98" t="str">
        <f>VLOOKUP($B20,'STEP 1 - Pound Calculation'!$B$8:$J$34,2,FALSE)</f>
        <v>Grilled Cheese Sandwich with American &amp; Mozzarella, LS, WG -  IW</v>
      </c>
      <c r="D20" s="99">
        <f>VLOOKUP($B20,'STEP 1 - Pound Calculation'!$B$8:$J$34,3,FALSE)</f>
        <v>2</v>
      </c>
      <c r="E20" s="99">
        <f>VLOOKUP($B20,'STEP 1 - Pound Calculation'!$B$8:$J$34,4,FALSE)</f>
        <v>2</v>
      </c>
      <c r="F20" s="99" t="str">
        <f>VLOOKUP($B20,'STEP 1 - Pound Calculation'!$B$8:$J$34,5,FALSE)</f>
        <v>-</v>
      </c>
      <c r="G20" s="99">
        <f>VLOOKUP($B20,'STEP 1 - Pound Calculation'!$B$8:$J$34,6,FALSE)</f>
        <v>13.5</v>
      </c>
      <c r="H20" s="100">
        <f>VLOOKUP($B20,'STEP 1 - Pound Calculation'!$B$8:$J$34,7,FALSE)</f>
        <v>26.885249999999999</v>
      </c>
      <c r="I20" s="99">
        <f>VLOOKUP($B20,'STEP 1 - Pound Calculation'!$B$8:$J$34,8,FALSE)</f>
        <v>4.5</v>
      </c>
      <c r="J20" s="101">
        <f>VLOOKUP($B20,'STEP 1 - Pound Calculation'!$B$8:$J$34,9,FALSE)</f>
        <v>108</v>
      </c>
      <c r="K20" s="149">
        <f>'STEP 1 - Pound Calculation'!Z21</f>
        <v>0</v>
      </c>
      <c r="L20" s="108">
        <f t="shared" si="9"/>
        <v>0</v>
      </c>
      <c r="M20" s="68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9"/>
      <c r="Y20" s="91">
        <f t="shared" si="10"/>
        <v>0</v>
      </c>
      <c r="Z20" s="79">
        <f t="shared" si="11"/>
        <v>0</v>
      </c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</row>
    <row r="21" spans="1:50" customFormat="1" ht="20.25" customHeight="1" x14ac:dyDescent="0.3">
      <c r="A21" s="218"/>
      <c r="B21" s="137">
        <v>6677</v>
      </c>
      <c r="C21" s="98" t="str">
        <f>VLOOKUP($B21,'STEP 1 - Pound Calculation'!$B$8:$J$34,2,FALSE)</f>
        <v>Grilled Cheese Sandwich with American, WG - Bulk</v>
      </c>
      <c r="D21" s="99">
        <f>VLOOKUP($B21,'STEP 1 - Pound Calculation'!$B$8:$J$34,3,FALSE)</f>
        <v>2</v>
      </c>
      <c r="E21" s="99">
        <f>VLOOKUP($B21,'STEP 1 - Pound Calculation'!$B$8:$J$34,4,FALSE)</f>
        <v>2</v>
      </c>
      <c r="F21" s="99" t="str">
        <f>VLOOKUP($B21,'STEP 1 - Pound Calculation'!$B$8:$J$34,5,FALSE)</f>
        <v>-</v>
      </c>
      <c r="G21" s="99">
        <f>VLOOKUP($B21,'STEP 1 - Pound Calculation'!$B$8:$J$34,6,FALSE)</f>
        <v>12</v>
      </c>
      <c r="H21" s="100">
        <f>VLOOKUP($B21,'STEP 1 - Pound Calculation'!$B$8:$J$34,7,FALSE)</f>
        <v>23.898</v>
      </c>
      <c r="I21" s="99">
        <f>VLOOKUP($B21,'STEP 1 - Pound Calculation'!$B$8:$J$34,8,FALSE)</f>
        <v>4</v>
      </c>
      <c r="J21" s="101">
        <f>VLOOKUP($B21,'STEP 1 - Pound Calculation'!$B$8:$J$34,9,FALSE)</f>
        <v>96</v>
      </c>
      <c r="K21" s="149">
        <f>'STEP 1 - Pound Calculation'!Z22</f>
        <v>0</v>
      </c>
      <c r="L21" s="108">
        <f t="shared" si="9"/>
        <v>0</v>
      </c>
      <c r="M21" s="68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9"/>
      <c r="Y21" s="91">
        <f t="shared" si="10"/>
        <v>0</v>
      </c>
      <c r="Z21" s="79">
        <f t="shared" si="11"/>
        <v>0</v>
      </c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</row>
    <row r="22" spans="1:50" customFormat="1" ht="20.25" customHeight="1" x14ac:dyDescent="0.3">
      <c r="A22" s="218"/>
      <c r="B22" s="137">
        <v>6709</v>
      </c>
      <c r="C22" s="98" t="str">
        <f>VLOOKUP($B22,'STEP 1 - Pound Calculation'!$B$8:$J$34,2,FALSE)</f>
        <v>Mozzarella &amp; American Cheese Croissant Sandwich, WG - IW</v>
      </c>
      <c r="D22" s="99">
        <f>VLOOKUP($B22,'STEP 1 - Pound Calculation'!$B$8:$J$34,3,FALSE)</f>
        <v>2</v>
      </c>
      <c r="E22" s="99">
        <f>VLOOKUP($B22,'STEP 1 - Pound Calculation'!$B$8:$J$34,4,FALSE)</f>
        <v>2</v>
      </c>
      <c r="F22" s="99" t="str">
        <f>VLOOKUP($B22,'STEP 1 - Pound Calculation'!$B$8:$J$34,5,FALSE)</f>
        <v>-</v>
      </c>
      <c r="G22" s="99">
        <f>VLOOKUP($B22,'STEP 1 - Pound Calculation'!$B$8:$J$34,6,FALSE)</f>
        <v>9.01</v>
      </c>
      <c r="H22" s="100">
        <f>VLOOKUP($B22,'STEP 1 - Pound Calculation'!$B$8:$J$34,7,FALSE)</f>
        <v>17.943415000000002</v>
      </c>
      <c r="I22" s="99">
        <f>VLOOKUP($B22,'STEP 1 - Pound Calculation'!$B$8:$J$34,8,FALSE)</f>
        <v>4.2</v>
      </c>
      <c r="J22" s="101">
        <f>VLOOKUP($B22,'STEP 1 - Pound Calculation'!$B$8:$J$34,9,FALSE)</f>
        <v>72</v>
      </c>
      <c r="K22" s="149">
        <f>'STEP 1 - Pound Calculation'!Z23</f>
        <v>0</v>
      </c>
      <c r="L22" s="108">
        <f t="shared" si="9"/>
        <v>0</v>
      </c>
      <c r="M22" s="68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9"/>
      <c r="Y22" s="91">
        <f t="shared" si="10"/>
        <v>0</v>
      </c>
      <c r="Z22" s="79">
        <f t="shared" si="11"/>
        <v>0</v>
      </c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</row>
    <row r="23" spans="1:50" customFormat="1" ht="20.25" customHeight="1" x14ac:dyDescent="0.3">
      <c r="A23" s="218"/>
      <c r="B23" s="137">
        <v>6725</v>
      </c>
      <c r="C23" s="98" t="str">
        <f>VLOOKUP($B23,'STEP 1 - Pound Calculation'!$B$8:$J$34,2,FALSE)</f>
        <v>Pepperjack Grilled Cheese, WG - IW</v>
      </c>
      <c r="D23" s="99">
        <f>VLOOKUP($B23,'STEP 1 - Pound Calculation'!$B$8:$J$34,3,FALSE)</f>
        <v>2</v>
      </c>
      <c r="E23" s="99">
        <f>VLOOKUP($B23,'STEP 1 - Pound Calculation'!$B$8:$J$34,4,FALSE)</f>
        <v>2</v>
      </c>
      <c r="F23" s="99" t="str">
        <f>VLOOKUP($B23,'STEP 1 - Pound Calculation'!$B$8:$J$34,5,FALSE)</f>
        <v>-</v>
      </c>
      <c r="G23" s="99">
        <f>VLOOKUP($B23,'STEP 1 - Pound Calculation'!$B$8:$J$34,6,FALSE)</f>
        <v>13.5</v>
      </c>
      <c r="H23" s="100">
        <f>VLOOKUP($B23,'STEP 1 - Pound Calculation'!$B$8:$J$34,7,FALSE)</f>
        <v>26.885249999999999</v>
      </c>
      <c r="I23" s="99">
        <f>VLOOKUP($B23,'STEP 1 - Pound Calculation'!$B$8:$J$34,8,FALSE)</f>
        <v>4.5</v>
      </c>
      <c r="J23" s="101">
        <f>VLOOKUP($B23,'STEP 1 - Pound Calculation'!$B$8:$J$34,9,FALSE)</f>
        <v>108</v>
      </c>
      <c r="K23" s="149">
        <f>'STEP 1 - Pound Calculation'!Z24</f>
        <v>0</v>
      </c>
      <c r="L23" s="108">
        <f t="shared" si="9"/>
        <v>0</v>
      </c>
      <c r="M23" s="68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9"/>
      <c r="Y23" s="91">
        <f t="shared" si="10"/>
        <v>0</v>
      </c>
      <c r="Z23" s="79">
        <f t="shared" si="11"/>
        <v>0</v>
      </c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</row>
    <row r="24" spans="1:50" customFormat="1" ht="20.25" customHeight="1" x14ac:dyDescent="0.3">
      <c r="A24" s="218"/>
      <c r="B24" s="137">
        <v>6726</v>
      </c>
      <c r="C24" s="98" t="str">
        <f>VLOOKUP($B24,'STEP 1 - Pound Calculation'!$B$8:$J$34,2,FALSE)</f>
        <v>Pepperjack &amp; Mozzarella Grilled Cheese, WG - IW</v>
      </c>
      <c r="D24" s="99">
        <f>VLOOKUP($B24,'STEP 1 - Pound Calculation'!$B$8:$J$34,3,FALSE)</f>
        <v>2</v>
      </c>
      <c r="E24" s="99">
        <f>VLOOKUP($B24,'STEP 1 - Pound Calculation'!$B$8:$J$34,4,FALSE)</f>
        <v>2</v>
      </c>
      <c r="F24" s="99" t="str">
        <f>VLOOKUP($B24,'STEP 1 - Pound Calculation'!$B$8:$J$34,5,FALSE)</f>
        <v>-</v>
      </c>
      <c r="G24" s="99">
        <f>VLOOKUP($B24,'STEP 1 - Pound Calculation'!$B$8:$J$34,6,FALSE)</f>
        <v>13.5</v>
      </c>
      <c r="H24" s="100">
        <f>VLOOKUP($B24,'STEP 1 - Pound Calculation'!$B$8:$J$34,7,FALSE)</f>
        <v>26.885249999999999</v>
      </c>
      <c r="I24" s="99">
        <f>VLOOKUP($B24,'STEP 1 - Pound Calculation'!$B$8:$J$34,8,FALSE)</f>
        <v>4.5</v>
      </c>
      <c r="J24" s="101">
        <f>VLOOKUP($B24,'STEP 1 - Pound Calculation'!$B$8:$J$34,9,FALSE)</f>
        <v>108</v>
      </c>
      <c r="K24" s="149">
        <f>'STEP 1 - Pound Calculation'!Z25</f>
        <v>0</v>
      </c>
      <c r="L24" s="108">
        <f t="shared" si="9"/>
        <v>0</v>
      </c>
      <c r="M24" s="68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9"/>
      <c r="Y24" s="91">
        <f t="shared" si="10"/>
        <v>0</v>
      </c>
      <c r="Z24" s="79">
        <f t="shared" si="11"/>
        <v>0</v>
      </c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</row>
    <row r="25" spans="1:50" customFormat="1" ht="20.25" customHeight="1" x14ac:dyDescent="0.3">
      <c r="A25" s="218"/>
      <c r="B25" s="137">
        <v>6727</v>
      </c>
      <c r="C25" s="98" t="str">
        <f>VLOOKUP($B25,'STEP 1 - Pound Calculation'!$B$8:$J$34,2,FALSE)</f>
        <v>Garlic Mozzarella Grilled Cheese, WG - IW</v>
      </c>
      <c r="D25" s="99">
        <f>VLOOKUP($B25,'STEP 1 - Pound Calculation'!$B$8:$J$34,3,FALSE)</f>
        <v>2</v>
      </c>
      <c r="E25" s="99">
        <f>VLOOKUP($B25,'STEP 1 - Pound Calculation'!$B$8:$J$34,4,FALSE)</f>
        <v>2</v>
      </c>
      <c r="F25" s="99" t="str">
        <f>VLOOKUP($B25,'STEP 1 - Pound Calculation'!$B$8:$J$34,5,FALSE)</f>
        <v>-</v>
      </c>
      <c r="G25" s="99">
        <f>VLOOKUP($B25,'STEP 1 - Pound Calculation'!$B$8:$J$34,6,FALSE)</f>
        <v>13.5</v>
      </c>
      <c r="H25" s="100">
        <f>VLOOKUP($B25,'STEP 1 - Pound Calculation'!$B$8:$J$34,7,FALSE)</f>
        <v>26.885249999999999</v>
      </c>
      <c r="I25" s="99">
        <f>VLOOKUP($B25,'STEP 1 - Pound Calculation'!$B$8:$J$34,8,FALSE)</f>
        <v>4.5</v>
      </c>
      <c r="J25" s="101">
        <f>VLOOKUP($B25,'STEP 1 - Pound Calculation'!$B$8:$J$34,9,FALSE)</f>
        <v>108</v>
      </c>
      <c r="K25" s="149">
        <f>'STEP 1 - Pound Calculation'!Z26</f>
        <v>0</v>
      </c>
      <c r="L25" s="108">
        <f t="shared" si="9"/>
        <v>0</v>
      </c>
      <c r="M25" s="68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9"/>
      <c r="Y25" s="91">
        <f t="shared" si="10"/>
        <v>0</v>
      </c>
      <c r="Z25" s="79">
        <f t="shared" si="11"/>
        <v>0</v>
      </c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</row>
    <row r="26" spans="1:50" customFormat="1" ht="20.25" customHeight="1" x14ac:dyDescent="0.3">
      <c r="A26" s="218"/>
      <c r="B26" s="137">
        <v>6729</v>
      </c>
      <c r="C26" s="98" t="str">
        <f>VLOOKUP($B26,'STEP 1 - Pound Calculation'!$B$8:$J$34,2,FALSE)</f>
        <v>Garlic Mozzarella Grilled Cheese, WG - Bulk</v>
      </c>
      <c r="D26" s="99">
        <f>VLOOKUP($B26,'STEP 1 - Pound Calculation'!$B$8:$J$34,3,FALSE)</f>
        <v>2</v>
      </c>
      <c r="E26" s="99">
        <f>VLOOKUP($B26,'STEP 1 - Pound Calculation'!$B$8:$J$34,4,FALSE)</f>
        <v>2</v>
      </c>
      <c r="F26" s="99" t="str">
        <f>VLOOKUP($B26,'STEP 1 - Pound Calculation'!$B$8:$J$34,5,FALSE)</f>
        <v>-</v>
      </c>
      <c r="G26" s="99">
        <f>VLOOKUP($B26,'STEP 1 - Pound Calculation'!$B$8:$J$34,6,FALSE)</f>
        <v>12</v>
      </c>
      <c r="H26" s="100">
        <f>VLOOKUP($B26,'STEP 1 - Pound Calculation'!$B$8:$J$34,7,FALSE)</f>
        <v>23.898</v>
      </c>
      <c r="I26" s="99">
        <f>VLOOKUP($B26,'STEP 1 - Pound Calculation'!$B$8:$J$34,8,FALSE)</f>
        <v>4.5</v>
      </c>
      <c r="J26" s="101">
        <f>VLOOKUP($B26,'STEP 1 - Pound Calculation'!$B$8:$J$34,9,FALSE)</f>
        <v>96</v>
      </c>
      <c r="K26" s="149">
        <f>'STEP 1 - Pound Calculation'!Z27</f>
        <v>0</v>
      </c>
      <c r="L26" s="108">
        <f t="shared" si="9"/>
        <v>0</v>
      </c>
      <c r="M26" s="68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9"/>
      <c r="Y26" s="91">
        <f t="shared" si="10"/>
        <v>0</v>
      </c>
      <c r="Z26" s="79">
        <f t="shared" si="11"/>
        <v>0</v>
      </c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</row>
    <row r="27" spans="1:50" customFormat="1" ht="20.25" customHeight="1" thickBot="1" x14ac:dyDescent="0.35">
      <c r="A27" s="218"/>
      <c r="B27" s="137">
        <v>6745</v>
      </c>
      <c r="C27" s="98" t="str">
        <f>VLOOKUP($B27,'STEP 1 - Pound Calculation'!$B$8:$J$34,2,FALSE)</f>
        <v>Pepperjack &amp; Mozzarella Grilled Cheese, WG - Bulk</v>
      </c>
      <c r="D27" s="99">
        <f>VLOOKUP($B27,'STEP 1 - Pound Calculation'!$B$8:$J$34,3,FALSE)</f>
        <v>2</v>
      </c>
      <c r="E27" s="99">
        <f>VLOOKUP($B27,'STEP 1 - Pound Calculation'!$B$8:$J$34,4,FALSE)</f>
        <v>2</v>
      </c>
      <c r="F27" s="99" t="str">
        <f>VLOOKUP($B27,'STEP 1 - Pound Calculation'!$B$8:$J$34,5,FALSE)</f>
        <v>-</v>
      </c>
      <c r="G27" s="99">
        <f>VLOOKUP($B27,'STEP 1 - Pound Calculation'!$B$8:$J$34,6,FALSE)</f>
        <v>12</v>
      </c>
      <c r="H27" s="100">
        <f>VLOOKUP($B27,'STEP 1 - Pound Calculation'!$B$8:$J$34,7,FALSE)</f>
        <v>23.898</v>
      </c>
      <c r="I27" s="99">
        <f>VLOOKUP($B27,'STEP 1 - Pound Calculation'!$B$8:$J$34,8,FALSE)</f>
        <v>4.5</v>
      </c>
      <c r="J27" s="101">
        <f>VLOOKUP($B27,'STEP 1 - Pound Calculation'!$B$8:$J$34,9,FALSE)</f>
        <v>96</v>
      </c>
      <c r="K27" s="150">
        <f>'STEP 1 - Pound Calculation'!Z28</f>
        <v>0</v>
      </c>
      <c r="L27" s="109">
        <f t="shared" si="9"/>
        <v>0</v>
      </c>
      <c r="M27" s="68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9"/>
      <c r="Y27" s="91">
        <f t="shared" si="10"/>
        <v>0</v>
      </c>
      <c r="Z27" s="79">
        <f t="shared" si="11"/>
        <v>0</v>
      </c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</row>
    <row r="28" spans="1:50" ht="27.6" customHeight="1" thickBot="1" x14ac:dyDescent="0.45">
      <c r="A28" s="218"/>
      <c r="B28" s="151"/>
      <c r="C28" s="172" t="s">
        <v>369</v>
      </c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83"/>
      <c r="AB28" s="15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ht="20.25" customHeight="1" x14ac:dyDescent="0.3">
      <c r="A29" s="218"/>
      <c r="B29" s="154" t="s">
        <v>370</v>
      </c>
      <c r="C29" s="155"/>
      <c r="D29" s="92"/>
      <c r="E29" s="92"/>
      <c r="F29" s="92"/>
      <c r="G29" s="92"/>
      <c r="H29" s="93"/>
      <c r="I29" s="92"/>
      <c r="J29" s="92"/>
      <c r="K29" s="93"/>
      <c r="L29" s="93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161"/>
      <c r="AA29" s="83"/>
      <c r="AB29" s="15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s="119" customFormat="1" ht="20.25" customHeight="1" x14ac:dyDescent="0.3">
      <c r="A30" s="218"/>
      <c r="B30" s="84">
        <v>3711</v>
      </c>
      <c r="C30" s="98" t="str">
        <f>VLOOKUP($B30,'STEP 1 - Pound Calculation'!$B$8:$J$34,2,FALSE)</f>
        <v xml:space="preserve">Pull Apart, Mozzarella Rippinz - Bulk </v>
      </c>
      <c r="D30" s="99">
        <f>VLOOKUP($B30,'STEP 1 - Pound Calculation'!$B$8:$J$34,3,FALSE)</f>
        <v>2</v>
      </c>
      <c r="E30" s="99">
        <f>VLOOKUP($B30,'STEP 1 - Pound Calculation'!$B$8:$J$34,4,FALSE)</f>
        <v>2.25</v>
      </c>
      <c r="F30" s="99" t="str">
        <f>VLOOKUP($B30,'STEP 1 - Pound Calculation'!$B$8:$J$34,5,FALSE)</f>
        <v>-</v>
      </c>
      <c r="G30" s="99">
        <f>VLOOKUP($B30,'STEP 1 - Pound Calculation'!$B$8:$J$34,6,FALSE)</f>
        <v>9</v>
      </c>
      <c r="H30" s="100">
        <f>VLOOKUP($B30,'STEP 1 - Pound Calculation'!$B$8:$J$34,7,FALSE)</f>
        <v>17.923500000000001</v>
      </c>
      <c r="I30" s="99">
        <f>VLOOKUP($B30,'STEP 1 - Pound Calculation'!$B$8:$J$34,8,FALSE)</f>
        <v>4.0999999999999996</v>
      </c>
      <c r="J30" s="101">
        <f>VLOOKUP($B30,'STEP 1 - Pound Calculation'!$B$8:$J$34,9,FALSE)</f>
        <v>72</v>
      </c>
      <c r="K30" s="102">
        <f>'STEP 1 - Pound Calculation'!Z31</f>
        <v>0</v>
      </c>
      <c r="L30" s="103">
        <f>K30-Y30</f>
        <v>0</v>
      </c>
      <c r="M30" s="68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9"/>
      <c r="Y30" s="110">
        <f>SUM(M30:X30)</f>
        <v>0</v>
      </c>
      <c r="Z30" s="80">
        <f>K30*G30</f>
        <v>0</v>
      </c>
      <c r="AB30" s="159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</row>
    <row r="31" spans="1:50" s="119" customFormat="1" ht="20.25" customHeight="1" x14ac:dyDescent="0.3">
      <c r="A31" s="218"/>
      <c r="B31" s="84">
        <v>3712</v>
      </c>
      <c r="C31" s="98" t="str">
        <f>VLOOKUP($B31,'STEP 1 - Pound Calculation'!$B$8:$J$34,2,FALSE)</f>
        <v xml:space="preserve">Pizza/Handhelds, WG, Mozzarella Dippinz Bites - Bulk </v>
      </c>
      <c r="D31" s="99">
        <f>VLOOKUP($B31,'STEP 1 - Pound Calculation'!$B$8:$J$34,3,FALSE)</f>
        <v>0.5</v>
      </c>
      <c r="E31" s="99">
        <f>VLOOKUP($B31,'STEP 1 - Pound Calculation'!$B$8:$J$34,4,FALSE)</f>
        <v>0.5</v>
      </c>
      <c r="F31" s="99" t="str">
        <f>VLOOKUP($B31,'STEP 1 - Pound Calculation'!$B$8:$J$34,5,FALSE)</f>
        <v>-</v>
      </c>
      <c r="G31" s="99">
        <f>VLOOKUP($B31,'STEP 1 - Pound Calculation'!$B$8:$J$34,6,FALSE)</f>
        <v>7.5</v>
      </c>
      <c r="H31" s="100">
        <f>VLOOKUP($B31,'STEP 1 - Pound Calculation'!$B$8:$J$34,7,FALSE)</f>
        <v>14.936250000000001</v>
      </c>
      <c r="I31" s="99">
        <f>VLOOKUP($B31,'STEP 1 - Pound Calculation'!$B$8:$J$34,8,FALSE)</f>
        <v>1.03</v>
      </c>
      <c r="J31" s="101">
        <f>VLOOKUP($B31,'STEP 1 - Pound Calculation'!$B$8:$J$34,9,FALSE)</f>
        <v>60</v>
      </c>
      <c r="K31" s="102">
        <f>'STEP 1 - Pound Calculation'!Z32</f>
        <v>0</v>
      </c>
      <c r="L31" s="103">
        <f>K31-Y31</f>
        <v>0</v>
      </c>
      <c r="M31" s="68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9"/>
      <c r="Y31" s="110">
        <f t="shared" ref="Y31:Y33" si="12">SUM(M31:X31)</f>
        <v>0</v>
      </c>
      <c r="Z31" s="80">
        <f t="shared" ref="Z31:Z33" si="13">K31*G31</f>
        <v>0</v>
      </c>
      <c r="AB31" s="159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</row>
    <row r="32" spans="1:50" s="119" customFormat="1" ht="20.25" customHeight="1" x14ac:dyDescent="0.3">
      <c r="A32" s="218"/>
      <c r="B32" s="84">
        <v>3713</v>
      </c>
      <c r="C32" s="98" t="str">
        <f>VLOOKUP($B32,'STEP 1 - Pound Calculation'!$B$8:$J$34,2,FALSE)</f>
        <v xml:space="preserve">Pull Apart, Garlic Mozzarella Rippinz - Bulk </v>
      </c>
      <c r="D32" s="99">
        <f>VLOOKUP($B32,'STEP 1 - Pound Calculation'!$B$8:$J$34,3,FALSE)</f>
        <v>2</v>
      </c>
      <c r="E32" s="99">
        <f>VLOOKUP($B32,'STEP 1 - Pound Calculation'!$B$8:$J$34,4,FALSE)</f>
        <v>2.25</v>
      </c>
      <c r="F32" s="99" t="str">
        <f>VLOOKUP($B32,'STEP 1 - Pound Calculation'!$B$8:$J$34,5,FALSE)</f>
        <v>-</v>
      </c>
      <c r="G32" s="99">
        <f>VLOOKUP($B32,'STEP 1 - Pound Calculation'!$B$8:$J$34,6,FALSE)</f>
        <v>9</v>
      </c>
      <c r="H32" s="100">
        <f>VLOOKUP($B32,'STEP 1 - Pound Calculation'!$B$8:$J$34,7,FALSE)</f>
        <v>17.923500000000001</v>
      </c>
      <c r="I32" s="99">
        <f>VLOOKUP($B32,'STEP 1 - Pound Calculation'!$B$8:$J$34,8,FALSE)</f>
        <v>4.0999999999999996</v>
      </c>
      <c r="J32" s="101">
        <f>VLOOKUP($B32,'STEP 1 - Pound Calculation'!$B$8:$J$34,9,FALSE)</f>
        <v>72</v>
      </c>
      <c r="K32" s="102">
        <f>'STEP 1 - Pound Calculation'!Z33</f>
        <v>0</v>
      </c>
      <c r="L32" s="87">
        <f t="shared" ref="L32:L33" si="14">K32-Y32</f>
        <v>0</v>
      </c>
      <c r="M32" s="68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9"/>
      <c r="Y32" s="84">
        <f t="shared" si="12"/>
        <v>0</v>
      </c>
      <c r="Z32" s="79">
        <f t="shared" si="13"/>
        <v>0</v>
      </c>
      <c r="AB32" s="159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</row>
    <row r="33" spans="1:50" s="119" customFormat="1" ht="20.25" customHeight="1" thickBot="1" x14ac:dyDescent="0.35">
      <c r="A33" s="219"/>
      <c r="B33" s="137">
        <v>3714</v>
      </c>
      <c r="C33" s="98" t="str">
        <f>VLOOKUP($B33,'STEP 1 - Pound Calculation'!$B$8:$J$34,2,FALSE)</f>
        <v xml:space="preserve">Pizza/Handhelds, WG, Garlic Mozzarella Dippinz Bites - Bulk </v>
      </c>
      <c r="D33" s="99">
        <f>VLOOKUP($B33,'STEP 1 - Pound Calculation'!$B$8:$J$34,3,FALSE)</f>
        <v>0.5</v>
      </c>
      <c r="E33" s="99">
        <f>VLOOKUP($B33,'STEP 1 - Pound Calculation'!$B$8:$J$34,4,FALSE)</f>
        <v>0.5</v>
      </c>
      <c r="F33" s="99" t="str">
        <f>VLOOKUP($B33,'STEP 1 - Pound Calculation'!$B$8:$J$34,5,FALSE)</f>
        <v>-</v>
      </c>
      <c r="G33" s="99">
        <f>VLOOKUP($B33,'STEP 1 - Pound Calculation'!$B$8:$J$34,6,FALSE)</f>
        <v>7.5</v>
      </c>
      <c r="H33" s="100">
        <f>VLOOKUP($B33,'STEP 1 - Pound Calculation'!$B$8:$J$34,7,FALSE)</f>
        <v>14.936250000000001</v>
      </c>
      <c r="I33" s="99">
        <f>VLOOKUP($B33,'STEP 1 - Pound Calculation'!$B$8:$J$34,8,FALSE)</f>
        <v>1.03</v>
      </c>
      <c r="J33" s="101">
        <f>VLOOKUP($B33,'STEP 1 - Pound Calculation'!$B$8:$J$34,9,FALSE)</f>
        <v>60</v>
      </c>
      <c r="K33" s="150">
        <f>'STEP 1 - Pound Calculation'!Z34</f>
        <v>0</v>
      </c>
      <c r="L33" s="109">
        <f t="shared" si="14"/>
        <v>0</v>
      </c>
      <c r="M33" s="68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9"/>
      <c r="Y33" s="91">
        <f t="shared" si="12"/>
        <v>0</v>
      </c>
      <c r="Z33" s="79">
        <f t="shared" si="13"/>
        <v>0</v>
      </c>
      <c r="AB33" s="159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</row>
    <row r="34" spans="1:50" customFormat="1" ht="41.25" customHeight="1" x14ac:dyDescent="0.4">
      <c r="A34" s="176"/>
      <c r="B34" s="176"/>
      <c r="C34" s="177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224" t="s">
        <v>346</v>
      </c>
      <c r="Y34" s="225"/>
      <c r="Z34" s="181">
        <f>SUM(Z7:Z33)</f>
        <v>0</v>
      </c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</row>
    <row r="35" spans="1:50" customFormat="1" ht="15" customHeight="1" x14ac:dyDescent="0.3">
      <c r="A35" s="83"/>
      <c r="B35" s="111"/>
      <c r="C35" s="83"/>
      <c r="D35" s="83"/>
      <c r="E35" s="83"/>
      <c r="F35" s="83"/>
      <c r="G35" s="83"/>
      <c r="H35" s="112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113"/>
      <c r="Z35" s="114"/>
      <c r="AA35" s="81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</row>
    <row r="36" spans="1:50" s="119" customFormat="1" ht="20.25" customHeight="1" x14ac:dyDescent="0.3">
      <c r="A36" s="211" t="s">
        <v>331</v>
      </c>
      <c r="B36" s="211"/>
      <c r="C36" s="211"/>
      <c r="D36" s="211"/>
      <c r="E36" s="211"/>
      <c r="F36" s="211"/>
      <c r="G36" s="211"/>
      <c r="H36" s="115"/>
      <c r="I36" s="116"/>
      <c r="J36" s="116"/>
      <c r="K36" s="116"/>
      <c r="L36" s="116"/>
      <c r="M36" s="116"/>
      <c r="N36" s="83"/>
      <c r="O36" s="185" t="s">
        <v>333</v>
      </c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</row>
    <row r="37" spans="1:50" s="119" customFormat="1" ht="18" customHeight="1" x14ac:dyDescent="0.3">
      <c r="A37" s="120" t="s">
        <v>253</v>
      </c>
      <c r="B37" s="189"/>
      <c r="C37" s="189"/>
      <c r="D37" s="189"/>
      <c r="E37" s="189"/>
      <c r="F37" s="189"/>
      <c r="G37" s="189"/>
      <c r="H37" s="121"/>
      <c r="I37" s="83"/>
      <c r="J37" s="83"/>
      <c r="K37" s="83"/>
      <c r="L37" s="83"/>
      <c r="M37" s="83"/>
      <c r="N37" s="83"/>
      <c r="O37" s="186" t="s">
        <v>84</v>
      </c>
      <c r="P37" s="186"/>
      <c r="Q37" s="186"/>
      <c r="R37" s="189"/>
      <c r="S37" s="189"/>
      <c r="T37" s="189"/>
      <c r="U37" s="189"/>
      <c r="V37" s="189"/>
      <c r="W37" s="189"/>
      <c r="X37" s="189"/>
      <c r="Y37" s="189"/>
      <c r="Z37" s="189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</row>
    <row r="38" spans="1:50" s="119" customFormat="1" ht="18" customHeight="1" x14ac:dyDescent="0.3">
      <c r="A38" s="120" t="s">
        <v>332</v>
      </c>
      <c r="B38" s="184"/>
      <c r="C38" s="184"/>
      <c r="D38" s="184"/>
      <c r="E38" s="184"/>
      <c r="F38" s="184"/>
      <c r="G38" s="184"/>
      <c r="H38" s="121"/>
      <c r="I38" s="83"/>
      <c r="J38" s="83"/>
      <c r="K38" s="83"/>
      <c r="L38" s="83"/>
      <c r="M38" s="83"/>
      <c r="N38" s="83"/>
      <c r="O38" s="186" t="s">
        <v>85</v>
      </c>
      <c r="P38" s="186"/>
      <c r="Q38" s="186"/>
      <c r="R38" s="184"/>
      <c r="S38" s="184"/>
      <c r="T38" s="184"/>
      <c r="U38" s="184"/>
      <c r="V38" s="184"/>
      <c r="W38" s="184"/>
      <c r="X38" s="184"/>
      <c r="Y38" s="184"/>
      <c r="Z38" s="184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</row>
    <row r="39" spans="1:50" s="119" customFormat="1" ht="18" customHeight="1" x14ac:dyDescent="0.3">
      <c r="A39" s="120" t="s">
        <v>91</v>
      </c>
      <c r="B39" s="184"/>
      <c r="C39" s="184"/>
      <c r="D39" s="184"/>
      <c r="E39" s="184"/>
      <c r="F39" s="184"/>
      <c r="G39" s="184"/>
      <c r="H39" s="121"/>
      <c r="I39" s="83"/>
      <c r="J39" s="83"/>
      <c r="K39" s="83"/>
      <c r="L39" s="83"/>
      <c r="M39" s="83"/>
      <c r="N39" s="83"/>
      <c r="O39" s="186" t="s">
        <v>86</v>
      </c>
      <c r="P39" s="186"/>
      <c r="Q39" s="186"/>
      <c r="R39" s="184"/>
      <c r="S39" s="184"/>
      <c r="T39" s="184"/>
      <c r="U39" s="184"/>
      <c r="V39" s="184"/>
      <c r="W39" s="184"/>
      <c r="X39" s="184"/>
      <c r="Y39" s="184"/>
      <c r="Z39" s="184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</row>
    <row r="40" spans="1:50" s="119" customFormat="1" ht="18" customHeight="1" x14ac:dyDescent="0.3">
      <c r="A40" s="120" t="s">
        <v>254</v>
      </c>
      <c r="B40" s="223"/>
      <c r="C40" s="223"/>
      <c r="D40" s="223"/>
      <c r="E40" s="223"/>
      <c r="F40" s="223"/>
      <c r="G40" s="223"/>
      <c r="H40" s="121"/>
      <c r="I40" s="83"/>
      <c r="J40" s="83"/>
      <c r="K40" s="83"/>
      <c r="L40" s="83"/>
      <c r="M40" s="83"/>
      <c r="N40" s="83"/>
      <c r="O40" s="186" t="s">
        <v>88</v>
      </c>
      <c r="P40" s="186"/>
      <c r="Q40" s="186"/>
      <c r="R40" s="184"/>
      <c r="S40" s="184"/>
      <c r="T40" s="184"/>
      <c r="U40" s="184"/>
      <c r="V40" s="184"/>
      <c r="W40" s="184"/>
      <c r="X40" s="184"/>
      <c r="Y40" s="184"/>
      <c r="Z40" s="184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</row>
    <row r="41" spans="1:50" s="119" customFormat="1" ht="18" customHeight="1" x14ac:dyDescent="0.3">
      <c r="B41" s="184"/>
      <c r="C41" s="184"/>
      <c r="D41" s="184"/>
      <c r="E41" s="184"/>
      <c r="F41" s="184"/>
      <c r="G41" s="184"/>
      <c r="H41" s="121"/>
      <c r="I41" s="83"/>
      <c r="J41" s="83"/>
      <c r="K41" s="83"/>
      <c r="L41" s="83"/>
      <c r="M41" s="83"/>
      <c r="N41" s="83"/>
      <c r="O41" s="186" t="s">
        <v>89</v>
      </c>
      <c r="P41" s="186"/>
      <c r="Q41" s="186"/>
      <c r="R41" s="184"/>
      <c r="S41" s="184"/>
      <c r="T41" s="184"/>
      <c r="U41" s="184"/>
      <c r="V41" s="184"/>
      <c r="W41" s="184"/>
      <c r="X41" s="184"/>
      <c r="Y41" s="184"/>
      <c r="Z41" s="184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</row>
    <row r="42" spans="1:50" s="119" customFormat="1" ht="18" customHeight="1" x14ac:dyDescent="0.3">
      <c r="A42" s="211" t="s">
        <v>337</v>
      </c>
      <c r="B42" s="211"/>
      <c r="C42" s="211"/>
      <c r="D42" s="211"/>
      <c r="E42" s="211"/>
      <c r="F42" s="211"/>
      <c r="G42" s="211"/>
      <c r="H42" s="122"/>
      <c r="I42" s="83"/>
      <c r="J42" s="83"/>
      <c r="K42" s="83"/>
      <c r="L42" s="83"/>
      <c r="M42" s="83"/>
      <c r="N42" s="83"/>
      <c r="O42" s="186" t="s">
        <v>90</v>
      </c>
      <c r="P42" s="186"/>
      <c r="Q42" s="186"/>
      <c r="R42" s="184"/>
      <c r="S42" s="184"/>
      <c r="T42" s="184"/>
      <c r="U42" s="184"/>
      <c r="V42" s="184"/>
      <c r="W42" s="184"/>
      <c r="X42" s="184"/>
      <c r="Y42" s="184"/>
      <c r="Z42" s="184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</row>
    <row r="43" spans="1:50" s="119" customFormat="1" ht="18" customHeight="1" x14ac:dyDescent="0.3">
      <c r="A43" s="212" t="s">
        <v>338</v>
      </c>
      <c r="B43" s="212"/>
      <c r="C43" s="212"/>
      <c r="D43" s="212"/>
      <c r="E43" s="212"/>
      <c r="F43" s="212"/>
      <c r="G43" s="212"/>
      <c r="H43" s="83"/>
      <c r="I43" s="83"/>
      <c r="J43" s="83"/>
      <c r="K43" s="83"/>
      <c r="L43" s="83"/>
      <c r="M43" s="83"/>
      <c r="N43" s="83"/>
      <c r="O43" s="186" t="s">
        <v>91</v>
      </c>
      <c r="P43" s="186"/>
      <c r="Q43" s="186"/>
      <c r="R43" s="184"/>
      <c r="S43" s="184"/>
      <c r="T43" s="184"/>
      <c r="U43" s="184"/>
      <c r="V43" s="184"/>
      <c r="W43" s="184"/>
      <c r="X43" s="184"/>
      <c r="Y43" s="184"/>
      <c r="Z43" s="184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</row>
    <row r="44" spans="1:50" s="125" customFormat="1" ht="18" customHeight="1" x14ac:dyDescent="0.3">
      <c r="A44" s="210" t="s">
        <v>351</v>
      </c>
      <c r="B44" s="210"/>
      <c r="C44" s="210"/>
      <c r="D44" s="210"/>
      <c r="E44" s="210"/>
      <c r="F44" s="210"/>
      <c r="G44" s="210"/>
      <c r="H44" s="83"/>
      <c r="I44" s="83"/>
      <c r="J44" s="83"/>
      <c r="K44" s="83"/>
      <c r="L44" s="83"/>
      <c r="M44" s="83"/>
      <c r="N44" s="83"/>
      <c r="O44" s="186" t="s">
        <v>92</v>
      </c>
      <c r="P44" s="186"/>
      <c r="Q44" s="186"/>
      <c r="R44" s="184"/>
      <c r="S44" s="184"/>
      <c r="T44" s="184"/>
      <c r="U44" s="184"/>
      <c r="V44" s="184"/>
      <c r="W44" s="184"/>
      <c r="X44" s="184"/>
      <c r="Y44" s="184"/>
      <c r="Z44" s="184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</row>
    <row r="45" spans="1:50" s="125" customFormat="1" ht="18" customHeight="1" x14ac:dyDescent="0.3">
      <c r="B45" s="111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186" t="s">
        <v>93</v>
      </c>
      <c r="P45" s="186"/>
      <c r="Q45" s="186"/>
      <c r="R45" s="184"/>
      <c r="S45" s="184"/>
      <c r="T45" s="184"/>
      <c r="U45" s="184"/>
      <c r="V45" s="184"/>
      <c r="W45" s="184"/>
      <c r="X45" s="184"/>
      <c r="Y45" s="184"/>
      <c r="Z45" s="184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</row>
    <row r="46" spans="1:50" s="125" customFormat="1" ht="18" customHeight="1" x14ac:dyDescent="0.3">
      <c r="B46" s="111"/>
      <c r="C46" s="83"/>
      <c r="D46" s="83"/>
      <c r="E46" s="83"/>
      <c r="F46" s="83"/>
      <c r="G46" s="83"/>
      <c r="H46" s="112"/>
      <c r="I46" s="83"/>
      <c r="J46" s="83"/>
      <c r="K46" s="83"/>
      <c r="L46" s="83"/>
      <c r="M46" s="83"/>
      <c r="N46" s="126" t="s">
        <v>334</v>
      </c>
      <c r="O46" s="126"/>
      <c r="P46" s="126"/>
      <c r="Q46" s="126"/>
      <c r="R46" s="184"/>
      <c r="S46" s="184"/>
      <c r="T46" s="184"/>
      <c r="U46" s="184"/>
      <c r="V46" s="184"/>
      <c r="W46" s="184"/>
      <c r="X46" s="184"/>
      <c r="Y46" s="184"/>
      <c r="Z46" s="184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</row>
  </sheetData>
  <sheetProtection algorithmName="SHA-512" hashValue="TL/AH0u2RF76meiRuuhJfZZ79ENMFRf1DEYOw+wwHVc76d9RR4yyaLv4SNxAsdYhAT6Cede+IuMstX5O7cq+FQ==" saltValue="5BpLr6zcw3FTEY5DPJXr0A==" spinCount="100000" sheet="1" sort="0"/>
  <sortState xmlns:xlrd2="http://schemas.microsoft.com/office/spreadsheetml/2017/richdata2" ref="B18:Z27">
    <sortCondition ref="B18:B27"/>
  </sortState>
  <mergeCells count="60">
    <mergeCell ref="X2:X4"/>
    <mergeCell ref="T2:T4"/>
    <mergeCell ref="U2:U4"/>
    <mergeCell ref="I2:I4"/>
    <mergeCell ref="C2:C4"/>
    <mergeCell ref="B6:C6"/>
    <mergeCell ref="B17:C17"/>
    <mergeCell ref="H2:H4"/>
    <mergeCell ref="D2:D4"/>
    <mergeCell ref="E2:E4"/>
    <mergeCell ref="G2:G4"/>
    <mergeCell ref="F2:F4"/>
    <mergeCell ref="Y2:Y4"/>
    <mergeCell ref="A1:Z1"/>
    <mergeCell ref="Z2:Z4"/>
    <mergeCell ref="V2:V4"/>
    <mergeCell ref="P2:P4"/>
    <mergeCell ref="Q2:Q4"/>
    <mergeCell ref="R2:R4"/>
    <mergeCell ref="S2:S4"/>
    <mergeCell ref="J2:J4"/>
    <mergeCell ref="L2:L4"/>
    <mergeCell ref="M2:M4"/>
    <mergeCell ref="N2:N4"/>
    <mergeCell ref="O2:O4"/>
    <mergeCell ref="K2:K4"/>
    <mergeCell ref="A2:A4"/>
    <mergeCell ref="B2:B4"/>
    <mergeCell ref="O42:Q42"/>
    <mergeCell ref="A43:G43"/>
    <mergeCell ref="O43:Q43"/>
    <mergeCell ref="O38:Q38"/>
    <mergeCell ref="W2:W4"/>
    <mergeCell ref="B39:G39"/>
    <mergeCell ref="O39:Q39"/>
    <mergeCell ref="B40:G40"/>
    <mergeCell ref="O40:Q40"/>
    <mergeCell ref="B38:G38"/>
    <mergeCell ref="A36:G36"/>
    <mergeCell ref="O36:Z36"/>
    <mergeCell ref="X34:Y34"/>
    <mergeCell ref="B37:G37"/>
    <mergeCell ref="O37:Q37"/>
    <mergeCell ref="R37:Z37"/>
    <mergeCell ref="A5:A33"/>
    <mergeCell ref="R43:Z43"/>
    <mergeCell ref="R44:Z44"/>
    <mergeCell ref="R45:Z45"/>
    <mergeCell ref="R46:Z46"/>
    <mergeCell ref="R38:Z38"/>
    <mergeCell ref="R39:Z39"/>
    <mergeCell ref="R40:Z40"/>
    <mergeCell ref="R41:Z41"/>
    <mergeCell ref="R42:Z42"/>
    <mergeCell ref="A44:G44"/>
    <mergeCell ref="O44:Q44"/>
    <mergeCell ref="O45:Q45"/>
    <mergeCell ref="B41:G41"/>
    <mergeCell ref="O41:Q41"/>
    <mergeCell ref="A42:G42"/>
  </mergeCells>
  <phoneticPr fontId="43" type="noConversion"/>
  <conditionalFormatting sqref="X34">
    <cfRule type="cellIs" dxfId="13" priority="16" operator="equal">
      <formula>0</formula>
    </cfRule>
  </conditionalFormatting>
  <conditionalFormatting sqref="Y5 Y7:Y16 Y18:Y28 Y30:Y33">
    <cfRule type="cellIs" dxfId="12" priority="10" operator="equal">
      <formula>0</formula>
    </cfRule>
    <cfRule type="cellIs" dxfId="11" priority="11" operator="lessThan">
      <formula>K5</formula>
    </cfRule>
    <cfRule type="cellIs" dxfId="10" priority="12" operator="greaterThan">
      <formula>K5</formula>
    </cfRule>
  </conditionalFormatting>
  <conditionalFormatting sqref="Z16">
    <cfRule type="cellIs" dxfId="9" priority="104" operator="equal">
      <formula>0</formula>
    </cfRule>
  </conditionalFormatting>
  <conditionalFormatting sqref="Z34">
    <cfRule type="cellIs" dxfId="8" priority="17" operator="equal">
      <formula>0</formula>
    </cfRule>
  </conditionalFormatting>
  <hyperlinks>
    <hyperlink ref="A44:G44" r:id="rId1" display="Email: commodities@bakecrafters.com" xr:uid="{EF088B2A-9202-4DAC-BDD4-6243926D8DEA}"/>
  </hyperlinks>
  <printOptions horizontalCentered="1"/>
  <pageMargins left="0.25" right="0.25" top="0.25" bottom="0.25" header="0.3" footer="0.3"/>
  <pageSetup scale="20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2D861-C1F8-4967-9784-A10576EDBFC9}">
  <dimension ref="A1:J89"/>
  <sheetViews>
    <sheetView workbookViewId="0">
      <selection activeCell="D2" sqref="D2"/>
    </sheetView>
  </sheetViews>
  <sheetFormatPr defaultRowHeight="14.4" x14ac:dyDescent="0.3"/>
  <sheetData>
    <row r="1" spans="2:10" x14ac:dyDescent="0.3">
      <c r="B1" t="s">
        <v>156</v>
      </c>
      <c r="C1" t="s">
        <v>44</v>
      </c>
      <c r="D1" t="s">
        <v>158</v>
      </c>
      <c r="E1" t="s">
        <v>159</v>
      </c>
      <c r="F1" t="s">
        <v>160</v>
      </c>
      <c r="G1" t="s">
        <v>161</v>
      </c>
      <c r="H1" t="s">
        <v>162</v>
      </c>
      <c r="I1" t="s">
        <v>163</v>
      </c>
      <c r="J1" t="s">
        <v>164</v>
      </c>
    </row>
    <row r="2" spans="2:10" x14ac:dyDescent="0.3">
      <c r="B2">
        <v>1617</v>
      </c>
      <c r="C2" t="s">
        <v>255</v>
      </c>
      <c r="D2" t="s">
        <v>165</v>
      </c>
      <c r="E2" t="s">
        <v>166</v>
      </c>
      <c r="F2">
        <v>2</v>
      </c>
      <c r="G2">
        <v>1</v>
      </c>
      <c r="I2" t="s">
        <v>167</v>
      </c>
      <c r="J2" t="s">
        <v>168</v>
      </c>
    </row>
    <row r="3" spans="2:10" x14ac:dyDescent="0.3">
      <c r="B3">
        <v>1618</v>
      </c>
      <c r="C3" t="s">
        <v>256</v>
      </c>
      <c r="D3" t="s">
        <v>169</v>
      </c>
      <c r="E3" t="s">
        <v>166</v>
      </c>
      <c r="F3">
        <v>2</v>
      </c>
      <c r="G3">
        <v>1</v>
      </c>
      <c r="I3" t="s">
        <v>167</v>
      </c>
      <c r="J3" t="s">
        <v>168</v>
      </c>
    </row>
    <row r="4" spans="2:10" x14ac:dyDescent="0.3">
      <c r="B4">
        <v>1621</v>
      </c>
      <c r="C4" t="s">
        <v>257</v>
      </c>
      <c r="D4" t="s">
        <v>170</v>
      </c>
      <c r="E4" t="s">
        <v>171</v>
      </c>
      <c r="F4">
        <v>1</v>
      </c>
      <c r="G4">
        <v>1</v>
      </c>
      <c r="I4" t="s">
        <v>167</v>
      </c>
      <c r="J4" t="s">
        <v>168</v>
      </c>
    </row>
    <row r="5" spans="2:10" x14ac:dyDescent="0.3">
      <c r="B5">
        <v>1622</v>
      </c>
      <c r="C5" t="s">
        <v>258</v>
      </c>
      <c r="D5" t="s">
        <v>172</v>
      </c>
      <c r="E5" t="s">
        <v>173</v>
      </c>
      <c r="F5">
        <v>1</v>
      </c>
      <c r="G5">
        <v>1</v>
      </c>
      <c r="I5" t="s">
        <v>167</v>
      </c>
      <c r="J5" t="s">
        <v>168</v>
      </c>
    </row>
    <row r="6" spans="2:10" x14ac:dyDescent="0.3">
      <c r="B6">
        <v>4603</v>
      </c>
      <c r="C6" t="s">
        <v>259</v>
      </c>
      <c r="D6" t="s">
        <v>181</v>
      </c>
      <c r="E6" t="s">
        <v>182</v>
      </c>
      <c r="F6">
        <v>1</v>
      </c>
      <c r="G6">
        <v>1.25</v>
      </c>
      <c r="I6" t="s">
        <v>167</v>
      </c>
      <c r="J6" t="s">
        <v>168</v>
      </c>
    </row>
    <row r="7" spans="2:10" x14ac:dyDescent="0.3">
      <c r="B7">
        <v>6604</v>
      </c>
      <c r="C7" t="s">
        <v>26</v>
      </c>
      <c r="D7" t="s">
        <v>209</v>
      </c>
      <c r="E7" t="s">
        <v>260</v>
      </c>
      <c r="F7">
        <v>2</v>
      </c>
      <c r="G7">
        <v>1</v>
      </c>
      <c r="I7" t="s">
        <v>167</v>
      </c>
      <c r="J7" t="s">
        <v>168</v>
      </c>
    </row>
    <row r="8" spans="2:10" x14ac:dyDescent="0.3">
      <c r="B8">
        <v>6631</v>
      </c>
      <c r="C8" t="s">
        <v>27</v>
      </c>
      <c r="D8" t="s">
        <v>261</v>
      </c>
      <c r="E8" t="s">
        <v>262</v>
      </c>
      <c r="F8">
        <v>2</v>
      </c>
      <c r="G8">
        <v>2</v>
      </c>
      <c r="I8" t="s">
        <v>167</v>
      </c>
      <c r="J8" t="s">
        <v>168</v>
      </c>
    </row>
    <row r="9" spans="2:10" x14ac:dyDescent="0.3">
      <c r="B9">
        <v>6633</v>
      </c>
      <c r="C9" t="s">
        <v>28</v>
      </c>
      <c r="D9" t="s">
        <v>213</v>
      </c>
      <c r="E9" t="s">
        <v>263</v>
      </c>
      <c r="F9">
        <v>1</v>
      </c>
      <c r="G9">
        <v>1</v>
      </c>
      <c r="I9" t="s">
        <v>167</v>
      </c>
      <c r="J9" t="s">
        <v>168</v>
      </c>
    </row>
    <row r="10" spans="2:10" x14ac:dyDescent="0.3">
      <c r="B10">
        <v>6634</v>
      </c>
      <c r="C10" t="s">
        <v>29</v>
      </c>
      <c r="D10" t="s">
        <v>264</v>
      </c>
      <c r="E10" t="s">
        <v>216</v>
      </c>
      <c r="F10">
        <v>2</v>
      </c>
      <c r="G10">
        <v>2</v>
      </c>
      <c r="I10" t="s">
        <v>167</v>
      </c>
      <c r="J10" t="s">
        <v>168</v>
      </c>
    </row>
    <row r="11" spans="2:10" x14ac:dyDescent="0.3">
      <c r="B11">
        <v>6648</v>
      </c>
      <c r="C11" t="s">
        <v>31</v>
      </c>
      <c r="D11" t="s">
        <v>219</v>
      </c>
      <c r="E11" t="s">
        <v>265</v>
      </c>
      <c r="F11">
        <v>2</v>
      </c>
      <c r="G11">
        <v>2</v>
      </c>
      <c r="I11" t="s">
        <v>167</v>
      </c>
      <c r="J11" t="s">
        <v>168</v>
      </c>
    </row>
    <row r="12" spans="2:10" x14ac:dyDescent="0.3">
      <c r="B12">
        <v>6649</v>
      </c>
      <c r="C12" t="s">
        <v>32</v>
      </c>
      <c r="D12" t="s">
        <v>261</v>
      </c>
      <c r="E12" t="s">
        <v>266</v>
      </c>
      <c r="F12">
        <v>2</v>
      </c>
      <c r="G12">
        <v>2</v>
      </c>
      <c r="I12" t="s">
        <v>167</v>
      </c>
      <c r="J12" t="s">
        <v>168</v>
      </c>
    </row>
    <row r="13" spans="2:10" x14ac:dyDescent="0.3">
      <c r="B13">
        <v>6653</v>
      </c>
      <c r="C13" t="s">
        <v>33</v>
      </c>
      <c r="D13" t="s">
        <v>267</v>
      </c>
      <c r="E13" t="s">
        <v>268</v>
      </c>
      <c r="F13">
        <v>2</v>
      </c>
      <c r="G13">
        <v>2</v>
      </c>
      <c r="I13" t="s">
        <v>167</v>
      </c>
      <c r="J13" t="s">
        <v>168</v>
      </c>
    </row>
    <row r="14" spans="2:10" x14ac:dyDescent="0.3">
      <c r="B14">
        <v>6654</v>
      </c>
      <c r="C14" t="s">
        <v>34</v>
      </c>
      <c r="D14" t="s">
        <v>269</v>
      </c>
      <c r="E14" t="s">
        <v>270</v>
      </c>
      <c r="F14">
        <v>2</v>
      </c>
      <c r="G14">
        <v>2</v>
      </c>
      <c r="I14" t="s">
        <v>167</v>
      </c>
      <c r="J14" t="s">
        <v>168</v>
      </c>
    </row>
    <row r="15" spans="2:10" x14ac:dyDescent="0.3">
      <c r="B15">
        <v>6658</v>
      </c>
      <c r="C15" t="s">
        <v>35</v>
      </c>
      <c r="D15" t="s">
        <v>226</v>
      </c>
      <c r="E15" t="s">
        <v>227</v>
      </c>
      <c r="F15">
        <v>2</v>
      </c>
      <c r="G15">
        <v>1</v>
      </c>
      <c r="I15" t="s">
        <v>167</v>
      </c>
      <c r="J15" t="s">
        <v>168</v>
      </c>
    </row>
    <row r="16" spans="2:10" x14ac:dyDescent="0.3">
      <c r="B16">
        <v>6659</v>
      </c>
      <c r="C16" t="s">
        <v>35</v>
      </c>
      <c r="D16" t="s">
        <v>228</v>
      </c>
      <c r="E16" t="s">
        <v>229</v>
      </c>
      <c r="F16">
        <v>2</v>
      </c>
      <c r="G16">
        <v>2</v>
      </c>
      <c r="I16" t="s">
        <v>167</v>
      </c>
      <c r="J16" t="s">
        <v>168</v>
      </c>
    </row>
    <row r="17" spans="1:10" x14ac:dyDescent="0.3">
      <c r="B17">
        <v>6667</v>
      </c>
      <c r="C17" t="s">
        <v>271</v>
      </c>
      <c r="D17" t="s">
        <v>272</v>
      </c>
      <c r="E17" t="s">
        <v>273</v>
      </c>
      <c r="F17">
        <v>2</v>
      </c>
      <c r="G17">
        <v>2</v>
      </c>
      <c r="I17" t="s">
        <v>167</v>
      </c>
      <c r="J17" t="s">
        <v>168</v>
      </c>
    </row>
    <row r="18" spans="1:10" x14ac:dyDescent="0.3">
      <c r="B18">
        <v>6669</v>
      </c>
      <c r="C18" t="s">
        <v>274</v>
      </c>
      <c r="D18" t="s">
        <v>231</v>
      </c>
      <c r="E18" t="s">
        <v>232</v>
      </c>
      <c r="F18">
        <v>2</v>
      </c>
      <c r="G18">
        <v>2</v>
      </c>
      <c r="I18" t="s">
        <v>167</v>
      </c>
      <c r="J18" t="s">
        <v>168</v>
      </c>
    </row>
    <row r="19" spans="1:10" x14ac:dyDescent="0.3">
      <c r="B19">
        <v>6671</v>
      </c>
      <c r="C19" t="s">
        <v>275</v>
      </c>
      <c r="D19" t="s">
        <v>233</v>
      </c>
      <c r="E19" t="s">
        <v>234</v>
      </c>
      <c r="F19">
        <v>2</v>
      </c>
      <c r="G19">
        <v>2</v>
      </c>
      <c r="I19" t="s">
        <v>167</v>
      </c>
      <c r="J19" t="s">
        <v>168</v>
      </c>
    </row>
    <row r="20" spans="1:10" x14ac:dyDescent="0.3">
      <c r="B20">
        <v>6673</v>
      </c>
      <c r="C20" t="s">
        <v>276</v>
      </c>
      <c r="D20" t="s">
        <v>237</v>
      </c>
      <c r="E20" t="s">
        <v>238</v>
      </c>
      <c r="F20">
        <v>2</v>
      </c>
      <c r="G20">
        <v>2</v>
      </c>
      <c r="I20" t="s">
        <v>167</v>
      </c>
      <c r="J20" t="s">
        <v>168</v>
      </c>
    </row>
    <row r="21" spans="1:10" x14ac:dyDescent="0.3">
      <c r="B21">
        <v>6676</v>
      </c>
      <c r="C21" t="s">
        <v>40</v>
      </c>
      <c r="D21" t="s">
        <v>233</v>
      </c>
      <c r="E21" t="s">
        <v>277</v>
      </c>
      <c r="F21">
        <v>2</v>
      </c>
      <c r="G21">
        <v>2</v>
      </c>
      <c r="I21" t="s">
        <v>167</v>
      </c>
      <c r="J21" t="s">
        <v>168</v>
      </c>
    </row>
    <row r="22" spans="1:10" x14ac:dyDescent="0.3">
      <c r="B22">
        <v>6677</v>
      </c>
      <c r="C22" t="s">
        <v>145</v>
      </c>
      <c r="D22" t="s">
        <v>240</v>
      </c>
      <c r="E22" t="s">
        <v>241</v>
      </c>
      <c r="F22">
        <v>2</v>
      </c>
      <c r="G22">
        <v>2</v>
      </c>
      <c r="I22" t="s">
        <v>167</v>
      </c>
      <c r="J22" t="s">
        <v>168</v>
      </c>
    </row>
    <row r="23" spans="1:10" x14ac:dyDescent="0.3">
      <c r="B23">
        <v>6679</v>
      </c>
      <c r="C23" t="s">
        <v>278</v>
      </c>
      <c r="D23" t="s">
        <v>279</v>
      </c>
      <c r="E23" t="s">
        <v>280</v>
      </c>
      <c r="F23">
        <v>2</v>
      </c>
      <c r="G23">
        <v>1</v>
      </c>
      <c r="I23" t="s">
        <v>281</v>
      </c>
      <c r="J23" t="s">
        <v>168</v>
      </c>
    </row>
    <row r="24" spans="1:10" x14ac:dyDescent="0.3">
      <c r="B24">
        <v>6695</v>
      </c>
      <c r="C24" t="s">
        <v>282</v>
      </c>
      <c r="D24" t="s">
        <v>283</v>
      </c>
      <c r="E24" t="s">
        <v>284</v>
      </c>
      <c r="F24">
        <v>2</v>
      </c>
      <c r="G24">
        <v>1</v>
      </c>
      <c r="I24" t="s">
        <v>167</v>
      </c>
      <c r="J24" t="s">
        <v>168</v>
      </c>
    </row>
    <row r="25" spans="1:10" x14ac:dyDescent="0.3">
      <c r="B25">
        <v>6696</v>
      </c>
      <c r="C25" t="s">
        <v>285</v>
      </c>
      <c r="D25" t="s">
        <v>286</v>
      </c>
      <c r="E25" t="s">
        <v>287</v>
      </c>
      <c r="F25">
        <v>2</v>
      </c>
      <c r="G25">
        <v>1</v>
      </c>
      <c r="I25" t="s">
        <v>167</v>
      </c>
      <c r="J25" t="s">
        <v>168</v>
      </c>
    </row>
    <row r="26" spans="1:10" x14ac:dyDescent="0.3">
      <c r="B26">
        <v>6697</v>
      </c>
      <c r="C26" t="s">
        <v>288</v>
      </c>
      <c r="D26" t="s">
        <v>267</v>
      </c>
      <c r="E26" t="s">
        <v>289</v>
      </c>
      <c r="F26">
        <v>2</v>
      </c>
      <c r="G26">
        <v>2</v>
      </c>
      <c r="I26" t="s">
        <v>167</v>
      </c>
      <c r="J26" t="s">
        <v>168</v>
      </c>
    </row>
    <row r="27" spans="1:10" x14ac:dyDescent="0.3">
      <c r="B27">
        <v>6698</v>
      </c>
      <c r="C27" t="s">
        <v>290</v>
      </c>
      <c r="D27" t="s">
        <v>291</v>
      </c>
      <c r="E27" t="s">
        <v>225</v>
      </c>
      <c r="F27">
        <v>2</v>
      </c>
      <c r="G27">
        <v>2</v>
      </c>
      <c r="I27" t="s">
        <v>167</v>
      </c>
      <c r="J27" t="s">
        <v>168</v>
      </c>
    </row>
    <row r="28" spans="1:10" x14ac:dyDescent="0.3">
      <c r="B28">
        <v>6704</v>
      </c>
      <c r="C28" t="s">
        <v>292</v>
      </c>
      <c r="D28" t="s">
        <v>293</v>
      </c>
      <c r="E28" t="s">
        <v>225</v>
      </c>
      <c r="F28">
        <v>2</v>
      </c>
      <c r="G28">
        <v>2</v>
      </c>
      <c r="I28" t="s">
        <v>167</v>
      </c>
      <c r="J28" t="s">
        <v>168</v>
      </c>
    </row>
    <row r="29" spans="1:10" x14ac:dyDescent="0.3">
      <c r="B29">
        <v>6705</v>
      </c>
      <c r="C29" t="s">
        <v>294</v>
      </c>
      <c r="D29" t="s">
        <v>295</v>
      </c>
      <c r="E29" t="s">
        <v>289</v>
      </c>
      <c r="F29">
        <v>2</v>
      </c>
      <c r="G29">
        <v>2</v>
      </c>
      <c r="I29" t="s">
        <v>167</v>
      </c>
      <c r="J29" t="s">
        <v>168</v>
      </c>
    </row>
    <row r="30" spans="1:10" x14ac:dyDescent="0.3">
      <c r="B30">
        <v>6709</v>
      </c>
      <c r="C30" t="s">
        <v>296</v>
      </c>
      <c r="D30" t="s">
        <v>297</v>
      </c>
      <c r="E30" t="s">
        <v>298</v>
      </c>
      <c r="F30">
        <v>2</v>
      </c>
      <c r="G30">
        <v>2</v>
      </c>
      <c r="I30" t="s">
        <v>167</v>
      </c>
      <c r="J30" t="s">
        <v>168</v>
      </c>
    </row>
    <row r="32" spans="1:10" x14ac:dyDescent="0.3">
      <c r="A32" t="s">
        <v>299</v>
      </c>
    </row>
    <row r="34" spans="1:1" x14ac:dyDescent="0.3">
      <c r="A34" t="s">
        <v>300</v>
      </c>
    </row>
    <row r="36" spans="1:1" x14ac:dyDescent="0.3">
      <c r="A36" t="s">
        <v>301</v>
      </c>
    </row>
    <row r="44" spans="1:1" x14ac:dyDescent="0.3">
      <c r="A44" t="s">
        <v>302</v>
      </c>
    </row>
    <row r="45" spans="1:1" x14ac:dyDescent="0.3">
      <c r="A45" t="s">
        <v>303</v>
      </c>
    </row>
    <row r="47" spans="1:1" x14ac:dyDescent="0.3">
      <c r="A47" t="s">
        <v>304</v>
      </c>
    </row>
    <row r="49" spans="1:1" x14ac:dyDescent="0.3">
      <c r="A49" t="s">
        <v>305</v>
      </c>
    </row>
    <row r="50" spans="1:1" x14ac:dyDescent="0.3">
      <c r="A50" t="s">
        <v>306</v>
      </c>
    </row>
    <row r="51" spans="1:1" x14ac:dyDescent="0.3">
      <c r="A51" t="s">
        <v>307</v>
      </c>
    </row>
    <row r="54" spans="1:1" x14ac:dyDescent="0.3">
      <c r="A54" t="s">
        <v>308</v>
      </c>
    </row>
    <row r="55" spans="1:1" x14ac:dyDescent="0.3">
      <c r="A55" t="s">
        <v>309</v>
      </c>
    </row>
    <row r="58" spans="1:1" x14ac:dyDescent="0.3">
      <c r="A58" t="s">
        <v>310</v>
      </c>
    </row>
    <row r="59" spans="1:1" x14ac:dyDescent="0.3">
      <c r="A59" t="s">
        <v>311</v>
      </c>
    </row>
    <row r="62" spans="1:1" x14ac:dyDescent="0.3">
      <c r="A62" t="s">
        <v>312</v>
      </c>
    </row>
    <row r="63" spans="1:1" x14ac:dyDescent="0.3">
      <c r="A63" t="s">
        <v>313</v>
      </c>
    </row>
    <row r="66" spans="1:1" x14ac:dyDescent="0.3">
      <c r="A66" t="s">
        <v>314</v>
      </c>
    </row>
    <row r="69" spans="1:1" x14ac:dyDescent="0.3">
      <c r="A69" t="s">
        <v>315</v>
      </c>
    </row>
    <row r="70" spans="1:1" x14ac:dyDescent="0.3">
      <c r="A70" t="s">
        <v>316</v>
      </c>
    </row>
    <row r="73" spans="1:1" x14ac:dyDescent="0.3">
      <c r="A73" t="s">
        <v>317</v>
      </c>
    </row>
    <row r="74" spans="1:1" x14ac:dyDescent="0.3">
      <c r="A74" t="s">
        <v>318</v>
      </c>
    </row>
    <row r="77" spans="1:1" x14ac:dyDescent="0.3">
      <c r="A77" t="s">
        <v>319</v>
      </c>
    </row>
    <row r="78" spans="1:1" x14ac:dyDescent="0.3">
      <c r="A78" t="s">
        <v>320</v>
      </c>
    </row>
    <row r="81" spans="1:1" x14ac:dyDescent="0.3">
      <c r="A81" t="s">
        <v>321</v>
      </c>
    </row>
    <row r="82" spans="1:1" x14ac:dyDescent="0.3">
      <c r="A82" t="s">
        <v>320</v>
      </c>
    </row>
    <row r="85" spans="1:1" x14ac:dyDescent="0.3">
      <c r="A85" t="s">
        <v>322</v>
      </c>
    </row>
    <row r="86" spans="1:1" x14ac:dyDescent="0.3">
      <c r="A86" t="s">
        <v>323</v>
      </c>
    </row>
    <row r="89" spans="1:1" x14ac:dyDescent="0.3">
      <c r="A89" t="s">
        <v>324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546D4-928D-4B10-9DD8-023B0667D700}">
  <dimension ref="A1:J51"/>
  <sheetViews>
    <sheetView workbookViewId="0">
      <selection activeCell="G17" sqref="G17"/>
    </sheetView>
  </sheetViews>
  <sheetFormatPr defaultRowHeight="14.4" x14ac:dyDescent="0.3"/>
  <sheetData>
    <row r="1" spans="1:10" x14ac:dyDescent="0.3">
      <c r="A1" t="s">
        <v>156</v>
      </c>
      <c r="B1" t="s">
        <v>44</v>
      </c>
      <c r="C1" t="s">
        <v>157</v>
      </c>
      <c r="D1" t="s">
        <v>158</v>
      </c>
      <c r="E1" t="s">
        <v>159</v>
      </c>
      <c r="F1" t="s">
        <v>160</v>
      </c>
      <c r="G1" t="s">
        <v>161</v>
      </c>
      <c r="H1" t="s">
        <v>162</v>
      </c>
      <c r="I1" t="s">
        <v>163</v>
      </c>
      <c r="J1" t="s">
        <v>164</v>
      </c>
    </row>
    <row r="2" spans="1:10" x14ac:dyDescent="0.3">
      <c r="A2">
        <v>1617</v>
      </c>
      <c r="B2" t="s">
        <v>0</v>
      </c>
      <c r="D2" t="s">
        <v>165</v>
      </c>
      <c r="E2" t="s">
        <v>166</v>
      </c>
      <c r="F2" s="57">
        <v>2</v>
      </c>
      <c r="G2" s="57">
        <v>1</v>
      </c>
      <c r="I2" t="s">
        <v>167</v>
      </c>
      <c r="J2" t="s">
        <v>168</v>
      </c>
    </row>
    <row r="3" spans="1:10" x14ac:dyDescent="0.3">
      <c r="A3">
        <v>1618</v>
      </c>
      <c r="B3" t="s">
        <v>1</v>
      </c>
      <c r="D3" t="s">
        <v>169</v>
      </c>
      <c r="E3" t="s">
        <v>166</v>
      </c>
      <c r="F3" s="57">
        <v>2</v>
      </c>
      <c r="G3" s="57">
        <v>1</v>
      </c>
      <c r="I3" t="s">
        <v>167</v>
      </c>
      <c r="J3" t="s">
        <v>168</v>
      </c>
    </row>
    <row r="4" spans="1:10" x14ac:dyDescent="0.3">
      <c r="A4">
        <v>1621</v>
      </c>
      <c r="B4" t="s">
        <v>2</v>
      </c>
      <c r="D4" t="s">
        <v>170</v>
      </c>
      <c r="E4" t="s">
        <v>171</v>
      </c>
      <c r="F4" s="57">
        <v>1</v>
      </c>
      <c r="G4" s="57">
        <v>1</v>
      </c>
      <c r="I4" t="s">
        <v>167</v>
      </c>
      <c r="J4" t="s">
        <v>168</v>
      </c>
    </row>
    <row r="5" spans="1:10" x14ac:dyDescent="0.3">
      <c r="A5">
        <v>1622</v>
      </c>
      <c r="B5" t="s">
        <v>3</v>
      </c>
      <c r="D5" t="s">
        <v>172</v>
      </c>
      <c r="E5" t="s">
        <v>173</v>
      </c>
      <c r="F5" s="57">
        <v>1</v>
      </c>
      <c r="G5" s="57">
        <v>1</v>
      </c>
      <c r="I5" t="s">
        <v>167</v>
      </c>
      <c r="J5" t="s">
        <v>168</v>
      </c>
    </row>
    <row r="6" spans="1:10" x14ac:dyDescent="0.3">
      <c r="A6">
        <v>1623</v>
      </c>
      <c r="B6" t="s">
        <v>174</v>
      </c>
      <c r="D6" t="s">
        <v>175</v>
      </c>
      <c r="E6" t="s">
        <v>176</v>
      </c>
      <c r="F6" s="57">
        <v>2</v>
      </c>
      <c r="G6" s="57">
        <v>2</v>
      </c>
      <c r="I6" t="s">
        <v>167</v>
      </c>
      <c r="J6" t="s">
        <v>168</v>
      </c>
    </row>
    <row r="7" spans="1:10" x14ac:dyDescent="0.3">
      <c r="A7">
        <v>1625</v>
      </c>
      <c r="B7" t="s">
        <v>177</v>
      </c>
      <c r="D7" t="s">
        <v>178</v>
      </c>
      <c r="E7" t="s">
        <v>179</v>
      </c>
      <c r="F7" s="57">
        <v>2</v>
      </c>
      <c r="G7" s="57">
        <v>2</v>
      </c>
      <c r="I7" t="s">
        <v>167</v>
      </c>
      <c r="J7" t="s">
        <v>168</v>
      </c>
    </row>
    <row r="8" spans="1:10" x14ac:dyDescent="0.3">
      <c r="A8">
        <v>4603</v>
      </c>
      <c r="B8" t="s">
        <v>180</v>
      </c>
      <c r="D8" t="s">
        <v>181</v>
      </c>
      <c r="E8" t="s">
        <v>182</v>
      </c>
      <c r="F8" s="57">
        <v>1</v>
      </c>
      <c r="G8" s="57">
        <v>1.25</v>
      </c>
      <c r="I8" t="s">
        <v>167</v>
      </c>
      <c r="J8" t="s">
        <v>168</v>
      </c>
    </row>
    <row r="9" spans="1:10" x14ac:dyDescent="0.3">
      <c r="A9">
        <v>4613</v>
      </c>
      <c r="B9" t="s">
        <v>5</v>
      </c>
      <c r="D9" t="s">
        <v>183</v>
      </c>
      <c r="E9" t="s">
        <v>184</v>
      </c>
      <c r="F9" s="57">
        <v>2</v>
      </c>
      <c r="G9" s="57">
        <v>1</v>
      </c>
      <c r="I9" t="s">
        <v>167</v>
      </c>
      <c r="J9" t="s">
        <v>168</v>
      </c>
    </row>
    <row r="10" spans="1:10" x14ac:dyDescent="0.3">
      <c r="A10">
        <v>4703</v>
      </c>
      <c r="B10" t="s">
        <v>6</v>
      </c>
      <c r="D10" t="s">
        <v>185</v>
      </c>
      <c r="E10" t="s">
        <v>186</v>
      </c>
      <c r="F10" s="57">
        <v>2</v>
      </c>
      <c r="G10" s="57">
        <v>2</v>
      </c>
      <c r="I10" t="s">
        <v>167</v>
      </c>
      <c r="J10" t="s">
        <v>168</v>
      </c>
    </row>
    <row r="11" spans="1:10" x14ac:dyDescent="0.3">
      <c r="A11">
        <v>4704</v>
      </c>
      <c r="B11" t="s">
        <v>7</v>
      </c>
      <c r="D11" t="s">
        <v>185</v>
      </c>
      <c r="E11" t="s">
        <v>187</v>
      </c>
      <c r="F11" s="57">
        <v>2</v>
      </c>
      <c r="G11" s="57">
        <v>2</v>
      </c>
      <c r="I11" t="s">
        <v>167</v>
      </c>
      <c r="J11" t="s">
        <v>168</v>
      </c>
    </row>
    <row r="12" spans="1:10" x14ac:dyDescent="0.3">
      <c r="A12">
        <v>4705</v>
      </c>
      <c r="B12" t="s">
        <v>8</v>
      </c>
      <c r="D12" t="s">
        <v>188</v>
      </c>
      <c r="E12" t="s">
        <v>189</v>
      </c>
      <c r="F12" s="57">
        <v>2</v>
      </c>
      <c r="G12" s="57">
        <v>2</v>
      </c>
      <c r="I12" t="s">
        <v>167</v>
      </c>
      <c r="J12" t="s">
        <v>168</v>
      </c>
    </row>
    <row r="13" spans="1:10" x14ac:dyDescent="0.3">
      <c r="A13">
        <v>4707</v>
      </c>
      <c r="B13" t="s">
        <v>9</v>
      </c>
      <c r="D13" t="s">
        <v>190</v>
      </c>
      <c r="E13" t="s">
        <v>191</v>
      </c>
      <c r="F13" s="57">
        <v>2</v>
      </c>
      <c r="G13" s="57">
        <v>1</v>
      </c>
      <c r="I13" t="s">
        <v>167</v>
      </c>
      <c r="J13" t="s">
        <v>168</v>
      </c>
    </row>
    <row r="14" spans="1:10" x14ac:dyDescent="0.3">
      <c r="A14">
        <v>4708</v>
      </c>
      <c r="B14" t="s">
        <v>10</v>
      </c>
      <c r="D14" t="s">
        <v>192</v>
      </c>
      <c r="E14" t="s">
        <v>193</v>
      </c>
      <c r="F14" s="57">
        <v>2</v>
      </c>
      <c r="G14" s="57">
        <v>1</v>
      </c>
      <c r="I14" t="s">
        <v>167</v>
      </c>
      <c r="J14" t="s">
        <v>168</v>
      </c>
    </row>
    <row r="15" spans="1:10" x14ac:dyDescent="0.3">
      <c r="A15">
        <v>4709</v>
      </c>
      <c r="B15" t="s">
        <v>11</v>
      </c>
      <c r="D15" t="s">
        <v>194</v>
      </c>
      <c r="E15" t="s">
        <v>195</v>
      </c>
      <c r="F15" s="57">
        <v>2</v>
      </c>
      <c r="G15" s="57">
        <v>2</v>
      </c>
      <c r="I15" t="s">
        <v>167</v>
      </c>
      <c r="J15" t="s">
        <v>168</v>
      </c>
    </row>
    <row r="16" spans="1:10" x14ac:dyDescent="0.3">
      <c r="A16">
        <v>4711</v>
      </c>
      <c r="B16" t="s">
        <v>12</v>
      </c>
      <c r="D16" t="s">
        <v>185</v>
      </c>
      <c r="E16" t="s">
        <v>187</v>
      </c>
      <c r="F16" s="57">
        <v>2</v>
      </c>
      <c r="G16" s="57">
        <v>2</v>
      </c>
      <c r="I16" t="s">
        <v>167</v>
      </c>
      <c r="J16" t="s">
        <v>168</v>
      </c>
    </row>
    <row r="17" spans="1:10" x14ac:dyDescent="0.3">
      <c r="A17">
        <v>4712</v>
      </c>
      <c r="B17" t="s">
        <v>13</v>
      </c>
      <c r="D17" t="s">
        <v>188</v>
      </c>
      <c r="E17" t="s">
        <v>189</v>
      </c>
      <c r="F17" s="57">
        <v>2</v>
      </c>
      <c r="G17" s="57">
        <v>2</v>
      </c>
      <c r="I17" t="s">
        <v>167</v>
      </c>
      <c r="J17" t="s">
        <v>168</v>
      </c>
    </row>
    <row r="18" spans="1:10" x14ac:dyDescent="0.3">
      <c r="A18">
        <v>4713</v>
      </c>
      <c r="B18" t="s">
        <v>14</v>
      </c>
      <c r="D18" t="s">
        <v>185</v>
      </c>
      <c r="E18" t="s">
        <v>186</v>
      </c>
      <c r="F18" s="57">
        <v>2</v>
      </c>
      <c r="G18" s="57">
        <v>2</v>
      </c>
      <c r="I18" t="s">
        <v>167</v>
      </c>
      <c r="J18" t="s">
        <v>168</v>
      </c>
    </row>
    <row r="19" spans="1:10" x14ac:dyDescent="0.3">
      <c r="A19">
        <v>4714</v>
      </c>
      <c r="B19" t="s">
        <v>15</v>
      </c>
      <c r="D19" t="s">
        <v>190</v>
      </c>
      <c r="E19" t="s">
        <v>191</v>
      </c>
      <c r="F19" s="57">
        <v>2</v>
      </c>
      <c r="G19" s="57">
        <v>1</v>
      </c>
      <c r="I19" t="s">
        <v>167</v>
      </c>
      <c r="J19" t="s">
        <v>168</v>
      </c>
    </row>
    <row r="20" spans="1:10" x14ac:dyDescent="0.3">
      <c r="A20">
        <v>4715</v>
      </c>
      <c r="B20" t="s">
        <v>16</v>
      </c>
      <c r="D20" t="s">
        <v>192</v>
      </c>
      <c r="E20" t="s">
        <v>193</v>
      </c>
      <c r="F20" s="57">
        <v>2</v>
      </c>
      <c r="G20" s="57">
        <v>1</v>
      </c>
      <c r="I20" t="s">
        <v>167</v>
      </c>
      <c r="J20" t="s">
        <v>168</v>
      </c>
    </row>
    <row r="21" spans="1:10" x14ac:dyDescent="0.3">
      <c r="A21">
        <v>4716</v>
      </c>
      <c r="B21" t="s">
        <v>17</v>
      </c>
      <c r="D21" t="s">
        <v>194</v>
      </c>
      <c r="E21" t="s">
        <v>195</v>
      </c>
      <c r="F21" s="57">
        <v>2</v>
      </c>
      <c r="G21" s="57">
        <v>2</v>
      </c>
      <c r="I21" t="s">
        <v>167</v>
      </c>
      <c r="J21" t="s">
        <v>168</v>
      </c>
    </row>
    <row r="22" spans="1:10" x14ac:dyDescent="0.3">
      <c r="A22">
        <v>4718</v>
      </c>
      <c r="B22" t="s">
        <v>18</v>
      </c>
      <c r="D22" t="s">
        <v>196</v>
      </c>
      <c r="E22" t="s">
        <v>197</v>
      </c>
      <c r="F22" s="57">
        <v>2</v>
      </c>
      <c r="G22" s="57">
        <v>1</v>
      </c>
      <c r="I22" t="s">
        <v>167</v>
      </c>
      <c r="J22" t="s">
        <v>168</v>
      </c>
    </row>
    <row r="23" spans="1:10" x14ac:dyDescent="0.3">
      <c r="A23">
        <v>4719</v>
      </c>
      <c r="B23" t="s">
        <v>19</v>
      </c>
      <c r="D23" t="s">
        <v>198</v>
      </c>
      <c r="E23" t="s">
        <v>199</v>
      </c>
      <c r="F23" s="57">
        <v>2</v>
      </c>
      <c r="G23" s="57">
        <v>2</v>
      </c>
      <c r="I23" t="s">
        <v>167</v>
      </c>
      <c r="J23" t="s">
        <v>168</v>
      </c>
    </row>
    <row r="24" spans="1:10" x14ac:dyDescent="0.3">
      <c r="A24">
        <v>4721</v>
      </c>
      <c r="B24" t="s">
        <v>20</v>
      </c>
      <c r="D24" t="s">
        <v>200</v>
      </c>
      <c r="E24" t="s">
        <v>201</v>
      </c>
      <c r="F24" s="57">
        <v>2</v>
      </c>
      <c r="G24" s="57">
        <v>2</v>
      </c>
      <c r="I24" t="s">
        <v>167</v>
      </c>
      <c r="J24" t="s">
        <v>168</v>
      </c>
    </row>
    <row r="25" spans="1:10" x14ac:dyDescent="0.3">
      <c r="A25">
        <v>4722</v>
      </c>
      <c r="B25" t="s">
        <v>202</v>
      </c>
      <c r="D25" t="s">
        <v>200</v>
      </c>
      <c r="E25" t="s">
        <v>201</v>
      </c>
      <c r="F25" s="57">
        <v>2</v>
      </c>
      <c r="G25" s="57">
        <v>2</v>
      </c>
      <c r="I25" t="s">
        <v>167</v>
      </c>
      <c r="J25" t="s">
        <v>168</v>
      </c>
    </row>
    <row r="26" spans="1:10" x14ac:dyDescent="0.3">
      <c r="A26">
        <v>4723</v>
      </c>
      <c r="B26" t="s">
        <v>21</v>
      </c>
      <c r="D26" t="s">
        <v>200</v>
      </c>
      <c r="E26" t="s">
        <v>201</v>
      </c>
      <c r="F26" s="57">
        <v>2</v>
      </c>
      <c r="G26" s="57">
        <v>2</v>
      </c>
      <c r="I26" t="s">
        <v>167</v>
      </c>
      <c r="J26" t="s">
        <v>168</v>
      </c>
    </row>
    <row r="27" spans="1:10" x14ac:dyDescent="0.3">
      <c r="A27">
        <v>4724</v>
      </c>
      <c r="B27" t="s">
        <v>22</v>
      </c>
      <c r="D27" t="s">
        <v>203</v>
      </c>
      <c r="E27" t="s">
        <v>204</v>
      </c>
      <c r="F27" s="57">
        <v>2</v>
      </c>
      <c r="G27" s="57">
        <v>2</v>
      </c>
      <c r="I27" t="s">
        <v>167</v>
      </c>
      <c r="J27" t="s">
        <v>168</v>
      </c>
    </row>
    <row r="28" spans="1:10" x14ac:dyDescent="0.3">
      <c r="A28">
        <v>4725</v>
      </c>
      <c r="B28" t="s">
        <v>23</v>
      </c>
      <c r="D28" t="s">
        <v>203</v>
      </c>
      <c r="E28" t="s">
        <v>204</v>
      </c>
      <c r="F28" s="57">
        <v>2</v>
      </c>
      <c r="G28" s="57">
        <v>2</v>
      </c>
      <c r="I28" t="s">
        <v>167</v>
      </c>
      <c r="J28" t="s">
        <v>168</v>
      </c>
    </row>
    <row r="29" spans="1:10" x14ac:dyDescent="0.3">
      <c r="A29">
        <v>4803</v>
      </c>
      <c r="B29" t="s">
        <v>24</v>
      </c>
      <c r="D29" t="s">
        <v>205</v>
      </c>
      <c r="E29" t="s">
        <v>206</v>
      </c>
      <c r="F29" s="57">
        <v>1</v>
      </c>
      <c r="G29" s="57">
        <v>1.5</v>
      </c>
      <c r="I29" t="s">
        <v>167</v>
      </c>
      <c r="J29" t="s">
        <v>168</v>
      </c>
    </row>
    <row r="30" spans="1:10" x14ac:dyDescent="0.3">
      <c r="A30">
        <v>4804</v>
      </c>
      <c r="B30" t="s">
        <v>25</v>
      </c>
      <c r="D30" t="s">
        <v>207</v>
      </c>
      <c r="E30" t="s">
        <v>208</v>
      </c>
      <c r="F30" s="57">
        <v>2.25</v>
      </c>
      <c r="G30" s="57">
        <v>2</v>
      </c>
      <c r="I30" t="s">
        <v>167</v>
      </c>
      <c r="J30" t="s">
        <v>168</v>
      </c>
    </row>
    <row r="31" spans="1:10" x14ac:dyDescent="0.3">
      <c r="A31">
        <v>6604</v>
      </c>
      <c r="B31" t="s">
        <v>26</v>
      </c>
      <c r="D31" t="s">
        <v>209</v>
      </c>
      <c r="E31" t="s">
        <v>210</v>
      </c>
      <c r="F31" s="57">
        <v>2</v>
      </c>
      <c r="G31" s="57">
        <v>1</v>
      </c>
      <c r="I31" t="s">
        <v>167</v>
      </c>
      <c r="J31" t="s">
        <v>168</v>
      </c>
    </row>
    <row r="32" spans="1:10" x14ac:dyDescent="0.3">
      <c r="A32">
        <v>6631</v>
      </c>
      <c r="B32" t="s">
        <v>27</v>
      </c>
      <c r="D32" t="s">
        <v>211</v>
      </c>
      <c r="E32" t="s">
        <v>212</v>
      </c>
      <c r="F32" s="57">
        <v>2</v>
      </c>
      <c r="G32" s="57">
        <v>2</v>
      </c>
      <c r="I32" t="s">
        <v>167</v>
      </c>
      <c r="J32" t="s">
        <v>168</v>
      </c>
    </row>
    <row r="33" spans="1:10" x14ac:dyDescent="0.3">
      <c r="A33">
        <v>6633</v>
      </c>
      <c r="B33" t="s">
        <v>28</v>
      </c>
      <c r="D33" t="s">
        <v>213</v>
      </c>
      <c r="E33" t="s">
        <v>214</v>
      </c>
      <c r="F33" s="57">
        <v>1</v>
      </c>
      <c r="G33" s="57">
        <v>1</v>
      </c>
      <c r="I33" t="s">
        <v>167</v>
      </c>
      <c r="J33" t="s">
        <v>168</v>
      </c>
    </row>
    <row r="34" spans="1:10" x14ac:dyDescent="0.3">
      <c r="A34">
        <v>6634</v>
      </c>
      <c r="B34" t="s">
        <v>29</v>
      </c>
      <c r="D34" t="s">
        <v>215</v>
      </c>
      <c r="E34" t="s">
        <v>216</v>
      </c>
      <c r="F34" s="57">
        <v>2</v>
      </c>
      <c r="G34" s="57">
        <v>2</v>
      </c>
      <c r="I34" t="s">
        <v>167</v>
      </c>
      <c r="J34" t="s">
        <v>168</v>
      </c>
    </row>
    <row r="35" spans="1:10" x14ac:dyDescent="0.3">
      <c r="A35">
        <v>6635</v>
      </c>
      <c r="B35" t="s">
        <v>30</v>
      </c>
      <c r="D35" t="s">
        <v>217</v>
      </c>
      <c r="E35" t="s">
        <v>218</v>
      </c>
      <c r="F35" s="57">
        <v>2</v>
      </c>
      <c r="G35" s="57">
        <v>2</v>
      </c>
      <c r="I35" t="s">
        <v>167</v>
      </c>
      <c r="J35" t="s">
        <v>168</v>
      </c>
    </row>
    <row r="36" spans="1:10" x14ac:dyDescent="0.3">
      <c r="A36">
        <v>6648</v>
      </c>
      <c r="B36" t="s">
        <v>31</v>
      </c>
      <c r="D36" t="s">
        <v>219</v>
      </c>
      <c r="E36" t="s">
        <v>220</v>
      </c>
      <c r="F36" s="57">
        <v>2</v>
      </c>
      <c r="G36" s="57">
        <v>2</v>
      </c>
      <c r="I36" t="s">
        <v>167</v>
      </c>
      <c r="J36" t="s">
        <v>168</v>
      </c>
    </row>
    <row r="37" spans="1:10" x14ac:dyDescent="0.3">
      <c r="A37">
        <v>6649</v>
      </c>
      <c r="B37" t="s">
        <v>32</v>
      </c>
      <c r="D37" t="s">
        <v>221</v>
      </c>
      <c r="E37" t="s">
        <v>222</v>
      </c>
      <c r="F37" s="57">
        <v>2</v>
      </c>
      <c r="G37" s="57">
        <v>2</v>
      </c>
      <c r="I37" t="s">
        <v>167</v>
      </c>
      <c r="J37" t="s">
        <v>168</v>
      </c>
    </row>
    <row r="38" spans="1:10" x14ac:dyDescent="0.3">
      <c r="A38">
        <v>6653</v>
      </c>
      <c r="B38" t="s">
        <v>33</v>
      </c>
      <c r="D38" t="s">
        <v>223</v>
      </c>
      <c r="E38" t="s">
        <v>224</v>
      </c>
      <c r="F38" s="57">
        <v>2</v>
      </c>
      <c r="G38" s="57">
        <v>2</v>
      </c>
      <c r="I38" t="s">
        <v>167</v>
      </c>
      <c r="J38" t="s">
        <v>168</v>
      </c>
    </row>
    <row r="39" spans="1:10" x14ac:dyDescent="0.3">
      <c r="A39">
        <v>6654</v>
      </c>
      <c r="B39" t="s">
        <v>34</v>
      </c>
      <c r="D39" t="s">
        <v>207</v>
      </c>
      <c r="E39" t="s">
        <v>225</v>
      </c>
      <c r="F39" s="57">
        <v>2</v>
      </c>
      <c r="G39" s="57">
        <v>2.25</v>
      </c>
      <c r="I39" t="s">
        <v>167</v>
      </c>
      <c r="J39" t="s">
        <v>168</v>
      </c>
    </row>
    <row r="40" spans="1:10" x14ac:dyDescent="0.3">
      <c r="A40">
        <v>6658</v>
      </c>
      <c r="B40" t="s">
        <v>35</v>
      </c>
      <c r="D40" t="s">
        <v>226</v>
      </c>
      <c r="E40" t="s">
        <v>227</v>
      </c>
      <c r="F40" s="57">
        <v>2</v>
      </c>
      <c r="G40" s="57">
        <v>1</v>
      </c>
      <c r="I40" t="s">
        <v>167</v>
      </c>
      <c r="J40" t="s">
        <v>168</v>
      </c>
    </row>
    <row r="41" spans="1:10" x14ac:dyDescent="0.3">
      <c r="A41">
        <v>6659</v>
      </c>
      <c r="B41" t="s">
        <v>35</v>
      </c>
      <c r="D41" t="s">
        <v>228</v>
      </c>
      <c r="E41" t="s">
        <v>229</v>
      </c>
      <c r="F41" s="57">
        <v>2</v>
      </c>
      <c r="G41" s="57">
        <v>2</v>
      </c>
      <c r="I41" t="s">
        <v>167</v>
      </c>
      <c r="J41" t="s">
        <v>168</v>
      </c>
    </row>
    <row r="42" spans="1:10" x14ac:dyDescent="0.3">
      <c r="A42">
        <v>6669</v>
      </c>
      <c r="B42" t="s">
        <v>230</v>
      </c>
      <c r="D42" t="s">
        <v>231</v>
      </c>
      <c r="E42" t="s">
        <v>232</v>
      </c>
      <c r="F42" s="57">
        <v>2</v>
      </c>
      <c r="G42" s="57">
        <v>2</v>
      </c>
      <c r="I42" t="s">
        <v>167</v>
      </c>
      <c r="J42" t="s">
        <v>168</v>
      </c>
    </row>
    <row r="43" spans="1:10" x14ac:dyDescent="0.3">
      <c r="A43">
        <v>6671</v>
      </c>
      <c r="B43" t="s">
        <v>37</v>
      </c>
      <c r="D43" t="s">
        <v>233</v>
      </c>
      <c r="E43" t="s">
        <v>234</v>
      </c>
      <c r="F43" s="57">
        <v>2</v>
      </c>
      <c r="G43" s="57">
        <v>2</v>
      </c>
      <c r="I43" t="s">
        <v>167</v>
      </c>
      <c r="J43" t="s">
        <v>168</v>
      </c>
    </row>
    <row r="44" spans="1:10" x14ac:dyDescent="0.3">
      <c r="A44">
        <v>6672</v>
      </c>
      <c r="B44" t="s">
        <v>38</v>
      </c>
      <c r="D44" t="s">
        <v>235</v>
      </c>
      <c r="E44" t="s">
        <v>236</v>
      </c>
      <c r="F44" s="57">
        <v>2</v>
      </c>
      <c r="G44" s="57">
        <v>2</v>
      </c>
      <c r="I44" t="s">
        <v>167</v>
      </c>
      <c r="J44" t="s">
        <v>168</v>
      </c>
    </row>
    <row r="45" spans="1:10" x14ac:dyDescent="0.3">
      <c r="A45">
        <v>6673</v>
      </c>
      <c r="B45" t="s">
        <v>39</v>
      </c>
      <c r="D45" t="s">
        <v>237</v>
      </c>
      <c r="E45" t="s">
        <v>238</v>
      </c>
      <c r="F45" s="57">
        <v>2</v>
      </c>
      <c r="G45" s="57">
        <v>2</v>
      </c>
      <c r="I45" t="s">
        <v>167</v>
      </c>
      <c r="J45" t="s">
        <v>168</v>
      </c>
    </row>
    <row r="46" spans="1:10" x14ac:dyDescent="0.3">
      <c r="A46">
        <v>6676</v>
      </c>
      <c r="B46" t="s">
        <v>40</v>
      </c>
      <c r="D46" t="s">
        <v>233</v>
      </c>
      <c r="E46" t="s">
        <v>239</v>
      </c>
      <c r="F46" s="57">
        <v>2</v>
      </c>
      <c r="G46" s="57">
        <v>2</v>
      </c>
      <c r="I46" t="s">
        <v>167</v>
      </c>
      <c r="J46" t="s">
        <v>168</v>
      </c>
    </row>
    <row r="47" spans="1:10" x14ac:dyDescent="0.3">
      <c r="A47">
        <v>6677</v>
      </c>
      <c r="B47" t="s">
        <v>41</v>
      </c>
      <c r="D47" t="s">
        <v>240</v>
      </c>
      <c r="E47" t="s">
        <v>241</v>
      </c>
      <c r="F47" s="57">
        <v>2</v>
      </c>
      <c r="G47" s="57">
        <v>2</v>
      </c>
      <c r="I47" t="s">
        <v>167</v>
      </c>
      <c r="J47" t="s">
        <v>168</v>
      </c>
    </row>
    <row r="48" spans="1:10" x14ac:dyDescent="0.3">
      <c r="A48">
        <v>6692</v>
      </c>
      <c r="B48" t="s">
        <v>242</v>
      </c>
      <c r="D48" t="s">
        <v>243</v>
      </c>
      <c r="E48" t="s">
        <v>244</v>
      </c>
      <c r="F48" s="57">
        <v>2</v>
      </c>
      <c r="G48" s="57">
        <v>2.5</v>
      </c>
      <c r="I48" t="s">
        <v>245</v>
      </c>
      <c r="J48" t="s">
        <v>168</v>
      </c>
    </row>
    <row r="49" spans="1:10" x14ac:dyDescent="0.3">
      <c r="A49">
        <v>6693</v>
      </c>
      <c r="B49" t="s">
        <v>246</v>
      </c>
      <c r="D49" t="s">
        <v>247</v>
      </c>
      <c r="E49" t="s">
        <v>248</v>
      </c>
      <c r="F49" s="57">
        <v>2</v>
      </c>
      <c r="G49" s="57">
        <v>2</v>
      </c>
      <c r="I49" t="s">
        <v>245</v>
      </c>
      <c r="J49" t="s">
        <v>168</v>
      </c>
    </row>
    <row r="50" spans="1:10" x14ac:dyDescent="0.3">
      <c r="A50">
        <v>6694</v>
      </c>
      <c r="B50" t="s">
        <v>249</v>
      </c>
      <c r="D50" t="s">
        <v>243</v>
      </c>
      <c r="E50" t="s">
        <v>250</v>
      </c>
      <c r="F50" s="57">
        <v>2</v>
      </c>
      <c r="G50" s="57">
        <v>2.5</v>
      </c>
      <c r="I50" t="s">
        <v>245</v>
      </c>
      <c r="J50" t="s">
        <v>168</v>
      </c>
    </row>
    <row r="51" spans="1:10" x14ac:dyDescent="0.3">
      <c r="A51">
        <v>9126</v>
      </c>
      <c r="B51" t="s">
        <v>42</v>
      </c>
      <c r="D51" t="s">
        <v>251</v>
      </c>
      <c r="E51" t="s">
        <v>252</v>
      </c>
      <c r="F51" s="57">
        <v>1</v>
      </c>
      <c r="G51" s="57">
        <v>1.25</v>
      </c>
      <c r="I51" t="s">
        <v>167</v>
      </c>
      <c r="J51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A68AB-B225-4211-BB77-469AAF27CAFC}">
  <sheetPr>
    <pageSetUpPr fitToPage="1"/>
  </sheetPr>
  <dimension ref="A1:BH130"/>
  <sheetViews>
    <sheetView view="pageBreakPreview" topLeftCell="A28" zoomScaleNormal="100" zoomScaleSheetLayoutView="100" workbookViewId="0">
      <selection activeCell="B56" sqref="B56"/>
    </sheetView>
  </sheetViews>
  <sheetFormatPr defaultRowHeight="14.4" x14ac:dyDescent="0.3"/>
  <cols>
    <col min="2" max="2" width="65" bestFit="1" customWidth="1"/>
    <col min="3" max="3" width="9.33203125" style="50" customWidth="1"/>
    <col min="4" max="4" width="7.88671875" style="50" customWidth="1"/>
    <col min="5" max="5" width="5.88671875" customWidth="1"/>
    <col min="6" max="6" width="5.44140625" customWidth="1"/>
    <col min="7" max="8" width="5.88671875" customWidth="1"/>
    <col min="9" max="9" width="5.44140625" customWidth="1"/>
    <col min="10" max="11" width="5.88671875" customWidth="1"/>
    <col min="12" max="12" width="5.44140625" customWidth="1"/>
    <col min="13" max="14" width="5.88671875" customWidth="1"/>
    <col min="15" max="15" width="5.44140625" customWidth="1"/>
    <col min="16" max="16" width="5.88671875" customWidth="1"/>
    <col min="18" max="18" width="26.44140625" bestFit="1" customWidth="1"/>
    <col min="19" max="19" width="9.88671875" bestFit="1" customWidth="1"/>
    <col min="21" max="22" width="9.109375" customWidth="1"/>
    <col min="23" max="43" width="9.109375" style="32" customWidth="1"/>
  </cols>
  <sheetData>
    <row r="1" spans="1:44" ht="46.2" thickBot="1" x14ac:dyDescent="0.35">
      <c r="B1" s="1" t="s">
        <v>95</v>
      </c>
      <c r="C1" s="30" t="s">
        <v>96</v>
      </c>
      <c r="D1" s="31" t="s">
        <v>97</v>
      </c>
      <c r="E1" s="337" t="s">
        <v>98</v>
      </c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8" t="s">
        <v>99</v>
      </c>
      <c r="R1" s="338"/>
      <c r="S1" s="338"/>
      <c r="T1" s="2"/>
    </row>
    <row r="2" spans="1:44" ht="15" customHeight="1" x14ac:dyDescent="0.3">
      <c r="A2" s="339" t="s">
        <v>43</v>
      </c>
      <c r="B2" s="342" t="s">
        <v>44</v>
      </c>
      <c r="C2" s="326" t="s">
        <v>100</v>
      </c>
      <c r="D2" s="326" t="s">
        <v>45</v>
      </c>
      <c r="E2" s="323" t="s">
        <v>101</v>
      </c>
      <c r="F2" s="323" t="s">
        <v>102</v>
      </c>
      <c r="G2" s="323" t="s">
        <v>103</v>
      </c>
      <c r="H2" s="323" t="s">
        <v>104</v>
      </c>
      <c r="I2" s="323" t="s">
        <v>105</v>
      </c>
      <c r="J2" s="323" t="s">
        <v>106</v>
      </c>
      <c r="K2" s="323" t="s">
        <v>107</v>
      </c>
      <c r="L2" s="323" t="s">
        <v>108</v>
      </c>
      <c r="M2" s="323" t="s">
        <v>109</v>
      </c>
      <c r="N2" s="323" t="s">
        <v>110</v>
      </c>
      <c r="O2" s="323" t="s">
        <v>111</v>
      </c>
      <c r="P2" s="323" t="s">
        <v>112</v>
      </c>
      <c r="Q2" s="326" t="s">
        <v>46</v>
      </c>
      <c r="R2" s="4" t="s">
        <v>47</v>
      </c>
      <c r="S2" s="329" t="s">
        <v>48</v>
      </c>
      <c r="T2" s="330"/>
      <c r="U2" s="33"/>
      <c r="V2" s="33"/>
    </row>
    <row r="3" spans="1:44" ht="15.6" x14ac:dyDescent="0.3">
      <c r="A3" s="340"/>
      <c r="B3" s="343"/>
      <c r="C3" s="327"/>
      <c r="D3" s="327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7"/>
      <c r="R3" s="5" t="s">
        <v>49</v>
      </c>
      <c r="S3" s="331"/>
      <c r="T3" s="332"/>
      <c r="U3" s="33"/>
      <c r="V3" s="33"/>
    </row>
    <row r="4" spans="1:44" ht="21.75" customHeight="1" thickBot="1" x14ac:dyDescent="0.35">
      <c r="A4" s="341"/>
      <c r="B4" s="344"/>
      <c r="C4" s="328" t="s">
        <v>50</v>
      </c>
      <c r="D4" s="328"/>
      <c r="E4" s="325"/>
      <c r="F4" s="325" t="s">
        <v>46</v>
      </c>
      <c r="G4" s="325" t="s">
        <v>46</v>
      </c>
      <c r="H4" s="325"/>
      <c r="I4" s="325" t="s">
        <v>46</v>
      </c>
      <c r="J4" s="325" t="s">
        <v>46</v>
      </c>
      <c r="K4" s="325"/>
      <c r="L4" s="325" t="s">
        <v>46</v>
      </c>
      <c r="M4" s="325" t="s">
        <v>46</v>
      </c>
      <c r="N4" s="325"/>
      <c r="O4" s="325" t="s">
        <v>46</v>
      </c>
      <c r="P4" s="325" t="s">
        <v>46</v>
      </c>
      <c r="Q4" s="328"/>
      <c r="R4" s="6" t="s">
        <v>51</v>
      </c>
      <c r="S4" s="333"/>
      <c r="T4" s="334"/>
    </row>
    <row r="5" spans="1:44" x14ac:dyDescent="0.3">
      <c r="A5" s="335">
        <v>1617</v>
      </c>
      <c r="B5" s="34" t="s">
        <v>113</v>
      </c>
      <c r="C5" s="336">
        <v>3</v>
      </c>
      <c r="D5" s="336">
        <v>126</v>
      </c>
      <c r="E5" s="319">
        <v>250</v>
      </c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20">
        <f t="shared" ref="Q5" si="0">(SUM(U5,W5,Y5,AA5,AC5,AE5,AG5,AI5,AK5,AM5,AO5,AQ5)/S6)</f>
        <v>2</v>
      </c>
      <c r="R5" s="321">
        <f t="shared" ref="R5" si="1">SUM(U5,W5,Y5,AA5,AC5,AE5,AG5,AI5,AK5,AM5,AO5,AQ5)</f>
        <v>15.76</v>
      </c>
      <c r="S5" s="8">
        <f>S6*1.6368</f>
        <v>12.897983999999999</v>
      </c>
      <c r="T5" s="9" t="s">
        <v>52</v>
      </c>
      <c r="U5" s="288">
        <f>(CEILING(E5,$D5)/$D5)*$S6</f>
        <v>15.76</v>
      </c>
      <c r="V5" s="287">
        <f>(U5/$S6)*$S5</f>
        <v>25.795967999999998</v>
      </c>
      <c r="W5" s="291">
        <f>(CEILING(F5,$D5)/$D5)*$S6</f>
        <v>0</v>
      </c>
      <c r="X5" s="287">
        <f>(W5/$S6)*$S5</f>
        <v>0</v>
      </c>
      <c r="Y5" s="291">
        <f>(CEILING(G5,$D5)/$D5)*$S6</f>
        <v>0</v>
      </c>
      <c r="Z5" s="287">
        <f>(Y5/$S6)*$S5</f>
        <v>0</v>
      </c>
      <c r="AA5" s="291">
        <f>(CEILING(H5,$D5)/$D5)*$S6</f>
        <v>0</v>
      </c>
      <c r="AB5" s="287">
        <f>(AA5/$S6)*$S5</f>
        <v>0</v>
      </c>
      <c r="AC5" s="291">
        <f>(CEILING(I5,$D5)/$D5)*$S6</f>
        <v>0</v>
      </c>
      <c r="AD5" s="287">
        <f>(AC5/$S6)*$S5</f>
        <v>0</v>
      </c>
      <c r="AE5" s="291">
        <f>(CEILING(J5,$D5)/$D5)*$S6</f>
        <v>0</v>
      </c>
      <c r="AF5" s="287">
        <f>(AE5/$S6)*$S5</f>
        <v>0</v>
      </c>
      <c r="AG5" s="291">
        <f>(CEILING(K5,$D5)/$D5)*$S6</f>
        <v>0</v>
      </c>
      <c r="AH5" s="287">
        <f>(AG5/$S6)*$S5</f>
        <v>0</v>
      </c>
      <c r="AI5" s="291">
        <f>(CEILING(L5,$D5)/$D5)*$S6</f>
        <v>0</v>
      </c>
      <c r="AJ5" s="287">
        <f>(AI5/$S6)*$S5</f>
        <v>0</v>
      </c>
      <c r="AK5" s="291">
        <f>(CEILING(M5,$D5)/$D5)*$S6</f>
        <v>0</v>
      </c>
      <c r="AL5" s="287">
        <f>(AK5/$S6)*$S5</f>
        <v>0</v>
      </c>
      <c r="AM5" s="291">
        <f>(CEILING(N5,$D5)/$D5)*$S6</f>
        <v>0</v>
      </c>
      <c r="AN5" s="287">
        <f>(AM5/$S6)*$S5</f>
        <v>0</v>
      </c>
      <c r="AO5" s="291">
        <f>(CEILING(O5,$D5)/$D5)*$S6</f>
        <v>0</v>
      </c>
      <c r="AP5" s="287">
        <f>(AO5/$S6)*$S5</f>
        <v>0</v>
      </c>
      <c r="AQ5" s="291">
        <f>(CEILING(P5,$D5)/$D5)*$S6</f>
        <v>0</v>
      </c>
      <c r="AR5" s="287">
        <f>(AQ5/$S6)*$S5</f>
        <v>0</v>
      </c>
    </row>
    <row r="6" spans="1:44" x14ac:dyDescent="0.3">
      <c r="A6" s="316"/>
      <c r="B6" s="10" t="s">
        <v>53</v>
      </c>
      <c r="C6" s="317"/>
      <c r="D6" s="317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4"/>
      <c r="R6" s="322"/>
      <c r="S6" s="35">
        <v>7.88</v>
      </c>
      <c r="T6" s="11" t="s">
        <v>54</v>
      </c>
      <c r="U6" s="288"/>
      <c r="V6" s="288"/>
      <c r="W6" s="291"/>
      <c r="X6" s="288"/>
      <c r="Y6" s="291"/>
      <c r="Z6" s="288"/>
      <c r="AA6" s="291"/>
      <c r="AB6" s="288"/>
      <c r="AC6" s="291"/>
      <c r="AD6" s="288"/>
      <c r="AE6" s="291"/>
      <c r="AF6" s="288"/>
      <c r="AG6" s="291"/>
      <c r="AH6" s="288"/>
      <c r="AI6" s="291"/>
      <c r="AJ6" s="288"/>
      <c r="AK6" s="291"/>
      <c r="AL6" s="288"/>
      <c r="AM6" s="291"/>
      <c r="AN6" s="288"/>
      <c r="AO6" s="291"/>
      <c r="AP6" s="288"/>
      <c r="AQ6" s="291"/>
      <c r="AR6" s="288"/>
    </row>
    <row r="7" spans="1:44" x14ac:dyDescent="0.3">
      <c r="A7" s="316">
        <v>1618</v>
      </c>
      <c r="B7" s="7" t="s">
        <v>114</v>
      </c>
      <c r="C7" s="317">
        <v>3.25</v>
      </c>
      <c r="D7" s="317">
        <v>126</v>
      </c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4">
        <f t="shared" ref="Q7" si="2">(SUM(U7,W7,Y7,AA7,AC7,AE7,AG7,AI7,AK7,AM7,AO7,AQ7)/S8)</f>
        <v>0</v>
      </c>
      <c r="R7" s="315">
        <f t="shared" ref="R7" si="3">SUM(U7,W7,Y7,AA7,AC7,AE7,AG7,AI7,AK7,AM7,AO7,AQ7)</f>
        <v>0</v>
      </c>
      <c r="S7" s="36">
        <f>S8*1.6368</f>
        <v>12.897983999999999</v>
      </c>
      <c r="T7" s="12" t="s">
        <v>52</v>
      </c>
      <c r="U7" s="288">
        <f t="shared" ref="U7" si="4">(CEILING(E7,$D7)/$D7)*$S8</f>
        <v>0</v>
      </c>
      <c r="V7" s="287">
        <f t="shared" ref="V7:AR7" si="5">(U7/$S8)*$S7</f>
        <v>0</v>
      </c>
      <c r="W7" s="291">
        <f>(CEILING(F7,$D7)/$D7)*$S8</f>
        <v>0</v>
      </c>
      <c r="X7" s="287">
        <f t="shared" si="5"/>
        <v>0</v>
      </c>
      <c r="Y7" s="291">
        <f>(CEILING(G7,$D7)/$D7)*$S8</f>
        <v>0</v>
      </c>
      <c r="Z7" s="287">
        <f t="shared" si="5"/>
        <v>0</v>
      </c>
      <c r="AA7" s="291">
        <f>(CEILING(H7,$D7)/$D7)*$S8</f>
        <v>0</v>
      </c>
      <c r="AB7" s="287">
        <f t="shared" si="5"/>
        <v>0</v>
      </c>
      <c r="AC7" s="291">
        <f>(CEILING(I7,$D7)/$D7)*$S8</f>
        <v>0</v>
      </c>
      <c r="AD7" s="287">
        <f t="shared" si="5"/>
        <v>0</v>
      </c>
      <c r="AE7" s="291">
        <f>(CEILING(J7,$D7)/$D7)*$S8</f>
        <v>0</v>
      </c>
      <c r="AF7" s="287">
        <f t="shared" si="5"/>
        <v>0</v>
      </c>
      <c r="AG7" s="291">
        <f>(CEILING(K7,$D7)/$D7)*$S8</f>
        <v>0</v>
      </c>
      <c r="AH7" s="287">
        <f t="shared" si="5"/>
        <v>0</v>
      </c>
      <c r="AI7" s="291">
        <f>(CEILING(L7,$D7)/$D7)*$S8</f>
        <v>0</v>
      </c>
      <c r="AJ7" s="287">
        <f t="shared" si="5"/>
        <v>0</v>
      </c>
      <c r="AK7" s="291">
        <f>(CEILING(M7,$D7)/$D7)*$S8</f>
        <v>0</v>
      </c>
      <c r="AL7" s="287">
        <f t="shared" si="5"/>
        <v>0</v>
      </c>
      <c r="AM7" s="291">
        <f>(CEILING(N7,$D7)/$D7)*$S8</f>
        <v>0</v>
      </c>
      <c r="AN7" s="287">
        <f t="shared" si="5"/>
        <v>0</v>
      </c>
      <c r="AO7" s="291">
        <f>(CEILING(O7,$D7)/$D7)*$S8</f>
        <v>0</v>
      </c>
      <c r="AP7" s="287">
        <f t="shared" si="5"/>
        <v>0</v>
      </c>
      <c r="AQ7" s="291">
        <f>(CEILING(P7,$D7)/$D7)*$S8</f>
        <v>0</v>
      </c>
      <c r="AR7" s="287">
        <f t="shared" si="5"/>
        <v>0</v>
      </c>
    </row>
    <row r="8" spans="1:44" x14ac:dyDescent="0.3">
      <c r="A8" s="316"/>
      <c r="B8" s="10" t="s">
        <v>53</v>
      </c>
      <c r="C8" s="317"/>
      <c r="D8" s="317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4"/>
      <c r="R8" s="318"/>
      <c r="S8" s="35">
        <v>7.88</v>
      </c>
      <c r="T8" s="11" t="s">
        <v>54</v>
      </c>
      <c r="U8" s="288"/>
      <c r="V8" s="288"/>
      <c r="W8" s="291"/>
      <c r="X8" s="288"/>
      <c r="Y8" s="291"/>
      <c r="Z8" s="288"/>
      <c r="AA8" s="291"/>
      <c r="AB8" s="288"/>
      <c r="AC8" s="291"/>
      <c r="AD8" s="288"/>
      <c r="AE8" s="291"/>
      <c r="AF8" s="288"/>
      <c r="AG8" s="291"/>
      <c r="AH8" s="288"/>
      <c r="AI8" s="291"/>
      <c r="AJ8" s="288"/>
      <c r="AK8" s="291"/>
      <c r="AL8" s="288"/>
      <c r="AM8" s="291"/>
      <c r="AN8" s="288"/>
      <c r="AO8" s="291"/>
      <c r="AP8" s="288"/>
      <c r="AQ8" s="291"/>
      <c r="AR8" s="288"/>
    </row>
    <row r="9" spans="1:44" x14ac:dyDescent="0.3">
      <c r="A9" s="316">
        <v>1621</v>
      </c>
      <c r="B9" s="7" t="s">
        <v>115</v>
      </c>
      <c r="C9" s="317">
        <v>2</v>
      </c>
      <c r="D9" s="317">
        <v>126</v>
      </c>
      <c r="E9" s="313"/>
      <c r="F9" s="313"/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314">
        <f t="shared" ref="Q9" si="6">(SUM(U9,W9,Y9,AA9,AC9,AE9,AG9,AI9,AK9,AM9,AO9,AQ9)/S10)</f>
        <v>0</v>
      </c>
      <c r="R9" s="315">
        <f t="shared" ref="R9" si="7">SUM(U9,W9,Y9,AA9,AC9,AE9,AG9,AI9,AK9,AM9,AO9,AQ9)</f>
        <v>0</v>
      </c>
      <c r="S9" s="36">
        <f>S10*1.6368</f>
        <v>12.897983999999999</v>
      </c>
      <c r="T9" s="12" t="s">
        <v>52</v>
      </c>
      <c r="U9" s="288">
        <f t="shared" ref="U9" si="8">(CEILING(E9,$D9)/$D9)*$S10</f>
        <v>0</v>
      </c>
      <c r="V9" s="287">
        <f t="shared" ref="V9:AR9" si="9">(U9/$S10)*$S9</f>
        <v>0</v>
      </c>
      <c r="W9" s="291">
        <f>(CEILING(F9,$D9)/$D9)*$S10</f>
        <v>0</v>
      </c>
      <c r="X9" s="287">
        <f t="shared" si="9"/>
        <v>0</v>
      </c>
      <c r="Y9" s="291">
        <f>(CEILING(G9,$D9)/$D9)*$S10</f>
        <v>0</v>
      </c>
      <c r="Z9" s="287">
        <f t="shared" si="9"/>
        <v>0</v>
      </c>
      <c r="AA9" s="291">
        <f>(CEILING(H9,$D9)/$D9)*$S10</f>
        <v>0</v>
      </c>
      <c r="AB9" s="287">
        <f t="shared" si="9"/>
        <v>0</v>
      </c>
      <c r="AC9" s="291">
        <f>(CEILING(I9,$D9)/$D9)*$S10</f>
        <v>0</v>
      </c>
      <c r="AD9" s="287">
        <f t="shared" si="9"/>
        <v>0</v>
      </c>
      <c r="AE9" s="291">
        <f>(CEILING(J9,$D9)/$D9)*$S10</f>
        <v>0</v>
      </c>
      <c r="AF9" s="287">
        <f t="shared" si="9"/>
        <v>0</v>
      </c>
      <c r="AG9" s="291">
        <f>(CEILING(K9,$D9)/$D9)*$S10</f>
        <v>0</v>
      </c>
      <c r="AH9" s="287">
        <f t="shared" si="9"/>
        <v>0</v>
      </c>
      <c r="AI9" s="291">
        <f>(CEILING(L9,$D9)/$D9)*$S10</f>
        <v>0</v>
      </c>
      <c r="AJ9" s="287">
        <f t="shared" si="9"/>
        <v>0</v>
      </c>
      <c r="AK9" s="291">
        <f>(CEILING(M9,$D9)/$D9)*$S10</f>
        <v>0</v>
      </c>
      <c r="AL9" s="287">
        <f t="shared" si="9"/>
        <v>0</v>
      </c>
      <c r="AM9" s="291">
        <f>(CEILING(N9,$D9)/$D9)*$S10</f>
        <v>0</v>
      </c>
      <c r="AN9" s="287">
        <f t="shared" si="9"/>
        <v>0</v>
      </c>
      <c r="AO9" s="291">
        <f>(CEILING(O9,$D9)/$D9)*$S10</f>
        <v>0</v>
      </c>
      <c r="AP9" s="287">
        <f t="shared" si="9"/>
        <v>0</v>
      </c>
      <c r="AQ9" s="291">
        <f>(CEILING(P9,$D9)/$D9)*$S10</f>
        <v>0</v>
      </c>
      <c r="AR9" s="287">
        <f t="shared" si="9"/>
        <v>0</v>
      </c>
    </row>
    <row r="10" spans="1:44" x14ac:dyDescent="0.3">
      <c r="A10" s="316"/>
      <c r="B10" s="10" t="s">
        <v>55</v>
      </c>
      <c r="C10" s="317"/>
      <c r="D10" s="317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4"/>
      <c r="R10" s="318"/>
      <c r="S10" s="35">
        <v>7.88</v>
      </c>
      <c r="T10" s="11" t="s">
        <v>54</v>
      </c>
      <c r="U10" s="288"/>
      <c r="V10" s="288"/>
      <c r="W10" s="291"/>
      <c r="X10" s="288"/>
      <c r="Y10" s="291"/>
      <c r="Z10" s="288"/>
      <c r="AA10" s="291"/>
      <c r="AB10" s="288"/>
      <c r="AC10" s="291"/>
      <c r="AD10" s="288"/>
      <c r="AE10" s="291"/>
      <c r="AF10" s="288"/>
      <c r="AG10" s="291"/>
      <c r="AH10" s="288"/>
      <c r="AI10" s="291"/>
      <c r="AJ10" s="288"/>
      <c r="AK10" s="291"/>
      <c r="AL10" s="288"/>
      <c r="AM10" s="291"/>
      <c r="AN10" s="288"/>
      <c r="AO10" s="291"/>
      <c r="AP10" s="288"/>
      <c r="AQ10" s="291"/>
      <c r="AR10" s="288"/>
    </row>
    <row r="11" spans="1:44" x14ac:dyDescent="0.3">
      <c r="A11" s="316">
        <v>1622</v>
      </c>
      <c r="B11" s="7" t="s">
        <v>116</v>
      </c>
      <c r="C11" s="317">
        <v>2.08</v>
      </c>
      <c r="D11" s="317">
        <v>126</v>
      </c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4">
        <f t="shared" ref="Q11" si="10">(SUM(U11,W11,Y11,AA11,AC11,AE11,AG11,AI11,AK11,AM11,AO11,AQ11)/S12)</f>
        <v>0</v>
      </c>
      <c r="R11" s="315">
        <f t="shared" ref="R11" si="11">SUM(U11,W11,Y11,AA11,AC11,AE11,AG11,AI11,AK11,AM11,AO11,AQ11)</f>
        <v>0</v>
      </c>
      <c r="S11" s="36">
        <f>S12*1.6368</f>
        <v>12.897983999999999</v>
      </c>
      <c r="T11" s="12" t="s">
        <v>52</v>
      </c>
      <c r="U11" s="288">
        <f t="shared" ref="U11" si="12">(CEILING(E11,$D11)/$D11)*$S12</f>
        <v>0</v>
      </c>
      <c r="V11" s="287">
        <f t="shared" ref="V11:AR11" si="13">(U11/$S12)*$S11</f>
        <v>0</v>
      </c>
      <c r="W11" s="291">
        <f>(CEILING(F11,$D11)/$D11)*$S12</f>
        <v>0</v>
      </c>
      <c r="X11" s="287">
        <f t="shared" si="13"/>
        <v>0</v>
      </c>
      <c r="Y11" s="291">
        <f>(CEILING(G11,$D11)/$D11)*$S12</f>
        <v>0</v>
      </c>
      <c r="Z11" s="287">
        <f t="shared" si="13"/>
        <v>0</v>
      </c>
      <c r="AA11" s="291">
        <f>(CEILING(H11,$D11)/$D11)*$S12</f>
        <v>0</v>
      </c>
      <c r="AB11" s="287">
        <f t="shared" si="13"/>
        <v>0</v>
      </c>
      <c r="AC11" s="291">
        <f>(CEILING(I11,$D11)/$D11)*$S12</f>
        <v>0</v>
      </c>
      <c r="AD11" s="287">
        <f t="shared" si="13"/>
        <v>0</v>
      </c>
      <c r="AE11" s="291">
        <f>(CEILING(J11,$D11)/$D11)*$S12</f>
        <v>0</v>
      </c>
      <c r="AF11" s="287">
        <f t="shared" si="13"/>
        <v>0</v>
      </c>
      <c r="AG11" s="291">
        <f>(CEILING(K11,$D11)/$D11)*$S12</f>
        <v>0</v>
      </c>
      <c r="AH11" s="287">
        <f t="shared" si="13"/>
        <v>0</v>
      </c>
      <c r="AI11" s="291">
        <f>(CEILING(L11,$D11)/$D11)*$S12</f>
        <v>0</v>
      </c>
      <c r="AJ11" s="287">
        <f t="shared" si="13"/>
        <v>0</v>
      </c>
      <c r="AK11" s="291">
        <f>(CEILING(M11,$D11)/$D11)*$S12</f>
        <v>0</v>
      </c>
      <c r="AL11" s="287">
        <f t="shared" si="13"/>
        <v>0</v>
      </c>
      <c r="AM11" s="291">
        <f>(CEILING(N11,$D11)/$D11)*$S12</f>
        <v>0</v>
      </c>
      <c r="AN11" s="287">
        <f t="shared" si="13"/>
        <v>0</v>
      </c>
      <c r="AO11" s="291">
        <f>(CEILING(O11,$D11)/$D11)*$S12</f>
        <v>0</v>
      </c>
      <c r="AP11" s="287">
        <f t="shared" si="13"/>
        <v>0</v>
      </c>
      <c r="AQ11" s="291">
        <f>(CEILING(P11,$D11)/$D11)*$S12</f>
        <v>0</v>
      </c>
      <c r="AR11" s="287">
        <f t="shared" si="13"/>
        <v>0</v>
      </c>
    </row>
    <row r="12" spans="1:44" x14ac:dyDescent="0.3">
      <c r="A12" s="316"/>
      <c r="B12" s="10" t="s">
        <v>55</v>
      </c>
      <c r="C12" s="317"/>
      <c r="D12" s="317"/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314"/>
      <c r="R12" s="318"/>
      <c r="S12" s="35">
        <v>7.88</v>
      </c>
      <c r="T12" s="11" t="s">
        <v>54</v>
      </c>
      <c r="U12" s="288"/>
      <c r="V12" s="288"/>
      <c r="W12" s="291"/>
      <c r="X12" s="288"/>
      <c r="Y12" s="291"/>
      <c r="Z12" s="288"/>
      <c r="AA12" s="291"/>
      <c r="AB12" s="288"/>
      <c r="AC12" s="291"/>
      <c r="AD12" s="288"/>
      <c r="AE12" s="291"/>
      <c r="AF12" s="288"/>
      <c r="AG12" s="291"/>
      <c r="AH12" s="288"/>
      <c r="AI12" s="291"/>
      <c r="AJ12" s="288"/>
      <c r="AK12" s="291"/>
      <c r="AL12" s="288"/>
      <c r="AM12" s="291"/>
      <c r="AN12" s="288"/>
      <c r="AO12" s="291"/>
      <c r="AP12" s="288"/>
      <c r="AQ12" s="291"/>
      <c r="AR12" s="288"/>
    </row>
    <row r="13" spans="1:44" x14ac:dyDescent="0.3">
      <c r="A13" s="316">
        <v>1623</v>
      </c>
      <c r="B13" s="37" t="s">
        <v>117</v>
      </c>
      <c r="C13" s="317">
        <v>3.9</v>
      </c>
      <c r="D13" s="317">
        <v>120</v>
      </c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314">
        <f t="shared" ref="Q13" si="14">(SUM(U13,W13,Y13,AA13,AC13,AE13,AG13,AI13,AK13,AM13,AO13,AQ13)/S14)</f>
        <v>0</v>
      </c>
      <c r="R13" s="315">
        <f t="shared" ref="R13" si="15">SUM(U13,W13,Y13,AA13,AC13,AE13,AG13,AI13,AK13,AM13,AO13,AQ13)</f>
        <v>0</v>
      </c>
      <c r="S13" s="36">
        <f>S14*1.6368</f>
        <v>24.552</v>
      </c>
      <c r="T13" s="12" t="s">
        <v>52</v>
      </c>
      <c r="U13" s="288">
        <f t="shared" ref="U13" si="16">(CEILING(E13,$D13)/$D13)*$S14</f>
        <v>0</v>
      </c>
      <c r="V13" s="287">
        <f t="shared" ref="V13:AR13" si="17">(U13/$S14)*$S13</f>
        <v>0</v>
      </c>
      <c r="W13" s="291">
        <f>(CEILING(F13,$D13)/$D13)*$S14</f>
        <v>0</v>
      </c>
      <c r="X13" s="287">
        <f t="shared" si="17"/>
        <v>0</v>
      </c>
      <c r="Y13" s="291">
        <f>(CEILING(G13,$D13)/$D13)*$S14</f>
        <v>0</v>
      </c>
      <c r="Z13" s="287">
        <f t="shared" si="17"/>
        <v>0</v>
      </c>
      <c r="AA13" s="291">
        <f>(CEILING(H13,$D13)/$D13)*$S14</f>
        <v>0</v>
      </c>
      <c r="AB13" s="287">
        <f t="shared" si="17"/>
        <v>0</v>
      </c>
      <c r="AC13" s="291">
        <f>(CEILING(I13,$D13)/$D13)*$S14</f>
        <v>0</v>
      </c>
      <c r="AD13" s="287">
        <f t="shared" si="17"/>
        <v>0</v>
      </c>
      <c r="AE13" s="291">
        <f>(CEILING(J13,$D13)/$D13)*$S14</f>
        <v>0</v>
      </c>
      <c r="AF13" s="287">
        <f t="shared" si="17"/>
        <v>0</v>
      </c>
      <c r="AG13" s="291">
        <f>(CEILING(K13,$D13)/$D13)*$S14</f>
        <v>0</v>
      </c>
      <c r="AH13" s="287">
        <f t="shared" si="17"/>
        <v>0</v>
      </c>
      <c r="AI13" s="291">
        <f>(CEILING(L13,$D13)/$D13)*$S14</f>
        <v>0</v>
      </c>
      <c r="AJ13" s="287">
        <f t="shared" si="17"/>
        <v>0</v>
      </c>
      <c r="AK13" s="291">
        <f>(CEILING(M13,$D13)/$D13)*$S14</f>
        <v>0</v>
      </c>
      <c r="AL13" s="287">
        <f t="shared" si="17"/>
        <v>0</v>
      </c>
      <c r="AM13" s="291">
        <f>(CEILING(N13,$D13)/$D13)*$S14</f>
        <v>0</v>
      </c>
      <c r="AN13" s="287">
        <f t="shared" si="17"/>
        <v>0</v>
      </c>
      <c r="AO13" s="291">
        <f>(CEILING(O13,$D13)/$D13)*$S14</f>
        <v>0</v>
      </c>
      <c r="AP13" s="287">
        <f t="shared" si="17"/>
        <v>0</v>
      </c>
      <c r="AQ13" s="291">
        <f>(CEILING(P13,$D13)/$D13)*$S14</f>
        <v>0</v>
      </c>
      <c r="AR13" s="287">
        <f t="shared" si="17"/>
        <v>0</v>
      </c>
    </row>
    <row r="14" spans="1:44" x14ac:dyDescent="0.3">
      <c r="A14" s="316"/>
      <c r="B14" s="10" t="s">
        <v>56</v>
      </c>
      <c r="C14" s="317"/>
      <c r="D14" s="317"/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4"/>
      <c r="R14" s="318"/>
      <c r="S14" s="35">
        <v>15</v>
      </c>
      <c r="T14" s="11" t="s">
        <v>54</v>
      </c>
      <c r="U14" s="288"/>
      <c r="V14" s="288"/>
      <c r="W14" s="291"/>
      <c r="X14" s="288"/>
      <c r="Y14" s="291"/>
      <c r="Z14" s="288"/>
      <c r="AA14" s="291"/>
      <c r="AB14" s="288"/>
      <c r="AC14" s="291"/>
      <c r="AD14" s="288"/>
      <c r="AE14" s="291"/>
      <c r="AF14" s="288"/>
      <c r="AG14" s="291"/>
      <c r="AH14" s="288"/>
      <c r="AI14" s="291"/>
      <c r="AJ14" s="288"/>
      <c r="AK14" s="291"/>
      <c r="AL14" s="288"/>
      <c r="AM14" s="291"/>
      <c r="AN14" s="288"/>
      <c r="AO14" s="291"/>
      <c r="AP14" s="288"/>
      <c r="AQ14" s="291"/>
      <c r="AR14" s="288"/>
    </row>
    <row r="15" spans="1:44" x14ac:dyDescent="0.3">
      <c r="A15" s="316">
        <v>1625</v>
      </c>
      <c r="B15" s="37" t="s">
        <v>118</v>
      </c>
      <c r="C15" s="317">
        <v>4</v>
      </c>
      <c r="D15" s="317">
        <v>120</v>
      </c>
      <c r="E15" s="313"/>
      <c r="F15" s="313"/>
      <c r="G15" s="313"/>
      <c r="H15" s="313"/>
      <c r="I15" s="313"/>
      <c r="J15" s="313"/>
      <c r="K15" s="313"/>
      <c r="L15" s="313"/>
      <c r="M15" s="313"/>
      <c r="N15" s="313"/>
      <c r="O15" s="313"/>
      <c r="P15" s="313"/>
      <c r="Q15" s="314">
        <f t="shared" ref="Q15" si="18">(SUM(U15,W15,Y15,AA15,AC15,AE15,AG15,AI15,AK15,AM15,AO15,AQ15)/S16)</f>
        <v>0</v>
      </c>
      <c r="R15" s="315">
        <f t="shared" ref="R15" si="19">SUM(U15,W15,Y15,AA15,AC15,AE15,AG15,AI15,AK15,AM15,AO15,AQ15)</f>
        <v>0</v>
      </c>
      <c r="S15" s="36">
        <f>S16*1.6368</f>
        <v>24.552</v>
      </c>
      <c r="T15" s="12" t="s">
        <v>52</v>
      </c>
      <c r="U15" s="288">
        <f t="shared" ref="U15" si="20">(CEILING(E15,$D15)/$D15)*$S16</f>
        <v>0</v>
      </c>
      <c r="V15" s="287">
        <f t="shared" ref="V15:AR15" si="21">(U15/$S16)*$S15</f>
        <v>0</v>
      </c>
      <c r="W15" s="291">
        <f>(CEILING(F15,$D15)/$D15)*$S16</f>
        <v>0</v>
      </c>
      <c r="X15" s="287">
        <f t="shared" si="21"/>
        <v>0</v>
      </c>
      <c r="Y15" s="291">
        <f>(CEILING(G15,$D15)/$D15)*$S16</f>
        <v>0</v>
      </c>
      <c r="Z15" s="287">
        <f t="shared" si="21"/>
        <v>0</v>
      </c>
      <c r="AA15" s="291">
        <f>(CEILING(H15,$D15)/$D15)*$S16</f>
        <v>0</v>
      </c>
      <c r="AB15" s="287">
        <f t="shared" si="21"/>
        <v>0</v>
      </c>
      <c r="AC15" s="291">
        <f>(CEILING(I15,$D15)/$D15)*$S16</f>
        <v>0</v>
      </c>
      <c r="AD15" s="287">
        <f t="shared" si="21"/>
        <v>0</v>
      </c>
      <c r="AE15" s="291">
        <f>(CEILING(J15,$D15)/$D15)*$S16</f>
        <v>0</v>
      </c>
      <c r="AF15" s="287">
        <f t="shared" si="21"/>
        <v>0</v>
      </c>
      <c r="AG15" s="291">
        <f>(CEILING(K15,$D15)/$D15)*$S16</f>
        <v>0</v>
      </c>
      <c r="AH15" s="287">
        <f t="shared" si="21"/>
        <v>0</v>
      </c>
      <c r="AI15" s="291">
        <f>(CEILING(L15,$D15)/$D15)*$S16</f>
        <v>0</v>
      </c>
      <c r="AJ15" s="287">
        <f t="shared" si="21"/>
        <v>0</v>
      </c>
      <c r="AK15" s="291">
        <f>(CEILING(M15,$D15)/$D15)*$S16</f>
        <v>0</v>
      </c>
      <c r="AL15" s="287">
        <f t="shared" si="21"/>
        <v>0</v>
      </c>
      <c r="AM15" s="291">
        <f>(CEILING(N15,$D15)/$D15)*$S16</f>
        <v>0</v>
      </c>
      <c r="AN15" s="287">
        <f t="shared" si="21"/>
        <v>0</v>
      </c>
      <c r="AO15" s="291">
        <f>(CEILING(O15,$D15)/$D15)*$S16</f>
        <v>0</v>
      </c>
      <c r="AP15" s="287">
        <f t="shared" si="21"/>
        <v>0</v>
      </c>
      <c r="AQ15" s="291">
        <f>(CEILING(P15,$D15)/$D15)*$S16</f>
        <v>0</v>
      </c>
      <c r="AR15" s="287">
        <f t="shared" si="21"/>
        <v>0</v>
      </c>
    </row>
    <row r="16" spans="1:44" x14ac:dyDescent="0.3">
      <c r="A16" s="316"/>
      <c r="B16" s="10" t="s">
        <v>56</v>
      </c>
      <c r="C16" s="317"/>
      <c r="D16" s="317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  <c r="Q16" s="314"/>
      <c r="R16" s="318"/>
      <c r="S16" s="35">
        <v>15</v>
      </c>
      <c r="T16" s="11" t="s">
        <v>54</v>
      </c>
      <c r="U16" s="288"/>
      <c r="V16" s="288"/>
      <c r="W16" s="291"/>
      <c r="X16" s="288"/>
      <c r="Y16" s="291"/>
      <c r="Z16" s="288"/>
      <c r="AA16" s="291"/>
      <c r="AB16" s="288"/>
      <c r="AC16" s="291"/>
      <c r="AD16" s="288"/>
      <c r="AE16" s="291"/>
      <c r="AF16" s="288"/>
      <c r="AG16" s="291"/>
      <c r="AH16" s="288"/>
      <c r="AI16" s="291"/>
      <c r="AJ16" s="288"/>
      <c r="AK16" s="291"/>
      <c r="AL16" s="288"/>
      <c r="AM16" s="291"/>
      <c r="AN16" s="288"/>
      <c r="AO16" s="291"/>
      <c r="AP16" s="288"/>
      <c r="AQ16" s="291"/>
      <c r="AR16" s="288"/>
    </row>
    <row r="17" spans="1:44" x14ac:dyDescent="0.3">
      <c r="A17" s="316">
        <v>4603</v>
      </c>
      <c r="B17" s="37" t="s">
        <v>4</v>
      </c>
      <c r="C17" s="317">
        <v>2.4</v>
      </c>
      <c r="D17" s="317">
        <v>200</v>
      </c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314">
        <f t="shared" ref="Q17" si="22">(SUM(U17,W17,Y17,AA17,AC17,AE17,AG17,AI17,AK17,AM17,AO17,AQ17)/S18)</f>
        <v>0</v>
      </c>
      <c r="R17" s="315">
        <f t="shared" ref="R17" si="23">SUM(U17,W17,Y17,AA17,AC17,AE17,AG17,AI17,AK17,AM17,AO17,AQ17)</f>
        <v>0</v>
      </c>
      <c r="S17" s="36">
        <f>S18*1.6368</f>
        <v>3.6991679999999998</v>
      </c>
      <c r="T17" s="12" t="s">
        <v>52</v>
      </c>
      <c r="U17" s="288">
        <f t="shared" ref="U17" si="24">(CEILING(E17,$D17)/$D17)*$S18</f>
        <v>0</v>
      </c>
      <c r="V17" s="287">
        <f t="shared" ref="V17:AR17" si="25">(U17/$S18)*$S17</f>
        <v>0</v>
      </c>
      <c r="W17" s="291">
        <f>(CEILING(F17,$D17)/$D17)*$S18</f>
        <v>0</v>
      </c>
      <c r="X17" s="287">
        <f t="shared" si="25"/>
        <v>0</v>
      </c>
      <c r="Y17" s="291">
        <f>(CEILING(G17,$D17)/$D17)*$S18</f>
        <v>0</v>
      </c>
      <c r="Z17" s="287">
        <f t="shared" si="25"/>
        <v>0</v>
      </c>
      <c r="AA17" s="291">
        <f>(CEILING(H17,$D17)/$D17)*$S18</f>
        <v>0</v>
      </c>
      <c r="AB17" s="287">
        <f t="shared" si="25"/>
        <v>0</v>
      </c>
      <c r="AC17" s="291">
        <f>(CEILING(I17,$D17)/$D17)*$S18</f>
        <v>0</v>
      </c>
      <c r="AD17" s="287">
        <f t="shared" si="25"/>
        <v>0</v>
      </c>
      <c r="AE17" s="291">
        <f>(CEILING(J17,$D17)/$D17)*$S18</f>
        <v>0</v>
      </c>
      <c r="AF17" s="287">
        <f t="shared" si="25"/>
        <v>0</v>
      </c>
      <c r="AG17" s="291">
        <f>(CEILING(K17,$D17)/$D17)*$S18</f>
        <v>0</v>
      </c>
      <c r="AH17" s="287">
        <f t="shared" si="25"/>
        <v>0</v>
      </c>
      <c r="AI17" s="291">
        <f>(CEILING(L17,$D17)/$D17)*$S18</f>
        <v>0</v>
      </c>
      <c r="AJ17" s="287">
        <f t="shared" si="25"/>
        <v>0</v>
      </c>
      <c r="AK17" s="291">
        <f>(CEILING(M17,$D17)/$D17)*$S18</f>
        <v>0</v>
      </c>
      <c r="AL17" s="287">
        <f t="shared" si="25"/>
        <v>0</v>
      </c>
      <c r="AM17" s="291">
        <f>(CEILING(N17,$D17)/$D17)*$S18</f>
        <v>0</v>
      </c>
      <c r="AN17" s="287">
        <f t="shared" si="25"/>
        <v>0</v>
      </c>
      <c r="AO17" s="291">
        <f>(CEILING(O17,$D17)/$D17)*$S18</f>
        <v>0</v>
      </c>
      <c r="AP17" s="287">
        <f t="shared" si="25"/>
        <v>0</v>
      </c>
      <c r="AQ17" s="291">
        <f>(CEILING(P17,$D17)/$D17)*$S18</f>
        <v>0</v>
      </c>
      <c r="AR17" s="287">
        <f t="shared" si="25"/>
        <v>0</v>
      </c>
    </row>
    <row r="18" spans="1:44" x14ac:dyDescent="0.3">
      <c r="A18" s="316"/>
      <c r="B18" s="10" t="s">
        <v>57</v>
      </c>
      <c r="C18" s="317"/>
      <c r="D18" s="317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314"/>
      <c r="R18" s="318"/>
      <c r="S18" s="35">
        <v>2.2599999999999998</v>
      </c>
      <c r="T18" s="11" t="s">
        <v>54</v>
      </c>
      <c r="U18" s="288"/>
      <c r="V18" s="288"/>
      <c r="W18" s="291"/>
      <c r="X18" s="288"/>
      <c r="Y18" s="291"/>
      <c r="Z18" s="288"/>
      <c r="AA18" s="291"/>
      <c r="AB18" s="288"/>
      <c r="AC18" s="291"/>
      <c r="AD18" s="288"/>
      <c r="AE18" s="291"/>
      <c r="AF18" s="288"/>
      <c r="AG18" s="291"/>
      <c r="AH18" s="288"/>
      <c r="AI18" s="291"/>
      <c r="AJ18" s="288"/>
      <c r="AK18" s="291"/>
      <c r="AL18" s="288"/>
      <c r="AM18" s="291"/>
      <c r="AN18" s="288"/>
      <c r="AO18" s="291"/>
      <c r="AP18" s="288"/>
      <c r="AQ18" s="291"/>
      <c r="AR18" s="288"/>
    </row>
    <row r="19" spans="1:44" x14ac:dyDescent="0.3">
      <c r="A19" s="316">
        <v>4613</v>
      </c>
      <c r="B19" s="7" t="s">
        <v>5</v>
      </c>
      <c r="C19" s="317">
        <v>3.5</v>
      </c>
      <c r="D19" s="317">
        <v>96</v>
      </c>
      <c r="E19" s="313"/>
      <c r="F19" s="313"/>
      <c r="G19" s="313"/>
      <c r="H19" s="313"/>
      <c r="I19" s="313"/>
      <c r="J19" s="313"/>
      <c r="K19" s="313"/>
      <c r="L19" s="313"/>
      <c r="M19" s="313"/>
      <c r="N19" s="313"/>
      <c r="O19" s="313"/>
      <c r="P19" s="313"/>
      <c r="Q19" s="314">
        <f t="shared" ref="Q19" si="26">(SUM(U19,W19,Y19,AA19,AC19,AE19,AG19,AI19,AK19,AM19,AO19,AQ19)/S20)</f>
        <v>0</v>
      </c>
      <c r="R19" s="315">
        <f t="shared" ref="R19" si="27">SUM(U19,W19,Y19,AA19,AC19,AE19,AG19,AI19,AK19,AM19,AO19,AQ19)</f>
        <v>0</v>
      </c>
      <c r="S19" s="36">
        <f>S20*1.6368</f>
        <v>3.5518559999999999</v>
      </c>
      <c r="T19" s="12" t="s">
        <v>52</v>
      </c>
      <c r="U19" s="288">
        <f t="shared" ref="U19" si="28">(CEILING(E19,$D19)/$D19)*$S20</f>
        <v>0</v>
      </c>
      <c r="V19" s="287">
        <f t="shared" ref="V19:AR19" si="29">(U19/$S20)*$S19</f>
        <v>0</v>
      </c>
      <c r="W19" s="291">
        <f>(CEILING(F19,$D19)/$D19)*$S20</f>
        <v>0</v>
      </c>
      <c r="X19" s="287">
        <f t="shared" si="29"/>
        <v>0</v>
      </c>
      <c r="Y19" s="291">
        <f>(CEILING(G19,$D19)/$D19)*$S20</f>
        <v>0</v>
      </c>
      <c r="Z19" s="287">
        <f t="shared" si="29"/>
        <v>0</v>
      </c>
      <c r="AA19" s="291">
        <f>(CEILING(H19,$D19)/$D19)*$S20</f>
        <v>0</v>
      </c>
      <c r="AB19" s="287">
        <f t="shared" si="29"/>
        <v>0</v>
      </c>
      <c r="AC19" s="291">
        <f>(CEILING(I19,$D19)/$D19)*$S20</f>
        <v>0</v>
      </c>
      <c r="AD19" s="287">
        <f t="shared" si="29"/>
        <v>0</v>
      </c>
      <c r="AE19" s="291">
        <f>(CEILING(J19,$D19)/$D19)*$S20</f>
        <v>0</v>
      </c>
      <c r="AF19" s="287">
        <f t="shared" si="29"/>
        <v>0</v>
      </c>
      <c r="AG19" s="291">
        <f>(CEILING(K19,$D19)/$D19)*$S20</f>
        <v>0</v>
      </c>
      <c r="AH19" s="287">
        <f t="shared" si="29"/>
        <v>0</v>
      </c>
      <c r="AI19" s="291">
        <f>(CEILING(L19,$D19)/$D19)*$S20</f>
        <v>0</v>
      </c>
      <c r="AJ19" s="287">
        <f t="shared" si="29"/>
        <v>0</v>
      </c>
      <c r="AK19" s="291">
        <f>(CEILING(M19,$D19)/$D19)*$S20</f>
        <v>0</v>
      </c>
      <c r="AL19" s="287">
        <f t="shared" si="29"/>
        <v>0</v>
      </c>
      <c r="AM19" s="291">
        <f>(CEILING(N19,$D19)/$D19)*$S20</f>
        <v>0</v>
      </c>
      <c r="AN19" s="287">
        <f t="shared" si="29"/>
        <v>0</v>
      </c>
      <c r="AO19" s="291">
        <f>(CEILING(O19,$D19)/$D19)*$S20</f>
        <v>0</v>
      </c>
      <c r="AP19" s="287">
        <f t="shared" si="29"/>
        <v>0</v>
      </c>
      <c r="AQ19" s="291">
        <f>(CEILING(P19,$D19)/$D19)*$S20</f>
        <v>0</v>
      </c>
      <c r="AR19" s="287">
        <f t="shared" si="29"/>
        <v>0</v>
      </c>
    </row>
    <row r="20" spans="1:44" x14ac:dyDescent="0.3">
      <c r="A20" s="316"/>
      <c r="B20" s="10" t="s">
        <v>58</v>
      </c>
      <c r="C20" s="317"/>
      <c r="D20" s="317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4"/>
      <c r="R20" s="318"/>
      <c r="S20" s="35">
        <v>2.17</v>
      </c>
      <c r="T20" s="11" t="s">
        <v>54</v>
      </c>
      <c r="U20" s="288"/>
      <c r="V20" s="288"/>
      <c r="W20" s="291"/>
      <c r="X20" s="288"/>
      <c r="Y20" s="291"/>
      <c r="Z20" s="288"/>
      <c r="AA20" s="291"/>
      <c r="AB20" s="288"/>
      <c r="AC20" s="291"/>
      <c r="AD20" s="288"/>
      <c r="AE20" s="291"/>
      <c r="AF20" s="288"/>
      <c r="AG20" s="291"/>
      <c r="AH20" s="288"/>
      <c r="AI20" s="291"/>
      <c r="AJ20" s="288"/>
      <c r="AK20" s="291"/>
      <c r="AL20" s="288"/>
      <c r="AM20" s="291"/>
      <c r="AN20" s="288"/>
      <c r="AO20" s="291"/>
      <c r="AP20" s="288"/>
      <c r="AQ20" s="291"/>
      <c r="AR20" s="288"/>
    </row>
    <row r="21" spans="1:44" x14ac:dyDescent="0.3">
      <c r="A21" s="316">
        <v>4703</v>
      </c>
      <c r="B21" s="7" t="s">
        <v>6</v>
      </c>
      <c r="C21" s="317">
        <v>5.13</v>
      </c>
      <c r="D21" s="317">
        <v>48</v>
      </c>
      <c r="E21" s="313"/>
      <c r="F21" s="313"/>
      <c r="G21" s="313"/>
      <c r="H21" s="313"/>
      <c r="I21" s="313"/>
      <c r="J21" s="313"/>
      <c r="K21" s="313"/>
      <c r="L21" s="313"/>
      <c r="M21" s="313"/>
      <c r="N21" s="313"/>
      <c r="O21" s="313"/>
      <c r="P21" s="313"/>
      <c r="Q21" s="314">
        <f t="shared" ref="Q21" si="30">(SUM(U21,W21,Y21,AA21,AC21,AE21,AG21,AI21,AK21,AM21,AO21,AQ21)/S22)</f>
        <v>0</v>
      </c>
      <c r="R21" s="315">
        <f t="shared" ref="R21" si="31">SUM(U21,W21,Y21,AA21,AC21,AE21,AG21,AI21,AK21,AM21,AO21,AQ21)</f>
        <v>0</v>
      </c>
      <c r="S21" s="36">
        <f>S22*1.6368</f>
        <v>8.5931999999999995</v>
      </c>
      <c r="T21" s="12" t="s">
        <v>52</v>
      </c>
      <c r="U21" s="288">
        <f t="shared" ref="U21" si="32">(CEILING(E21,$D21)/$D21)*$S22</f>
        <v>0</v>
      </c>
      <c r="V21" s="287">
        <f t="shared" ref="V21:AR21" si="33">(U21/$S22)*$S21</f>
        <v>0</v>
      </c>
      <c r="W21" s="291">
        <f>(CEILING(F21,$D21)/$D21)*$S22</f>
        <v>0</v>
      </c>
      <c r="X21" s="287">
        <f t="shared" si="33"/>
        <v>0</v>
      </c>
      <c r="Y21" s="291">
        <f>(CEILING(G21,$D21)/$D21)*$S22</f>
        <v>0</v>
      </c>
      <c r="Z21" s="287">
        <f t="shared" si="33"/>
        <v>0</v>
      </c>
      <c r="AA21" s="291">
        <f>(CEILING(H21,$D21)/$D21)*$S22</f>
        <v>0</v>
      </c>
      <c r="AB21" s="287">
        <f t="shared" si="33"/>
        <v>0</v>
      </c>
      <c r="AC21" s="291">
        <f>(CEILING(I21,$D21)/$D21)*$S22</f>
        <v>0</v>
      </c>
      <c r="AD21" s="287">
        <f t="shared" si="33"/>
        <v>0</v>
      </c>
      <c r="AE21" s="291">
        <f>(CEILING(J21,$D21)/$D21)*$S22</f>
        <v>0</v>
      </c>
      <c r="AF21" s="287">
        <f t="shared" si="33"/>
        <v>0</v>
      </c>
      <c r="AG21" s="291">
        <f>(CEILING(K21,$D21)/$D21)*$S22</f>
        <v>0</v>
      </c>
      <c r="AH21" s="287">
        <f t="shared" si="33"/>
        <v>0</v>
      </c>
      <c r="AI21" s="291">
        <f>(CEILING(L21,$D21)/$D21)*$S22</f>
        <v>0</v>
      </c>
      <c r="AJ21" s="287">
        <f t="shared" si="33"/>
        <v>0</v>
      </c>
      <c r="AK21" s="291">
        <f>(CEILING(M21,$D21)/$D21)*$S22</f>
        <v>0</v>
      </c>
      <c r="AL21" s="287">
        <f t="shared" si="33"/>
        <v>0</v>
      </c>
      <c r="AM21" s="291">
        <f>(CEILING(N21,$D21)/$D21)*$S22</f>
        <v>0</v>
      </c>
      <c r="AN21" s="287">
        <f t="shared" si="33"/>
        <v>0</v>
      </c>
      <c r="AO21" s="291">
        <f>(CEILING(O21,$D21)/$D21)*$S22</f>
        <v>0</v>
      </c>
      <c r="AP21" s="287">
        <f t="shared" si="33"/>
        <v>0</v>
      </c>
      <c r="AQ21" s="291">
        <f>(CEILING(P21,$D21)/$D21)*$S22</f>
        <v>0</v>
      </c>
      <c r="AR21" s="287">
        <f t="shared" si="33"/>
        <v>0</v>
      </c>
    </row>
    <row r="22" spans="1:44" x14ac:dyDescent="0.3">
      <c r="A22" s="316"/>
      <c r="B22" s="10" t="s">
        <v>59</v>
      </c>
      <c r="C22" s="317"/>
      <c r="D22" s="317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4"/>
      <c r="R22" s="318"/>
      <c r="S22" s="35">
        <v>5.25</v>
      </c>
      <c r="T22" s="11" t="s">
        <v>54</v>
      </c>
      <c r="U22" s="288"/>
      <c r="V22" s="288"/>
      <c r="W22" s="291"/>
      <c r="X22" s="288"/>
      <c r="Y22" s="291"/>
      <c r="Z22" s="288"/>
      <c r="AA22" s="291"/>
      <c r="AB22" s="288"/>
      <c r="AC22" s="291"/>
      <c r="AD22" s="288"/>
      <c r="AE22" s="291"/>
      <c r="AF22" s="288"/>
      <c r="AG22" s="291"/>
      <c r="AH22" s="288"/>
      <c r="AI22" s="291"/>
      <c r="AJ22" s="288"/>
      <c r="AK22" s="291"/>
      <c r="AL22" s="288"/>
      <c r="AM22" s="291"/>
      <c r="AN22" s="288"/>
      <c r="AO22" s="291"/>
      <c r="AP22" s="288"/>
      <c r="AQ22" s="291"/>
      <c r="AR22" s="288"/>
    </row>
    <row r="23" spans="1:44" x14ac:dyDescent="0.3">
      <c r="A23" s="316">
        <v>4704</v>
      </c>
      <c r="B23" s="37" t="s">
        <v>119</v>
      </c>
      <c r="C23" s="317">
        <v>5.2</v>
      </c>
      <c r="D23" s="317">
        <v>48</v>
      </c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4">
        <f t="shared" ref="Q23" si="34">(SUM(U23,W23,Y23,AA23,AC23,AE23,AG23,AI23,AK23,AM23,AO23,AQ23)/S24)</f>
        <v>0</v>
      </c>
      <c r="R23" s="315">
        <f t="shared" ref="R23" si="35">SUM(U23,W23,Y23,AA23,AC23,AE23,AG23,AI23,AK23,AM23,AO23,AQ23)</f>
        <v>0</v>
      </c>
      <c r="S23" s="36">
        <f>S24*1.6368</f>
        <v>9.8208000000000002</v>
      </c>
      <c r="T23" s="12" t="s">
        <v>52</v>
      </c>
      <c r="U23" s="288">
        <f t="shared" ref="U23" si="36">(CEILING(E23,$D23)/$D23)*$S24</f>
        <v>0</v>
      </c>
      <c r="V23" s="287">
        <f t="shared" ref="V23:AR23" si="37">(U23/$S24)*$S23</f>
        <v>0</v>
      </c>
      <c r="W23" s="291">
        <f>(CEILING(F23,$D23)/$D23)*$S24</f>
        <v>0</v>
      </c>
      <c r="X23" s="287">
        <f t="shared" si="37"/>
        <v>0</v>
      </c>
      <c r="Y23" s="291">
        <f>(CEILING(G23,$D23)/$D23)*$S24</f>
        <v>0</v>
      </c>
      <c r="Z23" s="287">
        <f t="shared" si="37"/>
        <v>0</v>
      </c>
      <c r="AA23" s="291">
        <f>(CEILING(H23,$D23)/$D23)*$S24</f>
        <v>0</v>
      </c>
      <c r="AB23" s="287">
        <f t="shared" si="37"/>
        <v>0</v>
      </c>
      <c r="AC23" s="291">
        <f>(CEILING(I23,$D23)/$D23)*$S24</f>
        <v>0</v>
      </c>
      <c r="AD23" s="287">
        <f t="shared" si="37"/>
        <v>0</v>
      </c>
      <c r="AE23" s="291">
        <f>(CEILING(J23,$D23)/$D23)*$S24</f>
        <v>0</v>
      </c>
      <c r="AF23" s="287">
        <f t="shared" si="37"/>
        <v>0</v>
      </c>
      <c r="AG23" s="291">
        <f>(CEILING(K23,$D23)/$D23)*$S24</f>
        <v>0</v>
      </c>
      <c r="AH23" s="287">
        <f t="shared" si="37"/>
        <v>0</v>
      </c>
      <c r="AI23" s="291">
        <f>(CEILING(L23,$D23)/$D23)*$S24</f>
        <v>0</v>
      </c>
      <c r="AJ23" s="287">
        <f t="shared" si="37"/>
        <v>0</v>
      </c>
      <c r="AK23" s="291">
        <f>(CEILING(M23,$D23)/$D23)*$S24</f>
        <v>0</v>
      </c>
      <c r="AL23" s="287">
        <f t="shared" si="37"/>
        <v>0</v>
      </c>
      <c r="AM23" s="291">
        <f>(CEILING(N23,$D23)/$D23)*$S24</f>
        <v>0</v>
      </c>
      <c r="AN23" s="287">
        <f t="shared" si="37"/>
        <v>0</v>
      </c>
      <c r="AO23" s="291">
        <f>(CEILING(O23,$D23)/$D23)*$S24</f>
        <v>0</v>
      </c>
      <c r="AP23" s="287">
        <f t="shared" si="37"/>
        <v>0</v>
      </c>
      <c r="AQ23" s="291">
        <f>(CEILING(P23,$D23)/$D23)*$S24</f>
        <v>0</v>
      </c>
      <c r="AR23" s="287">
        <f t="shared" si="37"/>
        <v>0</v>
      </c>
    </row>
    <row r="24" spans="1:44" x14ac:dyDescent="0.3">
      <c r="A24" s="316"/>
      <c r="B24" s="10" t="s">
        <v>60</v>
      </c>
      <c r="C24" s="317"/>
      <c r="D24" s="317"/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313"/>
      <c r="P24" s="313"/>
      <c r="Q24" s="314"/>
      <c r="R24" s="318"/>
      <c r="S24" s="35">
        <v>6</v>
      </c>
      <c r="T24" s="11" t="s">
        <v>54</v>
      </c>
      <c r="U24" s="288"/>
      <c r="V24" s="288"/>
      <c r="W24" s="291"/>
      <c r="X24" s="288"/>
      <c r="Y24" s="291"/>
      <c r="Z24" s="288"/>
      <c r="AA24" s="291"/>
      <c r="AB24" s="288"/>
      <c r="AC24" s="291"/>
      <c r="AD24" s="288"/>
      <c r="AE24" s="291"/>
      <c r="AF24" s="288"/>
      <c r="AG24" s="291"/>
      <c r="AH24" s="288"/>
      <c r="AI24" s="291"/>
      <c r="AJ24" s="288"/>
      <c r="AK24" s="291"/>
      <c r="AL24" s="288"/>
      <c r="AM24" s="291"/>
      <c r="AN24" s="288"/>
      <c r="AO24" s="291"/>
      <c r="AP24" s="288"/>
      <c r="AQ24" s="291"/>
      <c r="AR24" s="288"/>
    </row>
    <row r="25" spans="1:44" x14ac:dyDescent="0.3">
      <c r="A25" s="316">
        <v>4705</v>
      </c>
      <c r="B25" s="37" t="s">
        <v>8</v>
      </c>
      <c r="C25" s="317">
        <v>4.7</v>
      </c>
      <c r="D25" s="317">
        <v>48</v>
      </c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3"/>
      <c r="P25" s="313"/>
      <c r="Q25" s="314">
        <f t="shared" ref="Q25" si="38">(SUM(U25,W25,Y25,AA25,AC25,AE25,AG25,AI25,AK25,AM25,AO25,AQ25)/S26)</f>
        <v>0</v>
      </c>
      <c r="R25" s="315">
        <f t="shared" ref="R25" si="39">SUM(U25,W25,Y25,AA25,AC25,AE25,AG25,AI25,AK25,AM25,AO25,AQ25)</f>
        <v>0</v>
      </c>
      <c r="S25" s="36">
        <f>S26*1.6368</f>
        <v>7.0546079999999991</v>
      </c>
      <c r="T25" s="12" t="s">
        <v>52</v>
      </c>
      <c r="U25" s="288">
        <f t="shared" ref="U25" si="40">(CEILING(E25,$D25)/$D25)*$S26</f>
        <v>0</v>
      </c>
      <c r="V25" s="287">
        <f t="shared" ref="V25:AR25" si="41">(U25/$S26)*$S25</f>
        <v>0</v>
      </c>
      <c r="W25" s="291">
        <f>(CEILING(F25,$D25)/$D25)*$S26</f>
        <v>0</v>
      </c>
      <c r="X25" s="287">
        <f t="shared" si="41"/>
        <v>0</v>
      </c>
      <c r="Y25" s="291">
        <f>(CEILING(G25,$D25)/$D25)*$S26</f>
        <v>0</v>
      </c>
      <c r="Z25" s="287">
        <f t="shared" si="41"/>
        <v>0</v>
      </c>
      <c r="AA25" s="291">
        <f>(CEILING(H25,$D25)/$D25)*$S26</f>
        <v>0</v>
      </c>
      <c r="AB25" s="287">
        <f t="shared" si="41"/>
        <v>0</v>
      </c>
      <c r="AC25" s="291">
        <f>(CEILING(I25,$D25)/$D25)*$S26</f>
        <v>0</v>
      </c>
      <c r="AD25" s="287">
        <f t="shared" si="41"/>
        <v>0</v>
      </c>
      <c r="AE25" s="291">
        <f>(CEILING(J25,$D25)/$D25)*$S26</f>
        <v>0</v>
      </c>
      <c r="AF25" s="287">
        <f t="shared" si="41"/>
        <v>0</v>
      </c>
      <c r="AG25" s="291">
        <f>(CEILING(K25,$D25)/$D25)*$S26</f>
        <v>0</v>
      </c>
      <c r="AH25" s="287">
        <f t="shared" si="41"/>
        <v>0</v>
      </c>
      <c r="AI25" s="291">
        <f>(CEILING(L25,$D25)/$D25)*$S26</f>
        <v>0</v>
      </c>
      <c r="AJ25" s="287">
        <f t="shared" si="41"/>
        <v>0</v>
      </c>
      <c r="AK25" s="291">
        <f>(CEILING(M25,$D25)/$D25)*$S26</f>
        <v>0</v>
      </c>
      <c r="AL25" s="287">
        <f t="shared" si="41"/>
        <v>0</v>
      </c>
      <c r="AM25" s="291">
        <f>(CEILING(N25,$D25)/$D25)*$S26</f>
        <v>0</v>
      </c>
      <c r="AN25" s="287">
        <f t="shared" si="41"/>
        <v>0</v>
      </c>
      <c r="AO25" s="291">
        <f>(CEILING(O25,$D25)/$D25)*$S26</f>
        <v>0</v>
      </c>
      <c r="AP25" s="287">
        <f t="shared" si="41"/>
        <v>0</v>
      </c>
      <c r="AQ25" s="291">
        <f>(CEILING(P25,$D25)/$D25)*$S26</f>
        <v>0</v>
      </c>
      <c r="AR25" s="287">
        <f t="shared" si="41"/>
        <v>0</v>
      </c>
    </row>
    <row r="26" spans="1:44" x14ac:dyDescent="0.3">
      <c r="A26" s="316"/>
      <c r="B26" s="10" t="s">
        <v>61</v>
      </c>
      <c r="C26" s="317"/>
      <c r="D26" s="317"/>
      <c r="E26" s="313"/>
      <c r="F26" s="313"/>
      <c r="G26" s="313"/>
      <c r="H26" s="313"/>
      <c r="I26" s="313"/>
      <c r="J26" s="313"/>
      <c r="K26" s="313"/>
      <c r="L26" s="313"/>
      <c r="M26" s="313"/>
      <c r="N26" s="313"/>
      <c r="O26" s="313"/>
      <c r="P26" s="313"/>
      <c r="Q26" s="314"/>
      <c r="R26" s="318"/>
      <c r="S26" s="35">
        <v>4.3099999999999996</v>
      </c>
      <c r="T26" s="11" t="s">
        <v>54</v>
      </c>
      <c r="U26" s="288"/>
      <c r="V26" s="288"/>
      <c r="W26" s="291"/>
      <c r="X26" s="288"/>
      <c r="Y26" s="291"/>
      <c r="Z26" s="288"/>
      <c r="AA26" s="291"/>
      <c r="AB26" s="288"/>
      <c r="AC26" s="291"/>
      <c r="AD26" s="288"/>
      <c r="AE26" s="291"/>
      <c r="AF26" s="288"/>
      <c r="AG26" s="291"/>
      <c r="AH26" s="288"/>
      <c r="AI26" s="291"/>
      <c r="AJ26" s="288"/>
      <c r="AK26" s="291"/>
      <c r="AL26" s="288"/>
      <c r="AM26" s="291"/>
      <c r="AN26" s="288"/>
      <c r="AO26" s="291"/>
      <c r="AP26" s="288"/>
      <c r="AQ26" s="291"/>
      <c r="AR26" s="288"/>
    </row>
    <row r="27" spans="1:44" x14ac:dyDescent="0.3">
      <c r="A27" s="316">
        <v>4707</v>
      </c>
      <c r="B27" s="7" t="s">
        <v>9</v>
      </c>
      <c r="C27" s="317">
        <v>3.22</v>
      </c>
      <c r="D27" s="317">
        <v>48</v>
      </c>
      <c r="E27" s="313"/>
      <c r="F27" s="313"/>
      <c r="G27" s="313"/>
      <c r="H27" s="313"/>
      <c r="I27" s="313"/>
      <c r="J27" s="313"/>
      <c r="K27" s="313"/>
      <c r="L27" s="313"/>
      <c r="M27" s="313"/>
      <c r="N27" s="313"/>
      <c r="O27" s="313"/>
      <c r="P27" s="313"/>
      <c r="Q27" s="314">
        <f t="shared" ref="Q27" si="42">(SUM(U27,W27,Y27,AA27,AC27,AE27,AG27,AI27,AK27,AM27,AO27,AQ27)/S28)</f>
        <v>0</v>
      </c>
      <c r="R27" s="315">
        <f t="shared" ref="R27" si="43">SUM(U27,W27,Y27,AA27,AC27,AE27,AG27,AI27,AK27,AM27,AO27,AQ27)</f>
        <v>0</v>
      </c>
      <c r="S27" s="36">
        <f>S28*1.6368</f>
        <v>1.7677440000000002</v>
      </c>
      <c r="T27" s="12" t="s">
        <v>52</v>
      </c>
      <c r="U27" s="288">
        <f t="shared" ref="U27" si="44">(CEILING(E27,$D27)/$D27)*$S28</f>
        <v>0</v>
      </c>
      <c r="V27" s="287">
        <f t="shared" ref="V27:AR27" si="45">(U27/$S28)*$S27</f>
        <v>0</v>
      </c>
      <c r="W27" s="291">
        <f>(CEILING(F27,$D27)/$D27)*$S28</f>
        <v>0</v>
      </c>
      <c r="X27" s="287">
        <f t="shared" si="45"/>
        <v>0</v>
      </c>
      <c r="Y27" s="291">
        <f>(CEILING(G27,$D27)/$D27)*$S28</f>
        <v>0</v>
      </c>
      <c r="Z27" s="287">
        <f t="shared" si="45"/>
        <v>0</v>
      </c>
      <c r="AA27" s="291">
        <f>(CEILING(H27,$D27)/$D27)*$S28</f>
        <v>0</v>
      </c>
      <c r="AB27" s="287">
        <f t="shared" si="45"/>
        <v>0</v>
      </c>
      <c r="AC27" s="291">
        <f>(CEILING(I27,$D27)/$D27)*$S28</f>
        <v>0</v>
      </c>
      <c r="AD27" s="287">
        <f t="shared" si="45"/>
        <v>0</v>
      </c>
      <c r="AE27" s="291">
        <f>(CEILING(J27,$D27)/$D27)*$S28</f>
        <v>0</v>
      </c>
      <c r="AF27" s="287">
        <f t="shared" si="45"/>
        <v>0</v>
      </c>
      <c r="AG27" s="291">
        <f>(CEILING(K27,$D27)/$D27)*$S28</f>
        <v>0</v>
      </c>
      <c r="AH27" s="287">
        <f t="shared" si="45"/>
        <v>0</v>
      </c>
      <c r="AI27" s="291">
        <f>(CEILING(L27,$D27)/$D27)*$S28</f>
        <v>0</v>
      </c>
      <c r="AJ27" s="287">
        <f t="shared" si="45"/>
        <v>0</v>
      </c>
      <c r="AK27" s="291">
        <f>(CEILING(M27,$D27)/$D27)*$S28</f>
        <v>0</v>
      </c>
      <c r="AL27" s="287">
        <f t="shared" si="45"/>
        <v>0</v>
      </c>
      <c r="AM27" s="291">
        <f>(CEILING(N27,$D27)/$D27)*$S28</f>
        <v>0</v>
      </c>
      <c r="AN27" s="287">
        <f t="shared" si="45"/>
        <v>0</v>
      </c>
      <c r="AO27" s="291">
        <f>(CEILING(O27,$D27)/$D27)*$S28</f>
        <v>0</v>
      </c>
      <c r="AP27" s="287">
        <f t="shared" si="45"/>
        <v>0</v>
      </c>
      <c r="AQ27" s="291">
        <f>(CEILING(P27,$D27)/$D27)*$S28</f>
        <v>0</v>
      </c>
      <c r="AR27" s="287">
        <f t="shared" si="45"/>
        <v>0</v>
      </c>
    </row>
    <row r="28" spans="1:44" x14ac:dyDescent="0.3">
      <c r="A28" s="316"/>
      <c r="B28" s="10" t="s">
        <v>62</v>
      </c>
      <c r="C28" s="317"/>
      <c r="D28" s="317"/>
      <c r="E28" s="313"/>
      <c r="F28" s="313"/>
      <c r="G28" s="313"/>
      <c r="H28" s="313"/>
      <c r="I28" s="313"/>
      <c r="J28" s="313"/>
      <c r="K28" s="313"/>
      <c r="L28" s="313"/>
      <c r="M28" s="313"/>
      <c r="N28" s="313"/>
      <c r="O28" s="313"/>
      <c r="P28" s="313"/>
      <c r="Q28" s="314"/>
      <c r="R28" s="318"/>
      <c r="S28" s="35">
        <v>1.08</v>
      </c>
      <c r="T28" s="11" t="s">
        <v>54</v>
      </c>
      <c r="U28" s="288"/>
      <c r="V28" s="288"/>
      <c r="W28" s="291"/>
      <c r="X28" s="288"/>
      <c r="Y28" s="291"/>
      <c r="Z28" s="288"/>
      <c r="AA28" s="291"/>
      <c r="AB28" s="288"/>
      <c r="AC28" s="291"/>
      <c r="AD28" s="288"/>
      <c r="AE28" s="291"/>
      <c r="AF28" s="288"/>
      <c r="AG28" s="291"/>
      <c r="AH28" s="288"/>
      <c r="AI28" s="291"/>
      <c r="AJ28" s="288"/>
      <c r="AK28" s="291"/>
      <c r="AL28" s="288"/>
      <c r="AM28" s="291"/>
      <c r="AN28" s="288"/>
      <c r="AO28" s="291"/>
      <c r="AP28" s="288"/>
      <c r="AQ28" s="291"/>
      <c r="AR28" s="288"/>
    </row>
    <row r="29" spans="1:44" x14ac:dyDescent="0.3">
      <c r="A29" s="316">
        <v>4708</v>
      </c>
      <c r="B29" s="7" t="s">
        <v>120</v>
      </c>
      <c r="C29" s="317">
        <v>3.52</v>
      </c>
      <c r="D29" s="317">
        <v>48</v>
      </c>
      <c r="E29" s="313"/>
      <c r="F29" s="313"/>
      <c r="G29" s="313"/>
      <c r="H29" s="313"/>
      <c r="I29" s="313"/>
      <c r="J29" s="313"/>
      <c r="K29" s="313"/>
      <c r="L29" s="313"/>
      <c r="M29" s="313"/>
      <c r="N29" s="313"/>
      <c r="O29" s="313"/>
      <c r="P29" s="313"/>
      <c r="Q29" s="314">
        <f t="shared" ref="Q29" si="46">(SUM(U29,W29,Y29,AA29,AC29,AE29,AG29,AI29,AK29,AM29,AO29,AQ29)/S30)</f>
        <v>0</v>
      </c>
      <c r="R29" s="315">
        <f t="shared" ref="R29" si="47">SUM(U29,W29,Y29,AA29,AC29,AE29,AG29,AI29,AK29,AM29,AO29,AQ29)</f>
        <v>0</v>
      </c>
      <c r="S29" s="36">
        <f>S30*1.6368</f>
        <v>1.7677440000000002</v>
      </c>
      <c r="T29" s="12" t="s">
        <v>52</v>
      </c>
      <c r="U29" s="288">
        <f t="shared" ref="U29" si="48">(CEILING(E29,$D29)/$D29)*$S30</f>
        <v>0</v>
      </c>
      <c r="V29" s="287">
        <f t="shared" ref="V29:AR29" si="49">(U29/$S30)*$S29</f>
        <v>0</v>
      </c>
      <c r="W29" s="291">
        <f>(CEILING(F29,$D29)/$D29)*$S30</f>
        <v>0</v>
      </c>
      <c r="X29" s="287">
        <f t="shared" si="49"/>
        <v>0</v>
      </c>
      <c r="Y29" s="291">
        <f>(CEILING(G29,$D29)/$D29)*$S30</f>
        <v>0</v>
      </c>
      <c r="Z29" s="287">
        <f t="shared" si="49"/>
        <v>0</v>
      </c>
      <c r="AA29" s="291">
        <f>(CEILING(H29,$D29)/$D29)*$S30</f>
        <v>0</v>
      </c>
      <c r="AB29" s="287">
        <f t="shared" si="49"/>
        <v>0</v>
      </c>
      <c r="AC29" s="291">
        <f>(CEILING(I29,$D29)/$D29)*$S30</f>
        <v>0</v>
      </c>
      <c r="AD29" s="287">
        <f t="shared" si="49"/>
        <v>0</v>
      </c>
      <c r="AE29" s="291">
        <f>(CEILING(J29,$D29)/$D29)*$S30</f>
        <v>0</v>
      </c>
      <c r="AF29" s="287">
        <f t="shared" si="49"/>
        <v>0</v>
      </c>
      <c r="AG29" s="291">
        <f>(CEILING(K29,$D29)/$D29)*$S30</f>
        <v>0</v>
      </c>
      <c r="AH29" s="287">
        <f t="shared" si="49"/>
        <v>0</v>
      </c>
      <c r="AI29" s="291">
        <f>(CEILING(L29,$D29)/$D29)*$S30</f>
        <v>0</v>
      </c>
      <c r="AJ29" s="287">
        <f t="shared" si="49"/>
        <v>0</v>
      </c>
      <c r="AK29" s="291">
        <f>(CEILING(M29,$D29)/$D29)*$S30</f>
        <v>0</v>
      </c>
      <c r="AL29" s="287">
        <f t="shared" si="49"/>
        <v>0</v>
      </c>
      <c r="AM29" s="291">
        <f>(CEILING(N29,$D29)/$D29)*$S30</f>
        <v>0</v>
      </c>
      <c r="AN29" s="287">
        <f t="shared" si="49"/>
        <v>0</v>
      </c>
      <c r="AO29" s="291">
        <f>(CEILING(O29,$D29)/$D29)*$S30</f>
        <v>0</v>
      </c>
      <c r="AP29" s="287">
        <f t="shared" si="49"/>
        <v>0</v>
      </c>
      <c r="AQ29" s="291">
        <f>(CEILING(P29,$D29)/$D29)*$S30</f>
        <v>0</v>
      </c>
      <c r="AR29" s="287">
        <f t="shared" si="49"/>
        <v>0</v>
      </c>
    </row>
    <row r="30" spans="1:44" x14ac:dyDescent="0.3">
      <c r="A30" s="316"/>
      <c r="B30" s="10" t="s">
        <v>62</v>
      </c>
      <c r="C30" s="317"/>
      <c r="D30" s="317"/>
      <c r="E30" s="313"/>
      <c r="F30" s="313"/>
      <c r="G30" s="313"/>
      <c r="H30" s="313"/>
      <c r="I30" s="313"/>
      <c r="J30" s="313"/>
      <c r="K30" s="313"/>
      <c r="L30" s="313"/>
      <c r="M30" s="313"/>
      <c r="N30" s="313"/>
      <c r="O30" s="313"/>
      <c r="P30" s="313"/>
      <c r="Q30" s="314"/>
      <c r="R30" s="318"/>
      <c r="S30" s="35">
        <v>1.08</v>
      </c>
      <c r="T30" s="11" t="s">
        <v>54</v>
      </c>
      <c r="U30" s="288"/>
      <c r="V30" s="288"/>
      <c r="W30" s="291"/>
      <c r="X30" s="288"/>
      <c r="Y30" s="291"/>
      <c r="Z30" s="288"/>
      <c r="AA30" s="291"/>
      <c r="AB30" s="288"/>
      <c r="AC30" s="291"/>
      <c r="AD30" s="288"/>
      <c r="AE30" s="291"/>
      <c r="AF30" s="288"/>
      <c r="AG30" s="291"/>
      <c r="AH30" s="288"/>
      <c r="AI30" s="291"/>
      <c r="AJ30" s="288"/>
      <c r="AK30" s="291"/>
      <c r="AL30" s="288"/>
      <c r="AM30" s="291"/>
      <c r="AN30" s="288"/>
      <c r="AO30" s="291"/>
      <c r="AP30" s="288"/>
      <c r="AQ30" s="291"/>
      <c r="AR30" s="288"/>
    </row>
    <row r="31" spans="1:44" x14ac:dyDescent="0.3">
      <c r="A31" s="316">
        <v>4709</v>
      </c>
      <c r="B31" s="7" t="s">
        <v>121</v>
      </c>
      <c r="C31" s="317">
        <v>3.52</v>
      </c>
      <c r="D31" s="317">
        <v>48</v>
      </c>
      <c r="E31" s="313"/>
      <c r="F31" s="313"/>
      <c r="G31" s="313"/>
      <c r="H31" s="313"/>
      <c r="I31" s="313"/>
      <c r="J31" s="313"/>
      <c r="K31" s="313"/>
      <c r="L31" s="313"/>
      <c r="M31" s="313"/>
      <c r="N31" s="313"/>
      <c r="O31" s="313"/>
      <c r="P31" s="313"/>
      <c r="Q31" s="314">
        <f t="shared" ref="Q31" si="50">(SUM(U31,W31,Y31,AA31,AC31,AE31,AG31,AI31,AK31,AM31,AO31,AQ31)/S32)</f>
        <v>0</v>
      </c>
      <c r="R31" s="315">
        <f t="shared" ref="R31" si="51">SUM(U31,W31,Y31,AA31,AC31,AE31,AG31,AI31,AK31,AM31,AO31,AQ31)</f>
        <v>0</v>
      </c>
      <c r="S31" s="36">
        <f>S32*1.6368</f>
        <v>2.6516160000000002</v>
      </c>
      <c r="T31" s="12" t="s">
        <v>52</v>
      </c>
      <c r="U31" s="288">
        <f t="shared" ref="U31" si="52">(CEILING(E31,$D31)/$D31)*$S32</f>
        <v>0</v>
      </c>
      <c r="V31" s="287">
        <f t="shared" ref="V31:AR31" si="53">(U31/$S32)*$S31</f>
        <v>0</v>
      </c>
      <c r="W31" s="291">
        <f>(CEILING(F31,$D31)/$D31)*$S32</f>
        <v>0</v>
      </c>
      <c r="X31" s="287">
        <f t="shared" si="53"/>
        <v>0</v>
      </c>
      <c r="Y31" s="291">
        <f>(CEILING(G31,$D31)/$D31)*$S32</f>
        <v>0</v>
      </c>
      <c r="Z31" s="287">
        <f t="shared" si="53"/>
        <v>0</v>
      </c>
      <c r="AA31" s="291">
        <f>(CEILING(H31,$D31)/$D31)*$S32</f>
        <v>0</v>
      </c>
      <c r="AB31" s="287">
        <f t="shared" si="53"/>
        <v>0</v>
      </c>
      <c r="AC31" s="291">
        <f>(CEILING(I31,$D31)/$D31)*$S32</f>
        <v>0</v>
      </c>
      <c r="AD31" s="287">
        <f t="shared" si="53"/>
        <v>0</v>
      </c>
      <c r="AE31" s="291">
        <f>(CEILING(J31,$D31)/$D31)*$S32</f>
        <v>0</v>
      </c>
      <c r="AF31" s="287">
        <f t="shared" si="53"/>
        <v>0</v>
      </c>
      <c r="AG31" s="291">
        <f>(CEILING(K31,$D31)/$D31)*$S32</f>
        <v>0</v>
      </c>
      <c r="AH31" s="287">
        <f t="shared" si="53"/>
        <v>0</v>
      </c>
      <c r="AI31" s="291">
        <f>(CEILING(L31,$D31)/$D31)*$S32</f>
        <v>0</v>
      </c>
      <c r="AJ31" s="287">
        <f t="shared" si="53"/>
        <v>0</v>
      </c>
      <c r="AK31" s="291">
        <f>(CEILING(M31,$D31)/$D31)*$S32</f>
        <v>0</v>
      </c>
      <c r="AL31" s="287">
        <f t="shared" si="53"/>
        <v>0</v>
      </c>
      <c r="AM31" s="291">
        <f>(CEILING(N31,$D31)/$D31)*$S32</f>
        <v>0</v>
      </c>
      <c r="AN31" s="287">
        <f t="shared" si="53"/>
        <v>0</v>
      </c>
      <c r="AO31" s="291">
        <f>(CEILING(O31,$D31)/$D31)*$S32</f>
        <v>0</v>
      </c>
      <c r="AP31" s="287">
        <f t="shared" si="53"/>
        <v>0</v>
      </c>
      <c r="AQ31" s="291">
        <f>(CEILING(P31,$D31)/$D31)*$S32</f>
        <v>0</v>
      </c>
      <c r="AR31" s="287">
        <f t="shared" si="53"/>
        <v>0</v>
      </c>
    </row>
    <row r="32" spans="1:44" x14ac:dyDescent="0.3">
      <c r="A32" s="316"/>
      <c r="B32" s="10" t="s">
        <v>63</v>
      </c>
      <c r="C32" s="317"/>
      <c r="D32" s="317"/>
      <c r="E32" s="313"/>
      <c r="F32" s="313"/>
      <c r="G32" s="313"/>
      <c r="H32" s="313"/>
      <c r="I32" s="313"/>
      <c r="J32" s="313"/>
      <c r="K32" s="313"/>
      <c r="L32" s="313"/>
      <c r="M32" s="313"/>
      <c r="N32" s="313"/>
      <c r="O32" s="313"/>
      <c r="P32" s="313"/>
      <c r="Q32" s="314"/>
      <c r="R32" s="318"/>
      <c r="S32" s="35">
        <v>1.62</v>
      </c>
      <c r="T32" s="11" t="s">
        <v>54</v>
      </c>
      <c r="U32" s="288"/>
      <c r="V32" s="288"/>
      <c r="W32" s="291"/>
      <c r="X32" s="288"/>
      <c r="Y32" s="291"/>
      <c r="Z32" s="288"/>
      <c r="AA32" s="291"/>
      <c r="AB32" s="288"/>
      <c r="AC32" s="291"/>
      <c r="AD32" s="288"/>
      <c r="AE32" s="291"/>
      <c r="AF32" s="288"/>
      <c r="AG32" s="291"/>
      <c r="AH32" s="288"/>
      <c r="AI32" s="291"/>
      <c r="AJ32" s="288"/>
      <c r="AK32" s="291"/>
      <c r="AL32" s="288"/>
      <c r="AM32" s="291"/>
      <c r="AN32" s="288"/>
      <c r="AO32" s="291"/>
      <c r="AP32" s="288"/>
      <c r="AQ32" s="291"/>
      <c r="AR32" s="288"/>
    </row>
    <row r="33" spans="1:44" x14ac:dyDescent="0.3">
      <c r="A33" s="316">
        <v>4711</v>
      </c>
      <c r="B33" s="37" t="s">
        <v>122</v>
      </c>
      <c r="C33" s="317">
        <v>5.2</v>
      </c>
      <c r="D33" s="317">
        <v>48</v>
      </c>
      <c r="E33" s="313"/>
      <c r="F33" s="313"/>
      <c r="G33" s="313"/>
      <c r="H33" s="313"/>
      <c r="I33" s="313"/>
      <c r="J33" s="313"/>
      <c r="K33" s="313"/>
      <c r="L33" s="313"/>
      <c r="M33" s="313"/>
      <c r="N33" s="313"/>
      <c r="O33" s="313"/>
      <c r="P33" s="313"/>
      <c r="Q33" s="314">
        <f t="shared" ref="Q33" si="54">(SUM(U33,W33,Y33,AA33,AC33,AE33,AG33,AI33,AK33,AM33,AO33,AQ33)/S34)</f>
        <v>0</v>
      </c>
      <c r="R33" s="315">
        <f t="shared" ref="R33" si="55">SUM(U33,W33,Y33,AA33,AC33,AE33,AG33,AI33,AK33,AM33,AO33,AQ33)</f>
        <v>0</v>
      </c>
      <c r="S33" s="36">
        <f>S34*1.6368</f>
        <v>9.8208000000000002</v>
      </c>
      <c r="T33" s="12" t="s">
        <v>52</v>
      </c>
      <c r="U33" s="288">
        <f t="shared" ref="U33" si="56">(CEILING(E33,$D33)/$D33)*$S34</f>
        <v>0</v>
      </c>
      <c r="V33" s="287">
        <f t="shared" ref="V33:AR33" si="57">(U33/$S34)*$S33</f>
        <v>0</v>
      </c>
      <c r="W33" s="291">
        <f>(CEILING(F33,$D33)/$D33)*$S34</f>
        <v>0</v>
      </c>
      <c r="X33" s="287">
        <f t="shared" si="57"/>
        <v>0</v>
      </c>
      <c r="Y33" s="291">
        <f>(CEILING(G33,$D33)/$D33)*$S34</f>
        <v>0</v>
      </c>
      <c r="Z33" s="287">
        <f t="shared" si="57"/>
        <v>0</v>
      </c>
      <c r="AA33" s="291">
        <f>(CEILING(H33,$D33)/$D33)*$S34</f>
        <v>0</v>
      </c>
      <c r="AB33" s="287">
        <f t="shared" si="57"/>
        <v>0</v>
      </c>
      <c r="AC33" s="291">
        <f>(CEILING(I33,$D33)/$D33)*$S34</f>
        <v>0</v>
      </c>
      <c r="AD33" s="287">
        <f t="shared" si="57"/>
        <v>0</v>
      </c>
      <c r="AE33" s="291">
        <f>(CEILING(J33,$D33)/$D33)*$S34</f>
        <v>0</v>
      </c>
      <c r="AF33" s="287">
        <f t="shared" si="57"/>
        <v>0</v>
      </c>
      <c r="AG33" s="291">
        <f>(CEILING(K33,$D33)/$D33)*$S34</f>
        <v>0</v>
      </c>
      <c r="AH33" s="287">
        <f t="shared" si="57"/>
        <v>0</v>
      </c>
      <c r="AI33" s="291">
        <f>(CEILING(L33,$D33)/$D33)*$S34</f>
        <v>0</v>
      </c>
      <c r="AJ33" s="287">
        <f t="shared" si="57"/>
        <v>0</v>
      </c>
      <c r="AK33" s="291">
        <f>(CEILING(M33,$D33)/$D33)*$S34</f>
        <v>0</v>
      </c>
      <c r="AL33" s="287">
        <f t="shared" si="57"/>
        <v>0</v>
      </c>
      <c r="AM33" s="291">
        <f>(CEILING(N33,$D33)/$D33)*$S34</f>
        <v>0</v>
      </c>
      <c r="AN33" s="287">
        <f t="shared" si="57"/>
        <v>0</v>
      </c>
      <c r="AO33" s="291">
        <f>(CEILING(O33,$D33)/$D33)*$S34</f>
        <v>0</v>
      </c>
      <c r="AP33" s="287">
        <f t="shared" si="57"/>
        <v>0</v>
      </c>
      <c r="AQ33" s="291">
        <f>(CEILING(P33,$D33)/$D33)*$S34</f>
        <v>0</v>
      </c>
      <c r="AR33" s="287">
        <f t="shared" si="57"/>
        <v>0</v>
      </c>
    </row>
    <row r="34" spans="1:44" x14ac:dyDescent="0.3">
      <c r="A34" s="316"/>
      <c r="B34" s="10" t="s">
        <v>60</v>
      </c>
      <c r="C34" s="317"/>
      <c r="D34" s="317"/>
      <c r="E34" s="313"/>
      <c r="F34" s="313"/>
      <c r="G34" s="313"/>
      <c r="H34" s="313"/>
      <c r="I34" s="313"/>
      <c r="J34" s="313"/>
      <c r="K34" s="313"/>
      <c r="L34" s="313"/>
      <c r="M34" s="313"/>
      <c r="N34" s="313"/>
      <c r="O34" s="313"/>
      <c r="P34" s="313"/>
      <c r="Q34" s="314"/>
      <c r="R34" s="318"/>
      <c r="S34" s="35">
        <v>6</v>
      </c>
      <c r="T34" s="11" t="s">
        <v>54</v>
      </c>
      <c r="U34" s="288"/>
      <c r="V34" s="288"/>
      <c r="W34" s="291"/>
      <c r="X34" s="288"/>
      <c r="Y34" s="291"/>
      <c r="Z34" s="288"/>
      <c r="AA34" s="291"/>
      <c r="AB34" s="288"/>
      <c r="AC34" s="291"/>
      <c r="AD34" s="288"/>
      <c r="AE34" s="291"/>
      <c r="AF34" s="288"/>
      <c r="AG34" s="291"/>
      <c r="AH34" s="288"/>
      <c r="AI34" s="291"/>
      <c r="AJ34" s="288"/>
      <c r="AK34" s="291"/>
      <c r="AL34" s="288"/>
      <c r="AM34" s="291"/>
      <c r="AN34" s="288"/>
      <c r="AO34" s="291"/>
      <c r="AP34" s="288"/>
      <c r="AQ34" s="291"/>
      <c r="AR34" s="288"/>
    </row>
    <row r="35" spans="1:44" x14ac:dyDescent="0.3">
      <c r="A35" s="316">
        <v>4712</v>
      </c>
      <c r="B35" s="37" t="s">
        <v>123</v>
      </c>
      <c r="C35" s="317">
        <v>4.7</v>
      </c>
      <c r="D35" s="317">
        <v>48</v>
      </c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314">
        <f t="shared" ref="Q35" si="58">(SUM(U35,W35,Y35,AA35,AC35,AE35,AG35,AI35,AK35,AM35,AO35,AQ35)/S36)</f>
        <v>0</v>
      </c>
      <c r="R35" s="315">
        <f t="shared" ref="R35" si="59">SUM(U35,W35,Y35,AA35,AC35,AE35,AG35,AI35,AK35,AM35,AO35,AQ35)</f>
        <v>0</v>
      </c>
      <c r="S35" s="36">
        <f>S36*1.6368</f>
        <v>7.0546079999999991</v>
      </c>
      <c r="T35" s="12" t="s">
        <v>52</v>
      </c>
      <c r="U35" s="288">
        <f t="shared" ref="U35" si="60">(CEILING(E35,$D35)/$D35)*$S36</f>
        <v>0</v>
      </c>
      <c r="V35" s="287">
        <f t="shared" ref="V35:AR35" si="61">(U35/$S36)*$S35</f>
        <v>0</v>
      </c>
      <c r="W35" s="291">
        <f>(CEILING(F35,$D35)/$D35)*$S36</f>
        <v>0</v>
      </c>
      <c r="X35" s="287">
        <f t="shared" si="61"/>
        <v>0</v>
      </c>
      <c r="Y35" s="291">
        <f>(CEILING(G35,$D35)/$D35)*$S36</f>
        <v>0</v>
      </c>
      <c r="Z35" s="287">
        <f t="shared" si="61"/>
        <v>0</v>
      </c>
      <c r="AA35" s="291">
        <f>(CEILING(H35,$D35)/$D35)*$S36</f>
        <v>0</v>
      </c>
      <c r="AB35" s="287">
        <f t="shared" si="61"/>
        <v>0</v>
      </c>
      <c r="AC35" s="291">
        <f>(CEILING(I35,$D35)/$D35)*$S36</f>
        <v>0</v>
      </c>
      <c r="AD35" s="287">
        <f t="shared" si="61"/>
        <v>0</v>
      </c>
      <c r="AE35" s="291">
        <f>(CEILING(J35,$D35)/$D35)*$S36</f>
        <v>0</v>
      </c>
      <c r="AF35" s="287">
        <f t="shared" si="61"/>
        <v>0</v>
      </c>
      <c r="AG35" s="291">
        <f>(CEILING(K35,$D35)/$D35)*$S36</f>
        <v>0</v>
      </c>
      <c r="AH35" s="287">
        <f t="shared" si="61"/>
        <v>0</v>
      </c>
      <c r="AI35" s="291">
        <f>(CEILING(L35,$D35)/$D35)*$S36</f>
        <v>0</v>
      </c>
      <c r="AJ35" s="287">
        <f t="shared" si="61"/>
        <v>0</v>
      </c>
      <c r="AK35" s="291">
        <f>(CEILING(M35,$D35)/$D35)*$S36</f>
        <v>0</v>
      </c>
      <c r="AL35" s="287">
        <f t="shared" si="61"/>
        <v>0</v>
      </c>
      <c r="AM35" s="291">
        <f>(CEILING(N35,$D35)/$D35)*$S36</f>
        <v>0</v>
      </c>
      <c r="AN35" s="287">
        <f t="shared" si="61"/>
        <v>0</v>
      </c>
      <c r="AO35" s="291">
        <f>(CEILING(O35,$D35)/$D35)*$S36</f>
        <v>0</v>
      </c>
      <c r="AP35" s="287">
        <f t="shared" si="61"/>
        <v>0</v>
      </c>
      <c r="AQ35" s="291">
        <f>(CEILING(P35,$D35)/$D35)*$S36</f>
        <v>0</v>
      </c>
      <c r="AR35" s="287">
        <f t="shared" si="61"/>
        <v>0</v>
      </c>
    </row>
    <row r="36" spans="1:44" x14ac:dyDescent="0.3">
      <c r="A36" s="316"/>
      <c r="B36" s="10" t="s">
        <v>61</v>
      </c>
      <c r="C36" s="317"/>
      <c r="D36" s="317"/>
      <c r="E36" s="313"/>
      <c r="F36" s="313"/>
      <c r="G36" s="313"/>
      <c r="H36" s="313"/>
      <c r="I36" s="313"/>
      <c r="J36" s="313"/>
      <c r="K36" s="313"/>
      <c r="L36" s="313"/>
      <c r="M36" s="313"/>
      <c r="N36" s="313"/>
      <c r="O36" s="313"/>
      <c r="P36" s="313"/>
      <c r="Q36" s="314"/>
      <c r="R36" s="318"/>
      <c r="S36" s="35">
        <v>4.3099999999999996</v>
      </c>
      <c r="T36" s="11" t="s">
        <v>54</v>
      </c>
      <c r="U36" s="288"/>
      <c r="V36" s="288"/>
      <c r="W36" s="291"/>
      <c r="X36" s="288"/>
      <c r="Y36" s="291"/>
      <c r="Z36" s="288"/>
      <c r="AA36" s="291"/>
      <c r="AB36" s="288"/>
      <c r="AC36" s="291"/>
      <c r="AD36" s="288"/>
      <c r="AE36" s="291"/>
      <c r="AF36" s="288"/>
      <c r="AG36" s="291"/>
      <c r="AH36" s="288"/>
      <c r="AI36" s="291"/>
      <c r="AJ36" s="288"/>
      <c r="AK36" s="291"/>
      <c r="AL36" s="288"/>
      <c r="AM36" s="291"/>
      <c r="AN36" s="288"/>
      <c r="AO36" s="291"/>
      <c r="AP36" s="288"/>
      <c r="AQ36" s="291"/>
      <c r="AR36" s="288"/>
    </row>
    <row r="37" spans="1:44" x14ac:dyDescent="0.3">
      <c r="A37" s="316">
        <v>4713</v>
      </c>
      <c r="B37" s="37" t="s">
        <v>124</v>
      </c>
      <c r="C37" s="317">
        <v>5.2</v>
      </c>
      <c r="D37" s="317">
        <v>48</v>
      </c>
      <c r="E37" s="313"/>
      <c r="F37" s="313"/>
      <c r="G37" s="313"/>
      <c r="H37" s="313"/>
      <c r="I37" s="313"/>
      <c r="J37" s="313"/>
      <c r="K37" s="313"/>
      <c r="L37" s="313"/>
      <c r="M37" s="313"/>
      <c r="N37" s="313"/>
      <c r="O37" s="313"/>
      <c r="P37" s="313"/>
      <c r="Q37" s="314">
        <f t="shared" ref="Q37" si="62">(SUM(U37,W37,Y37,AA37,AC37,AE37,AG37,AI37,AK37,AM37,AO37,AQ37)/S38)</f>
        <v>0</v>
      </c>
      <c r="R37" s="315">
        <f t="shared" ref="R37" si="63">SUM(U37,W37,Y37,AA37,AC37,AE37,AG37,AI37,AK37,AM37,AO37,AQ37)</f>
        <v>0</v>
      </c>
      <c r="S37" s="36">
        <f>S38*1.6368</f>
        <v>8.5931999999999995</v>
      </c>
      <c r="T37" s="12" t="s">
        <v>52</v>
      </c>
      <c r="U37" s="288">
        <f t="shared" ref="U37" si="64">(CEILING(E37,$D37)/$D37)*$S38</f>
        <v>0</v>
      </c>
      <c r="V37" s="287">
        <f t="shared" ref="V37:AR37" si="65">(U37/$S38)*$S37</f>
        <v>0</v>
      </c>
      <c r="W37" s="291">
        <f>(CEILING(F37,$D37)/$D37)*$S38</f>
        <v>0</v>
      </c>
      <c r="X37" s="287">
        <f t="shared" si="65"/>
        <v>0</v>
      </c>
      <c r="Y37" s="291">
        <f>(CEILING(G37,$D37)/$D37)*$S38</f>
        <v>0</v>
      </c>
      <c r="Z37" s="287">
        <f t="shared" si="65"/>
        <v>0</v>
      </c>
      <c r="AA37" s="291">
        <f>(CEILING(H37,$D37)/$D37)*$S38</f>
        <v>0</v>
      </c>
      <c r="AB37" s="287">
        <f t="shared" si="65"/>
        <v>0</v>
      </c>
      <c r="AC37" s="291">
        <f>(CEILING(I37,$D37)/$D37)*$S38</f>
        <v>0</v>
      </c>
      <c r="AD37" s="287">
        <f t="shared" si="65"/>
        <v>0</v>
      </c>
      <c r="AE37" s="291">
        <f>(CEILING(J37,$D37)/$D37)*$S38</f>
        <v>0</v>
      </c>
      <c r="AF37" s="287">
        <f t="shared" si="65"/>
        <v>0</v>
      </c>
      <c r="AG37" s="291">
        <f>(CEILING(K37,$D37)/$D37)*$S38</f>
        <v>0</v>
      </c>
      <c r="AH37" s="287">
        <f t="shared" si="65"/>
        <v>0</v>
      </c>
      <c r="AI37" s="291">
        <f>(CEILING(L37,$D37)/$D37)*$S38</f>
        <v>0</v>
      </c>
      <c r="AJ37" s="287">
        <f t="shared" si="65"/>
        <v>0</v>
      </c>
      <c r="AK37" s="291">
        <f>(CEILING(M37,$D37)/$D37)*$S38</f>
        <v>0</v>
      </c>
      <c r="AL37" s="287">
        <f t="shared" si="65"/>
        <v>0</v>
      </c>
      <c r="AM37" s="291">
        <f>(CEILING(N37,$D37)/$D37)*$S38</f>
        <v>0</v>
      </c>
      <c r="AN37" s="287">
        <f t="shared" si="65"/>
        <v>0</v>
      </c>
      <c r="AO37" s="291">
        <f>(CEILING(O37,$D37)/$D37)*$S38</f>
        <v>0</v>
      </c>
      <c r="AP37" s="287">
        <f t="shared" si="65"/>
        <v>0</v>
      </c>
      <c r="AQ37" s="291">
        <f>(CEILING(P37,$D37)/$D37)*$S38</f>
        <v>0</v>
      </c>
      <c r="AR37" s="287">
        <f t="shared" si="65"/>
        <v>0</v>
      </c>
    </row>
    <row r="38" spans="1:44" x14ac:dyDescent="0.3">
      <c r="A38" s="316"/>
      <c r="B38" s="10" t="s">
        <v>59</v>
      </c>
      <c r="C38" s="317"/>
      <c r="D38" s="317"/>
      <c r="E38" s="313"/>
      <c r="F38" s="313"/>
      <c r="G38" s="313"/>
      <c r="H38" s="313"/>
      <c r="I38" s="313"/>
      <c r="J38" s="313"/>
      <c r="K38" s="313"/>
      <c r="L38" s="313"/>
      <c r="M38" s="313"/>
      <c r="N38" s="313"/>
      <c r="O38" s="313"/>
      <c r="P38" s="313"/>
      <c r="Q38" s="314"/>
      <c r="R38" s="318"/>
      <c r="S38" s="35">
        <v>5.25</v>
      </c>
      <c r="T38" s="11" t="s">
        <v>54</v>
      </c>
      <c r="U38" s="288"/>
      <c r="V38" s="288"/>
      <c r="W38" s="291"/>
      <c r="X38" s="288"/>
      <c r="Y38" s="291"/>
      <c r="Z38" s="288"/>
      <c r="AA38" s="291"/>
      <c r="AB38" s="288"/>
      <c r="AC38" s="291"/>
      <c r="AD38" s="288"/>
      <c r="AE38" s="291"/>
      <c r="AF38" s="288"/>
      <c r="AG38" s="291"/>
      <c r="AH38" s="288"/>
      <c r="AI38" s="291"/>
      <c r="AJ38" s="288"/>
      <c r="AK38" s="291"/>
      <c r="AL38" s="288"/>
      <c r="AM38" s="291"/>
      <c r="AN38" s="288"/>
      <c r="AO38" s="291"/>
      <c r="AP38" s="288"/>
      <c r="AQ38" s="291"/>
      <c r="AR38" s="288"/>
    </row>
    <row r="39" spans="1:44" x14ac:dyDescent="0.3">
      <c r="A39" s="316">
        <v>4714</v>
      </c>
      <c r="B39" s="7" t="s">
        <v>15</v>
      </c>
      <c r="C39" s="317">
        <v>3.62</v>
      </c>
      <c r="D39" s="317">
        <v>48</v>
      </c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4">
        <f t="shared" ref="Q39" si="66">(SUM(U39,W39,Y39,AA39,AC39,AE39,AG39,AI39,AK39,AM39,AO39,AQ39)/S40)</f>
        <v>0</v>
      </c>
      <c r="R39" s="315">
        <f t="shared" ref="R39" si="67">SUM(U39,W39,Y39,AA39,AC39,AE39,AG39,AI39,AK39,AM39,AO39,AQ39)</f>
        <v>0</v>
      </c>
      <c r="S39" s="36">
        <f>S40*1.6368</f>
        <v>1.7677440000000002</v>
      </c>
      <c r="T39" s="12" t="s">
        <v>52</v>
      </c>
      <c r="U39" s="288">
        <f t="shared" ref="U39" si="68">(CEILING(E39,$D39)/$D39)*$S40</f>
        <v>0</v>
      </c>
      <c r="V39" s="287">
        <f t="shared" ref="V39:AR39" si="69">(U39/$S40)*$S39</f>
        <v>0</v>
      </c>
      <c r="W39" s="291">
        <f>(CEILING(F39,$D39)/$D39)*$S40</f>
        <v>0</v>
      </c>
      <c r="X39" s="287">
        <f t="shared" si="69"/>
        <v>0</v>
      </c>
      <c r="Y39" s="291">
        <f>(CEILING(G39,$D39)/$D39)*$S40</f>
        <v>0</v>
      </c>
      <c r="Z39" s="287">
        <f t="shared" si="69"/>
        <v>0</v>
      </c>
      <c r="AA39" s="291">
        <f>(CEILING(H39,$D39)/$D39)*$S40</f>
        <v>0</v>
      </c>
      <c r="AB39" s="287">
        <f t="shared" si="69"/>
        <v>0</v>
      </c>
      <c r="AC39" s="291">
        <f>(CEILING(I39,$D39)/$D39)*$S40</f>
        <v>0</v>
      </c>
      <c r="AD39" s="287">
        <f t="shared" si="69"/>
        <v>0</v>
      </c>
      <c r="AE39" s="291">
        <f>(CEILING(J39,$D39)/$D39)*$S40</f>
        <v>0</v>
      </c>
      <c r="AF39" s="287">
        <f t="shared" si="69"/>
        <v>0</v>
      </c>
      <c r="AG39" s="291">
        <f>(CEILING(K39,$D39)/$D39)*$S40</f>
        <v>0</v>
      </c>
      <c r="AH39" s="287">
        <f t="shared" si="69"/>
        <v>0</v>
      </c>
      <c r="AI39" s="291">
        <f>(CEILING(L39,$D39)/$D39)*$S40</f>
        <v>0</v>
      </c>
      <c r="AJ39" s="287">
        <f t="shared" si="69"/>
        <v>0</v>
      </c>
      <c r="AK39" s="291">
        <f>(CEILING(M39,$D39)/$D39)*$S40</f>
        <v>0</v>
      </c>
      <c r="AL39" s="287">
        <f t="shared" si="69"/>
        <v>0</v>
      </c>
      <c r="AM39" s="291">
        <f>(CEILING(N39,$D39)/$D39)*$S40</f>
        <v>0</v>
      </c>
      <c r="AN39" s="287">
        <f t="shared" si="69"/>
        <v>0</v>
      </c>
      <c r="AO39" s="291">
        <f>(CEILING(O39,$D39)/$D39)*$S40</f>
        <v>0</v>
      </c>
      <c r="AP39" s="287">
        <f t="shared" si="69"/>
        <v>0</v>
      </c>
      <c r="AQ39" s="291">
        <f>(CEILING(P39,$D39)/$D39)*$S40</f>
        <v>0</v>
      </c>
      <c r="AR39" s="287">
        <f t="shared" si="69"/>
        <v>0</v>
      </c>
    </row>
    <row r="40" spans="1:44" x14ac:dyDescent="0.3">
      <c r="A40" s="316"/>
      <c r="B40" s="10" t="s">
        <v>62</v>
      </c>
      <c r="C40" s="317"/>
      <c r="D40" s="317"/>
      <c r="E40" s="313"/>
      <c r="F40" s="313"/>
      <c r="G40" s="313"/>
      <c r="H40" s="313"/>
      <c r="I40" s="313"/>
      <c r="J40" s="313"/>
      <c r="K40" s="313"/>
      <c r="L40" s="313"/>
      <c r="M40" s="313"/>
      <c r="N40" s="313"/>
      <c r="O40" s="313"/>
      <c r="P40" s="313"/>
      <c r="Q40" s="314"/>
      <c r="R40" s="318"/>
      <c r="S40" s="35">
        <v>1.08</v>
      </c>
      <c r="T40" s="11" t="s">
        <v>54</v>
      </c>
      <c r="U40" s="288"/>
      <c r="V40" s="288"/>
      <c r="W40" s="291"/>
      <c r="X40" s="288"/>
      <c r="Y40" s="291"/>
      <c r="Z40" s="288"/>
      <c r="AA40" s="291"/>
      <c r="AB40" s="288"/>
      <c r="AC40" s="291"/>
      <c r="AD40" s="288"/>
      <c r="AE40" s="291"/>
      <c r="AF40" s="288"/>
      <c r="AG40" s="291"/>
      <c r="AH40" s="288"/>
      <c r="AI40" s="291"/>
      <c r="AJ40" s="288"/>
      <c r="AK40" s="291"/>
      <c r="AL40" s="288"/>
      <c r="AM40" s="291"/>
      <c r="AN40" s="288"/>
      <c r="AO40" s="291"/>
      <c r="AP40" s="288"/>
      <c r="AQ40" s="291"/>
      <c r="AR40" s="288"/>
    </row>
    <row r="41" spans="1:44" x14ac:dyDescent="0.3">
      <c r="A41" s="316">
        <v>4715</v>
      </c>
      <c r="B41" s="7" t="s">
        <v>16</v>
      </c>
      <c r="C41" s="317">
        <v>3.52</v>
      </c>
      <c r="D41" s="317">
        <v>48</v>
      </c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4">
        <f t="shared" ref="Q41" si="70">(SUM(U41,W41,Y41,AA41,AC41,AE41,AG41,AI41,AK41,AM41,AO41,AQ41)/S42)</f>
        <v>0</v>
      </c>
      <c r="R41" s="315">
        <f t="shared" ref="R41" si="71">SUM(U41,W41,Y41,AA41,AC41,AE41,AG41,AI41,AK41,AM41,AO41,AQ41)</f>
        <v>0</v>
      </c>
      <c r="S41" s="36">
        <f>S42*1.6368</f>
        <v>1.7677440000000002</v>
      </c>
      <c r="T41" s="12" t="s">
        <v>52</v>
      </c>
      <c r="U41" s="288">
        <f t="shared" ref="U41" si="72">(CEILING(E41,$D41)/$D41)*$S42</f>
        <v>0</v>
      </c>
      <c r="V41" s="287">
        <f t="shared" ref="V41:AR41" si="73">(U41/$S42)*$S41</f>
        <v>0</v>
      </c>
      <c r="W41" s="291">
        <f>(CEILING(F41,$D41)/$D41)*$S42</f>
        <v>0</v>
      </c>
      <c r="X41" s="287">
        <f t="shared" si="73"/>
        <v>0</v>
      </c>
      <c r="Y41" s="291">
        <f>(CEILING(G41,$D41)/$D41)*$S42</f>
        <v>0</v>
      </c>
      <c r="Z41" s="287">
        <f t="shared" si="73"/>
        <v>0</v>
      </c>
      <c r="AA41" s="291">
        <f>(CEILING(H41,$D41)/$D41)*$S42</f>
        <v>0</v>
      </c>
      <c r="AB41" s="287">
        <f t="shared" si="73"/>
        <v>0</v>
      </c>
      <c r="AC41" s="291">
        <f>(CEILING(I41,$D41)/$D41)*$S42</f>
        <v>0</v>
      </c>
      <c r="AD41" s="287">
        <f t="shared" si="73"/>
        <v>0</v>
      </c>
      <c r="AE41" s="291">
        <f>(CEILING(J41,$D41)/$D41)*$S42</f>
        <v>0</v>
      </c>
      <c r="AF41" s="287">
        <f t="shared" si="73"/>
        <v>0</v>
      </c>
      <c r="AG41" s="291">
        <f>(CEILING(K41,$D41)/$D41)*$S42</f>
        <v>0</v>
      </c>
      <c r="AH41" s="287">
        <f t="shared" si="73"/>
        <v>0</v>
      </c>
      <c r="AI41" s="291">
        <f>(CEILING(L41,$D41)/$D41)*$S42</f>
        <v>0</v>
      </c>
      <c r="AJ41" s="287">
        <f t="shared" si="73"/>
        <v>0</v>
      </c>
      <c r="AK41" s="291">
        <f>(CEILING(M41,$D41)/$D41)*$S42</f>
        <v>0</v>
      </c>
      <c r="AL41" s="287">
        <f t="shared" si="73"/>
        <v>0</v>
      </c>
      <c r="AM41" s="291">
        <f>(CEILING(N41,$D41)/$D41)*$S42</f>
        <v>0</v>
      </c>
      <c r="AN41" s="287">
        <f t="shared" si="73"/>
        <v>0</v>
      </c>
      <c r="AO41" s="291">
        <f>(CEILING(O41,$D41)/$D41)*$S42</f>
        <v>0</v>
      </c>
      <c r="AP41" s="287">
        <f t="shared" si="73"/>
        <v>0</v>
      </c>
      <c r="AQ41" s="291">
        <f>(CEILING(P41,$D41)/$D41)*$S42</f>
        <v>0</v>
      </c>
      <c r="AR41" s="287">
        <f t="shared" si="73"/>
        <v>0</v>
      </c>
    </row>
    <row r="42" spans="1:44" x14ac:dyDescent="0.3">
      <c r="A42" s="316"/>
      <c r="B42" s="10" t="s">
        <v>62</v>
      </c>
      <c r="C42" s="317"/>
      <c r="D42" s="317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4"/>
      <c r="R42" s="318"/>
      <c r="S42" s="35">
        <v>1.08</v>
      </c>
      <c r="T42" s="11" t="s">
        <v>54</v>
      </c>
      <c r="U42" s="288"/>
      <c r="V42" s="288"/>
      <c r="W42" s="291"/>
      <c r="X42" s="288"/>
      <c r="Y42" s="291"/>
      <c r="Z42" s="288"/>
      <c r="AA42" s="291"/>
      <c r="AB42" s="288"/>
      <c r="AC42" s="291"/>
      <c r="AD42" s="288"/>
      <c r="AE42" s="291"/>
      <c r="AF42" s="288"/>
      <c r="AG42" s="291"/>
      <c r="AH42" s="288"/>
      <c r="AI42" s="291"/>
      <c r="AJ42" s="288"/>
      <c r="AK42" s="291"/>
      <c r="AL42" s="288"/>
      <c r="AM42" s="291"/>
      <c r="AN42" s="288"/>
      <c r="AO42" s="291"/>
      <c r="AP42" s="288"/>
      <c r="AQ42" s="291"/>
      <c r="AR42" s="288"/>
    </row>
    <row r="43" spans="1:44" x14ac:dyDescent="0.3">
      <c r="A43" s="316">
        <v>4716</v>
      </c>
      <c r="B43" s="7" t="s">
        <v>125</v>
      </c>
      <c r="C43" s="317">
        <v>4.5199999999999996</v>
      </c>
      <c r="D43" s="317">
        <v>48</v>
      </c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4">
        <f t="shared" ref="Q43" si="74">(SUM(U43,W43,Y43,AA43,AC43,AE43,AG43,AI43,AK43,AM43,AO43,AQ43)/S44)</f>
        <v>0</v>
      </c>
      <c r="R43" s="315">
        <f t="shared" ref="R43" si="75">SUM(U43,W43,Y43,AA43,AC43,AE43,AG43,AI43,AK43,AM43,AO43,AQ43)</f>
        <v>0</v>
      </c>
      <c r="S43" s="36">
        <f>S44*1.6368</f>
        <v>2.6516160000000002</v>
      </c>
      <c r="T43" s="12" t="s">
        <v>52</v>
      </c>
      <c r="U43" s="288">
        <f t="shared" ref="U43" si="76">(CEILING(E43,$D43)/$D43)*$S44</f>
        <v>0</v>
      </c>
      <c r="V43" s="287">
        <f t="shared" ref="V43:AR43" si="77">(U43/$S44)*$S43</f>
        <v>0</v>
      </c>
      <c r="W43" s="291">
        <f>(CEILING(F43,$D43)/$D43)*$S44</f>
        <v>0</v>
      </c>
      <c r="X43" s="287">
        <f t="shared" si="77"/>
        <v>0</v>
      </c>
      <c r="Y43" s="291">
        <f>(CEILING(G43,$D43)/$D43)*$S44</f>
        <v>0</v>
      </c>
      <c r="Z43" s="287">
        <f t="shared" si="77"/>
        <v>0</v>
      </c>
      <c r="AA43" s="291">
        <f>(CEILING(H43,$D43)/$D43)*$S44</f>
        <v>0</v>
      </c>
      <c r="AB43" s="287">
        <f t="shared" si="77"/>
        <v>0</v>
      </c>
      <c r="AC43" s="291">
        <f>(CEILING(I43,$D43)/$D43)*$S44</f>
        <v>0</v>
      </c>
      <c r="AD43" s="287">
        <f t="shared" si="77"/>
        <v>0</v>
      </c>
      <c r="AE43" s="291">
        <f>(CEILING(J43,$D43)/$D43)*$S44</f>
        <v>0</v>
      </c>
      <c r="AF43" s="287">
        <f t="shared" si="77"/>
        <v>0</v>
      </c>
      <c r="AG43" s="291">
        <f>(CEILING(K43,$D43)/$D43)*$S44</f>
        <v>0</v>
      </c>
      <c r="AH43" s="287">
        <f t="shared" si="77"/>
        <v>0</v>
      </c>
      <c r="AI43" s="291">
        <f>(CEILING(L43,$D43)/$D43)*$S44</f>
        <v>0</v>
      </c>
      <c r="AJ43" s="287">
        <f t="shared" si="77"/>
        <v>0</v>
      </c>
      <c r="AK43" s="291">
        <f>(CEILING(M43,$D43)/$D43)*$S44</f>
        <v>0</v>
      </c>
      <c r="AL43" s="287">
        <f t="shared" si="77"/>
        <v>0</v>
      </c>
      <c r="AM43" s="291">
        <f>(CEILING(N43,$D43)/$D43)*$S44</f>
        <v>0</v>
      </c>
      <c r="AN43" s="287">
        <f t="shared" si="77"/>
        <v>0</v>
      </c>
      <c r="AO43" s="291">
        <f>(CEILING(O43,$D43)/$D43)*$S44</f>
        <v>0</v>
      </c>
      <c r="AP43" s="287">
        <f t="shared" si="77"/>
        <v>0</v>
      </c>
      <c r="AQ43" s="291">
        <f>(CEILING(P43,$D43)/$D43)*$S44</f>
        <v>0</v>
      </c>
      <c r="AR43" s="287">
        <f t="shared" si="77"/>
        <v>0</v>
      </c>
    </row>
    <row r="44" spans="1:44" x14ac:dyDescent="0.3">
      <c r="A44" s="316"/>
      <c r="B44" s="10" t="s">
        <v>63</v>
      </c>
      <c r="C44" s="317"/>
      <c r="D44" s="317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4"/>
      <c r="R44" s="318"/>
      <c r="S44" s="35">
        <v>1.62</v>
      </c>
      <c r="T44" s="11" t="s">
        <v>54</v>
      </c>
      <c r="U44" s="288"/>
      <c r="V44" s="288"/>
      <c r="W44" s="291"/>
      <c r="X44" s="288"/>
      <c r="Y44" s="291"/>
      <c r="Z44" s="288"/>
      <c r="AA44" s="291"/>
      <c r="AB44" s="288"/>
      <c r="AC44" s="291"/>
      <c r="AD44" s="288"/>
      <c r="AE44" s="291"/>
      <c r="AF44" s="288"/>
      <c r="AG44" s="291"/>
      <c r="AH44" s="288"/>
      <c r="AI44" s="291"/>
      <c r="AJ44" s="288"/>
      <c r="AK44" s="291"/>
      <c r="AL44" s="288"/>
      <c r="AM44" s="291"/>
      <c r="AN44" s="288"/>
      <c r="AO44" s="291"/>
      <c r="AP44" s="288"/>
      <c r="AQ44" s="291"/>
      <c r="AR44" s="288"/>
    </row>
    <row r="45" spans="1:44" x14ac:dyDescent="0.3">
      <c r="A45" s="316">
        <v>4717</v>
      </c>
      <c r="B45" s="37" t="s">
        <v>126</v>
      </c>
      <c r="C45" s="317">
        <v>3.4</v>
      </c>
      <c r="D45" s="317">
        <v>48</v>
      </c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314">
        <f t="shared" ref="Q45" si="78">(SUM(U45,W45,Y45,AA45,AC45,AE45,AG45,AI45,AK45,AM45,AO45,AQ45)/S46)</f>
        <v>0</v>
      </c>
      <c r="R45" s="315">
        <f t="shared" ref="R45" si="79">SUM(U45,W45,Y45,AA45,AC45,AE45,AG45,AI45,AK45,AM45,AO45,AQ45)</f>
        <v>0</v>
      </c>
      <c r="S45" s="36">
        <f>S46*1.6368</f>
        <v>1.7677440000000002</v>
      </c>
      <c r="T45" s="12" t="s">
        <v>52</v>
      </c>
      <c r="U45" s="288">
        <f t="shared" ref="U45" si="80">(CEILING(E45,$D45)/$D45)*$S46</f>
        <v>0</v>
      </c>
      <c r="V45" s="287">
        <f t="shared" ref="V45:AR45" si="81">(U45/$S46)*$S45</f>
        <v>0</v>
      </c>
      <c r="W45" s="291">
        <f>(CEILING(F45,$D45)/$D45)*$S46</f>
        <v>0</v>
      </c>
      <c r="X45" s="287">
        <f t="shared" si="81"/>
        <v>0</v>
      </c>
      <c r="Y45" s="291">
        <f>(CEILING(G45,$D45)/$D45)*$S46</f>
        <v>0</v>
      </c>
      <c r="Z45" s="287">
        <f t="shared" si="81"/>
        <v>0</v>
      </c>
      <c r="AA45" s="291">
        <f>(CEILING(H45,$D45)/$D45)*$S46</f>
        <v>0</v>
      </c>
      <c r="AB45" s="287">
        <f t="shared" si="81"/>
        <v>0</v>
      </c>
      <c r="AC45" s="291">
        <f>(CEILING(I45,$D45)/$D45)*$S46</f>
        <v>0</v>
      </c>
      <c r="AD45" s="287">
        <f t="shared" si="81"/>
        <v>0</v>
      </c>
      <c r="AE45" s="291">
        <f>(CEILING(J45,$D45)/$D45)*$S46</f>
        <v>0</v>
      </c>
      <c r="AF45" s="287">
        <f t="shared" si="81"/>
        <v>0</v>
      </c>
      <c r="AG45" s="291">
        <f>(CEILING(K45,$D45)/$D45)*$S46</f>
        <v>0</v>
      </c>
      <c r="AH45" s="287">
        <f t="shared" si="81"/>
        <v>0</v>
      </c>
      <c r="AI45" s="291">
        <f>(CEILING(L45,$D45)/$D45)*$S46</f>
        <v>0</v>
      </c>
      <c r="AJ45" s="287">
        <f t="shared" si="81"/>
        <v>0</v>
      </c>
      <c r="AK45" s="291">
        <f>(CEILING(M45,$D45)/$D45)*$S46</f>
        <v>0</v>
      </c>
      <c r="AL45" s="287">
        <f t="shared" si="81"/>
        <v>0</v>
      </c>
      <c r="AM45" s="291">
        <f>(CEILING(N45,$D45)/$D45)*$S46</f>
        <v>0</v>
      </c>
      <c r="AN45" s="287">
        <f t="shared" si="81"/>
        <v>0</v>
      </c>
      <c r="AO45" s="291">
        <f>(CEILING(O45,$D45)/$D45)*$S46</f>
        <v>0</v>
      </c>
      <c r="AP45" s="287">
        <f t="shared" si="81"/>
        <v>0</v>
      </c>
      <c r="AQ45" s="291">
        <f>(CEILING(P45,$D45)/$D45)*$S46</f>
        <v>0</v>
      </c>
      <c r="AR45" s="287">
        <f t="shared" si="81"/>
        <v>0</v>
      </c>
    </row>
    <row r="46" spans="1:44" x14ac:dyDescent="0.3">
      <c r="A46" s="316"/>
      <c r="B46" s="10" t="s">
        <v>62</v>
      </c>
      <c r="C46" s="317"/>
      <c r="D46" s="317"/>
      <c r="E46" s="313"/>
      <c r="F46" s="313"/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314"/>
      <c r="R46" s="318"/>
      <c r="S46" s="35">
        <v>1.08</v>
      </c>
      <c r="T46" s="11" t="s">
        <v>54</v>
      </c>
      <c r="U46" s="288"/>
      <c r="V46" s="288"/>
      <c r="W46" s="291"/>
      <c r="X46" s="288"/>
      <c r="Y46" s="291"/>
      <c r="Z46" s="288"/>
      <c r="AA46" s="291"/>
      <c r="AB46" s="288"/>
      <c r="AC46" s="291"/>
      <c r="AD46" s="288"/>
      <c r="AE46" s="291"/>
      <c r="AF46" s="288"/>
      <c r="AG46" s="291"/>
      <c r="AH46" s="288"/>
      <c r="AI46" s="291"/>
      <c r="AJ46" s="288"/>
      <c r="AK46" s="291"/>
      <c r="AL46" s="288"/>
      <c r="AM46" s="291"/>
      <c r="AN46" s="288"/>
      <c r="AO46" s="291"/>
      <c r="AP46" s="288"/>
      <c r="AQ46" s="291"/>
      <c r="AR46" s="288"/>
    </row>
    <row r="47" spans="1:44" x14ac:dyDescent="0.3">
      <c r="A47" s="316">
        <v>4718</v>
      </c>
      <c r="B47" s="37" t="s">
        <v>18</v>
      </c>
      <c r="C47" s="317">
        <v>3.25</v>
      </c>
      <c r="D47" s="317">
        <v>48</v>
      </c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314">
        <f t="shared" ref="Q47" si="82">(SUM(U47,W47,Y47,AA47,AC47,AE47,AG47,AI47,AK47,AM47,AO47,AQ47)/S48)</f>
        <v>0</v>
      </c>
      <c r="R47" s="315">
        <f t="shared" ref="R47" si="83">SUM(U47,W47,Y47,AA47,AC47,AE47,AG47,AI47,AK47,AM47,AO47,AQ47)</f>
        <v>0</v>
      </c>
      <c r="S47" s="36">
        <f>S48*1.6368</f>
        <v>1.7677440000000002</v>
      </c>
      <c r="T47" s="12" t="s">
        <v>52</v>
      </c>
      <c r="U47" s="288">
        <f t="shared" ref="U47" si="84">(CEILING(E47,$D47)/$D47)*$S48</f>
        <v>0</v>
      </c>
      <c r="V47" s="287">
        <f t="shared" ref="V47:AR47" si="85">(U47/$S48)*$S47</f>
        <v>0</v>
      </c>
      <c r="W47" s="291">
        <f>(CEILING(F47,$D47)/$D47)*$S48</f>
        <v>0</v>
      </c>
      <c r="X47" s="287">
        <f t="shared" si="85"/>
        <v>0</v>
      </c>
      <c r="Y47" s="291">
        <f>(CEILING(G47,$D47)/$D47)*$S48</f>
        <v>0</v>
      </c>
      <c r="Z47" s="287">
        <f t="shared" si="85"/>
        <v>0</v>
      </c>
      <c r="AA47" s="291">
        <f>(CEILING(H47,$D47)/$D47)*$S48</f>
        <v>0</v>
      </c>
      <c r="AB47" s="287">
        <f t="shared" si="85"/>
        <v>0</v>
      </c>
      <c r="AC47" s="291">
        <f>(CEILING(I47,$D47)/$D47)*$S48</f>
        <v>0</v>
      </c>
      <c r="AD47" s="287">
        <f t="shared" si="85"/>
        <v>0</v>
      </c>
      <c r="AE47" s="291">
        <f>(CEILING(J47,$D47)/$D47)*$S48</f>
        <v>0</v>
      </c>
      <c r="AF47" s="287">
        <f t="shared" si="85"/>
        <v>0</v>
      </c>
      <c r="AG47" s="291">
        <f>(CEILING(K47,$D47)/$D47)*$S48</f>
        <v>0</v>
      </c>
      <c r="AH47" s="287">
        <f t="shared" si="85"/>
        <v>0</v>
      </c>
      <c r="AI47" s="291">
        <f>(CEILING(L47,$D47)/$D47)*$S48</f>
        <v>0</v>
      </c>
      <c r="AJ47" s="287">
        <f t="shared" si="85"/>
        <v>0</v>
      </c>
      <c r="AK47" s="291">
        <f>(CEILING(M47,$D47)/$D47)*$S48</f>
        <v>0</v>
      </c>
      <c r="AL47" s="287">
        <f t="shared" si="85"/>
        <v>0</v>
      </c>
      <c r="AM47" s="291">
        <f>(CEILING(N47,$D47)/$D47)*$S48</f>
        <v>0</v>
      </c>
      <c r="AN47" s="287">
        <f t="shared" si="85"/>
        <v>0</v>
      </c>
      <c r="AO47" s="291">
        <f>(CEILING(O47,$D47)/$D47)*$S48</f>
        <v>0</v>
      </c>
      <c r="AP47" s="287">
        <f t="shared" si="85"/>
        <v>0</v>
      </c>
      <c r="AQ47" s="291">
        <f>(CEILING(P47,$D47)/$D47)*$S48</f>
        <v>0</v>
      </c>
      <c r="AR47" s="287">
        <f t="shared" si="85"/>
        <v>0</v>
      </c>
    </row>
    <row r="48" spans="1:44" x14ac:dyDescent="0.3">
      <c r="A48" s="316"/>
      <c r="B48" s="10" t="s">
        <v>62</v>
      </c>
      <c r="C48" s="317"/>
      <c r="D48" s="317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4"/>
      <c r="R48" s="318"/>
      <c r="S48" s="35">
        <v>1.08</v>
      </c>
      <c r="T48" s="11" t="s">
        <v>54</v>
      </c>
      <c r="U48" s="288"/>
      <c r="V48" s="288"/>
      <c r="W48" s="291"/>
      <c r="X48" s="288"/>
      <c r="Y48" s="291"/>
      <c r="Z48" s="288"/>
      <c r="AA48" s="291"/>
      <c r="AB48" s="288"/>
      <c r="AC48" s="291"/>
      <c r="AD48" s="288"/>
      <c r="AE48" s="291"/>
      <c r="AF48" s="288"/>
      <c r="AG48" s="291"/>
      <c r="AH48" s="288"/>
      <c r="AI48" s="291"/>
      <c r="AJ48" s="288"/>
      <c r="AK48" s="291"/>
      <c r="AL48" s="288"/>
      <c r="AM48" s="291"/>
      <c r="AN48" s="288"/>
      <c r="AO48" s="291"/>
      <c r="AP48" s="288"/>
      <c r="AQ48" s="291"/>
      <c r="AR48" s="288"/>
    </row>
    <row r="49" spans="1:44" x14ac:dyDescent="0.3">
      <c r="A49" s="316">
        <v>4719</v>
      </c>
      <c r="B49" s="37" t="s">
        <v>127</v>
      </c>
      <c r="C49" s="317">
        <v>4.2</v>
      </c>
      <c r="D49" s="317">
        <v>48</v>
      </c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  <c r="Q49" s="314">
        <f t="shared" ref="Q49:Q55" si="86">(SUM(U49,W49,Y49,AA49,AC49,AE49,AG49,AI49,AK49,AM49,AO49,AQ49)/S50)</f>
        <v>0</v>
      </c>
      <c r="R49" s="315">
        <f t="shared" ref="R49" si="87">SUM(U49,W49,Y49,AA49,AC49,AE49,AG49,AI49,AK49,AM49,AO49,AQ49)</f>
        <v>0</v>
      </c>
      <c r="S49" s="36">
        <f>S50*1.6368</f>
        <v>7.0546079999999991</v>
      </c>
      <c r="T49" s="12" t="s">
        <v>52</v>
      </c>
      <c r="U49" s="288">
        <f t="shared" ref="U49" si="88">(CEILING(E49,$D49)/$D49)*$S50</f>
        <v>0</v>
      </c>
      <c r="V49" s="287">
        <f t="shared" ref="V49:AR49" si="89">(U49/$S50)*$S49</f>
        <v>0</v>
      </c>
      <c r="W49" s="291">
        <f>(CEILING(F49,$D49)/$D49)*$S50</f>
        <v>0</v>
      </c>
      <c r="X49" s="287">
        <f t="shared" si="89"/>
        <v>0</v>
      </c>
      <c r="Y49" s="291">
        <f>(CEILING(G49,$D49)/$D49)*$S50</f>
        <v>0</v>
      </c>
      <c r="Z49" s="287">
        <f t="shared" si="89"/>
        <v>0</v>
      </c>
      <c r="AA49" s="291">
        <f>(CEILING(H49,$D49)/$D49)*$S50</f>
        <v>0</v>
      </c>
      <c r="AB49" s="287">
        <f t="shared" si="89"/>
        <v>0</v>
      </c>
      <c r="AC49" s="291">
        <f>(CEILING(I49,$D49)/$D49)*$S50</f>
        <v>0</v>
      </c>
      <c r="AD49" s="287">
        <f t="shared" si="89"/>
        <v>0</v>
      </c>
      <c r="AE49" s="291">
        <f>(CEILING(J49,$D49)/$D49)*$S50</f>
        <v>0</v>
      </c>
      <c r="AF49" s="287">
        <f t="shared" si="89"/>
        <v>0</v>
      </c>
      <c r="AG49" s="291">
        <f>(CEILING(K49,$D49)/$D49)*$S50</f>
        <v>0</v>
      </c>
      <c r="AH49" s="287">
        <f t="shared" si="89"/>
        <v>0</v>
      </c>
      <c r="AI49" s="291">
        <f>(CEILING(L49,$D49)/$D49)*$S50</f>
        <v>0</v>
      </c>
      <c r="AJ49" s="287">
        <f t="shared" si="89"/>
        <v>0</v>
      </c>
      <c r="AK49" s="291">
        <f>(CEILING(M49,$D49)/$D49)*$S50</f>
        <v>0</v>
      </c>
      <c r="AL49" s="287">
        <f t="shared" si="89"/>
        <v>0</v>
      </c>
      <c r="AM49" s="291">
        <f>(CEILING(N49,$D49)/$D49)*$S50</f>
        <v>0</v>
      </c>
      <c r="AN49" s="287">
        <f t="shared" si="89"/>
        <v>0</v>
      </c>
      <c r="AO49" s="291">
        <f>(CEILING(O49,$D49)/$D49)*$S50</f>
        <v>0</v>
      </c>
      <c r="AP49" s="287">
        <f t="shared" si="89"/>
        <v>0</v>
      </c>
      <c r="AQ49" s="291">
        <f>(CEILING(P49,$D49)/$D49)*$S50</f>
        <v>0</v>
      </c>
      <c r="AR49" s="287">
        <f t="shared" si="89"/>
        <v>0</v>
      </c>
    </row>
    <row r="50" spans="1:44" x14ac:dyDescent="0.3">
      <c r="A50" s="316"/>
      <c r="B50" s="10" t="s">
        <v>61</v>
      </c>
      <c r="C50" s="317"/>
      <c r="D50" s="317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4"/>
      <c r="R50" s="318"/>
      <c r="S50" s="35">
        <v>4.3099999999999996</v>
      </c>
      <c r="T50" s="11" t="s">
        <v>54</v>
      </c>
      <c r="U50" s="288"/>
      <c r="V50" s="288"/>
      <c r="W50" s="291"/>
      <c r="X50" s="288"/>
      <c r="Y50" s="291"/>
      <c r="Z50" s="288"/>
      <c r="AA50" s="291"/>
      <c r="AB50" s="288"/>
      <c r="AC50" s="291"/>
      <c r="AD50" s="288"/>
      <c r="AE50" s="291"/>
      <c r="AF50" s="288"/>
      <c r="AG50" s="291"/>
      <c r="AH50" s="288"/>
      <c r="AI50" s="291"/>
      <c r="AJ50" s="288"/>
      <c r="AK50" s="291"/>
      <c r="AL50" s="288"/>
      <c r="AM50" s="291"/>
      <c r="AN50" s="288"/>
      <c r="AO50" s="291"/>
      <c r="AP50" s="288"/>
      <c r="AQ50" s="291"/>
      <c r="AR50" s="288"/>
    </row>
    <row r="51" spans="1:44" x14ac:dyDescent="0.3">
      <c r="A51" s="316">
        <v>4721</v>
      </c>
      <c r="B51" s="7" t="s">
        <v>128</v>
      </c>
      <c r="C51" s="317">
        <v>5</v>
      </c>
      <c r="D51" s="317">
        <v>48</v>
      </c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314">
        <f t="shared" si="86"/>
        <v>0</v>
      </c>
      <c r="R51" s="315">
        <f t="shared" ref="R51:R55" si="90">SUM(U51,W51,Y51,AA51,AC51,AE51,AG51,AI51,AK51,AM51,AO51,AQ51)</f>
        <v>0</v>
      </c>
      <c r="S51" s="36">
        <f>S52*1.6368</f>
        <v>5.2868640000000005</v>
      </c>
      <c r="T51" s="12" t="s">
        <v>52</v>
      </c>
      <c r="U51" s="288">
        <f t="shared" ref="U51" si="91">(CEILING(E51,$D51)/$D51)*$S52</f>
        <v>0</v>
      </c>
      <c r="V51" s="287">
        <f t="shared" ref="V51:AR51" si="92">(U51/$S52)*$S51</f>
        <v>0</v>
      </c>
      <c r="W51" s="291">
        <f>(CEILING(F51,$D51)/$D51)*$S52</f>
        <v>0</v>
      </c>
      <c r="X51" s="287">
        <f t="shared" si="92"/>
        <v>0</v>
      </c>
      <c r="Y51" s="291">
        <f>(CEILING(G51,$D51)/$D51)*$S52</f>
        <v>0</v>
      </c>
      <c r="Z51" s="287">
        <f t="shared" si="92"/>
        <v>0</v>
      </c>
      <c r="AA51" s="291">
        <f>(CEILING(H51,$D51)/$D51)*$S52</f>
        <v>0</v>
      </c>
      <c r="AB51" s="287">
        <f t="shared" si="92"/>
        <v>0</v>
      </c>
      <c r="AC51" s="291">
        <f>(CEILING(I51,$D51)/$D51)*$S52</f>
        <v>0</v>
      </c>
      <c r="AD51" s="287">
        <f t="shared" si="92"/>
        <v>0</v>
      </c>
      <c r="AE51" s="291">
        <f>(CEILING(J51,$D51)/$D51)*$S52</f>
        <v>0</v>
      </c>
      <c r="AF51" s="287">
        <f t="shared" si="92"/>
        <v>0</v>
      </c>
      <c r="AG51" s="291">
        <f>(CEILING(K51,$D51)/$D51)*$S52</f>
        <v>0</v>
      </c>
      <c r="AH51" s="287">
        <f t="shared" si="92"/>
        <v>0</v>
      </c>
      <c r="AI51" s="291">
        <f>(CEILING(L51,$D51)/$D51)*$S52</f>
        <v>0</v>
      </c>
      <c r="AJ51" s="287">
        <f t="shared" si="92"/>
        <v>0</v>
      </c>
      <c r="AK51" s="291">
        <f>(CEILING(M51,$D51)/$D51)*$S52</f>
        <v>0</v>
      </c>
      <c r="AL51" s="287">
        <f t="shared" si="92"/>
        <v>0</v>
      </c>
      <c r="AM51" s="291">
        <f>(CEILING(N51,$D51)/$D51)*$S52</f>
        <v>0</v>
      </c>
      <c r="AN51" s="287">
        <f t="shared" si="92"/>
        <v>0</v>
      </c>
      <c r="AO51" s="291">
        <f>(CEILING(O51,$D51)/$D51)*$S52</f>
        <v>0</v>
      </c>
      <c r="AP51" s="287">
        <f t="shared" si="92"/>
        <v>0</v>
      </c>
      <c r="AQ51" s="291">
        <f>(CEILING(P51,$D51)/$D51)*$S52</f>
        <v>0</v>
      </c>
      <c r="AR51" s="287">
        <f t="shared" si="92"/>
        <v>0</v>
      </c>
    </row>
    <row r="52" spans="1:44" x14ac:dyDescent="0.3">
      <c r="A52" s="316"/>
      <c r="B52" s="10" t="s">
        <v>64</v>
      </c>
      <c r="C52" s="317"/>
      <c r="D52" s="317"/>
      <c r="E52" s="313"/>
      <c r="F52" s="313"/>
      <c r="G52" s="313"/>
      <c r="H52" s="313"/>
      <c r="I52" s="313"/>
      <c r="J52" s="313"/>
      <c r="K52" s="313"/>
      <c r="L52" s="313"/>
      <c r="M52" s="313"/>
      <c r="N52" s="313"/>
      <c r="O52" s="313"/>
      <c r="P52" s="313"/>
      <c r="Q52" s="314"/>
      <c r="R52" s="318"/>
      <c r="S52" s="35">
        <v>3.23</v>
      </c>
      <c r="T52" s="11" t="s">
        <v>54</v>
      </c>
      <c r="U52" s="288"/>
      <c r="V52" s="288"/>
      <c r="W52" s="291"/>
      <c r="X52" s="288"/>
      <c r="Y52" s="291"/>
      <c r="Z52" s="288"/>
      <c r="AA52" s="291"/>
      <c r="AB52" s="288"/>
      <c r="AC52" s="291"/>
      <c r="AD52" s="288"/>
      <c r="AE52" s="291"/>
      <c r="AF52" s="288"/>
      <c r="AG52" s="291"/>
      <c r="AH52" s="288"/>
      <c r="AI52" s="291"/>
      <c r="AJ52" s="288"/>
      <c r="AK52" s="291"/>
      <c r="AL52" s="288"/>
      <c r="AM52" s="291"/>
      <c r="AN52" s="288"/>
      <c r="AO52" s="291"/>
      <c r="AP52" s="288"/>
      <c r="AQ52" s="291"/>
      <c r="AR52" s="288"/>
    </row>
    <row r="53" spans="1:44" x14ac:dyDescent="0.3">
      <c r="A53" s="311">
        <v>4722</v>
      </c>
      <c r="B53" s="7" t="s">
        <v>129</v>
      </c>
      <c r="C53" s="317">
        <v>5</v>
      </c>
      <c r="D53" s="317">
        <v>48</v>
      </c>
      <c r="E53" s="313"/>
      <c r="F53" s="313"/>
      <c r="G53" s="313"/>
      <c r="H53" s="313"/>
      <c r="I53" s="313"/>
      <c r="J53" s="313"/>
      <c r="K53" s="313"/>
      <c r="L53" s="313"/>
      <c r="M53" s="313"/>
      <c r="N53" s="313"/>
      <c r="O53" s="313"/>
      <c r="P53" s="313"/>
      <c r="Q53" s="314">
        <f t="shared" si="86"/>
        <v>0</v>
      </c>
      <c r="R53" s="315">
        <f t="shared" si="90"/>
        <v>0</v>
      </c>
      <c r="S53" s="36">
        <v>5.29</v>
      </c>
      <c r="T53" s="12" t="s">
        <v>52</v>
      </c>
      <c r="U53" s="288">
        <f t="shared" ref="U53" si="93">(CEILING(E53,$D53)/$D53)*$S54</f>
        <v>0</v>
      </c>
      <c r="V53" s="287">
        <f t="shared" ref="V53" si="94">(U53/$S54)*$S53</f>
        <v>0</v>
      </c>
      <c r="W53" s="291">
        <f t="shared" ref="W53" si="95">(CEILING(F53,$D53)/$D53)*$S54</f>
        <v>0</v>
      </c>
      <c r="X53" s="287">
        <f t="shared" ref="X53" si="96">(W53/$S54)*$S53</f>
        <v>0</v>
      </c>
      <c r="Y53" s="291">
        <f t="shared" ref="Y53" si="97">(CEILING(G53,$D53)/$D53)*$S54</f>
        <v>0</v>
      </c>
      <c r="Z53" s="287">
        <f t="shared" ref="Z53" si="98">(Y53/$S54)*$S53</f>
        <v>0</v>
      </c>
      <c r="AA53" s="291">
        <f t="shared" ref="AA53" si="99">(CEILING(H53,$D53)/$D53)*$S54</f>
        <v>0</v>
      </c>
      <c r="AB53" s="287">
        <f t="shared" ref="AB53" si="100">(AA53/$S54)*$S53</f>
        <v>0</v>
      </c>
      <c r="AC53" s="291">
        <f t="shared" ref="AC53" si="101">(CEILING(I53,$D53)/$D53)*$S54</f>
        <v>0</v>
      </c>
      <c r="AD53" s="287">
        <f t="shared" ref="AD53" si="102">(AC53/$S54)*$S53</f>
        <v>0</v>
      </c>
      <c r="AE53" s="291">
        <f t="shared" ref="AE53" si="103">(CEILING(J53,$D53)/$D53)*$S54</f>
        <v>0</v>
      </c>
      <c r="AF53" s="287">
        <f t="shared" ref="AF53" si="104">(AE53/$S54)*$S53</f>
        <v>0</v>
      </c>
      <c r="AG53" s="291">
        <f t="shared" ref="AG53" si="105">(CEILING(K53,$D53)/$D53)*$S54</f>
        <v>0</v>
      </c>
      <c r="AH53" s="287">
        <f t="shared" ref="AH53" si="106">(AG53/$S54)*$S53</f>
        <v>0</v>
      </c>
      <c r="AI53" s="291">
        <f t="shared" ref="AI53" si="107">(CEILING(L53,$D53)/$D53)*$S54</f>
        <v>0</v>
      </c>
      <c r="AJ53" s="287">
        <f t="shared" ref="AJ53" si="108">(AI53/$S54)*$S53</f>
        <v>0</v>
      </c>
      <c r="AK53" s="291">
        <f t="shared" ref="AK53" si="109">(CEILING(M53,$D53)/$D53)*$S54</f>
        <v>0</v>
      </c>
      <c r="AL53" s="287">
        <f t="shared" ref="AL53" si="110">(AK53/$S54)*$S53</f>
        <v>0</v>
      </c>
      <c r="AM53" s="291">
        <f t="shared" ref="AM53" si="111">(CEILING(N53,$D53)/$D53)*$S54</f>
        <v>0</v>
      </c>
      <c r="AN53" s="287">
        <f t="shared" ref="AN53" si="112">(AM53/$S54)*$S53</f>
        <v>0</v>
      </c>
      <c r="AO53" s="291">
        <f t="shared" ref="AO53" si="113">(CEILING(O53,$D53)/$D53)*$S54</f>
        <v>0</v>
      </c>
      <c r="AP53" s="287">
        <f t="shared" ref="AP53" si="114">(AO53/$S54)*$S53</f>
        <v>0</v>
      </c>
      <c r="AQ53" s="291">
        <f t="shared" ref="AQ53" si="115">(CEILING(P53,$D53)/$D53)*$S54</f>
        <v>0</v>
      </c>
      <c r="AR53" s="287">
        <f t="shared" ref="AR53" si="116">(AQ53/$S54)*$S53</f>
        <v>0</v>
      </c>
    </row>
    <row r="54" spans="1:44" x14ac:dyDescent="0.3">
      <c r="A54" s="300"/>
      <c r="B54" s="10" t="s">
        <v>64</v>
      </c>
      <c r="C54" s="317"/>
      <c r="D54" s="317"/>
      <c r="E54" s="313"/>
      <c r="F54" s="313"/>
      <c r="G54" s="313"/>
      <c r="H54" s="313"/>
      <c r="I54" s="313"/>
      <c r="J54" s="313"/>
      <c r="K54" s="313"/>
      <c r="L54" s="313"/>
      <c r="M54" s="313"/>
      <c r="N54" s="313"/>
      <c r="O54" s="313"/>
      <c r="P54" s="313"/>
      <c r="Q54" s="314"/>
      <c r="R54" s="318"/>
      <c r="S54" s="35">
        <v>3.23</v>
      </c>
      <c r="T54" s="11" t="s">
        <v>54</v>
      </c>
      <c r="U54" s="288"/>
      <c r="V54" s="288"/>
      <c r="W54" s="291"/>
      <c r="X54" s="288"/>
      <c r="Y54" s="291"/>
      <c r="Z54" s="288"/>
      <c r="AA54" s="291"/>
      <c r="AB54" s="288"/>
      <c r="AC54" s="291"/>
      <c r="AD54" s="288"/>
      <c r="AE54" s="291"/>
      <c r="AF54" s="288"/>
      <c r="AG54" s="291"/>
      <c r="AH54" s="288"/>
      <c r="AI54" s="291"/>
      <c r="AJ54" s="288"/>
      <c r="AK54" s="291"/>
      <c r="AL54" s="288"/>
      <c r="AM54" s="291"/>
      <c r="AN54" s="288"/>
      <c r="AO54" s="291"/>
      <c r="AP54" s="288"/>
      <c r="AQ54" s="291"/>
      <c r="AR54" s="288"/>
    </row>
    <row r="55" spans="1:44" x14ac:dyDescent="0.3">
      <c r="A55" s="307">
        <v>4722</v>
      </c>
      <c r="B55" s="38" t="s">
        <v>129</v>
      </c>
      <c r="C55" s="308">
        <v>5</v>
      </c>
      <c r="D55" s="308">
        <v>48</v>
      </c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5">
        <f t="shared" si="86"/>
        <v>0</v>
      </c>
      <c r="R55" s="306">
        <f t="shared" si="90"/>
        <v>0</v>
      </c>
      <c r="S55" s="39">
        <v>6.85</v>
      </c>
      <c r="T55" s="13" t="s">
        <v>52</v>
      </c>
      <c r="U55" s="288">
        <f t="shared" ref="U55" si="117">(CEILING(E55,$D55)/$D55)*$S56</f>
        <v>0</v>
      </c>
      <c r="V55" s="287">
        <f t="shared" ref="V55" si="118">(U55/$S56)*$S55</f>
        <v>0</v>
      </c>
      <c r="W55" s="291">
        <f t="shared" ref="W55" si="119">(CEILING(F55,$D55)/$D55)*$S56</f>
        <v>0</v>
      </c>
      <c r="X55" s="287">
        <f t="shared" ref="X55" si="120">(W55/$S56)*$S55</f>
        <v>0</v>
      </c>
      <c r="Y55" s="291">
        <f t="shared" ref="Y55" si="121">(CEILING(G55,$D55)/$D55)*$S56</f>
        <v>0</v>
      </c>
      <c r="Z55" s="287">
        <f t="shared" ref="Z55" si="122">(Y55/$S56)*$S55</f>
        <v>0</v>
      </c>
      <c r="AA55" s="291">
        <f t="shared" ref="AA55" si="123">(CEILING(H55,$D55)/$D55)*$S56</f>
        <v>0</v>
      </c>
      <c r="AB55" s="287">
        <f t="shared" ref="AB55" si="124">(AA55/$S56)*$S55</f>
        <v>0</v>
      </c>
      <c r="AC55" s="291">
        <f t="shared" ref="AC55" si="125">(CEILING(I55,$D55)/$D55)*$S56</f>
        <v>0</v>
      </c>
      <c r="AD55" s="287">
        <f t="shared" ref="AD55" si="126">(AC55/$S56)*$S55</f>
        <v>0</v>
      </c>
      <c r="AE55" s="291">
        <f t="shared" ref="AE55" si="127">(CEILING(J55,$D55)/$D55)*$S56</f>
        <v>0</v>
      </c>
      <c r="AF55" s="287">
        <f t="shared" ref="AF55" si="128">(AE55/$S56)*$S55</f>
        <v>0</v>
      </c>
      <c r="AG55" s="291">
        <f t="shared" ref="AG55" si="129">(CEILING(K55,$D55)/$D55)*$S56</f>
        <v>0</v>
      </c>
      <c r="AH55" s="287">
        <f t="shared" ref="AH55" si="130">(AG55/$S56)*$S55</f>
        <v>0</v>
      </c>
      <c r="AI55" s="291">
        <f t="shared" ref="AI55" si="131">(CEILING(L55,$D55)/$D55)*$S56</f>
        <v>0</v>
      </c>
      <c r="AJ55" s="287">
        <f t="shared" ref="AJ55" si="132">(AI55/$S56)*$S55</f>
        <v>0</v>
      </c>
      <c r="AK55" s="291">
        <f t="shared" ref="AK55" si="133">(CEILING(M55,$D55)/$D55)*$S56</f>
        <v>0</v>
      </c>
      <c r="AL55" s="287">
        <f t="shared" ref="AL55" si="134">(AK55/$S56)*$S55</f>
        <v>0</v>
      </c>
      <c r="AM55" s="291">
        <f t="shared" ref="AM55" si="135">(CEILING(N55,$D55)/$D55)*$S56</f>
        <v>0</v>
      </c>
      <c r="AN55" s="287">
        <f t="shared" ref="AN55" si="136">(AM55/$S56)*$S55</f>
        <v>0</v>
      </c>
      <c r="AO55" s="291">
        <f t="shared" ref="AO55" si="137">(CEILING(O55,$D55)/$D55)*$S56</f>
        <v>0</v>
      </c>
      <c r="AP55" s="287">
        <f t="shared" ref="AP55" si="138">(AO55/$S56)*$S55</f>
        <v>0</v>
      </c>
      <c r="AQ55" s="291">
        <f t="shared" ref="AQ55" si="139">(CEILING(P55,$D55)/$D55)*$S56</f>
        <v>0</v>
      </c>
      <c r="AR55" s="287">
        <f t="shared" ref="AR55" si="140">(AQ55/$S56)*$S55</f>
        <v>0</v>
      </c>
    </row>
    <row r="56" spans="1:44" x14ac:dyDescent="0.3">
      <c r="A56" s="307"/>
      <c r="B56" s="14" t="s">
        <v>130</v>
      </c>
      <c r="C56" s="308"/>
      <c r="D56" s="308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5"/>
      <c r="R56" s="306"/>
      <c r="S56" s="40">
        <v>2.94</v>
      </c>
      <c r="T56" s="15" t="s">
        <v>54</v>
      </c>
      <c r="U56" s="288"/>
      <c r="V56" s="288"/>
      <c r="W56" s="291"/>
      <c r="X56" s="288"/>
      <c r="Y56" s="291"/>
      <c r="Z56" s="288"/>
      <c r="AA56" s="291"/>
      <c r="AB56" s="288"/>
      <c r="AC56" s="291"/>
      <c r="AD56" s="288"/>
      <c r="AE56" s="291"/>
      <c r="AF56" s="288"/>
      <c r="AG56" s="291"/>
      <c r="AH56" s="288"/>
      <c r="AI56" s="291"/>
      <c r="AJ56" s="288"/>
      <c r="AK56" s="291"/>
      <c r="AL56" s="288"/>
      <c r="AM56" s="291"/>
      <c r="AN56" s="288"/>
      <c r="AO56" s="291"/>
      <c r="AP56" s="288"/>
      <c r="AQ56" s="291"/>
      <c r="AR56" s="288"/>
    </row>
    <row r="57" spans="1:44" x14ac:dyDescent="0.3">
      <c r="A57" s="316">
        <v>4723</v>
      </c>
      <c r="B57" s="7" t="s">
        <v>131</v>
      </c>
      <c r="C57" s="317">
        <v>5</v>
      </c>
      <c r="D57" s="317">
        <v>48</v>
      </c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4">
        <f t="shared" ref="Q57" si="141">(SUM(U57,W57,Y57,AA57,AC57,AE57,AG57,AI57,AK57,AM57,AO57,AQ57)/S58)</f>
        <v>0</v>
      </c>
      <c r="R57" s="315">
        <f t="shared" ref="R57" si="142">SUM(U57,W57,Y57,AA57,AC57,AE57,AG57,AI57,AK57,AM57,AO57,AQ57)</f>
        <v>0</v>
      </c>
      <c r="S57" s="36">
        <f>S58*1.6368</f>
        <v>5.2868640000000005</v>
      </c>
      <c r="T57" s="12" t="s">
        <v>52</v>
      </c>
      <c r="U57" s="288">
        <f t="shared" ref="U57" si="143">(CEILING(E57,$D57)/$D57)*$S58</f>
        <v>0</v>
      </c>
      <c r="V57" s="287">
        <f t="shared" ref="V57:AR57" si="144">(U57/$S58)*$S57</f>
        <v>0</v>
      </c>
      <c r="W57" s="291">
        <f>(CEILING(F57,$D57)/$D57)*$S58</f>
        <v>0</v>
      </c>
      <c r="X57" s="287">
        <f t="shared" si="144"/>
        <v>0</v>
      </c>
      <c r="Y57" s="291">
        <f>(CEILING(G57,$D57)/$D57)*$S58</f>
        <v>0</v>
      </c>
      <c r="Z57" s="287">
        <f t="shared" si="144"/>
        <v>0</v>
      </c>
      <c r="AA57" s="291">
        <f>(CEILING(H57,$D57)/$D57)*$S58</f>
        <v>0</v>
      </c>
      <c r="AB57" s="287">
        <f t="shared" si="144"/>
        <v>0</v>
      </c>
      <c r="AC57" s="291">
        <f>(CEILING(I57,$D57)/$D57)*$S58</f>
        <v>0</v>
      </c>
      <c r="AD57" s="287">
        <f t="shared" si="144"/>
        <v>0</v>
      </c>
      <c r="AE57" s="291">
        <f>(CEILING(J57,$D57)/$D57)*$S58</f>
        <v>0</v>
      </c>
      <c r="AF57" s="287">
        <f t="shared" si="144"/>
        <v>0</v>
      </c>
      <c r="AG57" s="291">
        <f>(CEILING(K57,$D57)/$D57)*$S58</f>
        <v>0</v>
      </c>
      <c r="AH57" s="287">
        <f t="shared" si="144"/>
        <v>0</v>
      </c>
      <c r="AI57" s="291">
        <f>(CEILING(L57,$D57)/$D57)*$S58</f>
        <v>0</v>
      </c>
      <c r="AJ57" s="287">
        <f t="shared" si="144"/>
        <v>0</v>
      </c>
      <c r="AK57" s="291">
        <f>(CEILING(M57,$D57)/$D57)*$S58</f>
        <v>0</v>
      </c>
      <c r="AL57" s="287">
        <f t="shared" si="144"/>
        <v>0</v>
      </c>
      <c r="AM57" s="291">
        <f>(CEILING(N57,$D57)/$D57)*$S58</f>
        <v>0</v>
      </c>
      <c r="AN57" s="287">
        <f t="shared" si="144"/>
        <v>0</v>
      </c>
      <c r="AO57" s="291">
        <f>(CEILING(O57,$D57)/$D57)*$S58</f>
        <v>0</v>
      </c>
      <c r="AP57" s="287">
        <f t="shared" si="144"/>
        <v>0</v>
      </c>
      <c r="AQ57" s="291">
        <f>(CEILING(P57,$D57)/$D57)*$S58</f>
        <v>0</v>
      </c>
      <c r="AR57" s="287">
        <f t="shared" si="144"/>
        <v>0</v>
      </c>
    </row>
    <row r="58" spans="1:44" x14ac:dyDescent="0.3">
      <c r="A58" s="316"/>
      <c r="B58" s="10" t="s">
        <v>64</v>
      </c>
      <c r="C58" s="317"/>
      <c r="D58" s="317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14"/>
      <c r="R58" s="318"/>
      <c r="S58" s="35">
        <v>3.23</v>
      </c>
      <c r="T58" s="11" t="s">
        <v>54</v>
      </c>
      <c r="U58" s="288"/>
      <c r="V58" s="288"/>
      <c r="W58" s="291"/>
      <c r="X58" s="288"/>
      <c r="Y58" s="291"/>
      <c r="Z58" s="288"/>
      <c r="AA58" s="291"/>
      <c r="AB58" s="288"/>
      <c r="AC58" s="291"/>
      <c r="AD58" s="288"/>
      <c r="AE58" s="291"/>
      <c r="AF58" s="288"/>
      <c r="AG58" s="291"/>
      <c r="AH58" s="288"/>
      <c r="AI58" s="291"/>
      <c r="AJ58" s="288"/>
      <c r="AK58" s="291"/>
      <c r="AL58" s="288"/>
      <c r="AM58" s="291"/>
      <c r="AN58" s="288"/>
      <c r="AO58" s="291"/>
      <c r="AP58" s="288"/>
      <c r="AQ58" s="291"/>
      <c r="AR58" s="288"/>
    </row>
    <row r="59" spans="1:44" x14ac:dyDescent="0.3">
      <c r="A59" s="316">
        <v>4724</v>
      </c>
      <c r="B59" s="37" t="s">
        <v>22</v>
      </c>
      <c r="C59" s="317">
        <v>5.4</v>
      </c>
      <c r="D59" s="317">
        <v>48</v>
      </c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14">
        <f t="shared" ref="Q59" si="145">(SUM(U59,W59,Y59,AA59,AC59,AE59,AG59,AI59,AK59,AM59,AO59,AQ59)/S60)</f>
        <v>0</v>
      </c>
      <c r="R59" s="315">
        <f t="shared" ref="R59" si="146">SUM(U59,W59,Y59,AA59,AC59,AE59,AG59,AI59,AK59,AM59,AO59,AQ59)</f>
        <v>0</v>
      </c>
      <c r="S59" s="36">
        <f>S60*1.6368</f>
        <v>4.9104000000000001</v>
      </c>
      <c r="T59" s="12" t="s">
        <v>52</v>
      </c>
      <c r="U59" s="288">
        <f t="shared" ref="U59" si="147">(CEILING(E59,$D59)/$D59)*$S60</f>
        <v>0</v>
      </c>
      <c r="V59" s="287">
        <f t="shared" ref="V59:AR59" si="148">(U59/$S60)*$S59</f>
        <v>0</v>
      </c>
      <c r="W59" s="291">
        <f>(CEILING(F59,$D59)/$D59)*$S60</f>
        <v>0</v>
      </c>
      <c r="X59" s="287">
        <f t="shared" si="148"/>
        <v>0</v>
      </c>
      <c r="Y59" s="291">
        <f>(CEILING(G59,$D59)/$D59)*$S60</f>
        <v>0</v>
      </c>
      <c r="Z59" s="287">
        <f t="shared" si="148"/>
        <v>0</v>
      </c>
      <c r="AA59" s="291">
        <f>(CEILING(H59,$D59)/$D59)*$S60</f>
        <v>0</v>
      </c>
      <c r="AB59" s="287">
        <f t="shared" si="148"/>
        <v>0</v>
      </c>
      <c r="AC59" s="291">
        <f>(CEILING(I59,$D59)/$D59)*$S60</f>
        <v>0</v>
      </c>
      <c r="AD59" s="287">
        <f t="shared" si="148"/>
        <v>0</v>
      </c>
      <c r="AE59" s="291">
        <f>(CEILING(J59,$D59)/$D59)*$S60</f>
        <v>0</v>
      </c>
      <c r="AF59" s="287">
        <f t="shared" si="148"/>
        <v>0</v>
      </c>
      <c r="AG59" s="291">
        <f>(CEILING(K59,$D59)/$D59)*$S60</f>
        <v>0</v>
      </c>
      <c r="AH59" s="287">
        <f t="shared" si="148"/>
        <v>0</v>
      </c>
      <c r="AI59" s="291">
        <f>(CEILING(L59,$D59)/$D59)*$S60</f>
        <v>0</v>
      </c>
      <c r="AJ59" s="287">
        <f t="shared" si="148"/>
        <v>0</v>
      </c>
      <c r="AK59" s="291">
        <f>(CEILING(M59,$D59)/$D59)*$S60</f>
        <v>0</v>
      </c>
      <c r="AL59" s="287">
        <f t="shared" si="148"/>
        <v>0</v>
      </c>
      <c r="AM59" s="291">
        <f>(CEILING(N59,$D59)/$D59)*$S60</f>
        <v>0</v>
      </c>
      <c r="AN59" s="287">
        <f t="shared" si="148"/>
        <v>0</v>
      </c>
      <c r="AO59" s="291">
        <f>(CEILING(O59,$D59)/$D59)*$S60</f>
        <v>0</v>
      </c>
      <c r="AP59" s="287">
        <f t="shared" si="148"/>
        <v>0</v>
      </c>
      <c r="AQ59" s="291">
        <f>(CEILING(P59,$D59)/$D59)*$S60</f>
        <v>0</v>
      </c>
      <c r="AR59" s="287">
        <f t="shared" si="148"/>
        <v>0</v>
      </c>
    </row>
    <row r="60" spans="1:44" x14ac:dyDescent="0.3">
      <c r="A60" s="316"/>
      <c r="B60" s="10" t="s">
        <v>65</v>
      </c>
      <c r="C60" s="317"/>
      <c r="D60" s="317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14"/>
      <c r="R60" s="318"/>
      <c r="S60" s="35">
        <v>3</v>
      </c>
      <c r="T60" s="11" t="s">
        <v>54</v>
      </c>
      <c r="U60" s="288"/>
      <c r="V60" s="288"/>
      <c r="W60" s="291"/>
      <c r="X60" s="288"/>
      <c r="Y60" s="291"/>
      <c r="Z60" s="288"/>
      <c r="AA60" s="291"/>
      <c r="AB60" s="288"/>
      <c r="AC60" s="291"/>
      <c r="AD60" s="288"/>
      <c r="AE60" s="291"/>
      <c r="AF60" s="288"/>
      <c r="AG60" s="291"/>
      <c r="AH60" s="288"/>
      <c r="AI60" s="291"/>
      <c r="AJ60" s="288"/>
      <c r="AK60" s="291"/>
      <c r="AL60" s="288"/>
      <c r="AM60" s="291"/>
      <c r="AN60" s="288"/>
      <c r="AO60" s="291"/>
      <c r="AP60" s="288"/>
      <c r="AQ60" s="291"/>
      <c r="AR60" s="288"/>
    </row>
    <row r="61" spans="1:44" x14ac:dyDescent="0.3">
      <c r="A61" s="316">
        <v>4725</v>
      </c>
      <c r="B61" s="37" t="s">
        <v>132</v>
      </c>
      <c r="C61" s="317">
        <v>5.4</v>
      </c>
      <c r="D61" s="317">
        <v>48</v>
      </c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314">
        <f t="shared" ref="Q61" si="149">(SUM(U61,W61,Y61,AA61,AC61,AE61,AG61,AI61,AK61,AM61,AO61,AQ61)/S62)</f>
        <v>0</v>
      </c>
      <c r="R61" s="315">
        <f t="shared" ref="R61" si="150">SUM(U61,W61,Y61,AA61,AC61,AE61,AG61,AI61,AK61,AM61,AO61,AQ61)</f>
        <v>0</v>
      </c>
      <c r="S61" s="36">
        <f>S62*1.6368</f>
        <v>4.9104000000000001</v>
      </c>
      <c r="T61" s="12" t="s">
        <v>52</v>
      </c>
      <c r="U61" s="288">
        <f t="shared" ref="U61" si="151">(CEILING(E61,$D61)/$D61)*$S62</f>
        <v>0</v>
      </c>
      <c r="V61" s="287">
        <f t="shared" ref="V61:AR61" si="152">(U61/$S62)*$S61</f>
        <v>0</v>
      </c>
      <c r="W61" s="291">
        <f>(CEILING(F61,$D61)/$D61)*$S62</f>
        <v>0</v>
      </c>
      <c r="X61" s="287">
        <f t="shared" si="152"/>
        <v>0</v>
      </c>
      <c r="Y61" s="291">
        <f>(CEILING(G61,$D61)/$D61)*$S62</f>
        <v>0</v>
      </c>
      <c r="Z61" s="287">
        <f t="shared" si="152"/>
        <v>0</v>
      </c>
      <c r="AA61" s="291">
        <f>(CEILING(H61,$D61)/$D61)*$S62</f>
        <v>0</v>
      </c>
      <c r="AB61" s="287">
        <f t="shared" si="152"/>
        <v>0</v>
      </c>
      <c r="AC61" s="291">
        <f>(CEILING(I61,$D61)/$D61)*$S62</f>
        <v>0</v>
      </c>
      <c r="AD61" s="287">
        <f t="shared" si="152"/>
        <v>0</v>
      </c>
      <c r="AE61" s="291">
        <f>(CEILING(J61,$D61)/$D61)*$S62</f>
        <v>0</v>
      </c>
      <c r="AF61" s="287">
        <f t="shared" si="152"/>
        <v>0</v>
      </c>
      <c r="AG61" s="291">
        <f>(CEILING(K61,$D61)/$D61)*$S62</f>
        <v>0</v>
      </c>
      <c r="AH61" s="287">
        <f t="shared" si="152"/>
        <v>0</v>
      </c>
      <c r="AI61" s="291">
        <f>(CEILING(L61,$D61)/$D61)*$S62</f>
        <v>0</v>
      </c>
      <c r="AJ61" s="287">
        <f t="shared" si="152"/>
        <v>0</v>
      </c>
      <c r="AK61" s="291">
        <f>(CEILING(M61,$D61)/$D61)*$S62</f>
        <v>0</v>
      </c>
      <c r="AL61" s="287">
        <f t="shared" si="152"/>
        <v>0</v>
      </c>
      <c r="AM61" s="291">
        <f>(CEILING(N61,$D61)/$D61)*$S62</f>
        <v>0</v>
      </c>
      <c r="AN61" s="287">
        <f t="shared" si="152"/>
        <v>0</v>
      </c>
      <c r="AO61" s="291">
        <f>(CEILING(O61,$D61)/$D61)*$S62</f>
        <v>0</v>
      </c>
      <c r="AP61" s="287">
        <f t="shared" si="152"/>
        <v>0</v>
      </c>
      <c r="AQ61" s="291">
        <f>(CEILING(P61,$D61)/$D61)*$S62</f>
        <v>0</v>
      </c>
      <c r="AR61" s="287">
        <f t="shared" si="152"/>
        <v>0</v>
      </c>
    </row>
    <row r="62" spans="1:44" x14ac:dyDescent="0.3">
      <c r="A62" s="316"/>
      <c r="B62" s="10" t="s">
        <v>65</v>
      </c>
      <c r="C62" s="317"/>
      <c r="D62" s="317"/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314"/>
      <c r="R62" s="318"/>
      <c r="S62" s="35">
        <v>3</v>
      </c>
      <c r="T62" s="11" t="s">
        <v>54</v>
      </c>
      <c r="U62" s="288"/>
      <c r="V62" s="288"/>
      <c r="W62" s="291"/>
      <c r="X62" s="288"/>
      <c r="Y62" s="291"/>
      <c r="Z62" s="288"/>
      <c r="AA62" s="291"/>
      <c r="AB62" s="288"/>
      <c r="AC62" s="291"/>
      <c r="AD62" s="288"/>
      <c r="AE62" s="291"/>
      <c r="AF62" s="288"/>
      <c r="AG62" s="291"/>
      <c r="AH62" s="288"/>
      <c r="AI62" s="291"/>
      <c r="AJ62" s="288"/>
      <c r="AK62" s="291"/>
      <c r="AL62" s="288"/>
      <c r="AM62" s="291"/>
      <c r="AN62" s="288"/>
      <c r="AO62" s="291"/>
      <c r="AP62" s="288"/>
      <c r="AQ62" s="291"/>
      <c r="AR62" s="288"/>
    </row>
    <row r="63" spans="1:44" x14ac:dyDescent="0.3">
      <c r="A63" s="316">
        <v>4726</v>
      </c>
      <c r="B63" s="7" t="s">
        <v>133</v>
      </c>
      <c r="C63" s="317">
        <v>5</v>
      </c>
      <c r="D63" s="317">
        <v>48</v>
      </c>
      <c r="E63" s="313"/>
      <c r="F63" s="313"/>
      <c r="G63" s="313"/>
      <c r="H63" s="313"/>
      <c r="I63" s="313"/>
      <c r="J63" s="313"/>
      <c r="K63" s="313"/>
      <c r="L63" s="313"/>
      <c r="M63" s="313"/>
      <c r="N63" s="313"/>
      <c r="O63" s="313"/>
      <c r="P63" s="313"/>
      <c r="Q63" s="314">
        <f t="shared" ref="Q63" si="153">(SUM(U63,W63,Y63,AA63,AC63,AE63,AG63,AI63,AK63,AM63,AO63,AQ63)/S64)</f>
        <v>0</v>
      </c>
      <c r="R63" s="315">
        <f t="shared" ref="R63" si="154">SUM(U63,W63,Y63,AA63,AC63,AE63,AG63,AI63,AK63,AM63,AO63,AQ63)</f>
        <v>0</v>
      </c>
      <c r="S63" s="36">
        <f>S64*1.6368</f>
        <v>5.2868640000000005</v>
      </c>
      <c r="T63" s="12" t="s">
        <v>52</v>
      </c>
      <c r="U63" s="288">
        <f t="shared" ref="U63" si="155">(CEILING(E63,$D63)/$D63)*$S64</f>
        <v>0</v>
      </c>
      <c r="V63" s="287">
        <f t="shared" ref="V63" si="156">(U63/$S64)*$S63</f>
        <v>0</v>
      </c>
      <c r="W63" s="291">
        <f>(CEILING(F63,$D63)/$D63)*$S64</f>
        <v>0</v>
      </c>
      <c r="X63" s="287">
        <f t="shared" ref="X63" si="157">(W63/$S64)*$S63</f>
        <v>0</v>
      </c>
      <c r="Y63" s="291">
        <f>(CEILING(G63,$D63)/$D63)*$S64</f>
        <v>0</v>
      </c>
      <c r="Z63" s="287">
        <f t="shared" ref="Z63" si="158">(Y63/$S64)*$S63</f>
        <v>0</v>
      </c>
      <c r="AA63" s="291">
        <f>(CEILING(H63,$D63)/$D63)*$S64</f>
        <v>0</v>
      </c>
      <c r="AB63" s="287">
        <f t="shared" ref="AB63" si="159">(AA63/$S64)*$S63</f>
        <v>0</v>
      </c>
      <c r="AC63" s="291">
        <f>(CEILING(I63,$D63)/$D63)*$S64</f>
        <v>0</v>
      </c>
      <c r="AD63" s="287">
        <f t="shared" ref="AD63" si="160">(AC63/$S64)*$S63</f>
        <v>0</v>
      </c>
      <c r="AE63" s="291">
        <f>(CEILING(J63,$D63)/$D63)*$S64</f>
        <v>0</v>
      </c>
      <c r="AF63" s="287">
        <f t="shared" ref="AF63" si="161">(AE63/$S64)*$S63</f>
        <v>0</v>
      </c>
      <c r="AG63" s="291">
        <f>(CEILING(K63,$D63)/$D63)*$S64</f>
        <v>0</v>
      </c>
      <c r="AH63" s="287">
        <f t="shared" ref="AH63" si="162">(AG63/$S64)*$S63</f>
        <v>0</v>
      </c>
      <c r="AI63" s="291">
        <f>(CEILING(L63,$D63)/$D63)*$S64</f>
        <v>0</v>
      </c>
      <c r="AJ63" s="287">
        <f t="shared" ref="AJ63" si="163">(AI63/$S64)*$S63</f>
        <v>0</v>
      </c>
      <c r="AK63" s="291">
        <f>(CEILING(M63,$D63)/$D63)*$S64</f>
        <v>0</v>
      </c>
      <c r="AL63" s="287">
        <f t="shared" ref="AL63" si="164">(AK63/$S64)*$S63</f>
        <v>0</v>
      </c>
      <c r="AM63" s="291">
        <f>(CEILING(N63,$D63)/$D63)*$S64</f>
        <v>0</v>
      </c>
      <c r="AN63" s="287">
        <f t="shared" ref="AN63" si="165">(AM63/$S64)*$S63</f>
        <v>0</v>
      </c>
      <c r="AO63" s="291">
        <f>(CEILING(O63,$D63)/$D63)*$S64</f>
        <v>0</v>
      </c>
      <c r="AP63" s="287">
        <f t="shared" ref="AP63" si="166">(AO63/$S64)*$S63</f>
        <v>0</v>
      </c>
      <c r="AQ63" s="291">
        <f>(CEILING(P63,$D63)/$D63)*$S64</f>
        <v>0</v>
      </c>
      <c r="AR63" s="287">
        <f t="shared" ref="AR63" si="167">(AQ63/$S64)*$S63</f>
        <v>0</v>
      </c>
    </row>
    <row r="64" spans="1:44" x14ac:dyDescent="0.3">
      <c r="A64" s="316"/>
      <c r="B64" s="10" t="s">
        <v>64</v>
      </c>
      <c r="C64" s="317"/>
      <c r="D64" s="317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4"/>
      <c r="R64" s="318"/>
      <c r="S64" s="35">
        <v>3.23</v>
      </c>
      <c r="T64" s="11" t="s">
        <v>54</v>
      </c>
      <c r="U64" s="288"/>
      <c r="V64" s="288"/>
      <c r="W64" s="291"/>
      <c r="X64" s="288"/>
      <c r="Y64" s="291"/>
      <c r="Z64" s="288"/>
      <c r="AA64" s="291"/>
      <c r="AB64" s="288"/>
      <c r="AC64" s="291"/>
      <c r="AD64" s="288"/>
      <c r="AE64" s="291"/>
      <c r="AF64" s="288"/>
      <c r="AG64" s="291"/>
      <c r="AH64" s="288"/>
      <c r="AI64" s="291"/>
      <c r="AJ64" s="288"/>
      <c r="AK64" s="291"/>
      <c r="AL64" s="288"/>
      <c r="AM64" s="291"/>
      <c r="AN64" s="288"/>
      <c r="AO64" s="291"/>
      <c r="AP64" s="288"/>
      <c r="AQ64" s="291"/>
      <c r="AR64" s="288"/>
    </row>
    <row r="65" spans="1:44" x14ac:dyDescent="0.3">
      <c r="A65" s="307">
        <v>4726</v>
      </c>
      <c r="B65" s="38" t="s">
        <v>133</v>
      </c>
      <c r="C65" s="308">
        <v>5</v>
      </c>
      <c r="D65" s="308">
        <v>48</v>
      </c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5">
        <f t="shared" ref="Q65" si="168">(SUM(U65,W65,Y65,AA65,AC65,AE65,AG65,AI65,AK65,AM65,AO65,AQ65)/S66)</f>
        <v>0</v>
      </c>
      <c r="R65" s="306">
        <f t="shared" ref="R65" si="169">SUM(U65,W65,Y65,AA65,AC65,AE65,AG65,AI65,AK65,AM65,AO65,AQ65)</f>
        <v>0</v>
      </c>
      <c r="S65" s="39">
        <f>S66*1.6368</f>
        <v>5.2868640000000005</v>
      </c>
      <c r="T65" s="13" t="s">
        <v>52</v>
      </c>
      <c r="U65" s="288">
        <f t="shared" ref="U65" si="170">(CEILING(E65,$D65)/$D65)*$S66</f>
        <v>0</v>
      </c>
      <c r="V65" s="287">
        <f t="shared" ref="V65" si="171">(U65/$S66)*$S65</f>
        <v>0</v>
      </c>
      <c r="W65" s="291">
        <f>(CEILING(F65,$D65)/$D65)*$S66</f>
        <v>0</v>
      </c>
      <c r="X65" s="287">
        <f t="shared" ref="X65" si="172">(W65/$S66)*$S65</f>
        <v>0</v>
      </c>
      <c r="Y65" s="291">
        <f>(CEILING(G65,$D65)/$D65)*$S66</f>
        <v>0</v>
      </c>
      <c r="Z65" s="287">
        <f t="shared" ref="Z65" si="173">(Y65/$S66)*$S65</f>
        <v>0</v>
      </c>
      <c r="AA65" s="291">
        <f>(CEILING(H65,$D65)/$D65)*$S66</f>
        <v>0</v>
      </c>
      <c r="AB65" s="287">
        <f t="shared" ref="AB65" si="174">(AA65/$S66)*$S65</f>
        <v>0</v>
      </c>
      <c r="AC65" s="291">
        <f>(CEILING(I65,$D65)/$D65)*$S66</f>
        <v>0</v>
      </c>
      <c r="AD65" s="287">
        <f t="shared" ref="AD65" si="175">(AC65/$S66)*$S65</f>
        <v>0</v>
      </c>
      <c r="AE65" s="291">
        <f>(CEILING(J65,$D65)/$D65)*$S66</f>
        <v>0</v>
      </c>
      <c r="AF65" s="287">
        <f t="shared" ref="AF65" si="176">(AE65/$S66)*$S65</f>
        <v>0</v>
      </c>
      <c r="AG65" s="291">
        <f>(CEILING(K65,$D65)/$D65)*$S66</f>
        <v>0</v>
      </c>
      <c r="AH65" s="287">
        <f t="shared" ref="AH65" si="177">(AG65/$S66)*$S65</f>
        <v>0</v>
      </c>
      <c r="AI65" s="291">
        <f>(CEILING(L65,$D65)/$D65)*$S66</f>
        <v>0</v>
      </c>
      <c r="AJ65" s="287">
        <f t="shared" ref="AJ65" si="178">(AI65/$S66)*$S65</f>
        <v>0</v>
      </c>
      <c r="AK65" s="291">
        <f>(CEILING(M65,$D65)/$D65)*$S66</f>
        <v>0</v>
      </c>
      <c r="AL65" s="287">
        <f t="shared" ref="AL65" si="179">(AK65/$S66)*$S65</f>
        <v>0</v>
      </c>
      <c r="AM65" s="291">
        <f>(CEILING(N65,$D65)/$D65)*$S66</f>
        <v>0</v>
      </c>
      <c r="AN65" s="287">
        <f t="shared" ref="AN65" si="180">(AM65/$S66)*$S65</f>
        <v>0</v>
      </c>
      <c r="AO65" s="291">
        <f>(CEILING(O65,$D65)/$D65)*$S66</f>
        <v>0</v>
      </c>
      <c r="AP65" s="287">
        <f t="shared" ref="AP65" si="181">(AO65/$S66)*$S65</f>
        <v>0</v>
      </c>
      <c r="AQ65" s="291">
        <f>(CEILING(P65,$D65)/$D65)*$S66</f>
        <v>0</v>
      </c>
      <c r="AR65" s="287">
        <f t="shared" ref="AR65" si="182">(AQ65/$S66)*$S65</f>
        <v>0</v>
      </c>
    </row>
    <row r="66" spans="1:44" x14ac:dyDescent="0.3">
      <c r="A66" s="307"/>
      <c r="B66" s="14" t="s">
        <v>130</v>
      </c>
      <c r="C66" s="308"/>
      <c r="D66" s="308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5"/>
      <c r="R66" s="306"/>
      <c r="S66" s="40">
        <v>3.23</v>
      </c>
      <c r="T66" s="15" t="s">
        <v>54</v>
      </c>
      <c r="U66" s="288"/>
      <c r="V66" s="288"/>
      <c r="W66" s="291"/>
      <c r="X66" s="288"/>
      <c r="Y66" s="291"/>
      <c r="Z66" s="288"/>
      <c r="AA66" s="291"/>
      <c r="AB66" s="288"/>
      <c r="AC66" s="291"/>
      <c r="AD66" s="288"/>
      <c r="AE66" s="291"/>
      <c r="AF66" s="288"/>
      <c r="AG66" s="291"/>
      <c r="AH66" s="288"/>
      <c r="AI66" s="291"/>
      <c r="AJ66" s="288"/>
      <c r="AK66" s="291"/>
      <c r="AL66" s="288"/>
      <c r="AM66" s="291"/>
      <c r="AN66" s="288"/>
      <c r="AO66" s="291"/>
      <c r="AP66" s="288"/>
      <c r="AQ66" s="291"/>
      <c r="AR66" s="288"/>
    </row>
    <row r="67" spans="1:44" x14ac:dyDescent="0.3">
      <c r="A67" s="316">
        <v>4803</v>
      </c>
      <c r="B67" s="7" t="s">
        <v>134</v>
      </c>
      <c r="C67" s="317">
        <v>2.65</v>
      </c>
      <c r="D67" s="317">
        <v>108</v>
      </c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3"/>
      <c r="Q67" s="314">
        <f t="shared" ref="Q67" si="183">(SUM(U67,W67,Y67,AA67,AC67,AE67,AG67,AI67,AK67,AM67,AO67,AQ67)/S68)</f>
        <v>0</v>
      </c>
      <c r="R67" s="315">
        <f t="shared" ref="R67" si="184">SUM(U67,W67,Y67,AA67,AC67,AE67,AG67,AI67,AK67,AM67,AO67,AQ67)</f>
        <v>0</v>
      </c>
      <c r="S67" s="36">
        <f>S68*1.6368</f>
        <v>3.993792</v>
      </c>
      <c r="T67" s="12" t="s">
        <v>52</v>
      </c>
      <c r="U67" s="288">
        <f t="shared" ref="U67" si="185">(CEILING(E67,$D67)/$D67)*$S68</f>
        <v>0</v>
      </c>
      <c r="V67" s="287">
        <f t="shared" ref="V67:AR67" si="186">(U67/$S68)*$S67</f>
        <v>0</v>
      </c>
      <c r="W67" s="291">
        <f>(CEILING(F67,$D67)/$D67)*$S68</f>
        <v>0</v>
      </c>
      <c r="X67" s="287">
        <f t="shared" si="186"/>
        <v>0</v>
      </c>
      <c r="Y67" s="291">
        <f>(CEILING(G67,$D67)/$D67)*$S68</f>
        <v>0</v>
      </c>
      <c r="Z67" s="287">
        <f t="shared" si="186"/>
        <v>0</v>
      </c>
      <c r="AA67" s="291">
        <f>(CEILING(H67,$D67)/$D67)*$S68</f>
        <v>0</v>
      </c>
      <c r="AB67" s="287">
        <f t="shared" si="186"/>
        <v>0</v>
      </c>
      <c r="AC67" s="291">
        <f>(CEILING(I67,$D67)/$D67)*$S68</f>
        <v>0</v>
      </c>
      <c r="AD67" s="287">
        <f t="shared" si="186"/>
        <v>0</v>
      </c>
      <c r="AE67" s="291">
        <f>(CEILING(J67,$D67)/$D67)*$S68</f>
        <v>0</v>
      </c>
      <c r="AF67" s="287">
        <f t="shared" si="186"/>
        <v>0</v>
      </c>
      <c r="AG67" s="291">
        <f>(CEILING(K67,$D67)/$D67)*$S68</f>
        <v>0</v>
      </c>
      <c r="AH67" s="287">
        <f t="shared" si="186"/>
        <v>0</v>
      </c>
      <c r="AI67" s="291">
        <f>(CEILING(L67,$D67)/$D67)*$S68</f>
        <v>0</v>
      </c>
      <c r="AJ67" s="287">
        <f t="shared" si="186"/>
        <v>0</v>
      </c>
      <c r="AK67" s="291">
        <f>(CEILING(M67,$D67)/$D67)*$S68</f>
        <v>0</v>
      </c>
      <c r="AL67" s="287">
        <f t="shared" si="186"/>
        <v>0</v>
      </c>
      <c r="AM67" s="291">
        <f>(CEILING(N67,$D67)/$D67)*$S68</f>
        <v>0</v>
      </c>
      <c r="AN67" s="287">
        <f t="shared" si="186"/>
        <v>0</v>
      </c>
      <c r="AO67" s="291">
        <f>(CEILING(O67,$D67)/$D67)*$S68</f>
        <v>0</v>
      </c>
      <c r="AP67" s="287">
        <f t="shared" si="186"/>
        <v>0</v>
      </c>
      <c r="AQ67" s="291">
        <f>(CEILING(P67,$D67)/$D67)*$S68</f>
        <v>0</v>
      </c>
      <c r="AR67" s="287">
        <f t="shared" si="186"/>
        <v>0</v>
      </c>
    </row>
    <row r="68" spans="1:44" x14ac:dyDescent="0.3">
      <c r="A68" s="316"/>
      <c r="B68" s="10" t="s">
        <v>66</v>
      </c>
      <c r="C68" s="317"/>
      <c r="D68" s="317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4"/>
      <c r="R68" s="318"/>
      <c r="S68" s="35">
        <v>2.44</v>
      </c>
      <c r="T68" s="11" t="s">
        <v>54</v>
      </c>
      <c r="U68" s="288"/>
      <c r="V68" s="288"/>
      <c r="W68" s="291"/>
      <c r="X68" s="288"/>
      <c r="Y68" s="291"/>
      <c r="Z68" s="288"/>
      <c r="AA68" s="291"/>
      <c r="AB68" s="288"/>
      <c r="AC68" s="291"/>
      <c r="AD68" s="288"/>
      <c r="AE68" s="291"/>
      <c r="AF68" s="288"/>
      <c r="AG68" s="291"/>
      <c r="AH68" s="288"/>
      <c r="AI68" s="291"/>
      <c r="AJ68" s="288"/>
      <c r="AK68" s="291"/>
      <c r="AL68" s="288"/>
      <c r="AM68" s="291"/>
      <c r="AN68" s="288"/>
      <c r="AO68" s="291"/>
      <c r="AP68" s="288"/>
      <c r="AQ68" s="291"/>
      <c r="AR68" s="288"/>
    </row>
    <row r="69" spans="1:44" x14ac:dyDescent="0.3">
      <c r="A69" s="316">
        <v>4804</v>
      </c>
      <c r="B69" s="7" t="s">
        <v>135</v>
      </c>
      <c r="C69" s="317">
        <v>5</v>
      </c>
      <c r="D69" s="317">
        <v>80</v>
      </c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3"/>
      <c r="Q69" s="314">
        <f t="shared" ref="Q69" si="187">(SUM(U69,W69,Y69,AA69,AC69,AE69,AG69,AI69,AK69,AM69,AO69,AQ69)/S70)</f>
        <v>0</v>
      </c>
      <c r="R69" s="315">
        <f t="shared" ref="R69" si="188">SUM(U69,W69,Y69,AA69,AC69,AE69,AG69,AI69,AK69,AM69,AO69,AQ69)</f>
        <v>0</v>
      </c>
      <c r="S69" s="36">
        <f>S70*1.6368</f>
        <v>8.1840000000000011</v>
      </c>
      <c r="T69" s="12" t="s">
        <v>52</v>
      </c>
      <c r="U69" s="288">
        <f t="shared" ref="U69" si="189">(CEILING(E69,$D69)/$D69)*$S70</f>
        <v>0</v>
      </c>
      <c r="V69" s="287">
        <f t="shared" ref="V69:AR69" si="190">(U69/$S70)*$S69</f>
        <v>0</v>
      </c>
      <c r="W69" s="291">
        <f>(CEILING(F69,$D69)/$D69)*$S70</f>
        <v>0</v>
      </c>
      <c r="X69" s="287">
        <f t="shared" si="190"/>
        <v>0</v>
      </c>
      <c r="Y69" s="291">
        <f>(CEILING(G69,$D69)/$D69)*$S70</f>
        <v>0</v>
      </c>
      <c r="Z69" s="287">
        <f t="shared" si="190"/>
        <v>0</v>
      </c>
      <c r="AA69" s="291">
        <f>(CEILING(H69,$D69)/$D69)*$S70</f>
        <v>0</v>
      </c>
      <c r="AB69" s="287">
        <f t="shared" si="190"/>
        <v>0</v>
      </c>
      <c r="AC69" s="291">
        <f>(CEILING(I69,$D69)/$D69)*$S70</f>
        <v>0</v>
      </c>
      <c r="AD69" s="287">
        <f t="shared" si="190"/>
        <v>0</v>
      </c>
      <c r="AE69" s="291">
        <f>(CEILING(J69,$D69)/$D69)*$S70</f>
        <v>0</v>
      </c>
      <c r="AF69" s="287">
        <f t="shared" si="190"/>
        <v>0</v>
      </c>
      <c r="AG69" s="291">
        <f>(CEILING(K69,$D69)/$D69)*$S70</f>
        <v>0</v>
      </c>
      <c r="AH69" s="287">
        <f t="shared" si="190"/>
        <v>0</v>
      </c>
      <c r="AI69" s="291">
        <f>(CEILING(L69,$D69)/$D69)*$S70</f>
        <v>0</v>
      </c>
      <c r="AJ69" s="287">
        <f t="shared" si="190"/>
        <v>0</v>
      </c>
      <c r="AK69" s="291">
        <f>(CEILING(M69,$D69)/$D69)*$S70</f>
        <v>0</v>
      </c>
      <c r="AL69" s="287">
        <f t="shared" si="190"/>
        <v>0</v>
      </c>
      <c r="AM69" s="291">
        <f>(CEILING(N69,$D69)/$D69)*$S70</f>
        <v>0</v>
      </c>
      <c r="AN69" s="287">
        <f t="shared" si="190"/>
        <v>0</v>
      </c>
      <c r="AO69" s="291">
        <f>(CEILING(O69,$D69)/$D69)*$S70</f>
        <v>0</v>
      </c>
      <c r="AP69" s="287">
        <f t="shared" si="190"/>
        <v>0</v>
      </c>
      <c r="AQ69" s="291">
        <f>(CEILING(P69,$D69)/$D69)*$S70</f>
        <v>0</v>
      </c>
      <c r="AR69" s="287">
        <f t="shared" si="190"/>
        <v>0</v>
      </c>
    </row>
    <row r="70" spans="1:44" x14ac:dyDescent="0.3">
      <c r="A70" s="316"/>
      <c r="B70" s="10" t="s">
        <v>67</v>
      </c>
      <c r="C70" s="317"/>
      <c r="D70" s="317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4"/>
      <c r="R70" s="318"/>
      <c r="S70" s="35">
        <v>5</v>
      </c>
      <c r="T70" s="11" t="s">
        <v>54</v>
      </c>
      <c r="U70" s="288"/>
      <c r="V70" s="288"/>
      <c r="W70" s="291"/>
      <c r="X70" s="288"/>
      <c r="Y70" s="291"/>
      <c r="Z70" s="288"/>
      <c r="AA70" s="291"/>
      <c r="AB70" s="288"/>
      <c r="AC70" s="291"/>
      <c r="AD70" s="288"/>
      <c r="AE70" s="291"/>
      <c r="AF70" s="288"/>
      <c r="AG70" s="291"/>
      <c r="AH70" s="288"/>
      <c r="AI70" s="291"/>
      <c r="AJ70" s="288"/>
      <c r="AK70" s="291"/>
      <c r="AL70" s="288"/>
      <c r="AM70" s="291"/>
      <c r="AN70" s="288"/>
      <c r="AO70" s="291"/>
      <c r="AP70" s="288"/>
      <c r="AQ70" s="291"/>
      <c r="AR70" s="288"/>
    </row>
    <row r="71" spans="1:44" x14ac:dyDescent="0.3">
      <c r="A71" s="316">
        <v>6604</v>
      </c>
      <c r="B71" s="7" t="s">
        <v>26</v>
      </c>
      <c r="C71" s="317">
        <v>3.25</v>
      </c>
      <c r="D71" s="317">
        <v>96</v>
      </c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3"/>
      <c r="Q71" s="314">
        <f t="shared" ref="Q71" si="191">(SUM(U71,W71,Y71,AA71,AC71,AE71,AG71,AI71,AK71,AM71,AO71,AQ71)/S72)</f>
        <v>0</v>
      </c>
      <c r="R71" s="315">
        <f t="shared" ref="R71" si="192">SUM(U71,W71,Y71,AA71,AC71,AE71,AG71,AI71,AK71,AM71,AO71,AQ71)</f>
        <v>0</v>
      </c>
      <c r="S71" s="36">
        <f>S72*1.6368</f>
        <v>3.5518559999999999</v>
      </c>
      <c r="T71" s="12" t="s">
        <v>52</v>
      </c>
      <c r="U71" s="288">
        <f t="shared" ref="U71" si="193">(CEILING(E71,$D71)/$D71)*$S72</f>
        <v>0</v>
      </c>
      <c r="V71" s="287">
        <f t="shared" ref="V71:AR71" si="194">(U71/$S72)*$S71</f>
        <v>0</v>
      </c>
      <c r="W71" s="291">
        <f>(CEILING(F71,$D71)/$D71)*$S72</f>
        <v>0</v>
      </c>
      <c r="X71" s="287">
        <f t="shared" si="194"/>
        <v>0</v>
      </c>
      <c r="Y71" s="291">
        <f>(CEILING(G71,$D71)/$D71)*$S72</f>
        <v>0</v>
      </c>
      <c r="Z71" s="287">
        <f t="shared" si="194"/>
        <v>0</v>
      </c>
      <c r="AA71" s="291">
        <f>(CEILING(H71,$D71)/$D71)*$S72</f>
        <v>0</v>
      </c>
      <c r="AB71" s="287">
        <f t="shared" si="194"/>
        <v>0</v>
      </c>
      <c r="AC71" s="291">
        <f>(CEILING(I71,$D71)/$D71)*$S72</f>
        <v>0</v>
      </c>
      <c r="AD71" s="287">
        <f t="shared" si="194"/>
        <v>0</v>
      </c>
      <c r="AE71" s="291">
        <f>(CEILING(J71,$D71)/$D71)*$S72</f>
        <v>0</v>
      </c>
      <c r="AF71" s="287">
        <f t="shared" si="194"/>
        <v>0</v>
      </c>
      <c r="AG71" s="291">
        <f>(CEILING(K71,$D71)/$D71)*$S72</f>
        <v>0</v>
      </c>
      <c r="AH71" s="287">
        <f t="shared" si="194"/>
        <v>0</v>
      </c>
      <c r="AI71" s="291">
        <f>(CEILING(L71,$D71)/$D71)*$S72</f>
        <v>0</v>
      </c>
      <c r="AJ71" s="287">
        <f t="shared" si="194"/>
        <v>0</v>
      </c>
      <c r="AK71" s="291">
        <f>(CEILING(M71,$D71)/$D71)*$S72</f>
        <v>0</v>
      </c>
      <c r="AL71" s="287">
        <f t="shared" si="194"/>
        <v>0</v>
      </c>
      <c r="AM71" s="291">
        <f>(CEILING(N71,$D71)/$D71)*$S72</f>
        <v>0</v>
      </c>
      <c r="AN71" s="287">
        <f t="shared" si="194"/>
        <v>0</v>
      </c>
      <c r="AO71" s="291">
        <f>(CEILING(O71,$D71)/$D71)*$S72</f>
        <v>0</v>
      </c>
      <c r="AP71" s="287">
        <f t="shared" si="194"/>
        <v>0</v>
      </c>
      <c r="AQ71" s="291">
        <f>(CEILING(P71,$D71)/$D71)*$S72</f>
        <v>0</v>
      </c>
      <c r="AR71" s="287">
        <f t="shared" si="194"/>
        <v>0</v>
      </c>
    </row>
    <row r="72" spans="1:44" x14ac:dyDescent="0.3">
      <c r="A72" s="316"/>
      <c r="B72" s="10" t="s">
        <v>58</v>
      </c>
      <c r="C72" s="317"/>
      <c r="D72" s="317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4"/>
      <c r="R72" s="318"/>
      <c r="S72" s="35">
        <v>2.17</v>
      </c>
      <c r="T72" s="11" t="s">
        <v>54</v>
      </c>
      <c r="U72" s="288"/>
      <c r="V72" s="288"/>
      <c r="W72" s="291"/>
      <c r="X72" s="288"/>
      <c r="Y72" s="291"/>
      <c r="Z72" s="288"/>
      <c r="AA72" s="291"/>
      <c r="AB72" s="288"/>
      <c r="AC72" s="291"/>
      <c r="AD72" s="288"/>
      <c r="AE72" s="291"/>
      <c r="AF72" s="288"/>
      <c r="AG72" s="291"/>
      <c r="AH72" s="288"/>
      <c r="AI72" s="291"/>
      <c r="AJ72" s="288"/>
      <c r="AK72" s="291"/>
      <c r="AL72" s="288"/>
      <c r="AM72" s="291"/>
      <c r="AN72" s="288"/>
      <c r="AO72" s="291"/>
      <c r="AP72" s="288"/>
      <c r="AQ72" s="291"/>
      <c r="AR72" s="288"/>
    </row>
    <row r="73" spans="1:44" x14ac:dyDescent="0.3">
      <c r="A73" s="316">
        <v>6631</v>
      </c>
      <c r="B73" s="7" t="s">
        <v>27</v>
      </c>
      <c r="C73" s="317">
        <v>5.2</v>
      </c>
      <c r="D73" s="317">
        <v>72</v>
      </c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314">
        <f t="shared" ref="Q73" si="195">(SUM(U73,W73,Y73,AA73,AC73,AE73,AG73,AI73,AK73,AM73,AO73,AQ73)/S74)</f>
        <v>0</v>
      </c>
      <c r="R73" s="315">
        <f t="shared" ref="R73" si="196">SUM(U73,W73,Y73,AA73,AC73,AE73,AG73,AI73,AK73,AM73,AO73,AQ73)</f>
        <v>0</v>
      </c>
      <c r="S73" s="36">
        <f>S74*1.6368</f>
        <v>5.3359679999999994</v>
      </c>
      <c r="T73" s="12" t="s">
        <v>52</v>
      </c>
      <c r="U73" s="288">
        <f t="shared" ref="U73" si="197">(CEILING(E73,$D73)/$D73)*$S74</f>
        <v>0</v>
      </c>
      <c r="V73" s="287">
        <f t="shared" ref="V73:AR73" si="198">(U73/$S74)*$S73</f>
        <v>0</v>
      </c>
      <c r="W73" s="291">
        <f>(CEILING(F73,$D73)/$D73)*$S74</f>
        <v>0</v>
      </c>
      <c r="X73" s="287">
        <f t="shared" si="198"/>
        <v>0</v>
      </c>
      <c r="Y73" s="291">
        <f>(CEILING(G73,$D73)/$D73)*$S74</f>
        <v>0</v>
      </c>
      <c r="Z73" s="287">
        <f t="shared" si="198"/>
        <v>0</v>
      </c>
      <c r="AA73" s="291">
        <f>(CEILING(H73,$D73)/$D73)*$S74</f>
        <v>0</v>
      </c>
      <c r="AB73" s="287">
        <f t="shared" si="198"/>
        <v>0</v>
      </c>
      <c r="AC73" s="291">
        <f>(CEILING(I73,$D73)/$D73)*$S74</f>
        <v>0</v>
      </c>
      <c r="AD73" s="287">
        <f t="shared" si="198"/>
        <v>0</v>
      </c>
      <c r="AE73" s="291">
        <f>(CEILING(J73,$D73)/$D73)*$S74</f>
        <v>0</v>
      </c>
      <c r="AF73" s="287">
        <f t="shared" si="198"/>
        <v>0</v>
      </c>
      <c r="AG73" s="291">
        <f>(CEILING(K73,$D73)/$D73)*$S74</f>
        <v>0</v>
      </c>
      <c r="AH73" s="287">
        <f t="shared" si="198"/>
        <v>0</v>
      </c>
      <c r="AI73" s="291">
        <f>(CEILING(L73,$D73)/$D73)*$S74</f>
        <v>0</v>
      </c>
      <c r="AJ73" s="287">
        <f t="shared" si="198"/>
        <v>0</v>
      </c>
      <c r="AK73" s="291">
        <f>(CEILING(M73,$D73)/$D73)*$S74</f>
        <v>0</v>
      </c>
      <c r="AL73" s="287">
        <f t="shared" si="198"/>
        <v>0</v>
      </c>
      <c r="AM73" s="291">
        <f>(CEILING(N73,$D73)/$D73)*$S74</f>
        <v>0</v>
      </c>
      <c r="AN73" s="287">
        <f t="shared" si="198"/>
        <v>0</v>
      </c>
      <c r="AO73" s="291">
        <f>(CEILING(O73,$D73)/$D73)*$S74</f>
        <v>0</v>
      </c>
      <c r="AP73" s="287">
        <f t="shared" si="198"/>
        <v>0</v>
      </c>
      <c r="AQ73" s="291">
        <f>(CEILING(P73,$D73)/$D73)*$S74</f>
        <v>0</v>
      </c>
      <c r="AR73" s="287">
        <f t="shared" si="198"/>
        <v>0</v>
      </c>
    </row>
    <row r="74" spans="1:44" x14ac:dyDescent="0.3">
      <c r="A74" s="316"/>
      <c r="B74" s="10" t="s">
        <v>68</v>
      </c>
      <c r="C74" s="317"/>
      <c r="D74" s="317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4"/>
      <c r="R74" s="318"/>
      <c r="S74" s="35">
        <v>3.26</v>
      </c>
      <c r="T74" s="11" t="s">
        <v>54</v>
      </c>
      <c r="U74" s="288"/>
      <c r="V74" s="288"/>
      <c r="W74" s="291"/>
      <c r="X74" s="288"/>
      <c r="Y74" s="291"/>
      <c r="Z74" s="288"/>
      <c r="AA74" s="291"/>
      <c r="AB74" s="288"/>
      <c r="AC74" s="291"/>
      <c r="AD74" s="288"/>
      <c r="AE74" s="291"/>
      <c r="AF74" s="288"/>
      <c r="AG74" s="291"/>
      <c r="AH74" s="288"/>
      <c r="AI74" s="291"/>
      <c r="AJ74" s="288"/>
      <c r="AK74" s="291"/>
      <c r="AL74" s="288"/>
      <c r="AM74" s="291"/>
      <c r="AN74" s="288"/>
      <c r="AO74" s="291"/>
      <c r="AP74" s="288"/>
      <c r="AQ74" s="291"/>
      <c r="AR74" s="288"/>
    </row>
    <row r="75" spans="1:44" x14ac:dyDescent="0.3">
      <c r="A75" s="316">
        <v>6633</v>
      </c>
      <c r="B75" s="7" t="s">
        <v>28</v>
      </c>
      <c r="C75" s="317">
        <v>2.35</v>
      </c>
      <c r="D75" s="317">
        <v>144</v>
      </c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4">
        <f t="shared" ref="Q75" si="199">(SUM(U75,W75,Y75,AA75,AC75,AE75,AG75,AI75,AK75,AM75,AO75,AQ75)/S76)</f>
        <v>0</v>
      </c>
      <c r="R75" s="315">
        <f t="shared" ref="R75" si="200">SUM(U75,W75,Y75,AA75,AC75,AE75,AG75,AI75,AK75,AM75,AO75,AQ75)</f>
        <v>0</v>
      </c>
      <c r="S75" s="36">
        <f>S76*1.6368</f>
        <v>5.3359679999999994</v>
      </c>
      <c r="T75" s="12" t="s">
        <v>52</v>
      </c>
      <c r="U75" s="288">
        <f t="shared" ref="U75" si="201">(CEILING(E75,$D75)/$D75)*$S76</f>
        <v>0</v>
      </c>
      <c r="V75" s="287">
        <f t="shared" ref="V75:AR75" si="202">(U75/$S76)*$S75</f>
        <v>0</v>
      </c>
      <c r="W75" s="291">
        <f>(CEILING(F75,$D75)/$D75)*$S76</f>
        <v>0</v>
      </c>
      <c r="X75" s="287">
        <f t="shared" si="202"/>
        <v>0</v>
      </c>
      <c r="Y75" s="291">
        <f>(CEILING(G75,$D75)/$D75)*$S76</f>
        <v>0</v>
      </c>
      <c r="Z75" s="287">
        <f t="shared" si="202"/>
        <v>0</v>
      </c>
      <c r="AA75" s="291">
        <f>(CEILING(H75,$D75)/$D75)*$S76</f>
        <v>0</v>
      </c>
      <c r="AB75" s="287">
        <f t="shared" si="202"/>
        <v>0</v>
      </c>
      <c r="AC75" s="291">
        <f>(CEILING(I75,$D75)/$D75)*$S76</f>
        <v>0</v>
      </c>
      <c r="AD75" s="287">
        <f t="shared" si="202"/>
        <v>0</v>
      </c>
      <c r="AE75" s="291">
        <f>(CEILING(J75,$D75)/$D75)*$S76</f>
        <v>0</v>
      </c>
      <c r="AF75" s="287">
        <f t="shared" si="202"/>
        <v>0</v>
      </c>
      <c r="AG75" s="291">
        <f>(CEILING(K75,$D75)/$D75)*$S76</f>
        <v>0</v>
      </c>
      <c r="AH75" s="287">
        <f t="shared" si="202"/>
        <v>0</v>
      </c>
      <c r="AI75" s="291">
        <f>(CEILING(L75,$D75)/$D75)*$S76</f>
        <v>0</v>
      </c>
      <c r="AJ75" s="287">
        <f t="shared" si="202"/>
        <v>0</v>
      </c>
      <c r="AK75" s="291">
        <f>(CEILING(M75,$D75)/$D75)*$S76</f>
        <v>0</v>
      </c>
      <c r="AL75" s="287">
        <f t="shared" si="202"/>
        <v>0</v>
      </c>
      <c r="AM75" s="291">
        <f>(CEILING(N75,$D75)/$D75)*$S76</f>
        <v>0</v>
      </c>
      <c r="AN75" s="287">
        <f t="shared" si="202"/>
        <v>0</v>
      </c>
      <c r="AO75" s="291">
        <f>(CEILING(O75,$D75)/$D75)*$S76</f>
        <v>0</v>
      </c>
      <c r="AP75" s="287">
        <f t="shared" si="202"/>
        <v>0</v>
      </c>
      <c r="AQ75" s="291">
        <f>(CEILING(P75,$D75)/$D75)*$S76</f>
        <v>0</v>
      </c>
      <c r="AR75" s="287">
        <f t="shared" si="202"/>
        <v>0</v>
      </c>
    </row>
    <row r="76" spans="1:44" x14ac:dyDescent="0.3">
      <c r="A76" s="316"/>
      <c r="B76" s="10" t="s">
        <v>69</v>
      </c>
      <c r="C76" s="317"/>
      <c r="D76" s="317"/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314"/>
      <c r="R76" s="318"/>
      <c r="S76" s="35">
        <v>3.26</v>
      </c>
      <c r="T76" s="11" t="s">
        <v>54</v>
      </c>
      <c r="U76" s="288"/>
      <c r="V76" s="288"/>
      <c r="W76" s="291"/>
      <c r="X76" s="288"/>
      <c r="Y76" s="291"/>
      <c r="Z76" s="288"/>
      <c r="AA76" s="291"/>
      <c r="AB76" s="288"/>
      <c r="AC76" s="291"/>
      <c r="AD76" s="288"/>
      <c r="AE76" s="291"/>
      <c r="AF76" s="288"/>
      <c r="AG76" s="291"/>
      <c r="AH76" s="288"/>
      <c r="AI76" s="291"/>
      <c r="AJ76" s="288"/>
      <c r="AK76" s="291"/>
      <c r="AL76" s="288"/>
      <c r="AM76" s="291"/>
      <c r="AN76" s="288"/>
      <c r="AO76" s="291"/>
      <c r="AP76" s="288"/>
      <c r="AQ76" s="291"/>
      <c r="AR76" s="288"/>
    </row>
    <row r="77" spans="1:44" x14ac:dyDescent="0.3">
      <c r="A77" s="316">
        <v>6634</v>
      </c>
      <c r="B77" s="7" t="s">
        <v>29</v>
      </c>
      <c r="C77" s="317">
        <v>5</v>
      </c>
      <c r="D77" s="317">
        <v>84</v>
      </c>
      <c r="E77" s="313"/>
      <c r="F77" s="313"/>
      <c r="G77" s="313"/>
      <c r="H77" s="313"/>
      <c r="I77" s="313"/>
      <c r="J77" s="313"/>
      <c r="K77" s="313"/>
      <c r="L77" s="313"/>
      <c r="M77" s="313"/>
      <c r="N77" s="313"/>
      <c r="O77" s="313"/>
      <c r="P77" s="313"/>
      <c r="Q77" s="314">
        <f t="shared" ref="Q77" si="203">(SUM(U77,W77,Y77,AA77,AC77,AE77,AG77,AI77,AK77,AM77,AO77,AQ77)/S78)</f>
        <v>0</v>
      </c>
      <c r="R77" s="315">
        <f t="shared" ref="R77" si="204">SUM(U77,W77,Y77,AA77,AC77,AE77,AG77,AI77,AK77,AM77,AO77,AQ77)</f>
        <v>0</v>
      </c>
      <c r="S77" s="36">
        <f>S78*1.6368</f>
        <v>6.2198399999999996</v>
      </c>
      <c r="T77" s="12" t="s">
        <v>52</v>
      </c>
      <c r="U77" s="288">
        <f t="shared" ref="U77" si="205">(CEILING(E77,$D77)/$D77)*$S78</f>
        <v>0</v>
      </c>
      <c r="V77" s="287">
        <f t="shared" ref="V77:AR77" si="206">(U77/$S78)*$S77</f>
        <v>0</v>
      </c>
      <c r="W77" s="291">
        <f>(CEILING(F77,$D77)/$D77)*$S78</f>
        <v>0</v>
      </c>
      <c r="X77" s="287">
        <f t="shared" si="206"/>
        <v>0</v>
      </c>
      <c r="Y77" s="291">
        <f>(CEILING(G77,$D77)/$D77)*$S78</f>
        <v>0</v>
      </c>
      <c r="Z77" s="287">
        <f t="shared" si="206"/>
        <v>0</v>
      </c>
      <c r="AA77" s="291">
        <f>(CEILING(H77,$D77)/$D77)*$S78</f>
        <v>0</v>
      </c>
      <c r="AB77" s="287">
        <f t="shared" si="206"/>
        <v>0</v>
      </c>
      <c r="AC77" s="291">
        <f>(CEILING(I77,$D77)/$D77)*$S78</f>
        <v>0</v>
      </c>
      <c r="AD77" s="287">
        <f t="shared" si="206"/>
        <v>0</v>
      </c>
      <c r="AE77" s="291">
        <f>(CEILING(J77,$D77)/$D77)*$S78</f>
        <v>0</v>
      </c>
      <c r="AF77" s="287">
        <f t="shared" si="206"/>
        <v>0</v>
      </c>
      <c r="AG77" s="291">
        <f>(CEILING(K77,$D77)/$D77)*$S78</f>
        <v>0</v>
      </c>
      <c r="AH77" s="287">
        <f t="shared" si="206"/>
        <v>0</v>
      </c>
      <c r="AI77" s="291">
        <f>(CEILING(L77,$D77)/$D77)*$S78</f>
        <v>0</v>
      </c>
      <c r="AJ77" s="287">
        <f t="shared" si="206"/>
        <v>0</v>
      </c>
      <c r="AK77" s="291">
        <f>(CEILING(M77,$D77)/$D77)*$S78</f>
        <v>0</v>
      </c>
      <c r="AL77" s="287">
        <f t="shared" si="206"/>
        <v>0</v>
      </c>
      <c r="AM77" s="291">
        <f>(CEILING(N77,$D77)/$D77)*$S78</f>
        <v>0</v>
      </c>
      <c r="AN77" s="287">
        <f t="shared" si="206"/>
        <v>0</v>
      </c>
      <c r="AO77" s="291">
        <f>(CEILING(O77,$D77)/$D77)*$S78</f>
        <v>0</v>
      </c>
      <c r="AP77" s="287">
        <f t="shared" si="206"/>
        <v>0</v>
      </c>
      <c r="AQ77" s="291">
        <f>(CEILING(P77,$D77)/$D77)*$S78</f>
        <v>0</v>
      </c>
      <c r="AR77" s="287">
        <f t="shared" si="206"/>
        <v>0</v>
      </c>
    </row>
    <row r="78" spans="1:44" x14ac:dyDescent="0.3">
      <c r="A78" s="316"/>
      <c r="B78" s="10" t="s">
        <v>70</v>
      </c>
      <c r="C78" s="317"/>
      <c r="D78" s="317"/>
      <c r="E78" s="313"/>
      <c r="F78" s="313"/>
      <c r="G78" s="313"/>
      <c r="H78" s="313"/>
      <c r="I78" s="313"/>
      <c r="J78" s="313"/>
      <c r="K78" s="313"/>
      <c r="L78" s="313"/>
      <c r="M78" s="313"/>
      <c r="N78" s="313"/>
      <c r="O78" s="313"/>
      <c r="P78" s="313"/>
      <c r="Q78" s="314"/>
      <c r="R78" s="318"/>
      <c r="S78" s="35">
        <v>3.8</v>
      </c>
      <c r="T78" s="11" t="s">
        <v>54</v>
      </c>
      <c r="U78" s="288"/>
      <c r="V78" s="288"/>
      <c r="W78" s="291"/>
      <c r="X78" s="288"/>
      <c r="Y78" s="291"/>
      <c r="Z78" s="288"/>
      <c r="AA78" s="291"/>
      <c r="AB78" s="288"/>
      <c r="AC78" s="291"/>
      <c r="AD78" s="288"/>
      <c r="AE78" s="291"/>
      <c r="AF78" s="288"/>
      <c r="AG78" s="291"/>
      <c r="AH78" s="288"/>
      <c r="AI78" s="291"/>
      <c r="AJ78" s="288"/>
      <c r="AK78" s="291"/>
      <c r="AL78" s="288"/>
      <c r="AM78" s="291"/>
      <c r="AN78" s="288"/>
      <c r="AO78" s="291"/>
      <c r="AP78" s="288"/>
      <c r="AQ78" s="291"/>
      <c r="AR78" s="288"/>
    </row>
    <row r="79" spans="1:44" x14ac:dyDescent="0.3">
      <c r="A79" s="316">
        <v>6635</v>
      </c>
      <c r="B79" s="7" t="s">
        <v>136</v>
      </c>
      <c r="C79" s="317">
        <v>4.5999999999999996</v>
      </c>
      <c r="D79" s="317">
        <v>84</v>
      </c>
      <c r="E79" s="313"/>
      <c r="F79" s="313"/>
      <c r="G79" s="313"/>
      <c r="H79" s="313"/>
      <c r="I79" s="313"/>
      <c r="J79" s="313"/>
      <c r="K79" s="313"/>
      <c r="L79" s="313"/>
      <c r="M79" s="313"/>
      <c r="N79" s="313"/>
      <c r="O79" s="313"/>
      <c r="P79" s="313"/>
      <c r="Q79" s="314">
        <f t="shared" ref="Q79" si="207">(SUM(U79,W79,Y79,AA79,AC79,AE79,AG79,AI79,AK79,AM79,AO79,AQ79)/S80)</f>
        <v>0</v>
      </c>
      <c r="R79" s="315">
        <f t="shared" ref="R79" si="208">SUM(U79,W79,Y79,AA79,AC79,AE79,AG79,AI79,AK79,AM79,AO79,AQ79)</f>
        <v>0</v>
      </c>
      <c r="S79" s="36">
        <f>S80*1.6368</f>
        <v>6.2198399999999996</v>
      </c>
      <c r="T79" s="12" t="s">
        <v>52</v>
      </c>
      <c r="U79" s="288">
        <f t="shared" ref="U79" si="209">(CEILING(E79,$D79)/$D79)*$S80</f>
        <v>0</v>
      </c>
      <c r="V79" s="287">
        <f t="shared" ref="V79:AR79" si="210">(U79/$S80)*$S79</f>
        <v>0</v>
      </c>
      <c r="W79" s="291">
        <f>(CEILING(F79,$D79)/$D79)*$S80</f>
        <v>0</v>
      </c>
      <c r="X79" s="287">
        <f t="shared" si="210"/>
        <v>0</v>
      </c>
      <c r="Y79" s="291">
        <f>(CEILING(G79,$D79)/$D79)*$S80</f>
        <v>0</v>
      </c>
      <c r="Z79" s="287">
        <f t="shared" si="210"/>
        <v>0</v>
      </c>
      <c r="AA79" s="291">
        <f>(CEILING(H79,$D79)/$D79)*$S80</f>
        <v>0</v>
      </c>
      <c r="AB79" s="287">
        <f t="shared" si="210"/>
        <v>0</v>
      </c>
      <c r="AC79" s="291">
        <f>(CEILING(I79,$D79)/$D79)*$S80</f>
        <v>0</v>
      </c>
      <c r="AD79" s="287">
        <f t="shared" si="210"/>
        <v>0</v>
      </c>
      <c r="AE79" s="291">
        <f>(CEILING(J79,$D79)/$D79)*$S80</f>
        <v>0</v>
      </c>
      <c r="AF79" s="287">
        <f t="shared" si="210"/>
        <v>0</v>
      </c>
      <c r="AG79" s="291">
        <f>(CEILING(K79,$D79)/$D79)*$S80</f>
        <v>0</v>
      </c>
      <c r="AH79" s="287">
        <f t="shared" si="210"/>
        <v>0</v>
      </c>
      <c r="AI79" s="291">
        <f>(CEILING(L79,$D79)/$D79)*$S80</f>
        <v>0</v>
      </c>
      <c r="AJ79" s="287">
        <f t="shared" si="210"/>
        <v>0</v>
      </c>
      <c r="AK79" s="291">
        <f>(CEILING(M79,$D79)/$D79)*$S80</f>
        <v>0</v>
      </c>
      <c r="AL79" s="287">
        <f t="shared" si="210"/>
        <v>0</v>
      </c>
      <c r="AM79" s="291">
        <f>(CEILING(N79,$D79)/$D79)*$S80</f>
        <v>0</v>
      </c>
      <c r="AN79" s="287">
        <f t="shared" si="210"/>
        <v>0</v>
      </c>
      <c r="AO79" s="291">
        <f>(CEILING(O79,$D79)/$D79)*$S80</f>
        <v>0</v>
      </c>
      <c r="AP79" s="287">
        <f t="shared" si="210"/>
        <v>0</v>
      </c>
      <c r="AQ79" s="291">
        <f>(CEILING(P79,$D79)/$D79)*$S80</f>
        <v>0</v>
      </c>
      <c r="AR79" s="287">
        <f t="shared" si="210"/>
        <v>0</v>
      </c>
    </row>
    <row r="80" spans="1:44" x14ac:dyDescent="0.3">
      <c r="A80" s="316"/>
      <c r="B80" s="10" t="s">
        <v>70</v>
      </c>
      <c r="C80" s="317"/>
      <c r="D80" s="317"/>
      <c r="E80" s="313"/>
      <c r="F80" s="313"/>
      <c r="G80" s="313"/>
      <c r="H80" s="313"/>
      <c r="I80" s="313"/>
      <c r="J80" s="313"/>
      <c r="K80" s="313"/>
      <c r="L80" s="313"/>
      <c r="M80" s="313"/>
      <c r="N80" s="313"/>
      <c r="O80" s="313"/>
      <c r="P80" s="313"/>
      <c r="Q80" s="314"/>
      <c r="R80" s="318"/>
      <c r="S80" s="35">
        <v>3.8</v>
      </c>
      <c r="T80" s="11" t="s">
        <v>54</v>
      </c>
      <c r="U80" s="288"/>
      <c r="V80" s="288"/>
      <c r="W80" s="291"/>
      <c r="X80" s="288"/>
      <c r="Y80" s="291"/>
      <c r="Z80" s="288"/>
      <c r="AA80" s="291"/>
      <c r="AB80" s="288"/>
      <c r="AC80" s="291"/>
      <c r="AD80" s="288"/>
      <c r="AE80" s="291"/>
      <c r="AF80" s="288"/>
      <c r="AG80" s="291"/>
      <c r="AH80" s="288"/>
      <c r="AI80" s="291"/>
      <c r="AJ80" s="288"/>
      <c r="AK80" s="291"/>
      <c r="AL80" s="288"/>
      <c r="AM80" s="291"/>
      <c r="AN80" s="288"/>
      <c r="AO80" s="291"/>
      <c r="AP80" s="288"/>
      <c r="AQ80" s="291"/>
      <c r="AR80" s="288"/>
    </row>
    <row r="81" spans="1:44" x14ac:dyDescent="0.3">
      <c r="A81" s="316">
        <v>6648</v>
      </c>
      <c r="B81" s="7" t="s">
        <v>137</v>
      </c>
      <c r="C81" s="317">
        <v>5</v>
      </c>
      <c r="D81" s="317">
        <v>80</v>
      </c>
      <c r="E81" s="313"/>
      <c r="F81" s="313"/>
      <c r="G81" s="313"/>
      <c r="H81" s="313"/>
      <c r="I81" s="313"/>
      <c r="J81" s="313"/>
      <c r="K81" s="313"/>
      <c r="L81" s="313"/>
      <c r="M81" s="313"/>
      <c r="N81" s="313"/>
      <c r="O81" s="313"/>
      <c r="P81" s="313"/>
      <c r="Q81" s="314">
        <f t="shared" ref="Q81" si="211">(SUM(U81,W81,Y81,AA81,AC81,AE81,AG81,AI81,AK81,AM81,AO81,AQ81)/S82)</f>
        <v>0</v>
      </c>
      <c r="R81" s="315">
        <f t="shared" ref="R81" si="212">SUM(U81,W81,Y81,AA81,AC81,AE81,AG81,AI81,AK81,AM81,AO81,AQ81)</f>
        <v>0</v>
      </c>
      <c r="S81" s="36">
        <f>S82*1.6368</f>
        <v>5.9252160000000007</v>
      </c>
      <c r="T81" s="12" t="s">
        <v>52</v>
      </c>
      <c r="U81" s="288">
        <f t="shared" ref="U81" si="213">(CEILING(E81,$D81)/$D81)*$S82</f>
        <v>0</v>
      </c>
      <c r="V81" s="287">
        <f t="shared" ref="V81:AR81" si="214">(U81/$S82)*$S81</f>
        <v>0</v>
      </c>
      <c r="W81" s="291">
        <f>(CEILING(F81,$D81)/$D81)*$S82</f>
        <v>0</v>
      </c>
      <c r="X81" s="287">
        <f t="shared" si="214"/>
        <v>0</v>
      </c>
      <c r="Y81" s="291">
        <f>(CEILING(G81,$D81)/$D81)*$S82</f>
        <v>0</v>
      </c>
      <c r="Z81" s="287">
        <f t="shared" si="214"/>
        <v>0</v>
      </c>
      <c r="AA81" s="291">
        <f>(CEILING(H81,$D81)/$D81)*$S82</f>
        <v>0</v>
      </c>
      <c r="AB81" s="287">
        <f t="shared" si="214"/>
        <v>0</v>
      </c>
      <c r="AC81" s="291">
        <f>(CEILING(I81,$D81)/$D81)*$S82</f>
        <v>0</v>
      </c>
      <c r="AD81" s="287">
        <f t="shared" si="214"/>
        <v>0</v>
      </c>
      <c r="AE81" s="291">
        <f>(CEILING(J81,$D81)/$D81)*$S82</f>
        <v>0</v>
      </c>
      <c r="AF81" s="287">
        <f t="shared" si="214"/>
        <v>0</v>
      </c>
      <c r="AG81" s="291">
        <f>(CEILING(K81,$D81)/$D81)*$S82</f>
        <v>0</v>
      </c>
      <c r="AH81" s="287">
        <f t="shared" si="214"/>
        <v>0</v>
      </c>
      <c r="AI81" s="291">
        <f>(CEILING(L81,$D81)/$D81)*$S82</f>
        <v>0</v>
      </c>
      <c r="AJ81" s="287">
        <f t="shared" si="214"/>
        <v>0</v>
      </c>
      <c r="AK81" s="291">
        <f>(CEILING(M81,$D81)/$D81)*$S82</f>
        <v>0</v>
      </c>
      <c r="AL81" s="287">
        <f t="shared" si="214"/>
        <v>0</v>
      </c>
      <c r="AM81" s="291">
        <f>(CEILING(N81,$D81)/$D81)*$S82</f>
        <v>0</v>
      </c>
      <c r="AN81" s="287">
        <f t="shared" si="214"/>
        <v>0</v>
      </c>
      <c r="AO81" s="291">
        <f>(CEILING(O81,$D81)/$D81)*$S82</f>
        <v>0</v>
      </c>
      <c r="AP81" s="287">
        <f t="shared" si="214"/>
        <v>0</v>
      </c>
      <c r="AQ81" s="291">
        <f>(CEILING(P81,$D81)/$D81)*$S82</f>
        <v>0</v>
      </c>
      <c r="AR81" s="287">
        <f t="shared" si="214"/>
        <v>0</v>
      </c>
    </row>
    <row r="82" spans="1:44" x14ac:dyDescent="0.3">
      <c r="A82" s="316"/>
      <c r="B82" s="10" t="s">
        <v>71</v>
      </c>
      <c r="C82" s="317"/>
      <c r="D82" s="317"/>
      <c r="E82" s="313"/>
      <c r="F82" s="313"/>
      <c r="G82" s="313"/>
      <c r="H82" s="313"/>
      <c r="I82" s="313"/>
      <c r="J82" s="313"/>
      <c r="K82" s="313"/>
      <c r="L82" s="313"/>
      <c r="M82" s="313"/>
      <c r="N82" s="313"/>
      <c r="O82" s="313"/>
      <c r="P82" s="313"/>
      <c r="Q82" s="314"/>
      <c r="R82" s="318"/>
      <c r="S82" s="35">
        <v>3.62</v>
      </c>
      <c r="T82" s="11" t="s">
        <v>54</v>
      </c>
      <c r="U82" s="288"/>
      <c r="V82" s="288"/>
      <c r="W82" s="291"/>
      <c r="X82" s="288"/>
      <c r="Y82" s="291"/>
      <c r="Z82" s="288"/>
      <c r="AA82" s="291"/>
      <c r="AB82" s="288"/>
      <c r="AC82" s="291"/>
      <c r="AD82" s="288"/>
      <c r="AE82" s="291"/>
      <c r="AF82" s="288"/>
      <c r="AG82" s="291"/>
      <c r="AH82" s="288"/>
      <c r="AI82" s="291"/>
      <c r="AJ82" s="288"/>
      <c r="AK82" s="291"/>
      <c r="AL82" s="288"/>
      <c r="AM82" s="291"/>
      <c r="AN82" s="288"/>
      <c r="AO82" s="291"/>
      <c r="AP82" s="288"/>
      <c r="AQ82" s="291"/>
      <c r="AR82" s="288"/>
    </row>
    <row r="83" spans="1:44" x14ac:dyDescent="0.3">
      <c r="A83" s="316">
        <v>6649</v>
      </c>
      <c r="B83" s="7" t="s">
        <v>32</v>
      </c>
      <c r="C83" s="317">
        <v>4.8</v>
      </c>
      <c r="D83" s="317">
        <v>72</v>
      </c>
      <c r="E83" s="313"/>
      <c r="F83" s="313"/>
      <c r="G83" s="313"/>
      <c r="H83" s="313"/>
      <c r="I83" s="313"/>
      <c r="J83" s="313"/>
      <c r="K83" s="313"/>
      <c r="L83" s="313"/>
      <c r="M83" s="313"/>
      <c r="N83" s="313"/>
      <c r="O83" s="313"/>
      <c r="P83" s="313"/>
      <c r="Q83" s="314">
        <f t="shared" ref="Q83" si="215">(SUM(U83,W83,Y83,AA83,AC83,AE83,AG83,AI83,AK83,AM83,AO83,AQ83)/S84)</f>
        <v>0</v>
      </c>
      <c r="R83" s="315">
        <f t="shared" ref="R83" si="216">SUM(U83,W83,Y83,AA83,AC83,AE83,AG83,AI83,AK83,AM83,AO83,AQ83)</f>
        <v>0</v>
      </c>
      <c r="S83" s="36">
        <f>S84*1.6368</f>
        <v>5.3359679999999994</v>
      </c>
      <c r="T83" s="12" t="s">
        <v>52</v>
      </c>
      <c r="U83" s="288">
        <f t="shared" ref="U83" si="217">(CEILING(E83,$D83)/$D83)*$S84</f>
        <v>0</v>
      </c>
      <c r="V83" s="287">
        <f t="shared" ref="V83:AR83" si="218">(U83/$S84)*$S83</f>
        <v>0</v>
      </c>
      <c r="W83" s="291">
        <f>(CEILING(F83,$D83)/$D83)*$S84</f>
        <v>0</v>
      </c>
      <c r="X83" s="287">
        <f t="shared" si="218"/>
        <v>0</v>
      </c>
      <c r="Y83" s="291">
        <f>(CEILING(G83,$D83)/$D83)*$S84</f>
        <v>0</v>
      </c>
      <c r="Z83" s="287">
        <f t="shared" si="218"/>
        <v>0</v>
      </c>
      <c r="AA83" s="291">
        <f>(CEILING(H83,$D83)/$D83)*$S84</f>
        <v>0</v>
      </c>
      <c r="AB83" s="287">
        <f t="shared" si="218"/>
        <v>0</v>
      </c>
      <c r="AC83" s="291">
        <f>(CEILING(I83,$D83)/$D83)*$S84</f>
        <v>0</v>
      </c>
      <c r="AD83" s="287">
        <f t="shared" si="218"/>
        <v>0</v>
      </c>
      <c r="AE83" s="291">
        <f>(CEILING(J83,$D83)/$D83)*$S84</f>
        <v>0</v>
      </c>
      <c r="AF83" s="287">
        <f t="shared" si="218"/>
        <v>0</v>
      </c>
      <c r="AG83" s="291">
        <f>(CEILING(K83,$D83)/$D83)*$S84</f>
        <v>0</v>
      </c>
      <c r="AH83" s="287">
        <f t="shared" si="218"/>
        <v>0</v>
      </c>
      <c r="AI83" s="291">
        <f>(CEILING(L83,$D83)/$D83)*$S84</f>
        <v>0</v>
      </c>
      <c r="AJ83" s="287">
        <f t="shared" si="218"/>
        <v>0</v>
      </c>
      <c r="AK83" s="291">
        <f>(CEILING(M83,$D83)/$D83)*$S84</f>
        <v>0</v>
      </c>
      <c r="AL83" s="287">
        <f t="shared" si="218"/>
        <v>0</v>
      </c>
      <c r="AM83" s="291">
        <f>(CEILING(N83,$D83)/$D83)*$S84</f>
        <v>0</v>
      </c>
      <c r="AN83" s="287">
        <f t="shared" si="218"/>
        <v>0</v>
      </c>
      <c r="AO83" s="291">
        <f>(CEILING(O83,$D83)/$D83)*$S84</f>
        <v>0</v>
      </c>
      <c r="AP83" s="287">
        <f t="shared" si="218"/>
        <v>0</v>
      </c>
      <c r="AQ83" s="291">
        <f>(CEILING(P83,$D83)/$D83)*$S84</f>
        <v>0</v>
      </c>
      <c r="AR83" s="287">
        <f t="shared" si="218"/>
        <v>0</v>
      </c>
    </row>
    <row r="84" spans="1:44" x14ac:dyDescent="0.3">
      <c r="A84" s="316"/>
      <c r="B84" s="10" t="s">
        <v>68</v>
      </c>
      <c r="C84" s="317"/>
      <c r="D84" s="317"/>
      <c r="E84" s="313"/>
      <c r="F84" s="313"/>
      <c r="G84" s="313"/>
      <c r="H84" s="313"/>
      <c r="I84" s="313"/>
      <c r="J84" s="313"/>
      <c r="K84" s="313"/>
      <c r="L84" s="313"/>
      <c r="M84" s="313"/>
      <c r="N84" s="313"/>
      <c r="O84" s="313"/>
      <c r="P84" s="313"/>
      <c r="Q84" s="314"/>
      <c r="R84" s="318"/>
      <c r="S84" s="35">
        <v>3.26</v>
      </c>
      <c r="T84" s="11" t="s">
        <v>54</v>
      </c>
      <c r="U84" s="288"/>
      <c r="V84" s="288"/>
      <c r="W84" s="291"/>
      <c r="X84" s="288"/>
      <c r="Y84" s="291"/>
      <c r="Z84" s="288"/>
      <c r="AA84" s="291"/>
      <c r="AB84" s="288"/>
      <c r="AC84" s="291"/>
      <c r="AD84" s="288"/>
      <c r="AE84" s="291"/>
      <c r="AF84" s="288"/>
      <c r="AG84" s="291"/>
      <c r="AH84" s="288"/>
      <c r="AI84" s="291"/>
      <c r="AJ84" s="288"/>
      <c r="AK84" s="291"/>
      <c r="AL84" s="288"/>
      <c r="AM84" s="291"/>
      <c r="AN84" s="288"/>
      <c r="AO84" s="291"/>
      <c r="AP84" s="288"/>
      <c r="AQ84" s="291"/>
      <c r="AR84" s="288"/>
    </row>
    <row r="85" spans="1:44" x14ac:dyDescent="0.3">
      <c r="A85" s="316">
        <v>6651</v>
      </c>
      <c r="B85" s="7" t="s">
        <v>138</v>
      </c>
      <c r="C85" s="317">
        <v>5</v>
      </c>
      <c r="D85" s="317">
        <v>84</v>
      </c>
      <c r="E85" s="313"/>
      <c r="F85" s="313"/>
      <c r="G85" s="313"/>
      <c r="H85" s="313"/>
      <c r="I85" s="313"/>
      <c r="J85" s="313"/>
      <c r="K85" s="313"/>
      <c r="L85" s="313"/>
      <c r="M85" s="313"/>
      <c r="N85" s="313"/>
      <c r="O85" s="313"/>
      <c r="P85" s="313"/>
      <c r="Q85" s="314">
        <f t="shared" ref="Q85" si="219">(SUM(U85,W85,Y85,AA85,AC85,AE85,AG85,AI85,AK85,AM85,AO85,AQ85)/S86)</f>
        <v>0</v>
      </c>
      <c r="R85" s="315">
        <f t="shared" ref="R85" si="220">SUM(U85,W85,Y85,AA85,AC85,AE85,AG85,AI85,AK85,AM85,AO85,AQ85)</f>
        <v>0</v>
      </c>
      <c r="S85" s="36">
        <f>S86*1.6368</f>
        <v>6.2198399999999996</v>
      </c>
      <c r="T85" s="12" t="s">
        <v>52</v>
      </c>
      <c r="U85" s="288">
        <f t="shared" ref="U85" si="221">(CEILING(E85,$D85)/$D85)*$S86</f>
        <v>0</v>
      </c>
      <c r="V85" s="287">
        <f t="shared" ref="V85:AR85" si="222">(U85/$S86)*$S85</f>
        <v>0</v>
      </c>
      <c r="W85" s="291">
        <f>(CEILING(F85,$D85)/$D85)*$S86</f>
        <v>0</v>
      </c>
      <c r="X85" s="287">
        <f t="shared" si="222"/>
        <v>0</v>
      </c>
      <c r="Y85" s="291">
        <f>(CEILING(G85,$D85)/$D85)*$S86</f>
        <v>0</v>
      </c>
      <c r="Z85" s="287">
        <f t="shared" si="222"/>
        <v>0</v>
      </c>
      <c r="AA85" s="291">
        <f>(CEILING(H85,$D85)/$D85)*$S86</f>
        <v>0</v>
      </c>
      <c r="AB85" s="287">
        <f t="shared" si="222"/>
        <v>0</v>
      </c>
      <c r="AC85" s="291">
        <f>(CEILING(I85,$D85)/$D85)*$S86</f>
        <v>0</v>
      </c>
      <c r="AD85" s="287">
        <f t="shared" si="222"/>
        <v>0</v>
      </c>
      <c r="AE85" s="291">
        <f>(CEILING(J85,$D85)/$D85)*$S86</f>
        <v>0</v>
      </c>
      <c r="AF85" s="287">
        <f t="shared" si="222"/>
        <v>0</v>
      </c>
      <c r="AG85" s="291">
        <f>(CEILING(K85,$D85)/$D85)*$S86</f>
        <v>0</v>
      </c>
      <c r="AH85" s="287">
        <f t="shared" si="222"/>
        <v>0</v>
      </c>
      <c r="AI85" s="291">
        <f>(CEILING(L85,$D85)/$D85)*$S86</f>
        <v>0</v>
      </c>
      <c r="AJ85" s="287">
        <f t="shared" si="222"/>
        <v>0</v>
      </c>
      <c r="AK85" s="291">
        <f>(CEILING(M85,$D85)/$D85)*$S86</f>
        <v>0</v>
      </c>
      <c r="AL85" s="287">
        <f t="shared" si="222"/>
        <v>0</v>
      </c>
      <c r="AM85" s="291">
        <f>(CEILING(N85,$D85)/$D85)*$S86</f>
        <v>0</v>
      </c>
      <c r="AN85" s="287">
        <f t="shared" si="222"/>
        <v>0</v>
      </c>
      <c r="AO85" s="291">
        <f>(CEILING(O85,$D85)/$D85)*$S86</f>
        <v>0</v>
      </c>
      <c r="AP85" s="287">
        <f t="shared" si="222"/>
        <v>0</v>
      </c>
      <c r="AQ85" s="291">
        <f>(CEILING(P85,$D85)/$D85)*$S86</f>
        <v>0</v>
      </c>
      <c r="AR85" s="287">
        <f t="shared" si="222"/>
        <v>0</v>
      </c>
    </row>
    <row r="86" spans="1:44" x14ac:dyDescent="0.3">
      <c r="A86" s="316"/>
      <c r="B86" s="10" t="s">
        <v>70</v>
      </c>
      <c r="C86" s="317"/>
      <c r="D86" s="317"/>
      <c r="E86" s="313"/>
      <c r="F86" s="313"/>
      <c r="G86" s="313"/>
      <c r="H86" s="313"/>
      <c r="I86" s="313"/>
      <c r="J86" s="313"/>
      <c r="K86" s="313"/>
      <c r="L86" s="313"/>
      <c r="M86" s="313"/>
      <c r="N86" s="313"/>
      <c r="O86" s="313"/>
      <c r="P86" s="313"/>
      <c r="Q86" s="314"/>
      <c r="R86" s="318"/>
      <c r="S86" s="35">
        <v>3.8</v>
      </c>
      <c r="T86" s="11" t="s">
        <v>54</v>
      </c>
      <c r="U86" s="288"/>
      <c r="V86" s="288"/>
      <c r="W86" s="291"/>
      <c r="X86" s="288"/>
      <c r="Y86" s="291"/>
      <c r="Z86" s="288"/>
      <c r="AA86" s="291"/>
      <c r="AB86" s="288"/>
      <c r="AC86" s="291"/>
      <c r="AD86" s="288"/>
      <c r="AE86" s="291"/>
      <c r="AF86" s="288"/>
      <c r="AG86" s="291"/>
      <c r="AH86" s="288"/>
      <c r="AI86" s="291"/>
      <c r="AJ86" s="288"/>
      <c r="AK86" s="291"/>
      <c r="AL86" s="288"/>
      <c r="AM86" s="291"/>
      <c r="AN86" s="288"/>
      <c r="AO86" s="291"/>
      <c r="AP86" s="288"/>
      <c r="AQ86" s="291"/>
      <c r="AR86" s="288"/>
    </row>
    <row r="87" spans="1:44" x14ac:dyDescent="0.3">
      <c r="A87" s="316">
        <v>6653</v>
      </c>
      <c r="B87" s="7" t="s">
        <v>139</v>
      </c>
      <c r="C87" s="317">
        <v>4.5</v>
      </c>
      <c r="D87" s="317">
        <v>80</v>
      </c>
      <c r="E87" s="313"/>
      <c r="F87" s="313"/>
      <c r="G87" s="313"/>
      <c r="H87" s="313"/>
      <c r="I87" s="313"/>
      <c r="J87" s="313"/>
      <c r="K87" s="313"/>
      <c r="L87" s="313"/>
      <c r="M87" s="313"/>
      <c r="N87" s="313"/>
      <c r="O87" s="313"/>
      <c r="P87" s="313"/>
      <c r="Q87" s="314">
        <f t="shared" ref="Q87" si="223">(SUM(U87,W87,Y87,AA87,AC87,AE87,AG87,AI87,AK87,AM87,AO87,AQ87)/S88)</f>
        <v>0</v>
      </c>
      <c r="R87" s="315">
        <f t="shared" ref="R87" si="224">SUM(U87,W87,Y87,AA87,AC87,AE87,AG87,AI87,AK87,AM87,AO87,AQ87)</f>
        <v>0</v>
      </c>
      <c r="S87" s="36">
        <f>S88*1.6368</f>
        <v>5.9252160000000007</v>
      </c>
      <c r="T87" s="12" t="s">
        <v>52</v>
      </c>
      <c r="U87" s="288">
        <f t="shared" ref="U87" si="225">(CEILING(E87,$D87)/$D87)*$S88</f>
        <v>0</v>
      </c>
      <c r="V87" s="287">
        <f t="shared" ref="V87:AR87" si="226">(U87/$S88)*$S87</f>
        <v>0</v>
      </c>
      <c r="W87" s="291">
        <f>(CEILING(F87,$D87)/$D87)*$S88</f>
        <v>0</v>
      </c>
      <c r="X87" s="287">
        <f t="shared" si="226"/>
        <v>0</v>
      </c>
      <c r="Y87" s="291">
        <f>(CEILING(G87,$D87)/$D87)*$S88</f>
        <v>0</v>
      </c>
      <c r="Z87" s="287">
        <f t="shared" si="226"/>
        <v>0</v>
      </c>
      <c r="AA87" s="291">
        <f>(CEILING(H87,$D87)/$D87)*$S88</f>
        <v>0</v>
      </c>
      <c r="AB87" s="287">
        <f t="shared" si="226"/>
        <v>0</v>
      </c>
      <c r="AC87" s="291">
        <f>(CEILING(I87,$D87)/$D87)*$S88</f>
        <v>0</v>
      </c>
      <c r="AD87" s="287">
        <f t="shared" si="226"/>
        <v>0</v>
      </c>
      <c r="AE87" s="291">
        <f>(CEILING(J87,$D87)/$D87)*$S88</f>
        <v>0</v>
      </c>
      <c r="AF87" s="287">
        <f t="shared" si="226"/>
        <v>0</v>
      </c>
      <c r="AG87" s="291">
        <f>(CEILING(K87,$D87)/$D87)*$S88</f>
        <v>0</v>
      </c>
      <c r="AH87" s="287">
        <f t="shared" si="226"/>
        <v>0</v>
      </c>
      <c r="AI87" s="291">
        <f>(CEILING(L87,$D87)/$D87)*$S88</f>
        <v>0</v>
      </c>
      <c r="AJ87" s="287">
        <f t="shared" si="226"/>
        <v>0</v>
      </c>
      <c r="AK87" s="291">
        <f>(CEILING(M87,$D87)/$D87)*$S88</f>
        <v>0</v>
      </c>
      <c r="AL87" s="287">
        <f t="shared" si="226"/>
        <v>0</v>
      </c>
      <c r="AM87" s="291">
        <f>(CEILING(N87,$D87)/$D87)*$S88</f>
        <v>0</v>
      </c>
      <c r="AN87" s="287">
        <f t="shared" si="226"/>
        <v>0</v>
      </c>
      <c r="AO87" s="291">
        <f>(CEILING(O87,$D87)/$D87)*$S88</f>
        <v>0</v>
      </c>
      <c r="AP87" s="287">
        <f t="shared" si="226"/>
        <v>0</v>
      </c>
      <c r="AQ87" s="291">
        <f>(CEILING(P87,$D87)/$D87)*$S88</f>
        <v>0</v>
      </c>
      <c r="AR87" s="287">
        <f t="shared" si="226"/>
        <v>0</v>
      </c>
    </row>
    <row r="88" spans="1:44" x14ac:dyDescent="0.3">
      <c r="A88" s="316"/>
      <c r="B88" s="10" t="s">
        <v>71</v>
      </c>
      <c r="C88" s="317"/>
      <c r="D88" s="317"/>
      <c r="E88" s="313"/>
      <c r="F88" s="313"/>
      <c r="G88" s="313"/>
      <c r="H88" s="313"/>
      <c r="I88" s="313"/>
      <c r="J88" s="313"/>
      <c r="K88" s="313"/>
      <c r="L88" s="313"/>
      <c r="M88" s="313"/>
      <c r="N88" s="313"/>
      <c r="O88" s="313"/>
      <c r="P88" s="313"/>
      <c r="Q88" s="314"/>
      <c r="R88" s="318"/>
      <c r="S88" s="35">
        <v>3.62</v>
      </c>
      <c r="T88" s="11" t="s">
        <v>54</v>
      </c>
      <c r="U88" s="288"/>
      <c r="V88" s="288"/>
      <c r="W88" s="291"/>
      <c r="X88" s="288"/>
      <c r="Y88" s="291"/>
      <c r="Z88" s="288"/>
      <c r="AA88" s="291"/>
      <c r="AB88" s="288"/>
      <c r="AC88" s="291"/>
      <c r="AD88" s="288"/>
      <c r="AE88" s="291"/>
      <c r="AF88" s="288"/>
      <c r="AG88" s="291"/>
      <c r="AH88" s="288"/>
      <c r="AI88" s="291"/>
      <c r="AJ88" s="288"/>
      <c r="AK88" s="291"/>
      <c r="AL88" s="288"/>
      <c r="AM88" s="291"/>
      <c r="AN88" s="288"/>
      <c r="AO88" s="291"/>
      <c r="AP88" s="288"/>
      <c r="AQ88" s="291"/>
      <c r="AR88" s="288"/>
    </row>
    <row r="89" spans="1:44" x14ac:dyDescent="0.3">
      <c r="A89" s="316">
        <v>6654</v>
      </c>
      <c r="B89" s="7" t="s">
        <v>140</v>
      </c>
      <c r="C89" s="317">
        <v>5</v>
      </c>
      <c r="D89" s="317">
        <v>80</v>
      </c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4">
        <f t="shared" ref="Q89" si="227">(SUM(U89,W89,Y89,AA89,AC89,AE89,AG89,AI89,AK89,AM89,AO89,AQ89)/S90)</f>
        <v>0</v>
      </c>
      <c r="R89" s="315">
        <f t="shared" ref="R89" si="228">SUM(U89,W89,Y89,AA89,AC89,AE89,AG89,AI89,AK89,AM89,AO89,AQ89)</f>
        <v>0</v>
      </c>
      <c r="S89" s="36">
        <f>S90*1.6368</f>
        <v>5.9252160000000007</v>
      </c>
      <c r="T89" s="12" t="s">
        <v>52</v>
      </c>
      <c r="U89" s="288">
        <f t="shared" ref="U89" si="229">(CEILING(E89,$D89)/$D89)*$S90</f>
        <v>0</v>
      </c>
      <c r="V89" s="287">
        <f t="shared" ref="V89:AR89" si="230">(U89/$S90)*$S89</f>
        <v>0</v>
      </c>
      <c r="W89" s="291">
        <f>(CEILING(F89,$D89)/$D89)*$S90</f>
        <v>0</v>
      </c>
      <c r="X89" s="287">
        <f t="shared" si="230"/>
        <v>0</v>
      </c>
      <c r="Y89" s="291">
        <f>(CEILING(G89,$D89)/$D89)*$S90</f>
        <v>0</v>
      </c>
      <c r="Z89" s="287">
        <f t="shared" si="230"/>
        <v>0</v>
      </c>
      <c r="AA89" s="291">
        <f>(CEILING(H89,$D89)/$D89)*$S90</f>
        <v>0</v>
      </c>
      <c r="AB89" s="287">
        <f t="shared" si="230"/>
        <v>0</v>
      </c>
      <c r="AC89" s="291">
        <f>(CEILING(I89,$D89)/$D89)*$S90</f>
        <v>0</v>
      </c>
      <c r="AD89" s="287">
        <f t="shared" si="230"/>
        <v>0</v>
      </c>
      <c r="AE89" s="291">
        <f>(CEILING(J89,$D89)/$D89)*$S90</f>
        <v>0</v>
      </c>
      <c r="AF89" s="287">
        <f t="shared" si="230"/>
        <v>0</v>
      </c>
      <c r="AG89" s="291">
        <f>(CEILING(K89,$D89)/$D89)*$S90</f>
        <v>0</v>
      </c>
      <c r="AH89" s="287">
        <f t="shared" si="230"/>
        <v>0</v>
      </c>
      <c r="AI89" s="291">
        <f>(CEILING(L89,$D89)/$D89)*$S90</f>
        <v>0</v>
      </c>
      <c r="AJ89" s="287">
        <f t="shared" si="230"/>
        <v>0</v>
      </c>
      <c r="AK89" s="291">
        <f>(CEILING(M89,$D89)/$D89)*$S90</f>
        <v>0</v>
      </c>
      <c r="AL89" s="287">
        <f t="shared" si="230"/>
        <v>0</v>
      </c>
      <c r="AM89" s="291">
        <f>(CEILING(N89,$D89)/$D89)*$S90</f>
        <v>0</v>
      </c>
      <c r="AN89" s="287">
        <f t="shared" si="230"/>
        <v>0</v>
      </c>
      <c r="AO89" s="291">
        <f>(CEILING(O89,$D89)/$D89)*$S90</f>
        <v>0</v>
      </c>
      <c r="AP89" s="287">
        <f t="shared" si="230"/>
        <v>0</v>
      </c>
      <c r="AQ89" s="291">
        <f>(CEILING(P89,$D89)/$D89)*$S90</f>
        <v>0</v>
      </c>
      <c r="AR89" s="287">
        <f t="shared" si="230"/>
        <v>0</v>
      </c>
    </row>
    <row r="90" spans="1:44" x14ac:dyDescent="0.3">
      <c r="A90" s="316"/>
      <c r="B90" s="10" t="s">
        <v>71</v>
      </c>
      <c r="C90" s="317"/>
      <c r="D90" s="317"/>
      <c r="E90" s="313"/>
      <c r="F90" s="313"/>
      <c r="G90" s="313"/>
      <c r="H90" s="313"/>
      <c r="I90" s="313"/>
      <c r="J90" s="313"/>
      <c r="K90" s="313"/>
      <c r="L90" s="313"/>
      <c r="M90" s="313"/>
      <c r="N90" s="313"/>
      <c r="O90" s="313"/>
      <c r="P90" s="313"/>
      <c r="Q90" s="314"/>
      <c r="R90" s="318"/>
      <c r="S90" s="35">
        <v>3.62</v>
      </c>
      <c r="T90" s="11" t="s">
        <v>54</v>
      </c>
      <c r="U90" s="288"/>
      <c r="V90" s="288"/>
      <c r="W90" s="291"/>
      <c r="X90" s="288"/>
      <c r="Y90" s="291"/>
      <c r="Z90" s="288"/>
      <c r="AA90" s="291"/>
      <c r="AB90" s="288"/>
      <c r="AC90" s="291"/>
      <c r="AD90" s="288"/>
      <c r="AE90" s="291"/>
      <c r="AF90" s="288"/>
      <c r="AG90" s="291"/>
      <c r="AH90" s="288"/>
      <c r="AI90" s="291"/>
      <c r="AJ90" s="288"/>
      <c r="AK90" s="291"/>
      <c r="AL90" s="288"/>
      <c r="AM90" s="291"/>
      <c r="AN90" s="288"/>
      <c r="AO90" s="291"/>
      <c r="AP90" s="288"/>
      <c r="AQ90" s="291"/>
      <c r="AR90" s="288"/>
    </row>
    <row r="91" spans="1:44" x14ac:dyDescent="0.3">
      <c r="A91" s="316">
        <v>6658</v>
      </c>
      <c r="B91" s="7" t="s">
        <v>141</v>
      </c>
      <c r="C91" s="317">
        <v>3</v>
      </c>
      <c r="D91" s="317">
        <v>108</v>
      </c>
      <c r="E91" s="313"/>
      <c r="F91" s="313"/>
      <c r="G91" s="313"/>
      <c r="H91" s="313"/>
      <c r="I91" s="313"/>
      <c r="J91" s="313"/>
      <c r="K91" s="313"/>
      <c r="L91" s="313"/>
      <c r="M91" s="313"/>
      <c r="N91" s="313"/>
      <c r="O91" s="313"/>
      <c r="P91" s="313"/>
      <c r="Q91" s="314">
        <f t="shared" ref="Q91" si="231">(SUM(U91,W91,Y91,AA91,AC91,AE91,AG91,AI91,AK91,AM91,AO91,AQ91)/S92)</f>
        <v>0</v>
      </c>
      <c r="R91" s="315">
        <f t="shared" ref="R91" si="232">SUM(U91,W91,Y91,AA91,AC91,AE91,AG91,AI91,AK91,AM91,AO91,AQ91)</f>
        <v>0</v>
      </c>
      <c r="S91" s="36">
        <f>S92*1.6368</f>
        <v>8.8059840000000005</v>
      </c>
      <c r="T91" s="12" t="s">
        <v>52</v>
      </c>
      <c r="U91" s="288">
        <f t="shared" ref="U91" si="233">(CEILING(E91,$D91)/$D91)*$S92</f>
        <v>0</v>
      </c>
      <c r="V91" s="287">
        <f t="shared" ref="V91:AR91" si="234">(U91/$S92)*$S91</f>
        <v>0</v>
      </c>
      <c r="W91" s="291">
        <f>(CEILING(F91,$D91)/$D91)*$S92</f>
        <v>0</v>
      </c>
      <c r="X91" s="287">
        <f t="shared" si="234"/>
        <v>0</v>
      </c>
      <c r="Y91" s="291">
        <f>(CEILING(G91,$D91)/$D91)*$S92</f>
        <v>0</v>
      </c>
      <c r="Z91" s="287">
        <f t="shared" si="234"/>
        <v>0</v>
      </c>
      <c r="AA91" s="291">
        <f>(CEILING(H91,$D91)/$D91)*$S92</f>
        <v>0</v>
      </c>
      <c r="AB91" s="287">
        <f t="shared" si="234"/>
        <v>0</v>
      </c>
      <c r="AC91" s="291">
        <f>(CEILING(I91,$D91)/$D91)*$S92</f>
        <v>0</v>
      </c>
      <c r="AD91" s="287">
        <f t="shared" si="234"/>
        <v>0</v>
      </c>
      <c r="AE91" s="291">
        <f>(CEILING(J91,$D91)/$D91)*$S92</f>
        <v>0</v>
      </c>
      <c r="AF91" s="287">
        <f t="shared" si="234"/>
        <v>0</v>
      </c>
      <c r="AG91" s="291">
        <f>(CEILING(K91,$D91)/$D91)*$S92</f>
        <v>0</v>
      </c>
      <c r="AH91" s="287">
        <f t="shared" si="234"/>
        <v>0</v>
      </c>
      <c r="AI91" s="291">
        <f>(CEILING(L91,$D91)/$D91)*$S92</f>
        <v>0</v>
      </c>
      <c r="AJ91" s="287">
        <f t="shared" si="234"/>
        <v>0</v>
      </c>
      <c r="AK91" s="291">
        <f>(CEILING(M91,$D91)/$D91)*$S92</f>
        <v>0</v>
      </c>
      <c r="AL91" s="287">
        <f t="shared" si="234"/>
        <v>0</v>
      </c>
      <c r="AM91" s="291">
        <f>(CEILING(N91,$D91)/$D91)*$S92</f>
        <v>0</v>
      </c>
      <c r="AN91" s="287">
        <f t="shared" si="234"/>
        <v>0</v>
      </c>
      <c r="AO91" s="291">
        <f>(CEILING(O91,$D91)/$D91)*$S92</f>
        <v>0</v>
      </c>
      <c r="AP91" s="287">
        <f t="shared" si="234"/>
        <v>0</v>
      </c>
      <c r="AQ91" s="291">
        <f>(CEILING(P91,$D91)/$D91)*$S92</f>
        <v>0</v>
      </c>
      <c r="AR91" s="287">
        <f t="shared" si="234"/>
        <v>0</v>
      </c>
    </row>
    <row r="92" spans="1:44" x14ac:dyDescent="0.3">
      <c r="A92" s="316"/>
      <c r="B92" s="10" t="s">
        <v>72</v>
      </c>
      <c r="C92" s="317"/>
      <c r="D92" s="317"/>
      <c r="E92" s="313"/>
      <c r="F92" s="313"/>
      <c r="G92" s="313"/>
      <c r="H92" s="313"/>
      <c r="I92" s="313"/>
      <c r="J92" s="313"/>
      <c r="K92" s="313"/>
      <c r="L92" s="313"/>
      <c r="M92" s="313"/>
      <c r="N92" s="313"/>
      <c r="O92" s="313"/>
      <c r="P92" s="313"/>
      <c r="Q92" s="314"/>
      <c r="R92" s="318"/>
      <c r="S92" s="35">
        <v>5.38</v>
      </c>
      <c r="T92" s="11" t="s">
        <v>54</v>
      </c>
      <c r="U92" s="288"/>
      <c r="V92" s="288"/>
      <c r="W92" s="291"/>
      <c r="X92" s="288"/>
      <c r="Y92" s="291"/>
      <c r="Z92" s="288"/>
      <c r="AA92" s="291"/>
      <c r="AB92" s="288"/>
      <c r="AC92" s="291"/>
      <c r="AD92" s="288"/>
      <c r="AE92" s="291"/>
      <c r="AF92" s="288"/>
      <c r="AG92" s="291"/>
      <c r="AH92" s="288"/>
      <c r="AI92" s="291"/>
      <c r="AJ92" s="288"/>
      <c r="AK92" s="291"/>
      <c r="AL92" s="288"/>
      <c r="AM92" s="291"/>
      <c r="AN92" s="288"/>
      <c r="AO92" s="291"/>
      <c r="AP92" s="288"/>
      <c r="AQ92" s="291"/>
      <c r="AR92" s="288"/>
    </row>
    <row r="93" spans="1:44" x14ac:dyDescent="0.3">
      <c r="A93" s="316">
        <v>6659</v>
      </c>
      <c r="B93" s="7" t="s">
        <v>141</v>
      </c>
      <c r="C93" s="317">
        <v>4</v>
      </c>
      <c r="D93" s="317">
        <v>108</v>
      </c>
      <c r="E93" s="313"/>
      <c r="F93" s="313"/>
      <c r="G93" s="313"/>
      <c r="H93" s="313"/>
      <c r="I93" s="313"/>
      <c r="J93" s="313"/>
      <c r="K93" s="313"/>
      <c r="L93" s="313"/>
      <c r="M93" s="313"/>
      <c r="N93" s="313"/>
      <c r="O93" s="313"/>
      <c r="P93" s="313"/>
      <c r="Q93" s="314">
        <f t="shared" ref="Q93" si="235">(SUM(U93,W93,Y93,AA93,AC93,AE93,AG93,AI93,AK93,AM93,AO93,AQ93)/S94)</f>
        <v>0</v>
      </c>
      <c r="R93" s="315">
        <f t="shared" ref="R93" si="236">SUM(U93,W93,Y93,AA93,AC93,AE93,AG93,AI93,AK93,AM93,AO93,AQ93)</f>
        <v>0</v>
      </c>
      <c r="S93" s="36">
        <f>S94*1.6368</f>
        <v>15.991536</v>
      </c>
      <c r="T93" s="12" t="s">
        <v>52</v>
      </c>
      <c r="U93" s="288">
        <f t="shared" ref="U93" si="237">(CEILING(E93,$D93)/$D93)*$S94</f>
        <v>0</v>
      </c>
      <c r="V93" s="287">
        <f t="shared" ref="V93:AR93" si="238">(U93/$S94)*$S93</f>
        <v>0</v>
      </c>
      <c r="W93" s="291">
        <f>(CEILING(F93,$D93)/$D93)*$S94</f>
        <v>0</v>
      </c>
      <c r="X93" s="287">
        <f t="shared" si="238"/>
        <v>0</v>
      </c>
      <c r="Y93" s="291">
        <f>(CEILING(G93,$D93)/$D93)*$S94</f>
        <v>0</v>
      </c>
      <c r="Z93" s="287">
        <f t="shared" si="238"/>
        <v>0</v>
      </c>
      <c r="AA93" s="291">
        <f>(CEILING(H93,$D93)/$D93)*$S94</f>
        <v>0</v>
      </c>
      <c r="AB93" s="287">
        <f t="shared" si="238"/>
        <v>0</v>
      </c>
      <c r="AC93" s="291">
        <f>(CEILING(I93,$D93)/$D93)*$S94</f>
        <v>0</v>
      </c>
      <c r="AD93" s="287">
        <f t="shared" si="238"/>
        <v>0</v>
      </c>
      <c r="AE93" s="291">
        <f>(CEILING(J93,$D93)/$D93)*$S94</f>
        <v>0</v>
      </c>
      <c r="AF93" s="287">
        <f t="shared" si="238"/>
        <v>0</v>
      </c>
      <c r="AG93" s="291">
        <f>(CEILING(K93,$D93)/$D93)*$S94</f>
        <v>0</v>
      </c>
      <c r="AH93" s="287">
        <f t="shared" si="238"/>
        <v>0</v>
      </c>
      <c r="AI93" s="291">
        <f>(CEILING(L93,$D93)/$D93)*$S94</f>
        <v>0</v>
      </c>
      <c r="AJ93" s="287">
        <f t="shared" si="238"/>
        <v>0</v>
      </c>
      <c r="AK93" s="291">
        <f>(CEILING(M93,$D93)/$D93)*$S94</f>
        <v>0</v>
      </c>
      <c r="AL93" s="287">
        <f t="shared" si="238"/>
        <v>0</v>
      </c>
      <c r="AM93" s="291">
        <f>(CEILING(N93,$D93)/$D93)*$S94</f>
        <v>0</v>
      </c>
      <c r="AN93" s="287">
        <f t="shared" si="238"/>
        <v>0</v>
      </c>
      <c r="AO93" s="291">
        <f>(CEILING(O93,$D93)/$D93)*$S94</f>
        <v>0</v>
      </c>
      <c r="AP93" s="287">
        <f t="shared" si="238"/>
        <v>0</v>
      </c>
      <c r="AQ93" s="291">
        <f>(CEILING(P93,$D93)/$D93)*$S94</f>
        <v>0</v>
      </c>
      <c r="AR93" s="287">
        <f t="shared" si="238"/>
        <v>0</v>
      </c>
    </row>
    <row r="94" spans="1:44" x14ac:dyDescent="0.3">
      <c r="A94" s="316"/>
      <c r="B94" s="10" t="s">
        <v>73</v>
      </c>
      <c r="C94" s="317"/>
      <c r="D94" s="317"/>
      <c r="E94" s="313"/>
      <c r="F94" s="313"/>
      <c r="G94" s="313"/>
      <c r="H94" s="313"/>
      <c r="I94" s="313"/>
      <c r="J94" s="313"/>
      <c r="K94" s="313"/>
      <c r="L94" s="313"/>
      <c r="M94" s="313"/>
      <c r="N94" s="313"/>
      <c r="O94" s="313"/>
      <c r="P94" s="313"/>
      <c r="Q94" s="314"/>
      <c r="R94" s="318"/>
      <c r="S94" s="35">
        <v>9.77</v>
      </c>
      <c r="T94" s="11" t="s">
        <v>54</v>
      </c>
      <c r="U94" s="288"/>
      <c r="V94" s="288"/>
      <c r="W94" s="291"/>
      <c r="X94" s="288"/>
      <c r="Y94" s="291"/>
      <c r="Z94" s="288"/>
      <c r="AA94" s="291"/>
      <c r="AB94" s="288"/>
      <c r="AC94" s="291"/>
      <c r="AD94" s="288"/>
      <c r="AE94" s="291"/>
      <c r="AF94" s="288"/>
      <c r="AG94" s="291"/>
      <c r="AH94" s="288"/>
      <c r="AI94" s="291"/>
      <c r="AJ94" s="288"/>
      <c r="AK94" s="291"/>
      <c r="AL94" s="288"/>
      <c r="AM94" s="291"/>
      <c r="AN94" s="288"/>
      <c r="AO94" s="291"/>
      <c r="AP94" s="288"/>
      <c r="AQ94" s="291"/>
      <c r="AR94" s="288"/>
    </row>
    <row r="95" spans="1:44" x14ac:dyDescent="0.3">
      <c r="A95" s="316">
        <v>6669</v>
      </c>
      <c r="B95" s="7" t="s">
        <v>36</v>
      </c>
      <c r="C95" s="317">
        <v>4.5</v>
      </c>
      <c r="D95" s="317">
        <v>96</v>
      </c>
      <c r="E95" s="313"/>
      <c r="F95" s="313"/>
      <c r="G95" s="313"/>
      <c r="H95" s="313"/>
      <c r="I95" s="313"/>
      <c r="J95" s="313"/>
      <c r="K95" s="313"/>
      <c r="L95" s="313"/>
      <c r="M95" s="313"/>
      <c r="N95" s="313"/>
      <c r="O95" s="313"/>
      <c r="P95" s="313"/>
      <c r="Q95" s="314">
        <f t="shared" ref="Q95" si="239">(SUM(U95,W95,Y95,AA95,AC95,AE95,AG95,AI95,AK95,AM95,AO95,AQ95)/S96)</f>
        <v>0</v>
      </c>
      <c r="R95" s="315">
        <f t="shared" ref="R95" si="240">SUM(U95,W95,Y95,AA95,AC95,AE95,AG95,AI95,AK95,AM95,AO95,AQ95)</f>
        <v>0</v>
      </c>
      <c r="S95" s="36">
        <f>S96*1.6368</f>
        <v>16.924512</v>
      </c>
      <c r="T95" s="12" t="s">
        <v>52</v>
      </c>
      <c r="U95" s="288">
        <f t="shared" ref="U95" si="241">(CEILING(E95,$D95)/$D95)*$S96</f>
        <v>0</v>
      </c>
      <c r="V95" s="287">
        <f t="shared" ref="V95:AR95" si="242">(U95/$S96)*$S95</f>
        <v>0</v>
      </c>
      <c r="W95" s="291">
        <f>(CEILING(F95,$D95)/$D95)*$S96</f>
        <v>0</v>
      </c>
      <c r="X95" s="287">
        <f t="shared" si="242"/>
        <v>0</v>
      </c>
      <c r="Y95" s="291">
        <f>(CEILING(G95,$D95)/$D95)*$S96</f>
        <v>0</v>
      </c>
      <c r="Z95" s="287">
        <f t="shared" si="242"/>
        <v>0</v>
      </c>
      <c r="AA95" s="291">
        <f>(CEILING(H95,$D95)/$D95)*$S96</f>
        <v>0</v>
      </c>
      <c r="AB95" s="287">
        <f t="shared" si="242"/>
        <v>0</v>
      </c>
      <c r="AC95" s="291">
        <f>(CEILING(I95,$D95)/$D95)*$S96</f>
        <v>0</v>
      </c>
      <c r="AD95" s="287">
        <f t="shared" si="242"/>
        <v>0</v>
      </c>
      <c r="AE95" s="291">
        <f>(CEILING(J95,$D95)/$D95)*$S96</f>
        <v>0</v>
      </c>
      <c r="AF95" s="287">
        <f t="shared" si="242"/>
        <v>0</v>
      </c>
      <c r="AG95" s="291">
        <f>(CEILING(K95,$D95)/$D95)*$S96</f>
        <v>0</v>
      </c>
      <c r="AH95" s="287">
        <f t="shared" si="242"/>
        <v>0</v>
      </c>
      <c r="AI95" s="291">
        <f>(CEILING(L95,$D95)/$D95)*$S96</f>
        <v>0</v>
      </c>
      <c r="AJ95" s="287">
        <f t="shared" si="242"/>
        <v>0</v>
      </c>
      <c r="AK95" s="291">
        <f>(CEILING(M95,$D95)/$D95)*$S96</f>
        <v>0</v>
      </c>
      <c r="AL95" s="287">
        <f t="shared" si="242"/>
        <v>0</v>
      </c>
      <c r="AM95" s="291">
        <f>(CEILING(N95,$D95)/$D95)*$S96</f>
        <v>0</v>
      </c>
      <c r="AN95" s="287">
        <f t="shared" si="242"/>
        <v>0</v>
      </c>
      <c r="AO95" s="291">
        <f>(CEILING(O95,$D95)/$D95)*$S96</f>
        <v>0</v>
      </c>
      <c r="AP95" s="287">
        <f t="shared" si="242"/>
        <v>0</v>
      </c>
      <c r="AQ95" s="291">
        <f>(CEILING(P95,$D95)/$D95)*$S96</f>
        <v>0</v>
      </c>
      <c r="AR95" s="287">
        <f t="shared" si="242"/>
        <v>0</v>
      </c>
    </row>
    <row r="96" spans="1:44" x14ac:dyDescent="0.3">
      <c r="A96" s="316"/>
      <c r="B96" s="10" t="s">
        <v>74</v>
      </c>
      <c r="C96" s="317"/>
      <c r="D96" s="317"/>
      <c r="E96" s="313"/>
      <c r="F96" s="313"/>
      <c r="G96" s="313"/>
      <c r="H96" s="313"/>
      <c r="I96" s="313"/>
      <c r="J96" s="313"/>
      <c r="K96" s="313"/>
      <c r="L96" s="313"/>
      <c r="M96" s="313"/>
      <c r="N96" s="313"/>
      <c r="O96" s="313"/>
      <c r="P96" s="313"/>
      <c r="Q96" s="314"/>
      <c r="R96" s="318"/>
      <c r="S96" s="35">
        <v>10.34</v>
      </c>
      <c r="T96" s="11" t="s">
        <v>54</v>
      </c>
      <c r="U96" s="288"/>
      <c r="V96" s="288"/>
      <c r="W96" s="291"/>
      <c r="X96" s="288"/>
      <c r="Y96" s="291"/>
      <c r="Z96" s="288"/>
      <c r="AA96" s="291"/>
      <c r="AB96" s="288"/>
      <c r="AC96" s="291"/>
      <c r="AD96" s="288"/>
      <c r="AE96" s="291"/>
      <c r="AF96" s="288"/>
      <c r="AG96" s="291"/>
      <c r="AH96" s="288"/>
      <c r="AI96" s="291"/>
      <c r="AJ96" s="288"/>
      <c r="AK96" s="291"/>
      <c r="AL96" s="288"/>
      <c r="AM96" s="291"/>
      <c r="AN96" s="288"/>
      <c r="AO96" s="291"/>
      <c r="AP96" s="288"/>
      <c r="AQ96" s="291"/>
      <c r="AR96" s="288"/>
    </row>
    <row r="97" spans="1:44" x14ac:dyDescent="0.3">
      <c r="A97" s="316">
        <v>6671</v>
      </c>
      <c r="B97" s="7" t="s">
        <v>142</v>
      </c>
      <c r="C97" s="317">
        <v>4.5</v>
      </c>
      <c r="D97" s="317">
        <v>108</v>
      </c>
      <c r="E97" s="313"/>
      <c r="F97" s="313"/>
      <c r="G97" s="313"/>
      <c r="H97" s="313"/>
      <c r="I97" s="313"/>
      <c r="J97" s="313"/>
      <c r="K97" s="313"/>
      <c r="L97" s="313"/>
      <c r="M97" s="313"/>
      <c r="N97" s="313"/>
      <c r="O97" s="313"/>
      <c r="P97" s="313"/>
      <c r="Q97" s="314">
        <f t="shared" ref="Q97" si="243">(SUM(U97,W97,Y97,AA97,AC97,AE97,AG97,AI97,AK97,AM97,AO97,AQ97)/S98)</f>
        <v>0</v>
      </c>
      <c r="R97" s="315">
        <f t="shared" ref="R97" si="244">SUM(U97,W97,Y97,AA97,AC97,AE97,AG97,AI97,AK97,AM97,AO97,AQ97)</f>
        <v>0</v>
      </c>
      <c r="S97" s="36">
        <f>S98*1.6368</f>
        <v>15.991536</v>
      </c>
      <c r="T97" s="12" t="s">
        <v>52</v>
      </c>
      <c r="U97" s="288">
        <f t="shared" ref="U97" si="245">(CEILING(E97,$D97)/$D97)*$S98</f>
        <v>0</v>
      </c>
      <c r="V97" s="287">
        <f t="shared" ref="V97:AR97" si="246">(U97/$S98)*$S97</f>
        <v>0</v>
      </c>
      <c r="W97" s="291">
        <f>(CEILING(F97,$D97)/$D97)*$S98</f>
        <v>0</v>
      </c>
      <c r="X97" s="287">
        <f t="shared" si="246"/>
        <v>0</v>
      </c>
      <c r="Y97" s="291">
        <f>(CEILING(G97,$D97)/$D97)*$S98</f>
        <v>0</v>
      </c>
      <c r="Z97" s="287">
        <f t="shared" si="246"/>
        <v>0</v>
      </c>
      <c r="AA97" s="291">
        <f>(CEILING(H97,$D97)/$D97)*$S98</f>
        <v>0</v>
      </c>
      <c r="AB97" s="287">
        <f t="shared" si="246"/>
        <v>0</v>
      </c>
      <c r="AC97" s="291">
        <f>(CEILING(I97,$D97)/$D97)*$S98</f>
        <v>0</v>
      </c>
      <c r="AD97" s="287">
        <f t="shared" si="246"/>
        <v>0</v>
      </c>
      <c r="AE97" s="291">
        <f>(CEILING(J97,$D97)/$D97)*$S98</f>
        <v>0</v>
      </c>
      <c r="AF97" s="287">
        <f t="shared" si="246"/>
        <v>0</v>
      </c>
      <c r="AG97" s="291">
        <f>(CEILING(K97,$D97)/$D97)*$S98</f>
        <v>0</v>
      </c>
      <c r="AH97" s="287">
        <f t="shared" si="246"/>
        <v>0</v>
      </c>
      <c r="AI97" s="291">
        <f>(CEILING(L97,$D97)/$D97)*$S98</f>
        <v>0</v>
      </c>
      <c r="AJ97" s="287">
        <f t="shared" si="246"/>
        <v>0</v>
      </c>
      <c r="AK97" s="291">
        <f>(CEILING(M97,$D97)/$D97)*$S98</f>
        <v>0</v>
      </c>
      <c r="AL97" s="287">
        <f t="shared" si="246"/>
        <v>0</v>
      </c>
      <c r="AM97" s="291">
        <f>(CEILING(N97,$D97)/$D97)*$S98</f>
        <v>0</v>
      </c>
      <c r="AN97" s="287">
        <f t="shared" si="246"/>
        <v>0</v>
      </c>
      <c r="AO97" s="291">
        <f>(CEILING(O97,$D97)/$D97)*$S98</f>
        <v>0</v>
      </c>
      <c r="AP97" s="287">
        <f t="shared" si="246"/>
        <v>0</v>
      </c>
      <c r="AQ97" s="291">
        <f>(CEILING(P97,$D97)/$D97)*$S98</f>
        <v>0</v>
      </c>
      <c r="AR97" s="287">
        <f t="shared" si="246"/>
        <v>0</v>
      </c>
    </row>
    <row r="98" spans="1:44" x14ac:dyDescent="0.3">
      <c r="A98" s="316"/>
      <c r="B98" s="10" t="s">
        <v>73</v>
      </c>
      <c r="C98" s="317"/>
      <c r="D98" s="317"/>
      <c r="E98" s="313"/>
      <c r="F98" s="313"/>
      <c r="G98" s="313"/>
      <c r="H98" s="313"/>
      <c r="I98" s="313"/>
      <c r="J98" s="313"/>
      <c r="K98" s="313"/>
      <c r="L98" s="313"/>
      <c r="M98" s="313"/>
      <c r="N98" s="313"/>
      <c r="O98" s="313"/>
      <c r="P98" s="313"/>
      <c r="Q98" s="314"/>
      <c r="R98" s="318"/>
      <c r="S98" s="35">
        <v>9.77</v>
      </c>
      <c r="T98" s="11" t="s">
        <v>54</v>
      </c>
      <c r="U98" s="288"/>
      <c r="V98" s="288"/>
      <c r="W98" s="291"/>
      <c r="X98" s="288"/>
      <c r="Y98" s="291"/>
      <c r="Z98" s="288"/>
      <c r="AA98" s="291"/>
      <c r="AB98" s="288"/>
      <c r="AC98" s="291"/>
      <c r="AD98" s="288"/>
      <c r="AE98" s="291"/>
      <c r="AF98" s="288"/>
      <c r="AG98" s="291"/>
      <c r="AH98" s="288"/>
      <c r="AI98" s="291"/>
      <c r="AJ98" s="288"/>
      <c r="AK98" s="291"/>
      <c r="AL98" s="288"/>
      <c r="AM98" s="291"/>
      <c r="AN98" s="288"/>
      <c r="AO98" s="291"/>
      <c r="AP98" s="288"/>
      <c r="AQ98" s="291"/>
      <c r="AR98" s="288"/>
    </row>
    <row r="99" spans="1:44" x14ac:dyDescent="0.3">
      <c r="A99" s="316">
        <v>6672</v>
      </c>
      <c r="B99" s="7" t="s">
        <v>38</v>
      </c>
      <c r="C99" s="317">
        <v>5.5</v>
      </c>
      <c r="D99" s="317">
        <v>96</v>
      </c>
      <c r="E99" s="313"/>
      <c r="F99" s="313"/>
      <c r="G99" s="313"/>
      <c r="H99" s="313"/>
      <c r="I99" s="313"/>
      <c r="J99" s="313"/>
      <c r="K99" s="313"/>
      <c r="L99" s="313"/>
      <c r="M99" s="313"/>
      <c r="N99" s="313"/>
      <c r="O99" s="313"/>
      <c r="P99" s="313"/>
      <c r="Q99" s="314">
        <f t="shared" ref="Q99" si="247">(SUM(U99,W99,Y99,AA99,AC99,AE99,AG99,AI99,AK99,AM99,AO99,AQ99)/S100)</f>
        <v>0</v>
      </c>
      <c r="R99" s="315">
        <f t="shared" ref="R99" si="248">SUM(U99,W99,Y99,AA99,AC99,AE99,AG99,AI99,AK99,AM99,AO99,AQ99)</f>
        <v>0</v>
      </c>
      <c r="S99" s="36">
        <f>S100*1.6368</f>
        <v>7.1037119999999998</v>
      </c>
      <c r="T99" s="12" t="s">
        <v>52</v>
      </c>
      <c r="U99" s="288">
        <f t="shared" ref="U99" si="249">(CEILING(E99,$D99)/$D99)*$S100</f>
        <v>0</v>
      </c>
      <c r="V99" s="287">
        <f t="shared" ref="V99:AR99" si="250">(U99/$S100)*$S99</f>
        <v>0</v>
      </c>
      <c r="W99" s="291">
        <f>(CEILING(F99,$D99)/$D99)*$S100</f>
        <v>0</v>
      </c>
      <c r="X99" s="287">
        <f t="shared" si="250"/>
        <v>0</v>
      </c>
      <c r="Y99" s="291">
        <f>(CEILING(G99,$D99)/$D99)*$S100</f>
        <v>0</v>
      </c>
      <c r="Z99" s="287">
        <f t="shared" si="250"/>
        <v>0</v>
      </c>
      <c r="AA99" s="291">
        <f>(CEILING(H99,$D99)/$D99)*$S100</f>
        <v>0</v>
      </c>
      <c r="AB99" s="287">
        <f t="shared" si="250"/>
        <v>0</v>
      </c>
      <c r="AC99" s="291">
        <f>(CEILING(I99,$D99)/$D99)*$S100</f>
        <v>0</v>
      </c>
      <c r="AD99" s="287">
        <f t="shared" si="250"/>
        <v>0</v>
      </c>
      <c r="AE99" s="291">
        <f>(CEILING(J99,$D99)/$D99)*$S100</f>
        <v>0</v>
      </c>
      <c r="AF99" s="287">
        <f t="shared" si="250"/>
        <v>0</v>
      </c>
      <c r="AG99" s="291">
        <f>(CEILING(K99,$D99)/$D99)*$S100</f>
        <v>0</v>
      </c>
      <c r="AH99" s="287">
        <f t="shared" si="250"/>
        <v>0</v>
      </c>
      <c r="AI99" s="291">
        <f>(CEILING(L99,$D99)/$D99)*$S100</f>
        <v>0</v>
      </c>
      <c r="AJ99" s="287">
        <f t="shared" si="250"/>
        <v>0</v>
      </c>
      <c r="AK99" s="291">
        <f>(CEILING(M99,$D99)/$D99)*$S100</f>
        <v>0</v>
      </c>
      <c r="AL99" s="287">
        <f t="shared" si="250"/>
        <v>0</v>
      </c>
      <c r="AM99" s="291">
        <f>(CEILING(N99,$D99)/$D99)*$S100</f>
        <v>0</v>
      </c>
      <c r="AN99" s="287">
        <f t="shared" si="250"/>
        <v>0</v>
      </c>
      <c r="AO99" s="291">
        <f>(CEILING(O99,$D99)/$D99)*$S100</f>
        <v>0</v>
      </c>
      <c r="AP99" s="287">
        <f t="shared" si="250"/>
        <v>0</v>
      </c>
      <c r="AQ99" s="291">
        <f>(CEILING(P99,$D99)/$D99)*$S100</f>
        <v>0</v>
      </c>
      <c r="AR99" s="287">
        <f t="shared" si="250"/>
        <v>0</v>
      </c>
    </row>
    <row r="100" spans="1:44" x14ac:dyDescent="0.3">
      <c r="A100" s="316"/>
      <c r="B100" s="10" t="s">
        <v>75</v>
      </c>
      <c r="C100" s="317"/>
      <c r="D100" s="317"/>
      <c r="E100" s="313"/>
      <c r="F100" s="313"/>
      <c r="G100" s="313"/>
      <c r="H100" s="313"/>
      <c r="I100" s="313"/>
      <c r="J100" s="313"/>
      <c r="K100" s="313"/>
      <c r="L100" s="313"/>
      <c r="M100" s="313"/>
      <c r="N100" s="313"/>
      <c r="O100" s="313"/>
      <c r="P100" s="313"/>
      <c r="Q100" s="314"/>
      <c r="R100" s="318"/>
      <c r="S100" s="35">
        <v>4.34</v>
      </c>
      <c r="T100" s="11" t="s">
        <v>54</v>
      </c>
      <c r="U100" s="288"/>
      <c r="V100" s="288"/>
      <c r="W100" s="291"/>
      <c r="X100" s="288"/>
      <c r="Y100" s="291"/>
      <c r="Z100" s="288"/>
      <c r="AA100" s="291"/>
      <c r="AB100" s="288"/>
      <c r="AC100" s="291"/>
      <c r="AD100" s="288"/>
      <c r="AE100" s="291"/>
      <c r="AF100" s="288"/>
      <c r="AG100" s="291"/>
      <c r="AH100" s="288"/>
      <c r="AI100" s="291"/>
      <c r="AJ100" s="288"/>
      <c r="AK100" s="291"/>
      <c r="AL100" s="288"/>
      <c r="AM100" s="291"/>
      <c r="AN100" s="288"/>
      <c r="AO100" s="291"/>
      <c r="AP100" s="288"/>
      <c r="AQ100" s="291"/>
      <c r="AR100" s="288"/>
    </row>
    <row r="101" spans="1:44" x14ac:dyDescent="0.3">
      <c r="A101" s="316">
        <v>6673</v>
      </c>
      <c r="B101" s="7" t="s">
        <v>143</v>
      </c>
      <c r="C101" s="317">
        <v>4.7</v>
      </c>
      <c r="D101" s="317">
        <v>96</v>
      </c>
      <c r="E101" s="313"/>
      <c r="F101" s="313"/>
      <c r="G101" s="313"/>
      <c r="H101" s="313"/>
      <c r="I101" s="313"/>
      <c r="J101" s="313"/>
      <c r="K101" s="313"/>
      <c r="L101" s="313"/>
      <c r="M101" s="313"/>
      <c r="N101" s="313"/>
      <c r="O101" s="313"/>
      <c r="P101" s="313"/>
      <c r="Q101" s="314">
        <f t="shared" ref="Q101" si="251">(SUM(U101,W101,Y101,AA101,AC101,AE101,AG101,AI101,AK101,AM101,AO101,AQ101)/S102)</f>
        <v>0</v>
      </c>
      <c r="R101" s="315">
        <f t="shared" ref="R101" si="252">SUM(U101,W101,Y101,AA101,AC101,AE101,AG101,AI101,AK101,AM101,AO101,AQ101)</f>
        <v>0</v>
      </c>
      <c r="S101" s="36">
        <f>S102*1.6368</f>
        <v>14.223792</v>
      </c>
      <c r="T101" s="12" t="s">
        <v>52</v>
      </c>
      <c r="U101" s="288">
        <f t="shared" ref="U101" si="253">(CEILING(E101,$D101)/$D101)*$S102</f>
        <v>0</v>
      </c>
      <c r="V101" s="287">
        <f t="shared" ref="V101:AR101" si="254">(U101/$S102)*$S101</f>
        <v>0</v>
      </c>
      <c r="W101" s="291">
        <f>(CEILING(F101,$D101)/$D101)*$S102</f>
        <v>0</v>
      </c>
      <c r="X101" s="287">
        <f t="shared" si="254"/>
        <v>0</v>
      </c>
      <c r="Y101" s="291">
        <f>(CEILING(G101,$D101)/$D101)*$S102</f>
        <v>0</v>
      </c>
      <c r="Z101" s="287">
        <f t="shared" si="254"/>
        <v>0</v>
      </c>
      <c r="AA101" s="291">
        <f>(CEILING(H101,$D101)/$D101)*$S102</f>
        <v>0</v>
      </c>
      <c r="AB101" s="287">
        <f t="shared" si="254"/>
        <v>0</v>
      </c>
      <c r="AC101" s="291">
        <f>(CEILING(I101,$D101)/$D101)*$S102</f>
        <v>0</v>
      </c>
      <c r="AD101" s="287">
        <f t="shared" si="254"/>
        <v>0</v>
      </c>
      <c r="AE101" s="291">
        <f>(CEILING(J101,$D101)/$D101)*$S102</f>
        <v>0</v>
      </c>
      <c r="AF101" s="287">
        <f t="shared" si="254"/>
        <v>0</v>
      </c>
      <c r="AG101" s="291">
        <f>(CEILING(K101,$D101)/$D101)*$S102</f>
        <v>0</v>
      </c>
      <c r="AH101" s="287">
        <f t="shared" si="254"/>
        <v>0</v>
      </c>
      <c r="AI101" s="291">
        <f>(CEILING(L101,$D101)/$D101)*$S102</f>
        <v>0</v>
      </c>
      <c r="AJ101" s="287">
        <f t="shared" si="254"/>
        <v>0</v>
      </c>
      <c r="AK101" s="291">
        <f>(CEILING(M101,$D101)/$D101)*$S102</f>
        <v>0</v>
      </c>
      <c r="AL101" s="287">
        <f t="shared" si="254"/>
        <v>0</v>
      </c>
      <c r="AM101" s="291">
        <f>(CEILING(N101,$D101)/$D101)*$S102</f>
        <v>0</v>
      </c>
      <c r="AN101" s="287">
        <f t="shared" si="254"/>
        <v>0</v>
      </c>
      <c r="AO101" s="291">
        <f>(CEILING(O101,$D101)/$D101)*$S102</f>
        <v>0</v>
      </c>
      <c r="AP101" s="287">
        <f t="shared" si="254"/>
        <v>0</v>
      </c>
      <c r="AQ101" s="291">
        <f>(CEILING(P101,$D101)/$D101)*$S102</f>
        <v>0</v>
      </c>
      <c r="AR101" s="287">
        <f t="shared" si="254"/>
        <v>0</v>
      </c>
    </row>
    <row r="102" spans="1:44" x14ac:dyDescent="0.3">
      <c r="A102" s="316"/>
      <c r="B102" s="10" t="s">
        <v>76</v>
      </c>
      <c r="C102" s="317"/>
      <c r="D102" s="317"/>
      <c r="E102" s="313"/>
      <c r="F102" s="313"/>
      <c r="G102" s="313"/>
      <c r="H102" s="313"/>
      <c r="I102" s="313"/>
      <c r="J102" s="313"/>
      <c r="K102" s="313"/>
      <c r="L102" s="313"/>
      <c r="M102" s="313"/>
      <c r="N102" s="313"/>
      <c r="O102" s="313"/>
      <c r="P102" s="313"/>
      <c r="Q102" s="314"/>
      <c r="R102" s="318"/>
      <c r="S102" s="35">
        <v>8.69</v>
      </c>
      <c r="T102" s="11" t="s">
        <v>54</v>
      </c>
      <c r="U102" s="288"/>
      <c r="V102" s="288"/>
      <c r="W102" s="291"/>
      <c r="X102" s="288"/>
      <c r="Y102" s="291"/>
      <c r="Z102" s="288"/>
      <c r="AA102" s="291"/>
      <c r="AB102" s="288"/>
      <c r="AC102" s="291"/>
      <c r="AD102" s="288"/>
      <c r="AE102" s="291"/>
      <c r="AF102" s="288"/>
      <c r="AG102" s="291"/>
      <c r="AH102" s="288"/>
      <c r="AI102" s="291"/>
      <c r="AJ102" s="288"/>
      <c r="AK102" s="291"/>
      <c r="AL102" s="288"/>
      <c r="AM102" s="291"/>
      <c r="AN102" s="288"/>
      <c r="AO102" s="291"/>
      <c r="AP102" s="288"/>
      <c r="AQ102" s="291"/>
      <c r="AR102" s="288"/>
    </row>
    <row r="103" spans="1:44" x14ac:dyDescent="0.3">
      <c r="A103" s="316">
        <v>6676</v>
      </c>
      <c r="B103" s="7" t="s">
        <v>144</v>
      </c>
      <c r="C103" s="317">
        <v>4.5</v>
      </c>
      <c r="D103" s="317">
        <v>108</v>
      </c>
      <c r="E103" s="313"/>
      <c r="F103" s="313"/>
      <c r="G103" s="313"/>
      <c r="H103" s="313"/>
      <c r="I103" s="313"/>
      <c r="J103" s="313"/>
      <c r="K103" s="313"/>
      <c r="L103" s="313"/>
      <c r="M103" s="313"/>
      <c r="N103" s="313"/>
      <c r="O103" s="313"/>
      <c r="P103" s="313"/>
      <c r="Q103" s="314">
        <f t="shared" ref="Q103" si="255">(SUM(U103,W103,Y103,AA103,AC103,AE103,AG103,AI103,AK103,AM103,AO103,AQ103)/S104)</f>
        <v>0</v>
      </c>
      <c r="R103" s="315">
        <f t="shared" ref="R103" si="256">SUM(U103,W103,Y103,AA103,AC103,AE103,AG103,AI103,AK103,AM103,AO103,AQ103)</f>
        <v>0</v>
      </c>
      <c r="S103" s="36">
        <f>S104*1.6368</f>
        <v>19.052352000000003</v>
      </c>
      <c r="T103" s="12" t="s">
        <v>52</v>
      </c>
      <c r="U103" s="288">
        <f t="shared" ref="U103" si="257">(CEILING(E103,$D103)/$D103)*$S104</f>
        <v>0</v>
      </c>
      <c r="V103" s="287">
        <f t="shared" ref="V103:AR103" si="258">(U103/$S104)*$S103</f>
        <v>0</v>
      </c>
      <c r="W103" s="291">
        <f>(CEILING(F103,$D103)/$D103)*$S104</f>
        <v>0</v>
      </c>
      <c r="X103" s="287">
        <f t="shared" si="258"/>
        <v>0</v>
      </c>
      <c r="Y103" s="291">
        <f>(CEILING(G103,$D103)/$D103)*$S104</f>
        <v>0</v>
      </c>
      <c r="Z103" s="287">
        <f t="shared" si="258"/>
        <v>0</v>
      </c>
      <c r="AA103" s="291">
        <f>(CEILING(H103,$D103)/$D103)*$S104</f>
        <v>0</v>
      </c>
      <c r="AB103" s="287">
        <f t="shared" si="258"/>
        <v>0</v>
      </c>
      <c r="AC103" s="291">
        <f>(CEILING(I103,$D103)/$D103)*$S104</f>
        <v>0</v>
      </c>
      <c r="AD103" s="287">
        <f t="shared" si="258"/>
        <v>0</v>
      </c>
      <c r="AE103" s="291">
        <f>(CEILING(J103,$D103)/$D103)*$S104</f>
        <v>0</v>
      </c>
      <c r="AF103" s="287">
        <f t="shared" si="258"/>
        <v>0</v>
      </c>
      <c r="AG103" s="291">
        <f>(CEILING(K103,$D103)/$D103)*$S104</f>
        <v>0</v>
      </c>
      <c r="AH103" s="287">
        <f t="shared" si="258"/>
        <v>0</v>
      </c>
      <c r="AI103" s="291">
        <f>(CEILING(L103,$D103)/$D103)*$S104</f>
        <v>0</v>
      </c>
      <c r="AJ103" s="287">
        <f t="shared" si="258"/>
        <v>0</v>
      </c>
      <c r="AK103" s="291">
        <f>(CEILING(M103,$D103)/$D103)*$S104</f>
        <v>0</v>
      </c>
      <c r="AL103" s="287">
        <f t="shared" si="258"/>
        <v>0</v>
      </c>
      <c r="AM103" s="291">
        <f>(CEILING(N103,$D103)/$D103)*$S104</f>
        <v>0</v>
      </c>
      <c r="AN103" s="287">
        <f t="shared" si="258"/>
        <v>0</v>
      </c>
      <c r="AO103" s="291">
        <f>(CEILING(O103,$D103)/$D103)*$S104</f>
        <v>0</v>
      </c>
      <c r="AP103" s="287">
        <f t="shared" si="258"/>
        <v>0</v>
      </c>
      <c r="AQ103" s="291">
        <f>(CEILING(P103,$D103)/$D103)*$S104</f>
        <v>0</v>
      </c>
      <c r="AR103" s="287">
        <f t="shared" si="258"/>
        <v>0</v>
      </c>
    </row>
    <row r="104" spans="1:44" x14ac:dyDescent="0.3">
      <c r="A104" s="316"/>
      <c r="B104" s="10" t="s">
        <v>77</v>
      </c>
      <c r="C104" s="317"/>
      <c r="D104" s="317"/>
      <c r="E104" s="313"/>
      <c r="F104" s="313"/>
      <c r="G104" s="313"/>
      <c r="H104" s="313"/>
      <c r="I104" s="313"/>
      <c r="J104" s="313"/>
      <c r="K104" s="313"/>
      <c r="L104" s="313"/>
      <c r="M104" s="313"/>
      <c r="N104" s="313"/>
      <c r="O104" s="313"/>
      <c r="P104" s="313"/>
      <c r="Q104" s="314"/>
      <c r="R104" s="318"/>
      <c r="S104" s="35">
        <v>11.64</v>
      </c>
      <c r="T104" s="11" t="s">
        <v>54</v>
      </c>
      <c r="U104" s="288"/>
      <c r="V104" s="288"/>
      <c r="W104" s="291"/>
      <c r="X104" s="288"/>
      <c r="Y104" s="291"/>
      <c r="Z104" s="288"/>
      <c r="AA104" s="291"/>
      <c r="AB104" s="288"/>
      <c r="AC104" s="291"/>
      <c r="AD104" s="288"/>
      <c r="AE104" s="291"/>
      <c r="AF104" s="288"/>
      <c r="AG104" s="291"/>
      <c r="AH104" s="288"/>
      <c r="AI104" s="291"/>
      <c r="AJ104" s="288"/>
      <c r="AK104" s="291"/>
      <c r="AL104" s="288"/>
      <c r="AM104" s="291"/>
      <c r="AN104" s="288"/>
      <c r="AO104" s="291"/>
      <c r="AP104" s="288"/>
      <c r="AQ104" s="291"/>
      <c r="AR104" s="288"/>
    </row>
    <row r="105" spans="1:44" x14ac:dyDescent="0.3">
      <c r="A105" s="316">
        <v>6677</v>
      </c>
      <c r="B105" s="7" t="s">
        <v>145</v>
      </c>
      <c r="C105" s="317">
        <v>4</v>
      </c>
      <c r="D105" s="317">
        <v>96</v>
      </c>
      <c r="E105" s="313"/>
      <c r="F105" s="313"/>
      <c r="G105" s="313"/>
      <c r="H105" s="313"/>
      <c r="I105" s="313"/>
      <c r="J105" s="313"/>
      <c r="K105" s="313"/>
      <c r="L105" s="313"/>
      <c r="M105" s="313"/>
      <c r="N105" s="313"/>
      <c r="O105" s="313"/>
      <c r="P105" s="313"/>
      <c r="Q105" s="314">
        <f>(SUM(U105,W105,Y105,AA105,AC105,AE105,AG105,AI105,AK105,AM105,AO105,AQ105)/S106)</f>
        <v>0</v>
      </c>
      <c r="R105" s="315">
        <f t="shared" ref="R105" si="259">SUM(U105,W105,Y105,AA105,AC105,AE105,AG105,AI105,AK105,AM105,AO105,AQ105)</f>
        <v>0</v>
      </c>
      <c r="S105" s="36">
        <f>S106*1.6368</f>
        <v>14.223792</v>
      </c>
      <c r="T105" s="12" t="s">
        <v>52</v>
      </c>
      <c r="U105" s="288">
        <f t="shared" ref="U105" si="260">(CEILING(E105,$D105)/$D105)*$S106</f>
        <v>0</v>
      </c>
      <c r="V105" s="287">
        <f t="shared" ref="V105:AR105" si="261">(U105/$S106)*$S105</f>
        <v>0</v>
      </c>
      <c r="W105" s="291">
        <f>(CEILING(F105,$D105)/$D105)*$S106</f>
        <v>0</v>
      </c>
      <c r="X105" s="287">
        <f t="shared" si="261"/>
        <v>0</v>
      </c>
      <c r="Y105" s="291">
        <f>(CEILING(G105,$D105)/$D105)*$S106</f>
        <v>0</v>
      </c>
      <c r="Z105" s="287">
        <f t="shared" si="261"/>
        <v>0</v>
      </c>
      <c r="AA105" s="291">
        <f>(CEILING(H105,$D105)/$D105)*$S106</f>
        <v>0</v>
      </c>
      <c r="AB105" s="287">
        <f t="shared" si="261"/>
        <v>0</v>
      </c>
      <c r="AC105" s="291">
        <f>(CEILING(I105,$D105)/$D105)*$S106</f>
        <v>0</v>
      </c>
      <c r="AD105" s="287">
        <f t="shared" si="261"/>
        <v>0</v>
      </c>
      <c r="AE105" s="291">
        <f>(CEILING(J105,$D105)/$D105)*$S106</f>
        <v>0</v>
      </c>
      <c r="AF105" s="287">
        <f t="shared" si="261"/>
        <v>0</v>
      </c>
      <c r="AG105" s="291">
        <f>(CEILING(K105,$D105)/$D105)*$S106</f>
        <v>0</v>
      </c>
      <c r="AH105" s="287">
        <f t="shared" si="261"/>
        <v>0</v>
      </c>
      <c r="AI105" s="291">
        <f>(CEILING(L105,$D105)/$D105)*$S106</f>
        <v>0</v>
      </c>
      <c r="AJ105" s="287">
        <f t="shared" si="261"/>
        <v>0</v>
      </c>
      <c r="AK105" s="291">
        <f>(CEILING(M105,$D105)/$D105)*$S106</f>
        <v>0</v>
      </c>
      <c r="AL105" s="287">
        <f t="shared" si="261"/>
        <v>0</v>
      </c>
      <c r="AM105" s="291">
        <f>(CEILING(N105,$D105)/$D105)*$S106</f>
        <v>0</v>
      </c>
      <c r="AN105" s="287">
        <f t="shared" si="261"/>
        <v>0</v>
      </c>
      <c r="AO105" s="291">
        <f>(CEILING(O105,$D105)/$D105)*$S106</f>
        <v>0</v>
      </c>
      <c r="AP105" s="287">
        <f t="shared" si="261"/>
        <v>0</v>
      </c>
      <c r="AQ105" s="291">
        <f>(CEILING(P105,$D105)/$D105)*$S106</f>
        <v>0</v>
      </c>
      <c r="AR105" s="287">
        <f t="shared" si="261"/>
        <v>0</v>
      </c>
    </row>
    <row r="106" spans="1:44" x14ac:dyDescent="0.3">
      <c r="A106" s="311"/>
      <c r="B106" s="41" t="s">
        <v>76</v>
      </c>
      <c r="C106" s="312"/>
      <c r="D106" s="312"/>
      <c r="E106" s="309"/>
      <c r="F106" s="309"/>
      <c r="G106" s="309"/>
      <c r="H106" s="309"/>
      <c r="I106" s="309"/>
      <c r="J106" s="309"/>
      <c r="K106" s="309"/>
      <c r="L106" s="309"/>
      <c r="M106" s="309"/>
      <c r="N106" s="309"/>
      <c r="O106" s="309"/>
      <c r="P106" s="309"/>
      <c r="Q106" s="310"/>
      <c r="R106" s="298"/>
      <c r="S106" s="42">
        <v>8.69</v>
      </c>
      <c r="T106" s="43" t="s">
        <v>54</v>
      </c>
      <c r="U106" s="288"/>
      <c r="V106" s="288"/>
      <c r="W106" s="291"/>
      <c r="X106" s="288"/>
      <c r="Y106" s="291"/>
      <c r="Z106" s="288"/>
      <c r="AA106" s="291"/>
      <c r="AB106" s="288"/>
      <c r="AC106" s="291"/>
      <c r="AD106" s="288"/>
      <c r="AE106" s="291"/>
      <c r="AF106" s="288"/>
      <c r="AG106" s="291"/>
      <c r="AH106" s="288"/>
      <c r="AI106" s="291"/>
      <c r="AJ106" s="288"/>
      <c r="AK106" s="291"/>
      <c r="AL106" s="288"/>
      <c r="AM106" s="291"/>
      <c r="AN106" s="288"/>
      <c r="AO106" s="291"/>
      <c r="AP106" s="288"/>
      <c r="AQ106" s="291"/>
      <c r="AR106" s="288"/>
    </row>
    <row r="107" spans="1:44" x14ac:dyDescent="0.3">
      <c r="A107" s="307">
        <v>6693</v>
      </c>
      <c r="B107" s="38" t="s">
        <v>146</v>
      </c>
      <c r="C107" s="308">
        <v>2</v>
      </c>
      <c r="D107" s="308">
        <v>180</v>
      </c>
      <c r="E107" s="304"/>
      <c r="F107" s="304"/>
      <c r="G107" s="304"/>
      <c r="H107" s="304"/>
      <c r="I107" s="304"/>
      <c r="J107" s="304"/>
      <c r="K107" s="304"/>
      <c r="L107" s="304"/>
      <c r="M107" s="304"/>
      <c r="N107" s="304"/>
      <c r="O107" s="304"/>
      <c r="P107" s="304"/>
      <c r="Q107" s="305">
        <f t="shared" ref="Q107" si="262">(SUM(U107,W107,Y107,AA107,AC107,AE107,AG107,AI107,AK107,AM107,AO107,AQ107)/S108)</f>
        <v>0</v>
      </c>
      <c r="R107" s="306">
        <f t="shared" ref="R107" si="263">SUM(U107,W107,Y107,AA107,AC107,AE107,AG107,AI107,AK107,AM107,AO107,AQ107)</f>
        <v>0</v>
      </c>
      <c r="S107" s="39">
        <v>37.82</v>
      </c>
      <c r="T107" s="13" t="s">
        <v>78</v>
      </c>
      <c r="U107" s="288">
        <f t="shared" ref="U107" si="264">(CEILING(E107,$D107)/$D107)*$S108</f>
        <v>0</v>
      </c>
      <c r="V107" s="287">
        <f t="shared" ref="V107:AR107" si="265">(U107/$S108)*$S107</f>
        <v>0</v>
      </c>
      <c r="W107" s="291">
        <f>(CEILING(F107,$D107)/$D107)*$S108</f>
        <v>0</v>
      </c>
      <c r="X107" s="287">
        <f t="shared" si="265"/>
        <v>0</v>
      </c>
      <c r="Y107" s="291">
        <f>(CEILING(G107,$D107)/$D107)*$S108</f>
        <v>0</v>
      </c>
      <c r="Z107" s="287">
        <f t="shared" si="265"/>
        <v>0</v>
      </c>
      <c r="AA107" s="291">
        <f>(CEILING(H107,$D107)/$D107)*$S108</f>
        <v>0</v>
      </c>
      <c r="AB107" s="287">
        <f t="shared" si="265"/>
        <v>0</v>
      </c>
      <c r="AC107" s="291">
        <f>(CEILING(I107,$D107)/$D107)*$S108</f>
        <v>0</v>
      </c>
      <c r="AD107" s="287">
        <f t="shared" si="265"/>
        <v>0</v>
      </c>
      <c r="AE107" s="291">
        <f>(CEILING(J107,$D107)/$D107)*$S108</f>
        <v>0</v>
      </c>
      <c r="AF107" s="287">
        <f t="shared" si="265"/>
        <v>0</v>
      </c>
      <c r="AG107" s="291">
        <f>(CEILING(K107,$D107)/$D107)*$S108</f>
        <v>0</v>
      </c>
      <c r="AH107" s="287">
        <f t="shared" si="265"/>
        <v>0</v>
      </c>
      <c r="AI107" s="291">
        <f>(CEILING(L107,$D107)/$D107)*$S108</f>
        <v>0</v>
      </c>
      <c r="AJ107" s="287">
        <f t="shared" si="265"/>
        <v>0</v>
      </c>
      <c r="AK107" s="291">
        <f>(CEILING(M107,$D107)/$D107)*$S108</f>
        <v>0</v>
      </c>
      <c r="AL107" s="287">
        <f t="shared" si="265"/>
        <v>0</v>
      </c>
      <c r="AM107" s="291">
        <f>(CEILING(N107,$D107)/$D107)*$S108</f>
        <v>0</v>
      </c>
      <c r="AN107" s="287">
        <f t="shared" si="265"/>
        <v>0</v>
      </c>
      <c r="AO107" s="291">
        <f>(CEILING(O107,$D107)/$D107)*$S108</f>
        <v>0</v>
      </c>
      <c r="AP107" s="287">
        <f t="shared" si="265"/>
        <v>0</v>
      </c>
      <c r="AQ107" s="291">
        <f>(CEILING(P107,$D107)/$D107)*$S108</f>
        <v>0</v>
      </c>
      <c r="AR107" s="287">
        <f t="shared" si="265"/>
        <v>0</v>
      </c>
    </row>
    <row r="108" spans="1:44" x14ac:dyDescent="0.3">
      <c r="A108" s="307"/>
      <c r="B108" s="14" t="s">
        <v>79</v>
      </c>
      <c r="C108" s="308"/>
      <c r="D108" s="308"/>
      <c r="E108" s="304"/>
      <c r="F108" s="304"/>
      <c r="G108" s="304"/>
      <c r="H108" s="304"/>
      <c r="I108" s="304"/>
      <c r="J108" s="304"/>
      <c r="K108" s="304"/>
      <c r="L108" s="304"/>
      <c r="M108" s="304"/>
      <c r="N108" s="304"/>
      <c r="O108" s="304"/>
      <c r="P108" s="304"/>
      <c r="Q108" s="305"/>
      <c r="R108" s="306"/>
      <c r="S108" s="40">
        <v>16.239999999999998</v>
      </c>
      <c r="T108" s="15" t="s">
        <v>54</v>
      </c>
      <c r="U108" s="288"/>
      <c r="V108" s="288"/>
      <c r="W108" s="291"/>
      <c r="X108" s="288"/>
      <c r="Y108" s="291"/>
      <c r="Z108" s="288"/>
      <c r="AA108" s="291"/>
      <c r="AB108" s="288"/>
      <c r="AC108" s="291"/>
      <c r="AD108" s="288"/>
      <c r="AE108" s="291"/>
      <c r="AF108" s="288"/>
      <c r="AG108" s="291"/>
      <c r="AH108" s="288"/>
      <c r="AI108" s="291"/>
      <c r="AJ108" s="288"/>
      <c r="AK108" s="291"/>
      <c r="AL108" s="288"/>
      <c r="AM108" s="291"/>
      <c r="AN108" s="288"/>
      <c r="AO108" s="291"/>
      <c r="AP108" s="288"/>
      <c r="AQ108" s="291"/>
      <c r="AR108" s="288"/>
    </row>
    <row r="109" spans="1:44" x14ac:dyDescent="0.3">
      <c r="A109" s="300">
        <v>6694</v>
      </c>
      <c r="B109" s="44" t="s">
        <v>147</v>
      </c>
      <c r="C109" s="302">
        <v>2.5</v>
      </c>
      <c r="D109" s="302">
        <v>180</v>
      </c>
      <c r="E109" s="289"/>
      <c r="F109" s="289"/>
      <c r="G109" s="289"/>
      <c r="H109" s="289"/>
      <c r="I109" s="289"/>
      <c r="J109" s="289"/>
      <c r="K109" s="289"/>
      <c r="L109" s="289"/>
      <c r="M109" s="289"/>
      <c r="N109" s="289"/>
      <c r="O109" s="289"/>
      <c r="P109" s="289"/>
      <c r="Q109" s="296">
        <f t="shared" ref="Q109" si="266">(SUM(U109,W109,Y109,AA109,AC109,AE109,AG109,AI109,AK109,AM109,AO109,AQ109)/S110)</f>
        <v>0</v>
      </c>
      <c r="R109" s="298">
        <f t="shared" ref="R109" si="267">SUM(U109,W109,Y109,AA109,AC109,AE109,AG109,AI109,AK109,AM109,AO109,AQ109)</f>
        <v>0</v>
      </c>
      <c r="S109" s="45">
        <f>S110*1.6368</f>
        <v>6.6617760000000006</v>
      </c>
      <c r="T109" s="46" t="s">
        <v>52</v>
      </c>
      <c r="U109" s="288">
        <f t="shared" ref="U109" si="268">(CEILING(E109,$D109)/$D109)*$S110</f>
        <v>0</v>
      </c>
      <c r="V109" s="287">
        <f t="shared" ref="V109:AR109" si="269">(U109/$S110)*$S109</f>
        <v>0</v>
      </c>
      <c r="W109" s="291">
        <f t="shared" ref="W109" si="270">(CEILING(F109,$D109)/$D109)*$S110</f>
        <v>0</v>
      </c>
      <c r="X109" s="287">
        <f t="shared" si="269"/>
        <v>0</v>
      </c>
      <c r="Y109" s="291">
        <f t="shared" ref="Y109" si="271">(CEILING(G109,$D109)/$D109)*$S110</f>
        <v>0</v>
      </c>
      <c r="Z109" s="287">
        <f t="shared" si="269"/>
        <v>0</v>
      </c>
      <c r="AA109" s="291">
        <f t="shared" ref="AA109" si="272">(CEILING(H109,$D109)/$D109)*$S110</f>
        <v>0</v>
      </c>
      <c r="AB109" s="287">
        <f t="shared" si="269"/>
        <v>0</v>
      </c>
      <c r="AC109" s="291">
        <f t="shared" ref="AC109" si="273">(CEILING(I109,$D109)/$D109)*$S110</f>
        <v>0</v>
      </c>
      <c r="AD109" s="287">
        <f t="shared" si="269"/>
        <v>0</v>
      </c>
      <c r="AE109" s="291">
        <f t="shared" ref="AE109" si="274">(CEILING(J109,$D109)/$D109)*$S110</f>
        <v>0</v>
      </c>
      <c r="AF109" s="287">
        <f t="shared" si="269"/>
        <v>0</v>
      </c>
      <c r="AG109" s="291">
        <f t="shared" ref="AG109" si="275">(CEILING(K109,$D109)/$D109)*$S110</f>
        <v>0</v>
      </c>
      <c r="AH109" s="287">
        <f t="shared" si="269"/>
        <v>0</v>
      </c>
      <c r="AI109" s="291">
        <f t="shared" ref="AI109" si="276">(CEILING(L109,$D109)/$D109)*$S110</f>
        <v>0</v>
      </c>
      <c r="AJ109" s="287">
        <f t="shared" si="269"/>
        <v>0</v>
      </c>
      <c r="AK109" s="291">
        <f t="shared" ref="AK109" si="277">(CEILING(M109,$D109)/$D109)*$S110</f>
        <v>0</v>
      </c>
      <c r="AL109" s="287">
        <f t="shared" si="269"/>
        <v>0</v>
      </c>
      <c r="AM109" s="291">
        <f t="shared" ref="AM109" si="278">(CEILING(N109,$D109)/$D109)*$S110</f>
        <v>0</v>
      </c>
      <c r="AN109" s="287">
        <f t="shared" si="269"/>
        <v>0</v>
      </c>
      <c r="AO109" s="291">
        <f t="shared" ref="AO109" si="279">(CEILING(O109,$D109)/$D109)*$S110</f>
        <v>0</v>
      </c>
      <c r="AP109" s="287">
        <f t="shared" si="269"/>
        <v>0</v>
      </c>
      <c r="AQ109" s="291">
        <f t="shared" ref="AQ109" si="280">(CEILING(P109,$D109)/$D109)*$S110</f>
        <v>0</v>
      </c>
      <c r="AR109" s="287">
        <f t="shared" si="269"/>
        <v>0</v>
      </c>
    </row>
    <row r="110" spans="1:44" x14ac:dyDescent="0.3">
      <c r="A110" s="311"/>
      <c r="B110" s="41" t="s">
        <v>80</v>
      </c>
      <c r="C110" s="312"/>
      <c r="D110" s="312"/>
      <c r="E110" s="309"/>
      <c r="F110" s="309"/>
      <c r="G110" s="309"/>
      <c r="H110" s="309"/>
      <c r="I110" s="309"/>
      <c r="J110" s="309"/>
      <c r="K110" s="309"/>
      <c r="L110" s="309"/>
      <c r="M110" s="309"/>
      <c r="N110" s="309"/>
      <c r="O110" s="309"/>
      <c r="P110" s="309"/>
      <c r="Q110" s="310"/>
      <c r="R110" s="298"/>
      <c r="S110" s="42">
        <v>4.07</v>
      </c>
      <c r="T110" s="43" t="s">
        <v>54</v>
      </c>
      <c r="U110" s="288"/>
      <c r="V110" s="288"/>
      <c r="W110" s="291"/>
      <c r="X110" s="288"/>
      <c r="Y110" s="291"/>
      <c r="Z110" s="288"/>
      <c r="AA110" s="291"/>
      <c r="AB110" s="288"/>
      <c r="AC110" s="291"/>
      <c r="AD110" s="288"/>
      <c r="AE110" s="291"/>
      <c r="AF110" s="288"/>
      <c r="AG110" s="291"/>
      <c r="AH110" s="288"/>
      <c r="AI110" s="291"/>
      <c r="AJ110" s="288"/>
      <c r="AK110" s="291"/>
      <c r="AL110" s="288"/>
      <c r="AM110" s="291"/>
      <c r="AN110" s="288"/>
      <c r="AO110" s="291"/>
      <c r="AP110" s="288"/>
      <c r="AQ110" s="291"/>
      <c r="AR110" s="288"/>
    </row>
    <row r="111" spans="1:44" x14ac:dyDescent="0.3">
      <c r="A111" s="307">
        <v>6694</v>
      </c>
      <c r="B111" s="38" t="s">
        <v>147</v>
      </c>
      <c r="C111" s="308">
        <v>2.5</v>
      </c>
      <c r="D111" s="308">
        <v>180</v>
      </c>
      <c r="E111" s="304"/>
      <c r="F111" s="304"/>
      <c r="G111" s="304"/>
      <c r="H111" s="304"/>
      <c r="I111" s="304"/>
      <c r="J111" s="304"/>
      <c r="K111" s="304"/>
      <c r="L111" s="304"/>
      <c r="M111" s="304"/>
      <c r="N111" s="304"/>
      <c r="O111" s="304"/>
      <c r="P111" s="304"/>
      <c r="Q111" s="305">
        <f t="shared" ref="Q111" si="281">(SUM(U111,W111,Y111,AA111,AC111,AE111,AG111,AI111,AK111,AM111,AO111,AQ111)/S112)</f>
        <v>0</v>
      </c>
      <c r="R111" s="306">
        <f t="shared" ref="R111" si="282">SUM(U111,W111,Y111,AA111,AC111,AE111,AG111,AI111,AK111,AM111,AO111,AQ111)</f>
        <v>0</v>
      </c>
      <c r="S111" s="39">
        <v>37.82</v>
      </c>
      <c r="T111" s="13" t="s">
        <v>78</v>
      </c>
      <c r="U111" s="288">
        <f t="shared" ref="U111" si="283">(CEILING(E111,$D111)/$D111)*$S112</f>
        <v>0</v>
      </c>
      <c r="V111" s="287">
        <f t="shared" ref="V111:AR111" si="284">(U111/$S112)*$S111</f>
        <v>0</v>
      </c>
      <c r="W111" s="291">
        <f>(CEILING(F111,$D111)/$D111)*$S112</f>
        <v>0</v>
      </c>
      <c r="X111" s="287">
        <f t="shared" si="284"/>
        <v>0</v>
      </c>
      <c r="Y111" s="291">
        <f>(CEILING(G111,$D111)/$D111)*$S112</f>
        <v>0</v>
      </c>
      <c r="Z111" s="287">
        <f t="shared" si="284"/>
        <v>0</v>
      </c>
      <c r="AA111" s="291">
        <f>(CEILING(H111,$D111)/$D111)*$S112</f>
        <v>0</v>
      </c>
      <c r="AB111" s="287">
        <f t="shared" si="284"/>
        <v>0</v>
      </c>
      <c r="AC111" s="291">
        <f>(CEILING(I111,$D111)/$D111)*$S112</f>
        <v>0</v>
      </c>
      <c r="AD111" s="287">
        <f t="shared" si="284"/>
        <v>0</v>
      </c>
      <c r="AE111" s="291">
        <f>(CEILING(J111,$D111)/$D111)*$S112</f>
        <v>0</v>
      </c>
      <c r="AF111" s="287">
        <f t="shared" si="284"/>
        <v>0</v>
      </c>
      <c r="AG111" s="291">
        <f>(CEILING(K111,$D111)/$D111)*$S112</f>
        <v>0</v>
      </c>
      <c r="AH111" s="287">
        <f t="shared" si="284"/>
        <v>0</v>
      </c>
      <c r="AI111" s="291">
        <f>(CEILING(L111,$D111)/$D111)*$S112</f>
        <v>0</v>
      </c>
      <c r="AJ111" s="287">
        <f t="shared" si="284"/>
        <v>0</v>
      </c>
      <c r="AK111" s="291">
        <f>(CEILING(M111,$D111)/$D111)*$S112</f>
        <v>0</v>
      </c>
      <c r="AL111" s="287">
        <f t="shared" si="284"/>
        <v>0</v>
      </c>
      <c r="AM111" s="291">
        <f>(CEILING(N111,$D111)/$D111)*$S112</f>
        <v>0</v>
      </c>
      <c r="AN111" s="287">
        <f t="shared" si="284"/>
        <v>0</v>
      </c>
      <c r="AO111" s="291">
        <f>(CEILING(O111,$D111)/$D111)*$S112</f>
        <v>0</v>
      </c>
      <c r="AP111" s="287">
        <f t="shared" si="284"/>
        <v>0</v>
      </c>
      <c r="AQ111" s="291">
        <f>(CEILING(P111,$D111)/$D111)*$S112</f>
        <v>0</v>
      </c>
      <c r="AR111" s="287">
        <f t="shared" si="284"/>
        <v>0</v>
      </c>
    </row>
    <row r="112" spans="1:44" x14ac:dyDescent="0.3">
      <c r="A112" s="307"/>
      <c r="B112" s="14" t="s">
        <v>79</v>
      </c>
      <c r="C112" s="308"/>
      <c r="D112" s="308"/>
      <c r="E112" s="304"/>
      <c r="F112" s="304"/>
      <c r="G112" s="304"/>
      <c r="H112" s="304"/>
      <c r="I112" s="304"/>
      <c r="J112" s="304"/>
      <c r="K112" s="304"/>
      <c r="L112" s="304"/>
      <c r="M112" s="304"/>
      <c r="N112" s="304"/>
      <c r="O112" s="304"/>
      <c r="P112" s="304"/>
      <c r="Q112" s="305"/>
      <c r="R112" s="306"/>
      <c r="S112" s="40">
        <v>16.239999999999998</v>
      </c>
      <c r="T112" s="15" t="s">
        <v>54</v>
      </c>
      <c r="U112" s="288"/>
      <c r="V112" s="288"/>
      <c r="W112" s="291"/>
      <c r="X112" s="288"/>
      <c r="Y112" s="291"/>
      <c r="Z112" s="288"/>
      <c r="AA112" s="291"/>
      <c r="AB112" s="288"/>
      <c r="AC112" s="291"/>
      <c r="AD112" s="288"/>
      <c r="AE112" s="291"/>
      <c r="AF112" s="288"/>
      <c r="AG112" s="291"/>
      <c r="AH112" s="288"/>
      <c r="AI112" s="291"/>
      <c r="AJ112" s="288"/>
      <c r="AK112" s="291"/>
      <c r="AL112" s="288"/>
      <c r="AM112" s="291"/>
      <c r="AN112" s="288"/>
      <c r="AO112" s="291"/>
      <c r="AP112" s="288"/>
      <c r="AQ112" s="291"/>
      <c r="AR112" s="288"/>
    </row>
    <row r="113" spans="1:60" x14ac:dyDescent="0.3">
      <c r="A113" s="300">
        <v>9126</v>
      </c>
      <c r="B113" s="44" t="s">
        <v>148</v>
      </c>
      <c r="C113" s="302">
        <v>2.8</v>
      </c>
      <c r="D113" s="302">
        <v>168</v>
      </c>
      <c r="E113" s="289"/>
      <c r="F113" s="289"/>
      <c r="G113" s="289"/>
      <c r="H113" s="289"/>
      <c r="I113" s="289"/>
      <c r="J113" s="289"/>
      <c r="K113" s="289"/>
      <c r="L113" s="289"/>
      <c r="M113" s="289"/>
      <c r="N113" s="289"/>
      <c r="O113" s="289"/>
      <c r="P113" s="289"/>
      <c r="Q113" s="296">
        <f t="shared" ref="Q113" si="285">(SUM(U113,W113,Y113,AA113,AC113,AE113,AG113,AI113,AK113,AM113,AO113,AQ113)/S114)</f>
        <v>0</v>
      </c>
      <c r="R113" s="298">
        <f t="shared" ref="R113" si="286">SUM(U113,W113,Y113,AA113,AC113,AE113,AG113,AI113,AK113,AM113,AO113,AQ113)</f>
        <v>0</v>
      </c>
      <c r="S113" s="45">
        <f>S114*1.6368</f>
        <v>3.1099199999999998</v>
      </c>
      <c r="T113" s="46" t="s">
        <v>52</v>
      </c>
      <c r="U113" s="288">
        <f t="shared" ref="U113" si="287">(CEILING(E113,$D113)/$D113)*$S114</f>
        <v>0</v>
      </c>
      <c r="V113" s="287">
        <f t="shared" ref="V113:AR113" si="288">(U113/$S114)*$S113</f>
        <v>0</v>
      </c>
      <c r="W113" s="291">
        <f>(CEILING(F113,$D113)/$D113)*$S114</f>
        <v>0</v>
      </c>
      <c r="X113" s="287">
        <f t="shared" si="288"/>
        <v>0</v>
      </c>
      <c r="Y113" s="291">
        <f>(CEILING(G113,$D113)/$D113)*$S114</f>
        <v>0</v>
      </c>
      <c r="Z113" s="287">
        <f t="shared" si="288"/>
        <v>0</v>
      </c>
      <c r="AA113" s="291">
        <f>(CEILING(H113,$D113)/$D113)*$S114</f>
        <v>0</v>
      </c>
      <c r="AB113" s="287">
        <f t="shared" si="288"/>
        <v>0</v>
      </c>
      <c r="AC113" s="291">
        <f>(CEILING(I113,$D113)/$D113)*$S114</f>
        <v>0</v>
      </c>
      <c r="AD113" s="287">
        <f t="shared" si="288"/>
        <v>0</v>
      </c>
      <c r="AE113" s="291">
        <f>(CEILING(J113,$D113)/$D113)*$S114</f>
        <v>0</v>
      </c>
      <c r="AF113" s="287">
        <f t="shared" si="288"/>
        <v>0</v>
      </c>
      <c r="AG113" s="291">
        <f>(CEILING(K113,$D113)/$D113)*$S114</f>
        <v>0</v>
      </c>
      <c r="AH113" s="287">
        <f t="shared" si="288"/>
        <v>0</v>
      </c>
      <c r="AI113" s="291">
        <f>(CEILING(L113,$D113)/$D113)*$S114</f>
        <v>0</v>
      </c>
      <c r="AJ113" s="287">
        <f t="shared" si="288"/>
        <v>0</v>
      </c>
      <c r="AK113" s="291">
        <f>(CEILING(M113,$D113)/$D113)*$S114</f>
        <v>0</v>
      </c>
      <c r="AL113" s="287">
        <f t="shared" si="288"/>
        <v>0</v>
      </c>
      <c r="AM113" s="291">
        <f>(CEILING(N113,$D113)/$D113)*$S114</f>
        <v>0</v>
      </c>
      <c r="AN113" s="287">
        <f t="shared" si="288"/>
        <v>0</v>
      </c>
      <c r="AO113" s="291">
        <f>(CEILING(O113,$D113)/$D113)*$S114</f>
        <v>0</v>
      </c>
      <c r="AP113" s="287">
        <f t="shared" si="288"/>
        <v>0</v>
      </c>
      <c r="AQ113" s="291">
        <f>(CEILING(P113,$D113)/$D113)*$S114</f>
        <v>0</v>
      </c>
      <c r="AR113" s="287">
        <f t="shared" si="288"/>
        <v>0</v>
      </c>
    </row>
    <row r="114" spans="1:60" ht="15" thickBot="1" x14ac:dyDescent="0.35">
      <c r="A114" s="301"/>
      <c r="B114" s="47" t="s">
        <v>81</v>
      </c>
      <c r="C114" s="303"/>
      <c r="D114" s="303"/>
      <c r="E114" s="290"/>
      <c r="F114" s="290"/>
      <c r="G114" s="290"/>
      <c r="H114" s="290"/>
      <c r="I114" s="290"/>
      <c r="J114" s="290"/>
      <c r="K114" s="290"/>
      <c r="L114" s="290"/>
      <c r="M114" s="290"/>
      <c r="N114" s="290"/>
      <c r="O114" s="290"/>
      <c r="P114" s="290"/>
      <c r="Q114" s="297"/>
      <c r="R114" s="299"/>
      <c r="S114" s="48">
        <v>1.9</v>
      </c>
      <c r="T114" s="49" t="s">
        <v>54</v>
      </c>
      <c r="U114" s="288"/>
      <c r="V114" s="288"/>
      <c r="W114" s="291"/>
      <c r="X114" s="288"/>
      <c r="Y114" s="291"/>
      <c r="Z114" s="288"/>
      <c r="AA114" s="291"/>
      <c r="AB114" s="288"/>
      <c r="AC114" s="291"/>
      <c r="AD114" s="288"/>
      <c r="AE114" s="291"/>
      <c r="AF114" s="288"/>
      <c r="AG114" s="291"/>
      <c r="AH114" s="288"/>
      <c r="AI114" s="291"/>
      <c r="AJ114" s="288"/>
      <c r="AK114" s="291"/>
      <c r="AL114" s="288"/>
      <c r="AM114" s="291"/>
      <c r="AN114" s="288"/>
      <c r="AO114" s="291"/>
      <c r="AP114" s="288"/>
      <c r="AQ114" s="291"/>
      <c r="AR114" s="288"/>
    </row>
    <row r="115" spans="1:60" ht="15" customHeight="1" x14ac:dyDescent="0.3">
      <c r="C115" s="292" t="s">
        <v>149</v>
      </c>
      <c r="D115" s="293"/>
      <c r="E115" s="278">
        <f>SUM(U5:U114)</f>
        <v>15.76</v>
      </c>
      <c r="F115" s="278">
        <f>SUM(W5:W114)</f>
        <v>0</v>
      </c>
      <c r="G115" s="278">
        <f>SUM(Y5:Y114)</f>
        <v>0</v>
      </c>
      <c r="H115" s="278">
        <f>SUM(AA5:AA114)</f>
        <v>0</v>
      </c>
      <c r="I115" s="278">
        <f>SUM(AC5:AC114)</f>
        <v>0</v>
      </c>
      <c r="J115" s="278">
        <f>SUM(AE5:AE114)</f>
        <v>0</v>
      </c>
      <c r="K115" s="278">
        <f>SUM(AG5:AG114)</f>
        <v>0</v>
      </c>
      <c r="L115" s="278">
        <f>SUM(AI5:AI114)</f>
        <v>0</v>
      </c>
      <c r="M115" s="278">
        <f>SUM(AK5:AK114)</f>
        <v>0</v>
      </c>
      <c r="N115" s="278">
        <f>SUM(AM5:AM114)</f>
        <v>0</v>
      </c>
      <c r="O115" s="278">
        <f>SUM(AO5:AO114)</f>
        <v>0</v>
      </c>
      <c r="P115" s="278">
        <f>SUM(AQ5:AQ114)</f>
        <v>0</v>
      </c>
      <c r="Q115" s="280" t="s">
        <v>150</v>
      </c>
      <c r="R115" s="281">
        <f>SUM(E115:P116)</f>
        <v>15.76</v>
      </c>
    </row>
    <row r="116" spans="1:60" ht="41.25" customHeight="1" x14ac:dyDescent="0.3">
      <c r="C116" s="294"/>
      <c r="D116" s="295"/>
      <c r="E116" s="279"/>
      <c r="F116" s="279"/>
      <c r="G116" s="279"/>
      <c r="H116" s="279"/>
      <c r="I116" s="279"/>
      <c r="J116" s="279"/>
      <c r="K116" s="279"/>
      <c r="L116" s="279"/>
      <c r="M116" s="279"/>
      <c r="N116" s="279"/>
      <c r="O116" s="279"/>
      <c r="P116" s="279"/>
      <c r="Q116" s="271"/>
      <c r="R116" s="282"/>
    </row>
    <row r="117" spans="1:60" ht="15" customHeight="1" x14ac:dyDescent="0.3">
      <c r="C117" s="283" t="s">
        <v>151</v>
      </c>
      <c r="D117" s="284"/>
      <c r="E117" s="276">
        <f>SUM(V5:V114)</f>
        <v>25.795967999999998</v>
      </c>
      <c r="F117" s="276">
        <f>SUM(X5:X114)</f>
        <v>0</v>
      </c>
      <c r="G117" s="276">
        <f>SUM(Z5:Z114)</f>
        <v>0</v>
      </c>
      <c r="H117" s="276">
        <f>SUM(AB5:AB114)</f>
        <v>0</v>
      </c>
      <c r="I117" s="276">
        <f>SUM(AD5:AD114)</f>
        <v>0</v>
      </c>
      <c r="J117" s="276">
        <f>SUM(AF5:AF114)</f>
        <v>0</v>
      </c>
      <c r="K117" s="276">
        <f>SUM(AH5:AH114)</f>
        <v>0</v>
      </c>
      <c r="L117" s="276">
        <f>SUM(AJ5:AJ114)</f>
        <v>0</v>
      </c>
      <c r="M117" s="276">
        <f>SUM(AL5:AL114)</f>
        <v>0</v>
      </c>
      <c r="N117" s="268">
        <f>SUM(AN7:AN116)</f>
        <v>0</v>
      </c>
      <c r="O117" s="268">
        <f>SUM(AP7:AP116)</f>
        <v>0</v>
      </c>
      <c r="P117" s="268">
        <f>SUM(AR7:AR116)</f>
        <v>0</v>
      </c>
      <c r="Q117" s="270" t="s">
        <v>152</v>
      </c>
      <c r="R117" s="272">
        <f>SUM(E117:P118)</f>
        <v>25.795967999999998</v>
      </c>
    </row>
    <row r="118" spans="1:60" ht="50.25" customHeight="1" x14ac:dyDescent="0.3">
      <c r="C118" s="285"/>
      <c r="D118" s="286"/>
      <c r="E118" s="277"/>
      <c r="F118" s="277"/>
      <c r="G118" s="277"/>
      <c r="H118" s="277"/>
      <c r="I118" s="277"/>
      <c r="J118" s="277"/>
      <c r="K118" s="277"/>
      <c r="L118" s="277"/>
      <c r="M118" s="277"/>
      <c r="N118" s="269"/>
      <c r="O118" s="269"/>
      <c r="P118" s="269"/>
      <c r="Q118" s="271"/>
      <c r="R118" s="273"/>
    </row>
    <row r="119" spans="1:60" ht="15" thickBot="1" x14ac:dyDescent="0.35"/>
    <row r="120" spans="1:60" s="3" customFormat="1" ht="17.399999999999999" x14ac:dyDescent="0.3">
      <c r="A120" s="16" t="s">
        <v>82</v>
      </c>
      <c r="B120" s="17" t="s">
        <v>83</v>
      </c>
      <c r="C120" s="51" t="s">
        <v>84</v>
      </c>
      <c r="D120" s="18"/>
      <c r="E120" s="19"/>
      <c r="F120" s="274" t="s">
        <v>153</v>
      </c>
      <c r="G120" s="274"/>
      <c r="H120" s="274"/>
      <c r="I120" s="274"/>
      <c r="J120" s="274"/>
      <c r="K120" s="274"/>
      <c r="L120" s="274"/>
      <c r="M120" s="274"/>
      <c r="N120" s="274"/>
      <c r="O120" s="274"/>
      <c r="P120" s="274"/>
      <c r="Q120" s="275"/>
      <c r="R120" s="20"/>
      <c r="S120" s="20"/>
      <c r="T120" s="20"/>
      <c r="U120" s="20"/>
      <c r="V120" s="20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</row>
    <row r="121" spans="1:60" s="3" customFormat="1" ht="17.399999999999999" x14ac:dyDescent="0.3">
      <c r="A121" s="21"/>
      <c r="B121" s="22"/>
      <c r="C121" s="53" t="s">
        <v>85</v>
      </c>
      <c r="D121" s="23"/>
      <c r="E121" s="24"/>
      <c r="F121" s="264" t="s">
        <v>153</v>
      </c>
      <c r="G121" s="264"/>
      <c r="H121" s="264"/>
      <c r="I121" s="264"/>
      <c r="J121" s="264"/>
      <c r="K121" s="264"/>
      <c r="L121" s="264"/>
      <c r="M121" s="264"/>
      <c r="N121" s="264"/>
      <c r="O121" s="264"/>
      <c r="P121" s="264"/>
      <c r="Q121" s="265"/>
      <c r="R121" s="20"/>
      <c r="S121" s="20"/>
      <c r="T121" s="20"/>
      <c r="U121" s="20"/>
      <c r="V121" s="20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</row>
    <row r="122" spans="1:60" s="3" customFormat="1" ht="17.399999999999999" x14ac:dyDescent="0.3">
      <c r="A122" s="21"/>
      <c r="B122" s="25"/>
      <c r="C122" s="54" t="s">
        <v>86</v>
      </c>
      <c r="D122" s="26"/>
      <c r="E122" s="26"/>
      <c r="F122" s="264" t="s">
        <v>153</v>
      </c>
      <c r="G122" s="264"/>
      <c r="H122" s="264"/>
      <c r="I122" s="264"/>
      <c r="J122" s="264"/>
      <c r="K122" s="264"/>
      <c r="L122" s="264"/>
      <c r="M122" s="264"/>
      <c r="N122" s="264"/>
      <c r="O122" s="264"/>
      <c r="P122" s="264"/>
      <c r="Q122" s="265"/>
      <c r="R122" s="20"/>
      <c r="S122" s="20"/>
      <c r="T122" s="20"/>
      <c r="U122" s="20"/>
      <c r="V122" s="20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</row>
    <row r="123" spans="1:60" s="3" customFormat="1" ht="17.399999999999999" x14ac:dyDescent="0.3">
      <c r="A123" s="21"/>
      <c r="B123" s="22"/>
      <c r="C123" s="53" t="s">
        <v>87</v>
      </c>
      <c r="D123" s="23"/>
      <c r="E123" s="24"/>
      <c r="F123" s="264" t="s">
        <v>153</v>
      </c>
      <c r="G123" s="264"/>
      <c r="H123" s="264"/>
      <c r="I123" s="264"/>
      <c r="J123" s="264"/>
      <c r="K123" s="264"/>
      <c r="L123" s="264"/>
      <c r="M123" s="264"/>
      <c r="N123" s="264"/>
      <c r="O123" s="264"/>
      <c r="P123" s="264"/>
      <c r="Q123" s="265"/>
      <c r="R123" s="20"/>
      <c r="S123" s="20"/>
      <c r="T123" s="20"/>
      <c r="U123" s="20"/>
      <c r="V123" s="20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</row>
    <row r="124" spans="1:60" s="3" customFormat="1" ht="17.399999999999999" x14ac:dyDescent="0.3">
      <c r="A124" s="21"/>
      <c r="B124" s="22"/>
      <c r="C124" s="53" t="s">
        <v>88</v>
      </c>
      <c r="D124" s="23"/>
      <c r="E124" s="24"/>
      <c r="F124" s="264" t="s">
        <v>153</v>
      </c>
      <c r="G124" s="264"/>
      <c r="H124" s="264"/>
      <c r="I124" s="264"/>
      <c r="J124" s="264"/>
      <c r="K124" s="264"/>
      <c r="L124" s="264"/>
      <c r="M124" s="264"/>
      <c r="N124" s="264"/>
      <c r="O124" s="264"/>
      <c r="P124" s="264"/>
      <c r="Q124" s="265"/>
      <c r="R124" s="20"/>
      <c r="S124" s="20"/>
      <c r="T124" s="20"/>
      <c r="U124" s="20"/>
      <c r="V124" s="20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</row>
    <row r="125" spans="1:60" s="3" customFormat="1" ht="17.399999999999999" x14ac:dyDescent="0.3">
      <c r="A125" s="21"/>
      <c r="B125" s="22"/>
      <c r="C125" s="53" t="s">
        <v>89</v>
      </c>
      <c r="D125" s="23"/>
      <c r="E125" s="26"/>
      <c r="F125" s="264" t="s">
        <v>153</v>
      </c>
      <c r="G125" s="264"/>
      <c r="H125" s="264"/>
      <c r="I125" s="264"/>
      <c r="J125" s="264"/>
      <c r="K125" s="264"/>
      <c r="L125" s="264"/>
      <c r="M125" s="264"/>
      <c r="N125" s="264"/>
      <c r="O125" s="264"/>
      <c r="P125" s="264"/>
      <c r="Q125" s="265"/>
      <c r="R125" s="20"/>
      <c r="S125" s="20"/>
      <c r="T125" s="20"/>
      <c r="U125" s="20"/>
      <c r="V125" s="20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</row>
    <row r="126" spans="1:60" s="3" customFormat="1" ht="17.399999999999999" x14ac:dyDescent="0.3">
      <c r="A126" s="21"/>
      <c r="B126" s="22"/>
      <c r="C126" s="53" t="s">
        <v>90</v>
      </c>
      <c r="D126" s="23"/>
      <c r="E126" s="24"/>
      <c r="F126" s="264" t="s">
        <v>153</v>
      </c>
      <c r="G126" s="264"/>
      <c r="H126" s="264"/>
      <c r="I126" s="264"/>
      <c r="J126" s="264"/>
      <c r="K126" s="264"/>
      <c r="L126" s="264"/>
      <c r="M126" s="264"/>
      <c r="N126" s="264"/>
      <c r="O126" s="264"/>
      <c r="P126" s="264"/>
      <c r="Q126" s="265"/>
      <c r="R126" s="20"/>
      <c r="S126" s="20"/>
      <c r="T126" s="20"/>
      <c r="U126" s="20"/>
      <c r="V126" s="20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</row>
    <row r="127" spans="1:60" s="3" customFormat="1" ht="17.399999999999999" x14ac:dyDescent="0.3">
      <c r="A127" s="21"/>
      <c r="B127" s="22"/>
      <c r="C127" s="53" t="s">
        <v>91</v>
      </c>
      <c r="D127" s="23"/>
      <c r="E127" s="24"/>
      <c r="F127" s="264" t="s">
        <v>153</v>
      </c>
      <c r="G127" s="264"/>
      <c r="H127" s="264"/>
      <c r="I127" s="264"/>
      <c r="J127" s="264"/>
      <c r="K127" s="264"/>
      <c r="L127" s="264"/>
      <c r="M127" s="264"/>
      <c r="N127" s="264"/>
      <c r="O127" s="264"/>
      <c r="P127" s="264"/>
      <c r="Q127" s="265"/>
      <c r="R127" s="20"/>
      <c r="S127" s="20"/>
      <c r="T127" s="20"/>
      <c r="U127" s="20"/>
      <c r="V127" s="20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</row>
    <row r="128" spans="1:60" s="3" customFormat="1" ht="17.399999999999999" x14ac:dyDescent="0.3">
      <c r="A128" s="21"/>
      <c r="B128" s="22"/>
      <c r="C128" s="53" t="s">
        <v>92</v>
      </c>
      <c r="D128" s="23"/>
      <c r="E128" s="24"/>
      <c r="F128" s="264" t="s">
        <v>153</v>
      </c>
      <c r="G128" s="264"/>
      <c r="H128" s="264"/>
      <c r="I128" s="264"/>
      <c r="J128" s="264"/>
      <c r="K128" s="264"/>
      <c r="L128" s="264"/>
      <c r="M128" s="264"/>
      <c r="N128" s="264"/>
      <c r="O128" s="264"/>
      <c r="P128" s="264"/>
      <c r="Q128" s="265"/>
      <c r="R128" s="20"/>
      <c r="S128" s="20"/>
      <c r="T128" s="20"/>
      <c r="U128" s="20"/>
      <c r="V128" s="20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</row>
    <row r="129" spans="1:60" s="3" customFormat="1" ht="17.399999999999999" x14ac:dyDescent="0.3">
      <c r="A129" s="21"/>
      <c r="B129" s="22"/>
      <c r="C129" s="53" t="s">
        <v>93</v>
      </c>
      <c r="D129" s="23"/>
      <c r="E129" s="24"/>
      <c r="F129" s="264" t="s">
        <v>153</v>
      </c>
      <c r="G129" s="264"/>
      <c r="H129" s="264"/>
      <c r="I129" s="264"/>
      <c r="J129" s="264"/>
      <c r="K129" s="264"/>
      <c r="L129" s="264"/>
      <c r="M129" s="264"/>
      <c r="N129" s="264"/>
      <c r="O129" s="264"/>
      <c r="P129" s="264"/>
      <c r="Q129" s="265"/>
      <c r="R129" s="20"/>
      <c r="S129" s="20"/>
      <c r="T129" s="20"/>
      <c r="U129" s="20"/>
      <c r="V129" s="20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</row>
    <row r="130" spans="1:60" s="3" customFormat="1" ht="18" thickBot="1" x14ac:dyDescent="0.35">
      <c r="A130" s="21"/>
      <c r="B130" s="27"/>
      <c r="C130" s="55" t="s">
        <v>94</v>
      </c>
      <c r="D130" s="28"/>
      <c r="E130" s="29"/>
      <c r="F130" s="29"/>
      <c r="G130" s="56"/>
      <c r="H130" s="56"/>
      <c r="I130" s="266"/>
      <c r="J130" s="266"/>
      <c r="K130" s="266"/>
      <c r="L130" s="266"/>
      <c r="M130" s="266"/>
      <c r="N130" s="266"/>
      <c r="O130" s="266"/>
      <c r="P130" s="266"/>
      <c r="Q130" s="267"/>
      <c r="R130" s="20"/>
      <c r="S130" s="20"/>
      <c r="T130" s="20"/>
      <c r="U130" s="20"/>
      <c r="V130" s="20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</row>
  </sheetData>
  <sheetProtection selectLockedCells="1"/>
  <mergeCells count="2316">
    <mergeCell ref="O2:O4"/>
    <mergeCell ref="P2:P4"/>
    <mergeCell ref="Q2:Q4"/>
    <mergeCell ref="S2:T4"/>
    <mergeCell ref="A5:A6"/>
    <mergeCell ref="C5:C6"/>
    <mergeCell ref="D5:D6"/>
    <mergeCell ref="E5:E6"/>
    <mergeCell ref="F5:F6"/>
    <mergeCell ref="G5:G6"/>
    <mergeCell ref="I2:I4"/>
    <mergeCell ref="J2:J4"/>
    <mergeCell ref="K2:K4"/>
    <mergeCell ref="L2:L4"/>
    <mergeCell ref="M2:M4"/>
    <mergeCell ref="N2:N4"/>
    <mergeCell ref="E1:P1"/>
    <mergeCell ref="Q1:S1"/>
    <mergeCell ref="A2:A4"/>
    <mergeCell ref="B2:B4"/>
    <mergeCell ref="C2:C4"/>
    <mergeCell ref="D2:D4"/>
    <mergeCell ref="E2:E4"/>
    <mergeCell ref="F2:F4"/>
    <mergeCell ref="G2:G4"/>
    <mergeCell ref="H2:H4"/>
    <mergeCell ref="V5:V6"/>
    <mergeCell ref="W5:W6"/>
    <mergeCell ref="X5:X6"/>
    <mergeCell ref="Y5:Y6"/>
    <mergeCell ref="Z5:Z6"/>
    <mergeCell ref="AA5:AA6"/>
    <mergeCell ref="N5:N6"/>
    <mergeCell ref="O5:O6"/>
    <mergeCell ref="P5:P6"/>
    <mergeCell ref="Q5:Q6"/>
    <mergeCell ref="R5:R6"/>
    <mergeCell ref="U5:U6"/>
    <mergeCell ref="H5:H6"/>
    <mergeCell ref="I5:I6"/>
    <mergeCell ref="J5:J6"/>
    <mergeCell ref="K5:K6"/>
    <mergeCell ref="L5:L6"/>
    <mergeCell ref="M5:M6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AN5:AN6"/>
    <mergeCell ref="AO5:AO6"/>
    <mergeCell ref="AP5:AP6"/>
    <mergeCell ref="AQ5:AQ6"/>
    <mergeCell ref="AR5:AR6"/>
    <mergeCell ref="A7:A8"/>
    <mergeCell ref="C7:C8"/>
    <mergeCell ref="D7:D8"/>
    <mergeCell ref="E7:E8"/>
    <mergeCell ref="F7:F8"/>
    <mergeCell ref="AH5:AH6"/>
    <mergeCell ref="AI5:AI6"/>
    <mergeCell ref="AJ5:AJ6"/>
    <mergeCell ref="AK5:AK6"/>
    <mergeCell ref="AL5:AL6"/>
    <mergeCell ref="AM5:AM6"/>
    <mergeCell ref="AB5:AB6"/>
    <mergeCell ref="AC5:AC6"/>
    <mergeCell ref="AD5:AD6"/>
    <mergeCell ref="AE5:AE6"/>
    <mergeCell ref="AF5:AF6"/>
    <mergeCell ref="AG5:AG6"/>
    <mergeCell ref="A9:A10"/>
    <mergeCell ref="C9:C10"/>
    <mergeCell ref="D9:D10"/>
    <mergeCell ref="E9:E10"/>
    <mergeCell ref="F9:F10"/>
    <mergeCell ref="G9:G10"/>
    <mergeCell ref="AM7:AM8"/>
    <mergeCell ref="AN7:AN8"/>
    <mergeCell ref="AO7:AO8"/>
    <mergeCell ref="AP7:AP8"/>
    <mergeCell ref="AQ7:AQ8"/>
    <mergeCell ref="AR7:AR8"/>
    <mergeCell ref="AG7:AG8"/>
    <mergeCell ref="AH7:AH8"/>
    <mergeCell ref="AI7:AI8"/>
    <mergeCell ref="AJ7:AJ8"/>
    <mergeCell ref="AK7:AK8"/>
    <mergeCell ref="AL7:AL8"/>
    <mergeCell ref="AA7:AA8"/>
    <mergeCell ref="AB7:AB8"/>
    <mergeCell ref="AC7:AC8"/>
    <mergeCell ref="AD7:AD8"/>
    <mergeCell ref="AE7:AE8"/>
    <mergeCell ref="AF7:AF8"/>
    <mergeCell ref="U7:U8"/>
    <mergeCell ref="V7:V8"/>
    <mergeCell ref="W7:W8"/>
    <mergeCell ref="X7:X8"/>
    <mergeCell ref="Y7:Y8"/>
    <mergeCell ref="Z7:Z8"/>
    <mergeCell ref="M7:M8"/>
    <mergeCell ref="N7:N8"/>
    <mergeCell ref="V9:V10"/>
    <mergeCell ref="W9:W10"/>
    <mergeCell ref="X9:X10"/>
    <mergeCell ref="Y9:Y10"/>
    <mergeCell ref="Z9:Z10"/>
    <mergeCell ref="AA9:AA10"/>
    <mergeCell ref="N9:N10"/>
    <mergeCell ref="O9:O10"/>
    <mergeCell ref="P9:P10"/>
    <mergeCell ref="Q9:Q10"/>
    <mergeCell ref="R9:R10"/>
    <mergeCell ref="U9:U10"/>
    <mergeCell ref="H9:H10"/>
    <mergeCell ref="I9:I10"/>
    <mergeCell ref="J9:J10"/>
    <mergeCell ref="K9:K10"/>
    <mergeCell ref="L9:L10"/>
    <mergeCell ref="M9:M10"/>
    <mergeCell ref="O11:O12"/>
    <mergeCell ref="P11:P12"/>
    <mergeCell ref="Q11:Q12"/>
    <mergeCell ref="R11:R12"/>
    <mergeCell ref="G11:G12"/>
    <mergeCell ref="H11:H12"/>
    <mergeCell ref="I11:I12"/>
    <mergeCell ref="J11:J12"/>
    <mergeCell ref="K11:K12"/>
    <mergeCell ref="L11:L12"/>
    <mergeCell ref="AN9:AN10"/>
    <mergeCell ref="AO9:AO10"/>
    <mergeCell ref="AP9:AP10"/>
    <mergeCell ref="AQ9:AQ10"/>
    <mergeCell ref="AR9:AR10"/>
    <mergeCell ref="A11:A12"/>
    <mergeCell ref="C11:C12"/>
    <mergeCell ref="D11:D12"/>
    <mergeCell ref="E11:E12"/>
    <mergeCell ref="F11:F12"/>
    <mergeCell ref="AH9:AH10"/>
    <mergeCell ref="AI9:AI10"/>
    <mergeCell ref="AJ9:AJ10"/>
    <mergeCell ref="AK9:AK10"/>
    <mergeCell ref="AL9:AL10"/>
    <mergeCell ref="AM9:AM10"/>
    <mergeCell ref="AB9:AB10"/>
    <mergeCell ref="AC9:AC10"/>
    <mergeCell ref="AD9:AD10"/>
    <mergeCell ref="AE9:AE10"/>
    <mergeCell ref="AF9:AF10"/>
    <mergeCell ref="AG9:AG10"/>
    <mergeCell ref="A13:A14"/>
    <mergeCell ref="C13:C14"/>
    <mergeCell ref="D13:D14"/>
    <mergeCell ref="E13:E14"/>
    <mergeCell ref="F13:F14"/>
    <mergeCell ref="G13:G14"/>
    <mergeCell ref="AM11:AM12"/>
    <mergeCell ref="AN11:AN12"/>
    <mergeCell ref="AO11:AO12"/>
    <mergeCell ref="AP11:AP12"/>
    <mergeCell ref="AQ11:AQ12"/>
    <mergeCell ref="AR11:AR12"/>
    <mergeCell ref="AG11:AG12"/>
    <mergeCell ref="AH11:AH12"/>
    <mergeCell ref="AI11:AI12"/>
    <mergeCell ref="AJ11:AJ12"/>
    <mergeCell ref="AK11:AK12"/>
    <mergeCell ref="AL11:AL12"/>
    <mergeCell ref="AA11:AA12"/>
    <mergeCell ref="AB11:AB12"/>
    <mergeCell ref="AC11:AC12"/>
    <mergeCell ref="AD11:AD12"/>
    <mergeCell ref="AE11:AE12"/>
    <mergeCell ref="AF11:AF12"/>
    <mergeCell ref="U11:U12"/>
    <mergeCell ref="V11:V12"/>
    <mergeCell ref="W11:W12"/>
    <mergeCell ref="X11:X12"/>
    <mergeCell ref="Y11:Y12"/>
    <mergeCell ref="Z11:Z12"/>
    <mergeCell ref="M11:M12"/>
    <mergeCell ref="N11:N12"/>
    <mergeCell ref="V13:V14"/>
    <mergeCell ref="W13:W14"/>
    <mergeCell ref="X13:X14"/>
    <mergeCell ref="Y13:Y14"/>
    <mergeCell ref="Z13:Z14"/>
    <mergeCell ref="AA13:AA14"/>
    <mergeCell ref="N13:N14"/>
    <mergeCell ref="O13:O14"/>
    <mergeCell ref="P13:P14"/>
    <mergeCell ref="Q13:Q14"/>
    <mergeCell ref="R13:R14"/>
    <mergeCell ref="U13:U14"/>
    <mergeCell ref="H13:H14"/>
    <mergeCell ref="I13:I14"/>
    <mergeCell ref="J13:J14"/>
    <mergeCell ref="K13:K14"/>
    <mergeCell ref="L13:L14"/>
    <mergeCell ref="M13:M14"/>
    <mergeCell ref="O15:O16"/>
    <mergeCell ref="P15:P16"/>
    <mergeCell ref="Q15:Q16"/>
    <mergeCell ref="R15:R16"/>
    <mergeCell ref="G15:G16"/>
    <mergeCell ref="H15:H16"/>
    <mergeCell ref="I15:I16"/>
    <mergeCell ref="J15:J16"/>
    <mergeCell ref="K15:K16"/>
    <mergeCell ref="L15:L16"/>
    <mergeCell ref="AN13:AN14"/>
    <mergeCell ref="AO13:AO14"/>
    <mergeCell ref="AP13:AP14"/>
    <mergeCell ref="AQ13:AQ14"/>
    <mergeCell ref="AR13:AR14"/>
    <mergeCell ref="A15:A16"/>
    <mergeCell ref="C15:C16"/>
    <mergeCell ref="D15:D16"/>
    <mergeCell ref="E15:E16"/>
    <mergeCell ref="F15:F16"/>
    <mergeCell ref="AH13:AH14"/>
    <mergeCell ref="AI13:AI14"/>
    <mergeCell ref="AJ13:AJ14"/>
    <mergeCell ref="AK13:AK14"/>
    <mergeCell ref="AL13:AL14"/>
    <mergeCell ref="AM13:AM14"/>
    <mergeCell ref="AB13:AB14"/>
    <mergeCell ref="AC13:AC14"/>
    <mergeCell ref="AD13:AD14"/>
    <mergeCell ref="AE13:AE14"/>
    <mergeCell ref="AF13:AF14"/>
    <mergeCell ref="AG13:AG14"/>
    <mergeCell ref="A17:A18"/>
    <mergeCell ref="C17:C18"/>
    <mergeCell ref="D17:D18"/>
    <mergeCell ref="E17:E18"/>
    <mergeCell ref="F17:F18"/>
    <mergeCell ref="G17:G18"/>
    <mergeCell ref="AM15:AM16"/>
    <mergeCell ref="AN15:AN16"/>
    <mergeCell ref="AO15:AO16"/>
    <mergeCell ref="AP15:AP16"/>
    <mergeCell ref="AQ15:AQ16"/>
    <mergeCell ref="AR15:AR16"/>
    <mergeCell ref="AG15:AG16"/>
    <mergeCell ref="AH15:AH16"/>
    <mergeCell ref="AI15:AI16"/>
    <mergeCell ref="AJ15:AJ16"/>
    <mergeCell ref="AK15:AK16"/>
    <mergeCell ref="AL15:AL16"/>
    <mergeCell ref="AA15:AA16"/>
    <mergeCell ref="AB15:AB16"/>
    <mergeCell ref="AC15:AC16"/>
    <mergeCell ref="AD15:AD16"/>
    <mergeCell ref="AE15:AE16"/>
    <mergeCell ref="AF15:AF16"/>
    <mergeCell ref="U15:U16"/>
    <mergeCell ref="V15:V16"/>
    <mergeCell ref="W15:W16"/>
    <mergeCell ref="X15:X16"/>
    <mergeCell ref="Y15:Y16"/>
    <mergeCell ref="Z15:Z16"/>
    <mergeCell ref="M15:M16"/>
    <mergeCell ref="N15:N16"/>
    <mergeCell ref="V17:V18"/>
    <mergeCell ref="W17:W18"/>
    <mergeCell ref="X17:X18"/>
    <mergeCell ref="Y17:Y18"/>
    <mergeCell ref="Z17:Z18"/>
    <mergeCell ref="AA17:AA18"/>
    <mergeCell ref="N17:N18"/>
    <mergeCell ref="O17:O18"/>
    <mergeCell ref="P17:P18"/>
    <mergeCell ref="Q17:Q18"/>
    <mergeCell ref="R17:R18"/>
    <mergeCell ref="U17:U18"/>
    <mergeCell ref="H17:H18"/>
    <mergeCell ref="I17:I18"/>
    <mergeCell ref="J17:J18"/>
    <mergeCell ref="K17:K18"/>
    <mergeCell ref="L17:L18"/>
    <mergeCell ref="M17:M18"/>
    <mergeCell ref="O19:O20"/>
    <mergeCell ref="P19:P20"/>
    <mergeCell ref="Q19:Q20"/>
    <mergeCell ref="R19:R20"/>
    <mergeCell ref="G19:G20"/>
    <mergeCell ref="H19:H20"/>
    <mergeCell ref="I19:I20"/>
    <mergeCell ref="J19:J20"/>
    <mergeCell ref="K19:K20"/>
    <mergeCell ref="L19:L20"/>
    <mergeCell ref="AN17:AN18"/>
    <mergeCell ref="AO17:AO18"/>
    <mergeCell ref="AP17:AP18"/>
    <mergeCell ref="AQ17:AQ18"/>
    <mergeCell ref="AR17:AR18"/>
    <mergeCell ref="A19:A20"/>
    <mergeCell ref="C19:C20"/>
    <mergeCell ref="D19:D20"/>
    <mergeCell ref="E19:E20"/>
    <mergeCell ref="F19:F20"/>
    <mergeCell ref="AH17:AH18"/>
    <mergeCell ref="AI17:AI18"/>
    <mergeCell ref="AJ17:AJ18"/>
    <mergeCell ref="AK17:AK18"/>
    <mergeCell ref="AL17:AL18"/>
    <mergeCell ref="AM17:AM18"/>
    <mergeCell ref="AB17:AB18"/>
    <mergeCell ref="AC17:AC18"/>
    <mergeCell ref="AD17:AD18"/>
    <mergeCell ref="AE17:AE18"/>
    <mergeCell ref="AF17:AF18"/>
    <mergeCell ref="AG17:AG18"/>
    <mergeCell ref="A21:A22"/>
    <mergeCell ref="C21:C22"/>
    <mergeCell ref="D21:D22"/>
    <mergeCell ref="E21:E22"/>
    <mergeCell ref="F21:F22"/>
    <mergeCell ref="G21:G22"/>
    <mergeCell ref="AM19:AM20"/>
    <mergeCell ref="AN19:AN20"/>
    <mergeCell ref="AO19:AO20"/>
    <mergeCell ref="AP19:AP20"/>
    <mergeCell ref="AQ19:AQ20"/>
    <mergeCell ref="AR19:AR20"/>
    <mergeCell ref="AG19:AG20"/>
    <mergeCell ref="AH19:AH20"/>
    <mergeCell ref="AI19:AI20"/>
    <mergeCell ref="AJ19:AJ20"/>
    <mergeCell ref="AK19:AK20"/>
    <mergeCell ref="AL19:AL20"/>
    <mergeCell ref="AA19:AA20"/>
    <mergeCell ref="AB19:AB20"/>
    <mergeCell ref="AC19:AC20"/>
    <mergeCell ref="AD19:AD20"/>
    <mergeCell ref="AE19:AE20"/>
    <mergeCell ref="AF19:AF20"/>
    <mergeCell ref="U19:U20"/>
    <mergeCell ref="V19:V20"/>
    <mergeCell ref="W19:W20"/>
    <mergeCell ref="X19:X20"/>
    <mergeCell ref="Y19:Y20"/>
    <mergeCell ref="Z19:Z20"/>
    <mergeCell ref="M19:M20"/>
    <mergeCell ref="N19:N20"/>
    <mergeCell ref="V21:V22"/>
    <mergeCell ref="W21:W22"/>
    <mergeCell ref="X21:X22"/>
    <mergeCell ref="Y21:Y22"/>
    <mergeCell ref="Z21:Z22"/>
    <mergeCell ref="AA21:AA22"/>
    <mergeCell ref="N21:N22"/>
    <mergeCell ref="O21:O22"/>
    <mergeCell ref="P21:P22"/>
    <mergeCell ref="Q21:Q22"/>
    <mergeCell ref="R21:R22"/>
    <mergeCell ref="U21:U22"/>
    <mergeCell ref="H21:H22"/>
    <mergeCell ref="I21:I22"/>
    <mergeCell ref="J21:J22"/>
    <mergeCell ref="K21:K22"/>
    <mergeCell ref="L21:L22"/>
    <mergeCell ref="M21:M22"/>
    <mergeCell ref="O23:O24"/>
    <mergeCell ref="P23:P24"/>
    <mergeCell ref="Q23:Q24"/>
    <mergeCell ref="R23:R24"/>
    <mergeCell ref="G23:G24"/>
    <mergeCell ref="H23:H24"/>
    <mergeCell ref="I23:I24"/>
    <mergeCell ref="J23:J24"/>
    <mergeCell ref="K23:K24"/>
    <mergeCell ref="L23:L24"/>
    <mergeCell ref="AN21:AN22"/>
    <mergeCell ref="AO21:AO22"/>
    <mergeCell ref="AP21:AP22"/>
    <mergeCell ref="AQ21:AQ22"/>
    <mergeCell ref="AR21:AR22"/>
    <mergeCell ref="A23:A24"/>
    <mergeCell ref="C23:C24"/>
    <mergeCell ref="D23:D24"/>
    <mergeCell ref="E23:E24"/>
    <mergeCell ref="F23:F24"/>
    <mergeCell ref="AH21:AH22"/>
    <mergeCell ref="AI21:AI22"/>
    <mergeCell ref="AJ21:AJ22"/>
    <mergeCell ref="AK21:AK22"/>
    <mergeCell ref="AL21:AL22"/>
    <mergeCell ref="AM21:AM22"/>
    <mergeCell ref="AB21:AB22"/>
    <mergeCell ref="AC21:AC22"/>
    <mergeCell ref="AD21:AD22"/>
    <mergeCell ref="AE21:AE22"/>
    <mergeCell ref="AF21:AF22"/>
    <mergeCell ref="AG21:AG22"/>
    <mergeCell ref="A25:A26"/>
    <mergeCell ref="C25:C26"/>
    <mergeCell ref="D25:D26"/>
    <mergeCell ref="E25:E26"/>
    <mergeCell ref="F25:F26"/>
    <mergeCell ref="G25:G26"/>
    <mergeCell ref="AM23:AM24"/>
    <mergeCell ref="AN23:AN24"/>
    <mergeCell ref="AO23:AO24"/>
    <mergeCell ref="AP23:AP24"/>
    <mergeCell ref="AQ23:AQ24"/>
    <mergeCell ref="AR23:AR24"/>
    <mergeCell ref="AG23:AG24"/>
    <mergeCell ref="AH23:AH24"/>
    <mergeCell ref="AI23:AI24"/>
    <mergeCell ref="AJ23:AJ24"/>
    <mergeCell ref="AK23:AK24"/>
    <mergeCell ref="AL23:AL24"/>
    <mergeCell ref="AA23:AA24"/>
    <mergeCell ref="AB23:AB24"/>
    <mergeCell ref="AC23:AC24"/>
    <mergeCell ref="AD23:AD24"/>
    <mergeCell ref="AE23:AE24"/>
    <mergeCell ref="AF23:AF24"/>
    <mergeCell ref="U23:U24"/>
    <mergeCell ref="V23:V24"/>
    <mergeCell ref="W23:W24"/>
    <mergeCell ref="X23:X24"/>
    <mergeCell ref="Y23:Y24"/>
    <mergeCell ref="Z23:Z24"/>
    <mergeCell ref="M23:M24"/>
    <mergeCell ref="N23:N24"/>
    <mergeCell ref="V25:V26"/>
    <mergeCell ref="W25:W26"/>
    <mergeCell ref="X25:X26"/>
    <mergeCell ref="Y25:Y26"/>
    <mergeCell ref="Z25:Z26"/>
    <mergeCell ref="AA25:AA26"/>
    <mergeCell ref="N25:N26"/>
    <mergeCell ref="O25:O26"/>
    <mergeCell ref="P25:P26"/>
    <mergeCell ref="Q25:Q26"/>
    <mergeCell ref="R25:R26"/>
    <mergeCell ref="U25:U26"/>
    <mergeCell ref="H25:H26"/>
    <mergeCell ref="I25:I26"/>
    <mergeCell ref="J25:J26"/>
    <mergeCell ref="K25:K26"/>
    <mergeCell ref="L25:L26"/>
    <mergeCell ref="M25:M26"/>
    <mergeCell ref="O27:O28"/>
    <mergeCell ref="P27:P28"/>
    <mergeCell ref="Q27:Q28"/>
    <mergeCell ref="R27:R28"/>
    <mergeCell ref="G27:G28"/>
    <mergeCell ref="H27:H28"/>
    <mergeCell ref="I27:I28"/>
    <mergeCell ref="J27:J28"/>
    <mergeCell ref="K27:K28"/>
    <mergeCell ref="L27:L28"/>
    <mergeCell ref="AN25:AN26"/>
    <mergeCell ref="AO25:AO26"/>
    <mergeCell ref="AP25:AP26"/>
    <mergeCell ref="AQ25:AQ26"/>
    <mergeCell ref="AR25:AR26"/>
    <mergeCell ref="A27:A28"/>
    <mergeCell ref="C27:C28"/>
    <mergeCell ref="D27:D28"/>
    <mergeCell ref="E27:E28"/>
    <mergeCell ref="F27:F28"/>
    <mergeCell ref="AH25:AH26"/>
    <mergeCell ref="AI25:AI26"/>
    <mergeCell ref="AJ25:AJ26"/>
    <mergeCell ref="AK25:AK26"/>
    <mergeCell ref="AL25:AL26"/>
    <mergeCell ref="AM25:AM26"/>
    <mergeCell ref="AB25:AB26"/>
    <mergeCell ref="AC25:AC26"/>
    <mergeCell ref="AD25:AD26"/>
    <mergeCell ref="AE25:AE26"/>
    <mergeCell ref="AF25:AF26"/>
    <mergeCell ref="AG25:AG26"/>
    <mergeCell ref="A29:A30"/>
    <mergeCell ref="C29:C30"/>
    <mergeCell ref="D29:D30"/>
    <mergeCell ref="E29:E30"/>
    <mergeCell ref="F29:F30"/>
    <mergeCell ref="G29:G30"/>
    <mergeCell ref="AM27:AM28"/>
    <mergeCell ref="AN27:AN28"/>
    <mergeCell ref="AO27:AO28"/>
    <mergeCell ref="AP27:AP28"/>
    <mergeCell ref="AQ27:AQ28"/>
    <mergeCell ref="AR27:AR28"/>
    <mergeCell ref="AG27:AG28"/>
    <mergeCell ref="AH27:AH28"/>
    <mergeCell ref="AI27:AI28"/>
    <mergeCell ref="AJ27:AJ28"/>
    <mergeCell ref="AK27:AK28"/>
    <mergeCell ref="AL27:AL28"/>
    <mergeCell ref="AA27:AA28"/>
    <mergeCell ref="AB27:AB28"/>
    <mergeCell ref="AC27:AC28"/>
    <mergeCell ref="AD27:AD28"/>
    <mergeCell ref="AE27:AE28"/>
    <mergeCell ref="AF27:AF28"/>
    <mergeCell ref="U27:U28"/>
    <mergeCell ref="V27:V28"/>
    <mergeCell ref="W27:W28"/>
    <mergeCell ref="X27:X28"/>
    <mergeCell ref="Y27:Y28"/>
    <mergeCell ref="Z27:Z28"/>
    <mergeCell ref="M27:M28"/>
    <mergeCell ref="N27:N28"/>
    <mergeCell ref="V29:V30"/>
    <mergeCell ref="W29:W30"/>
    <mergeCell ref="X29:X30"/>
    <mergeCell ref="Y29:Y30"/>
    <mergeCell ref="Z29:Z30"/>
    <mergeCell ref="AA29:AA30"/>
    <mergeCell ref="N29:N30"/>
    <mergeCell ref="O29:O30"/>
    <mergeCell ref="P29:P30"/>
    <mergeCell ref="Q29:Q30"/>
    <mergeCell ref="R29:R30"/>
    <mergeCell ref="U29:U30"/>
    <mergeCell ref="H29:H30"/>
    <mergeCell ref="I29:I30"/>
    <mergeCell ref="J29:J30"/>
    <mergeCell ref="K29:K30"/>
    <mergeCell ref="L29:L30"/>
    <mergeCell ref="M29:M30"/>
    <mergeCell ref="O31:O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AN29:AN30"/>
    <mergeCell ref="AO29:AO30"/>
    <mergeCell ref="AP29:AP30"/>
    <mergeCell ref="AQ29:AQ30"/>
    <mergeCell ref="AR29:AR30"/>
    <mergeCell ref="A31:A32"/>
    <mergeCell ref="C31:C32"/>
    <mergeCell ref="D31:D32"/>
    <mergeCell ref="E31:E32"/>
    <mergeCell ref="F31:F32"/>
    <mergeCell ref="AH29:AH30"/>
    <mergeCell ref="AI29:AI30"/>
    <mergeCell ref="AJ29:AJ30"/>
    <mergeCell ref="AK29:AK30"/>
    <mergeCell ref="AL29:AL30"/>
    <mergeCell ref="AM29:AM30"/>
    <mergeCell ref="AB29:AB30"/>
    <mergeCell ref="AC29:AC30"/>
    <mergeCell ref="AD29:AD30"/>
    <mergeCell ref="AE29:AE30"/>
    <mergeCell ref="AF29:AF30"/>
    <mergeCell ref="AG29:AG30"/>
    <mergeCell ref="A33:A34"/>
    <mergeCell ref="C33:C34"/>
    <mergeCell ref="D33:D34"/>
    <mergeCell ref="E33:E34"/>
    <mergeCell ref="F33:F34"/>
    <mergeCell ref="G33:G34"/>
    <mergeCell ref="AM31:AM32"/>
    <mergeCell ref="AN31:AN32"/>
    <mergeCell ref="AO31:AO32"/>
    <mergeCell ref="AP31:AP32"/>
    <mergeCell ref="AQ31:AQ32"/>
    <mergeCell ref="AR31:AR32"/>
    <mergeCell ref="AG31:AG32"/>
    <mergeCell ref="AH31:AH32"/>
    <mergeCell ref="AI31:AI32"/>
    <mergeCell ref="AJ31:AJ32"/>
    <mergeCell ref="AK31:AK32"/>
    <mergeCell ref="AL31:AL32"/>
    <mergeCell ref="AA31:AA32"/>
    <mergeCell ref="AB31:AB32"/>
    <mergeCell ref="AC31:AC32"/>
    <mergeCell ref="AD31:AD32"/>
    <mergeCell ref="AE31:AE32"/>
    <mergeCell ref="AF31:AF32"/>
    <mergeCell ref="U31:U32"/>
    <mergeCell ref="V31:V32"/>
    <mergeCell ref="W31:W32"/>
    <mergeCell ref="X31:X32"/>
    <mergeCell ref="Y31:Y32"/>
    <mergeCell ref="Z31:Z32"/>
    <mergeCell ref="M31:M32"/>
    <mergeCell ref="N31:N32"/>
    <mergeCell ref="V33:V34"/>
    <mergeCell ref="W33:W34"/>
    <mergeCell ref="X33:X34"/>
    <mergeCell ref="Y33:Y34"/>
    <mergeCell ref="Z33:Z34"/>
    <mergeCell ref="AA33:AA34"/>
    <mergeCell ref="N33:N34"/>
    <mergeCell ref="O33:O34"/>
    <mergeCell ref="P33:P34"/>
    <mergeCell ref="Q33:Q34"/>
    <mergeCell ref="R33:R34"/>
    <mergeCell ref="U33:U34"/>
    <mergeCell ref="H33:H34"/>
    <mergeCell ref="I33:I34"/>
    <mergeCell ref="J33:J34"/>
    <mergeCell ref="K33:K34"/>
    <mergeCell ref="L33:L34"/>
    <mergeCell ref="M33:M34"/>
    <mergeCell ref="O35:O36"/>
    <mergeCell ref="P35:P36"/>
    <mergeCell ref="Q35:Q36"/>
    <mergeCell ref="R35:R36"/>
    <mergeCell ref="G35:G36"/>
    <mergeCell ref="H35:H36"/>
    <mergeCell ref="I35:I36"/>
    <mergeCell ref="J35:J36"/>
    <mergeCell ref="K35:K36"/>
    <mergeCell ref="L35:L36"/>
    <mergeCell ref="AN33:AN34"/>
    <mergeCell ref="AO33:AO34"/>
    <mergeCell ref="AP33:AP34"/>
    <mergeCell ref="AQ33:AQ34"/>
    <mergeCell ref="AR33:AR34"/>
    <mergeCell ref="A35:A36"/>
    <mergeCell ref="C35:C36"/>
    <mergeCell ref="D35:D36"/>
    <mergeCell ref="E35:E36"/>
    <mergeCell ref="F35:F36"/>
    <mergeCell ref="AH33:AH34"/>
    <mergeCell ref="AI33:AI34"/>
    <mergeCell ref="AJ33:AJ34"/>
    <mergeCell ref="AK33:AK34"/>
    <mergeCell ref="AL33:AL34"/>
    <mergeCell ref="AM33:AM34"/>
    <mergeCell ref="AB33:AB34"/>
    <mergeCell ref="AC33:AC34"/>
    <mergeCell ref="AD33:AD34"/>
    <mergeCell ref="AE33:AE34"/>
    <mergeCell ref="AF33:AF34"/>
    <mergeCell ref="AG33:AG34"/>
    <mergeCell ref="A37:A38"/>
    <mergeCell ref="C37:C38"/>
    <mergeCell ref="D37:D38"/>
    <mergeCell ref="E37:E38"/>
    <mergeCell ref="F37:F38"/>
    <mergeCell ref="G37:G38"/>
    <mergeCell ref="AM35:AM36"/>
    <mergeCell ref="AN35:AN36"/>
    <mergeCell ref="AO35:AO36"/>
    <mergeCell ref="AP35:AP36"/>
    <mergeCell ref="AQ35:AQ36"/>
    <mergeCell ref="AR35:AR36"/>
    <mergeCell ref="AG35:AG36"/>
    <mergeCell ref="AH35:AH36"/>
    <mergeCell ref="AI35:AI36"/>
    <mergeCell ref="AJ35:AJ36"/>
    <mergeCell ref="AK35:AK36"/>
    <mergeCell ref="AL35:AL36"/>
    <mergeCell ref="AA35:AA36"/>
    <mergeCell ref="AB35:AB36"/>
    <mergeCell ref="AC35:AC36"/>
    <mergeCell ref="AD35:AD36"/>
    <mergeCell ref="AE35:AE36"/>
    <mergeCell ref="AF35:AF36"/>
    <mergeCell ref="U35:U36"/>
    <mergeCell ref="V35:V36"/>
    <mergeCell ref="W35:W36"/>
    <mergeCell ref="X35:X36"/>
    <mergeCell ref="Y35:Y36"/>
    <mergeCell ref="Z35:Z36"/>
    <mergeCell ref="M35:M36"/>
    <mergeCell ref="N35:N36"/>
    <mergeCell ref="V37:V38"/>
    <mergeCell ref="W37:W38"/>
    <mergeCell ref="X37:X38"/>
    <mergeCell ref="Y37:Y38"/>
    <mergeCell ref="Z37:Z38"/>
    <mergeCell ref="AA37:AA38"/>
    <mergeCell ref="N37:N38"/>
    <mergeCell ref="O37:O38"/>
    <mergeCell ref="P37:P38"/>
    <mergeCell ref="Q37:Q38"/>
    <mergeCell ref="R37:R38"/>
    <mergeCell ref="U37:U38"/>
    <mergeCell ref="H37:H38"/>
    <mergeCell ref="I37:I38"/>
    <mergeCell ref="J37:J38"/>
    <mergeCell ref="K37:K38"/>
    <mergeCell ref="L37:L38"/>
    <mergeCell ref="M37:M38"/>
    <mergeCell ref="O39:O40"/>
    <mergeCell ref="P39:P40"/>
    <mergeCell ref="Q39:Q40"/>
    <mergeCell ref="R39:R40"/>
    <mergeCell ref="G39:G40"/>
    <mergeCell ref="H39:H40"/>
    <mergeCell ref="I39:I40"/>
    <mergeCell ref="J39:J40"/>
    <mergeCell ref="K39:K40"/>
    <mergeCell ref="L39:L40"/>
    <mergeCell ref="AN37:AN38"/>
    <mergeCell ref="AO37:AO38"/>
    <mergeCell ref="AP37:AP38"/>
    <mergeCell ref="AQ37:AQ38"/>
    <mergeCell ref="AR37:AR38"/>
    <mergeCell ref="A39:A40"/>
    <mergeCell ref="C39:C40"/>
    <mergeCell ref="D39:D40"/>
    <mergeCell ref="E39:E40"/>
    <mergeCell ref="F39:F40"/>
    <mergeCell ref="AH37:AH38"/>
    <mergeCell ref="AI37:AI38"/>
    <mergeCell ref="AJ37:AJ38"/>
    <mergeCell ref="AK37:AK38"/>
    <mergeCell ref="AL37:AL38"/>
    <mergeCell ref="AM37:AM38"/>
    <mergeCell ref="AB37:AB38"/>
    <mergeCell ref="AC37:AC38"/>
    <mergeCell ref="AD37:AD38"/>
    <mergeCell ref="AE37:AE38"/>
    <mergeCell ref="AF37:AF38"/>
    <mergeCell ref="AG37:AG38"/>
    <mergeCell ref="A41:A42"/>
    <mergeCell ref="C41:C42"/>
    <mergeCell ref="D41:D42"/>
    <mergeCell ref="E41:E42"/>
    <mergeCell ref="F41:F42"/>
    <mergeCell ref="G41:G42"/>
    <mergeCell ref="AM39:AM40"/>
    <mergeCell ref="AN39:AN40"/>
    <mergeCell ref="AO39:AO40"/>
    <mergeCell ref="AP39:AP40"/>
    <mergeCell ref="AQ39:AQ40"/>
    <mergeCell ref="AR39:AR40"/>
    <mergeCell ref="AG39:AG40"/>
    <mergeCell ref="AH39:AH40"/>
    <mergeCell ref="AI39:AI40"/>
    <mergeCell ref="AJ39:AJ40"/>
    <mergeCell ref="AK39:AK40"/>
    <mergeCell ref="AL39:AL40"/>
    <mergeCell ref="AA39:AA40"/>
    <mergeCell ref="AB39:AB40"/>
    <mergeCell ref="AC39:AC40"/>
    <mergeCell ref="AD39:AD40"/>
    <mergeCell ref="AE39:AE40"/>
    <mergeCell ref="AF39:AF40"/>
    <mergeCell ref="U39:U40"/>
    <mergeCell ref="V39:V40"/>
    <mergeCell ref="W39:W40"/>
    <mergeCell ref="X39:X40"/>
    <mergeCell ref="Y39:Y40"/>
    <mergeCell ref="Z39:Z40"/>
    <mergeCell ref="M39:M40"/>
    <mergeCell ref="N39:N40"/>
    <mergeCell ref="V41:V42"/>
    <mergeCell ref="W41:W42"/>
    <mergeCell ref="X41:X42"/>
    <mergeCell ref="Y41:Y42"/>
    <mergeCell ref="Z41:Z42"/>
    <mergeCell ref="AA41:AA42"/>
    <mergeCell ref="N41:N42"/>
    <mergeCell ref="O41:O42"/>
    <mergeCell ref="P41:P42"/>
    <mergeCell ref="Q41:Q42"/>
    <mergeCell ref="R41:R42"/>
    <mergeCell ref="U41:U42"/>
    <mergeCell ref="H41:H42"/>
    <mergeCell ref="I41:I42"/>
    <mergeCell ref="J41:J42"/>
    <mergeCell ref="K41:K42"/>
    <mergeCell ref="L41:L42"/>
    <mergeCell ref="M41:M42"/>
    <mergeCell ref="O43:O44"/>
    <mergeCell ref="P43:P44"/>
    <mergeCell ref="Q43:Q44"/>
    <mergeCell ref="R43:R44"/>
    <mergeCell ref="G43:G44"/>
    <mergeCell ref="H43:H44"/>
    <mergeCell ref="I43:I44"/>
    <mergeCell ref="J43:J44"/>
    <mergeCell ref="K43:K44"/>
    <mergeCell ref="L43:L44"/>
    <mergeCell ref="AN41:AN42"/>
    <mergeCell ref="AO41:AO42"/>
    <mergeCell ref="AP41:AP42"/>
    <mergeCell ref="AQ41:AQ42"/>
    <mergeCell ref="AR41:AR42"/>
    <mergeCell ref="A43:A44"/>
    <mergeCell ref="C43:C44"/>
    <mergeCell ref="D43:D44"/>
    <mergeCell ref="E43:E44"/>
    <mergeCell ref="F43:F44"/>
    <mergeCell ref="AH41:AH42"/>
    <mergeCell ref="AI41:AI42"/>
    <mergeCell ref="AJ41:AJ42"/>
    <mergeCell ref="AK41:AK42"/>
    <mergeCell ref="AL41:AL42"/>
    <mergeCell ref="AM41:AM42"/>
    <mergeCell ref="AB41:AB42"/>
    <mergeCell ref="AC41:AC42"/>
    <mergeCell ref="AD41:AD42"/>
    <mergeCell ref="AE41:AE42"/>
    <mergeCell ref="AF41:AF42"/>
    <mergeCell ref="AG41:AG42"/>
    <mergeCell ref="A45:A46"/>
    <mergeCell ref="C45:C46"/>
    <mergeCell ref="D45:D46"/>
    <mergeCell ref="E45:E46"/>
    <mergeCell ref="F45:F46"/>
    <mergeCell ref="G45:G46"/>
    <mergeCell ref="AM43:AM44"/>
    <mergeCell ref="AN43:AN44"/>
    <mergeCell ref="AO43:AO44"/>
    <mergeCell ref="AP43:AP44"/>
    <mergeCell ref="AQ43:AQ44"/>
    <mergeCell ref="AR43:AR44"/>
    <mergeCell ref="AG43:AG44"/>
    <mergeCell ref="AH43:AH44"/>
    <mergeCell ref="AI43:AI44"/>
    <mergeCell ref="AJ43:AJ44"/>
    <mergeCell ref="AK43:AK44"/>
    <mergeCell ref="AL43:AL44"/>
    <mergeCell ref="AA43:AA44"/>
    <mergeCell ref="AB43:AB44"/>
    <mergeCell ref="AC43:AC44"/>
    <mergeCell ref="AD43:AD44"/>
    <mergeCell ref="AE43:AE44"/>
    <mergeCell ref="AF43:AF44"/>
    <mergeCell ref="U43:U44"/>
    <mergeCell ref="V43:V44"/>
    <mergeCell ref="W43:W44"/>
    <mergeCell ref="X43:X44"/>
    <mergeCell ref="Y43:Y44"/>
    <mergeCell ref="Z43:Z44"/>
    <mergeCell ref="M43:M44"/>
    <mergeCell ref="N43:N44"/>
    <mergeCell ref="V45:V46"/>
    <mergeCell ref="W45:W46"/>
    <mergeCell ref="X45:X46"/>
    <mergeCell ref="Y45:Y46"/>
    <mergeCell ref="Z45:Z46"/>
    <mergeCell ref="AA45:AA46"/>
    <mergeCell ref="N45:N46"/>
    <mergeCell ref="O45:O46"/>
    <mergeCell ref="P45:P46"/>
    <mergeCell ref="Q45:Q46"/>
    <mergeCell ref="R45:R46"/>
    <mergeCell ref="U45:U46"/>
    <mergeCell ref="H45:H46"/>
    <mergeCell ref="I45:I46"/>
    <mergeCell ref="J45:J46"/>
    <mergeCell ref="K45:K46"/>
    <mergeCell ref="L45:L46"/>
    <mergeCell ref="M45:M46"/>
    <mergeCell ref="O47:O48"/>
    <mergeCell ref="P47:P48"/>
    <mergeCell ref="Q47:Q48"/>
    <mergeCell ref="R47:R48"/>
    <mergeCell ref="G47:G48"/>
    <mergeCell ref="H47:H48"/>
    <mergeCell ref="I47:I48"/>
    <mergeCell ref="J47:J48"/>
    <mergeCell ref="K47:K48"/>
    <mergeCell ref="L47:L48"/>
    <mergeCell ref="AN45:AN46"/>
    <mergeCell ref="AO45:AO46"/>
    <mergeCell ref="AP45:AP46"/>
    <mergeCell ref="AQ45:AQ46"/>
    <mergeCell ref="AR45:AR46"/>
    <mergeCell ref="A47:A48"/>
    <mergeCell ref="C47:C48"/>
    <mergeCell ref="D47:D48"/>
    <mergeCell ref="E47:E48"/>
    <mergeCell ref="F47:F48"/>
    <mergeCell ref="AH45:AH46"/>
    <mergeCell ref="AI45:AI46"/>
    <mergeCell ref="AJ45:AJ46"/>
    <mergeCell ref="AK45:AK46"/>
    <mergeCell ref="AL45:AL46"/>
    <mergeCell ref="AM45:AM46"/>
    <mergeCell ref="AB45:AB46"/>
    <mergeCell ref="AC45:AC46"/>
    <mergeCell ref="AD45:AD46"/>
    <mergeCell ref="AE45:AE46"/>
    <mergeCell ref="AF45:AF46"/>
    <mergeCell ref="AG45:AG46"/>
    <mergeCell ref="A49:A50"/>
    <mergeCell ref="C49:C50"/>
    <mergeCell ref="D49:D50"/>
    <mergeCell ref="E49:E50"/>
    <mergeCell ref="F49:F50"/>
    <mergeCell ref="G49:G50"/>
    <mergeCell ref="AM47:AM48"/>
    <mergeCell ref="AN47:AN48"/>
    <mergeCell ref="AO47:AO48"/>
    <mergeCell ref="AP47:AP48"/>
    <mergeCell ref="AQ47:AQ48"/>
    <mergeCell ref="AR47:AR48"/>
    <mergeCell ref="AG47:AG48"/>
    <mergeCell ref="AH47:AH48"/>
    <mergeCell ref="AI47:AI48"/>
    <mergeCell ref="AJ47:AJ48"/>
    <mergeCell ref="AK47:AK48"/>
    <mergeCell ref="AL47:AL48"/>
    <mergeCell ref="AA47:AA48"/>
    <mergeCell ref="AB47:AB48"/>
    <mergeCell ref="AC47:AC48"/>
    <mergeCell ref="AD47:AD48"/>
    <mergeCell ref="AE47:AE48"/>
    <mergeCell ref="AF47:AF48"/>
    <mergeCell ref="U47:U48"/>
    <mergeCell ref="V47:V48"/>
    <mergeCell ref="W47:W48"/>
    <mergeCell ref="X47:X48"/>
    <mergeCell ref="Y47:Y48"/>
    <mergeCell ref="Z47:Z48"/>
    <mergeCell ref="M47:M48"/>
    <mergeCell ref="N47:N48"/>
    <mergeCell ref="V49:V50"/>
    <mergeCell ref="W49:W50"/>
    <mergeCell ref="X49:X50"/>
    <mergeCell ref="Y49:Y50"/>
    <mergeCell ref="Z49:Z50"/>
    <mergeCell ref="AA49:AA50"/>
    <mergeCell ref="N49:N50"/>
    <mergeCell ref="O49:O50"/>
    <mergeCell ref="P49:P50"/>
    <mergeCell ref="Q49:Q50"/>
    <mergeCell ref="R49:R50"/>
    <mergeCell ref="U49:U50"/>
    <mergeCell ref="H49:H50"/>
    <mergeCell ref="I49:I50"/>
    <mergeCell ref="J49:J50"/>
    <mergeCell ref="K49:K50"/>
    <mergeCell ref="L49:L50"/>
    <mergeCell ref="M49:M50"/>
    <mergeCell ref="O51:O52"/>
    <mergeCell ref="P51:P52"/>
    <mergeCell ref="Q51:Q52"/>
    <mergeCell ref="R51:R52"/>
    <mergeCell ref="G51:G52"/>
    <mergeCell ref="H51:H52"/>
    <mergeCell ref="I51:I52"/>
    <mergeCell ref="J51:J52"/>
    <mergeCell ref="K51:K52"/>
    <mergeCell ref="L51:L52"/>
    <mergeCell ref="AN49:AN50"/>
    <mergeCell ref="AO49:AO50"/>
    <mergeCell ref="AP49:AP50"/>
    <mergeCell ref="AQ49:AQ50"/>
    <mergeCell ref="AR49:AR50"/>
    <mergeCell ref="A51:A52"/>
    <mergeCell ref="C51:C52"/>
    <mergeCell ref="D51:D52"/>
    <mergeCell ref="E51:E52"/>
    <mergeCell ref="F51:F52"/>
    <mergeCell ref="AH49:AH50"/>
    <mergeCell ref="AI49:AI50"/>
    <mergeCell ref="AJ49:AJ50"/>
    <mergeCell ref="AK49:AK50"/>
    <mergeCell ref="AL49:AL50"/>
    <mergeCell ref="AM49:AM50"/>
    <mergeCell ref="AB49:AB50"/>
    <mergeCell ref="AC49:AC50"/>
    <mergeCell ref="AD49:AD50"/>
    <mergeCell ref="AE49:AE50"/>
    <mergeCell ref="AF49:AF50"/>
    <mergeCell ref="AG49:AG50"/>
    <mergeCell ref="A53:A54"/>
    <mergeCell ref="C53:C54"/>
    <mergeCell ref="D53:D54"/>
    <mergeCell ref="E53:E54"/>
    <mergeCell ref="F53:F54"/>
    <mergeCell ref="G53:G54"/>
    <mergeCell ref="AM51:AM52"/>
    <mergeCell ref="AN51:AN52"/>
    <mergeCell ref="AO51:AO52"/>
    <mergeCell ref="AP51:AP52"/>
    <mergeCell ref="AQ51:AQ52"/>
    <mergeCell ref="AR51:AR52"/>
    <mergeCell ref="AG51:AG52"/>
    <mergeCell ref="AH51:AH52"/>
    <mergeCell ref="AI51:AI52"/>
    <mergeCell ref="AJ51:AJ52"/>
    <mergeCell ref="AK51:AK52"/>
    <mergeCell ref="AL51:AL52"/>
    <mergeCell ref="AA51:AA52"/>
    <mergeCell ref="AB51:AB52"/>
    <mergeCell ref="AC51:AC52"/>
    <mergeCell ref="AD51:AD52"/>
    <mergeCell ref="AE51:AE52"/>
    <mergeCell ref="AF51:AF52"/>
    <mergeCell ref="U51:U52"/>
    <mergeCell ref="V51:V52"/>
    <mergeCell ref="W51:W52"/>
    <mergeCell ref="X51:X52"/>
    <mergeCell ref="Y51:Y52"/>
    <mergeCell ref="Z51:Z52"/>
    <mergeCell ref="M51:M52"/>
    <mergeCell ref="N51:N52"/>
    <mergeCell ref="V53:V54"/>
    <mergeCell ref="W53:W54"/>
    <mergeCell ref="X53:X54"/>
    <mergeCell ref="Y53:Y54"/>
    <mergeCell ref="Z53:Z54"/>
    <mergeCell ref="AA53:AA54"/>
    <mergeCell ref="N53:N54"/>
    <mergeCell ref="O53:O54"/>
    <mergeCell ref="P53:P54"/>
    <mergeCell ref="Q53:Q54"/>
    <mergeCell ref="R53:R54"/>
    <mergeCell ref="U53:U54"/>
    <mergeCell ref="H53:H54"/>
    <mergeCell ref="I53:I54"/>
    <mergeCell ref="J53:J54"/>
    <mergeCell ref="K53:K54"/>
    <mergeCell ref="L53:L54"/>
    <mergeCell ref="M53:M54"/>
    <mergeCell ref="O55:O56"/>
    <mergeCell ref="P55:P56"/>
    <mergeCell ref="Q55:Q56"/>
    <mergeCell ref="R55:R56"/>
    <mergeCell ref="G55:G56"/>
    <mergeCell ref="H55:H56"/>
    <mergeCell ref="I55:I56"/>
    <mergeCell ref="J55:J56"/>
    <mergeCell ref="K55:K56"/>
    <mergeCell ref="L55:L56"/>
    <mergeCell ref="AN53:AN54"/>
    <mergeCell ref="AO53:AO54"/>
    <mergeCell ref="AP53:AP54"/>
    <mergeCell ref="AQ53:AQ54"/>
    <mergeCell ref="AR53:AR54"/>
    <mergeCell ref="A55:A56"/>
    <mergeCell ref="C55:C56"/>
    <mergeCell ref="D55:D56"/>
    <mergeCell ref="E55:E56"/>
    <mergeCell ref="F55:F56"/>
    <mergeCell ref="AH53:AH54"/>
    <mergeCell ref="AI53:AI54"/>
    <mergeCell ref="AJ53:AJ54"/>
    <mergeCell ref="AK53:AK54"/>
    <mergeCell ref="AL53:AL54"/>
    <mergeCell ref="AM53:AM54"/>
    <mergeCell ref="AB53:AB54"/>
    <mergeCell ref="AC53:AC54"/>
    <mergeCell ref="AD53:AD54"/>
    <mergeCell ref="AE53:AE54"/>
    <mergeCell ref="AF53:AF54"/>
    <mergeCell ref="AG53:AG54"/>
    <mergeCell ref="A57:A58"/>
    <mergeCell ref="C57:C58"/>
    <mergeCell ref="D57:D58"/>
    <mergeCell ref="E57:E58"/>
    <mergeCell ref="F57:F58"/>
    <mergeCell ref="G57:G58"/>
    <mergeCell ref="AM55:AM56"/>
    <mergeCell ref="AN55:AN56"/>
    <mergeCell ref="AO55:AO56"/>
    <mergeCell ref="AP55:AP56"/>
    <mergeCell ref="AQ55:AQ56"/>
    <mergeCell ref="AR55:AR56"/>
    <mergeCell ref="AG55:AG56"/>
    <mergeCell ref="AH55:AH56"/>
    <mergeCell ref="AI55:AI56"/>
    <mergeCell ref="AJ55:AJ56"/>
    <mergeCell ref="AK55:AK56"/>
    <mergeCell ref="AL55:AL56"/>
    <mergeCell ref="AA55:AA56"/>
    <mergeCell ref="AB55:AB56"/>
    <mergeCell ref="AC55:AC56"/>
    <mergeCell ref="AD55:AD56"/>
    <mergeCell ref="AE55:AE56"/>
    <mergeCell ref="AF55:AF56"/>
    <mergeCell ref="U55:U56"/>
    <mergeCell ref="V55:V56"/>
    <mergeCell ref="W55:W56"/>
    <mergeCell ref="X55:X56"/>
    <mergeCell ref="Y55:Y56"/>
    <mergeCell ref="Z55:Z56"/>
    <mergeCell ref="M55:M56"/>
    <mergeCell ref="N55:N56"/>
    <mergeCell ref="V57:V58"/>
    <mergeCell ref="W57:W58"/>
    <mergeCell ref="X57:X58"/>
    <mergeCell ref="Y57:Y58"/>
    <mergeCell ref="Z57:Z58"/>
    <mergeCell ref="AA57:AA58"/>
    <mergeCell ref="N57:N58"/>
    <mergeCell ref="O57:O58"/>
    <mergeCell ref="P57:P58"/>
    <mergeCell ref="Q57:Q58"/>
    <mergeCell ref="R57:R58"/>
    <mergeCell ref="U57:U58"/>
    <mergeCell ref="H57:H58"/>
    <mergeCell ref="I57:I58"/>
    <mergeCell ref="J57:J58"/>
    <mergeCell ref="K57:K58"/>
    <mergeCell ref="L57:L58"/>
    <mergeCell ref="M57:M58"/>
    <mergeCell ref="O59:O60"/>
    <mergeCell ref="P59:P60"/>
    <mergeCell ref="Q59:Q60"/>
    <mergeCell ref="R59:R60"/>
    <mergeCell ref="G59:G60"/>
    <mergeCell ref="H59:H60"/>
    <mergeCell ref="I59:I60"/>
    <mergeCell ref="J59:J60"/>
    <mergeCell ref="K59:K60"/>
    <mergeCell ref="L59:L60"/>
    <mergeCell ref="AN57:AN58"/>
    <mergeCell ref="AO57:AO58"/>
    <mergeCell ref="AP57:AP58"/>
    <mergeCell ref="AQ57:AQ58"/>
    <mergeCell ref="AR57:AR58"/>
    <mergeCell ref="A59:A60"/>
    <mergeCell ref="C59:C60"/>
    <mergeCell ref="D59:D60"/>
    <mergeCell ref="E59:E60"/>
    <mergeCell ref="F59:F60"/>
    <mergeCell ref="AH57:AH58"/>
    <mergeCell ref="AI57:AI58"/>
    <mergeCell ref="AJ57:AJ58"/>
    <mergeCell ref="AK57:AK58"/>
    <mergeCell ref="AL57:AL58"/>
    <mergeCell ref="AM57:AM58"/>
    <mergeCell ref="AB57:AB58"/>
    <mergeCell ref="AC57:AC58"/>
    <mergeCell ref="AD57:AD58"/>
    <mergeCell ref="AE57:AE58"/>
    <mergeCell ref="AF57:AF58"/>
    <mergeCell ref="AG57:AG58"/>
    <mergeCell ref="A61:A62"/>
    <mergeCell ref="C61:C62"/>
    <mergeCell ref="D61:D62"/>
    <mergeCell ref="E61:E62"/>
    <mergeCell ref="F61:F62"/>
    <mergeCell ref="G61:G62"/>
    <mergeCell ref="AM59:AM60"/>
    <mergeCell ref="AN59:AN60"/>
    <mergeCell ref="AO59:AO60"/>
    <mergeCell ref="AP59:AP60"/>
    <mergeCell ref="AQ59:AQ60"/>
    <mergeCell ref="AR59:AR60"/>
    <mergeCell ref="AG59:AG60"/>
    <mergeCell ref="AH59:AH60"/>
    <mergeCell ref="AI59:AI60"/>
    <mergeCell ref="AJ59:AJ60"/>
    <mergeCell ref="AK59:AK60"/>
    <mergeCell ref="AL59:AL60"/>
    <mergeCell ref="AA59:AA60"/>
    <mergeCell ref="AB59:AB60"/>
    <mergeCell ref="AC59:AC60"/>
    <mergeCell ref="AD59:AD60"/>
    <mergeCell ref="AE59:AE60"/>
    <mergeCell ref="AF59:AF60"/>
    <mergeCell ref="U59:U60"/>
    <mergeCell ref="V59:V60"/>
    <mergeCell ref="W59:W60"/>
    <mergeCell ref="X59:X60"/>
    <mergeCell ref="Y59:Y60"/>
    <mergeCell ref="Z59:Z60"/>
    <mergeCell ref="M59:M60"/>
    <mergeCell ref="N59:N60"/>
    <mergeCell ref="V61:V62"/>
    <mergeCell ref="W61:W62"/>
    <mergeCell ref="X61:X62"/>
    <mergeCell ref="Y61:Y62"/>
    <mergeCell ref="Z61:Z62"/>
    <mergeCell ref="AA61:AA62"/>
    <mergeCell ref="N61:N62"/>
    <mergeCell ref="O61:O62"/>
    <mergeCell ref="P61:P62"/>
    <mergeCell ref="Q61:Q62"/>
    <mergeCell ref="R61:R62"/>
    <mergeCell ref="U61:U62"/>
    <mergeCell ref="H61:H62"/>
    <mergeCell ref="I61:I62"/>
    <mergeCell ref="J61:J62"/>
    <mergeCell ref="K61:K62"/>
    <mergeCell ref="L61:L62"/>
    <mergeCell ref="M61:M62"/>
    <mergeCell ref="O63:O64"/>
    <mergeCell ref="P63:P64"/>
    <mergeCell ref="Q63:Q64"/>
    <mergeCell ref="R63:R64"/>
    <mergeCell ref="G63:G64"/>
    <mergeCell ref="H63:H64"/>
    <mergeCell ref="I63:I64"/>
    <mergeCell ref="J63:J64"/>
    <mergeCell ref="K63:K64"/>
    <mergeCell ref="L63:L64"/>
    <mergeCell ref="AN61:AN62"/>
    <mergeCell ref="AO61:AO62"/>
    <mergeCell ref="AP61:AP62"/>
    <mergeCell ref="AQ61:AQ62"/>
    <mergeCell ref="AR61:AR62"/>
    <mergeCell ref="A63:A64"/>
    <mergeCell ref="C63:C64"/>
    <mergeCell ref="D63:D64"/>
    <mergeCell ref="E63:E64"/>
    <mergeCell ref="F63:F64"/>
    <mergeCell ref="AH61:AH62"/>
    <mergeCell ref="AI61:AI62"/>
    <mergeCell ref="AJ61:AJ62"/>
    <mergeCell ref="AK61:AK62"/>
    <mergeCell ref="AL61:AL62"/>
    <mergeCell ref="AM61:AM62"/>
    <mergeCell ref="AB61:AB62"/>
    <mergeCell ref="AC61:AC62"/>
    <mergeCell ref="AD61:AD62"/>
    <mergeCell ref="AE61:AE62"/>
    <mergeCell ref="AF61:AF62"/>
    <mergeCell ref="AG61:AG62"/>
    <mergeCell ref="A65:A66"/>
    <mergeCell ref="C65:C66"/>
    <mergeCell ref="D65:D66"/>
    <mergeCell ref="E65:E66"/>
    <mergeCell ref="F65:F66"/>
    <mergeCell ref="G65:G66"/>
    <mergeCell ref="AM63:AM64"/>
    <mergeCell ref="AN63:AN64"/>
    <mergeCell ref="AO63:AO64"/>
    <mergeCell ref="AP63:AP64"/>
    <mergeCell ref="AQ63:AQ64"/>
    <mergeCell ref="AR63:AR64"/>
    <mergeCell ref="AG63:AG64"/>
    <mergeCell ref="AH63:AH64"/>
    <mergeCell ref="AI63:AI64"/>
    <mergeCell ref="AJ63:AJ64"/>
    <mergeCell ref="AK63:AK64"/>
    <mergeCell ref="AL63:AL64"/>
    <mergeCell ref="AA63:AA64"/>
    <mergeCell ref="AB63:AB64"/>
    <mergeCell ref="AC63:AC64"/>
    <mergeCell ref="AD63:AD64"/>
    <mergeCell ref="AE63:AE64"/>
    <mergeCell ref="AF63:AF64"/>
    <mergeCell ref="U63:U64"/>
    <mergeCell ref="V63:V64"/>
    <mergeCell ref="W63:W64"/>
    <mergeCell ref="X63:X64"/>
    <mergeCell ref="Y63:Y64"/>
    <mergeCell ref="Z63:Z64"/>
    <mergeCell ref="M63:M64"/>
    <mergeCell ref="N63:N64"/>
    <mergeCell ref="V65:V66"/>
    <mergeCell ref="W65:W66"/>
    <mergeCell ref="X65:X66"/>
    <mergeCell ref="Y65:Y66"/>
    <mergeCell ref="Z65:Z66"/>
    <mergeCell ref="AA65:AA66"/>
    <mergeCell ref="N65:N66"/>
    <mergeCell ref="O65:O66"/>
    <mergeCell ref="P65:P66"/>
    <mergeCell ref="Q65:Q66"/>
    <mergeCell ref="R65:R66"/>
    <mergeCell ref="U65:U66"/>
    <mergeCell ref="H65:H66"/>
    <mergeCell ref="I65:I66"/>
    <mergeCell ref="J65:J66"/>
    <mergeCell ref="K65:K66"/>
    <mergeCell ref="L65:L66"/>
    <mergeCell ref="M65:M66"/>
    <mergeCell ref="O67:O68"/>
    <mergeCell ref="P67:P68"/>
    <mergeCell ref="Q67:Q68"/>
    <mergeCell ref="R67:R68"/>
    <mergeCell ref="G67:G68"/>
    <mergeCell ref="H67:H68"/>
    <mergeCell ref="I67:I68"/>
    <mergeCell ref="J67:J68"/>
    <mergeCell ref="K67:K68"/>
    <mergeCell ref="L67:L68"/>
    <mergeCell ref="AN65:AN66"/>
    <mergeCell ref="AO65:AO66"/>
    <mergeCell ref="AP65:AP66"/>
    <mergeCell ref="AQ65:AQ66"/>
    <mergeCell ref="AR65:AR66"/>
    <mergeCell ref="A67:A68"/>
    <mergeCell ref="C67:C68"/>
    <mergeCell ref="D67:D68"/>
    <mergeCell ref="E67:E68"/>
    <mergeCell ref="F67:F68"/>
    <mergeCell ref="AH65:AH66"/>
    <mergeCell ref="AI65:AI66"/>
    <mergeCell ref="AJ65:AJ66"/>
    <mergeCell ref="AK65:AK66"/>
    <mergeCell ref="AL65:AL66"/>
    <mergeCell ref="AM65:AM66"/>
    <mergeCell ref="AB65:AB66"/>
    <mergeCell ref="AC65:AC66"/>
    <mergeCell ref="AD65:AD66"/>
    <mergeCell ref="AE65:AE66"/>
    <mergeCell ref="AF65:AF66"/>
    <mergeCell ref="AG65:AG66"/>
    <mergeCell ref="A69:A70"/>
    <mergeCell ref="C69:C70"/>
    <mergeCell ref="D69:D70"/>
    <mergeCell ref="E69:E70"/>
    <mergeCell ref="F69:F70"/>
    <mergeCell ref="G69:G70"/>
    <mergeCell ref="AM67:AM68"/>
    <mergeCell ref="AN67:AN68"/>
    <mergeCell ref="AO67:AO68"/>
    <mergeCell ref="AP67:AP68"/>
    <mergeCell ref="AQ67:AQ68"/>
    <mergeCell ref="AR67:AR68"/>
    <mergeCell ref="AG67:AG68"/>
    <mergeCell ref="AH67:AH68"/>
    <mergeCell ref="AI67:AI68"/>
    <mergeCell ref="AJ67:AJ68"/>
    <mergeCell ref="AK67:AK68"/>
    <mergeCell ref="AL67:AL68"/>
    <mergeCell ref="AA67:AA68"/>
    <mergeCell ref="AB67:AB68"/>
    <mergeCell ref="AC67:AC68"/>
    <mergeCell ref="AD67:AD68"/>
    <mergeCell ref="AE67:AE68"/>
    <mergeCell ref="AF67:AF68"/>
    <mergeCell ref="U67:U68"/>
    <mergeCell ref="V67:V68"/>
    <mergeCell ref="W67:W68"/>
    <mergeCell ref="X67:X68"/>
    <mergeCell ref="Y67:Y68"/>
    <mergeCell ref="Z67:Z68"/>
    <mergeCell ref="M67:M68"/>
    <mergeCell ref="N67:N68"/>
    <mergeCell ref="V69:V70"/>
    <mergeCell ref="W69:W70"/>
    <mergeCell ref="X69:X70"/>
    <mergeCell ref="Y69:Y70"/>
    <mergeCell ref="Z69:Z70"/>
    <mergeCell ref="AA69:AA70"/>
    <mergeCell ref="N69:N70"/>
    <mergeCell ref="O69:O70"/>
    <mergeCell ref="P69:P70"/>
    <mergeCell ref="Q69:Q70"/>
    <mergeCell ref="R69:R70"/>
    <mergeCell ref="U69:U70"/>
    <mergeCell ref="H69:H70"/>
    <mergeCell ref="I69:I70"/>
    <mergeCell ref="J69:J70"/>
    <mergeCell ref="K69:K70"/>
    <mergeCell ref="L69:L70"/>
    <mergeCell ref="M69:M70"/>
    <mergeCell ref="O71:O72"/>
    <mergeCell ref="P71:P72"/>
    <mergeCell ref="Q71:Q72"/>
    <mergeCell ref="R71:R72"/>
    <mergeCell ref="G71:G72"/>
    <mergeCell ref="H71:H72"/>
    <mergeCell ref="I71:I72"/>
    <mergeCell ref="J71:J72"/>
    <mergeCell ref="K71:K72"/>
    <mergeCell ref="L71:L72"/>
    <mergeCell ref="AN69:AN70"/>
    <mergeCell ref="AO69:AO70"/>
    <mergeCell ref="AP69:AP70"/>
    <mergeCell ref="AQ69:AQ70"/>
    <mergeCell ref="AR69:AR70"/>
    <mergeCell ref="A71:A72"/>
    <mergeCell ref="C71:C72"/>
    <mergeCell ref="D71:D72"/>
    <mergeCell ref="E71:E72"/>
    <mergeCell ref="F71:F72"/>
    <mergeCell ref="AH69:AH70"/>
    <mergeCell ref="AI69:AI70"/>
    <mergeCell ref="AJ69:AJ70"/>
    <mergeCell ref="AK69:AK70"/>
    <mergeCell ref="AL69:AL70"/>
    <mergeCell ref="AM69:AM70"/>
    <mergeCell ref="AB69:AB70"/>
    <mergeCell ref="AC69:AC70"/>
    <mergeCell ref="AD69:AD70"/>
    <mergeCell ref="AE69:AE70"/>
    <mergeCell ref="AF69:AF70"/>
    <mergeCell ref="AG69:AG70"/>
    <mergeCell ref="A73:A74"/>
    <mergeCell ref="C73:C74"/>
    <mergeCell ref="D73:D74"/>
    <mergeCell ref="E73:E74"/>
    <mergeCell ref="F73:F74"/>
    <mergeCell ref="G73:G74"/>
    <mergeCell ref="AM71:AM72"/>
    <mergeCell ref="AN71:AN72"/>
    <mergeCell ref="AO71:AO72"/>
    <mergeCell ref="AP71:AP72"/>
    <mergeCell ref="AQ71:AQ72"/>
    <mergeCell ref="AR71:AR72"/>
    <mergeCell ref="AG71:AG72"/>
    <mergeCell ref="AH71:AH72"/>
    <mergeCell ref="AI71:AI72"/>
    <mergeCell ref="AJ71:AJ72"/>
    <mergeCell ref="AK71:AK72"/>
    <mergeCell ref="AL71:AL72"/>
    <mergeCell ref="AA71:AA72"/>
    <mergeCell ref="AB71:AB72"/>
    <mergeCell ref="AC71:AC72"/>
    <mergeCell ref="AD71:AD72"/>
    <mergeCell ref="AE71:AE72"/>
    <mergeCell ref="AF71:AF72"/>
    <mergeCell ref="U71:U72"/>
    <mergeCell ref="V71:V72"/>
    <mergeCell ref="W71:W72"/>
    <mergeCell ref="X71:X72"/>
    <mergeCell ref="Y71:Y72"/>
    <mergeCell ref="Z71:Z72"/>
    <mergeCell ref="M71:M72"/>
    <mergeCell ref="N71:N72"/>
    <mergeCell ref="V73:V74"/>
    <mergeCell ref="W73:W74"/>
    <mergeCell ref="X73:X74"/>
    <mergeCell ref="Y73:Y74"/>
    <mergeCell ref="Z73:Z74"/>
    <mergeCell ref="AA73:AA74"/>
    <mergeCell ref="N73:N74"/>
    <mergeCell ref="O73:O74"/>
    <mergeCell ref="P73:P74"/>
    <mergeCell ref="Q73:Q74"/>
    <mergeCell ref="R73:R74"/>
    <mergeCell ref="U73:U74"/>
    <mergeCell ref="H73:H74"/>
    <mergeCell ref="I73:I74"/>
    <mergeCell ref="J73:J74"/>
    <mergeCell ref="K73:K74"/>
    <mergeCell ref="L73:L74"/>
    <mergeCell ref="M73:M74"/>
    <mergeCell ref="O75:O76"/>
    <mergeCell ref="P75:P76"/>
    <mergeCell ref="Q75:Q76"/>
    <mergeCell ref="R75:R76"/>
    <mergeCell ref="G75:G76"/>
    <mergeCell ref="H75:H76"/>
    <mergeCell ref="I75:I76"/>
    <mergeCell ref="J75:J76"/>
    <mergeCell ref="K75:K76"/>
    <mergeCell ref="L75:L76"/>
    <mergeCell ref="AN73:AN74"/>
    <mergeCell ref="AO73:AO74"/>
    <mergeCell ref="AP73:AP74"/>
    <mergeCell ref="AQ73:AQ74"/>
    <mergeCell ref="AR73:AR74"/>
    <mergeCell ref="A75:A76"/>
    <mergeCell ref="C75:C76"/>
    <mergeCell ref="D75:D76"/>
    <mergeCell ref="E75:E76"/>
    <mergeCell ref="F75:F76"/>
    <mergeCell ref="AH73:AH74"/>
    <mergeCell ref="AI73:AI74"/>
    <mergeCell ref="AJ73:AJ74"/>
    <mergeCell ref="AK73:AK74"/>
    <mergeCell ref="AL73:AL74"/>
    <mergeCell ref="AM73:AM74"/>
    <mergeCell ref="AB73:AB74"/>
    <mergeCell ref="AC73:AC74"/>
    <mergeCell ref="AD73:AD74"/>
    <mergeCell ref="AE73:AE74"/>
    <mergeCell ref="AF73:AF74"/>
    <mergeCell ref="AG73:AG74"/>
    <mergeCell ref="A77:A78"/>
    <mergeCell ref="C77:C78"/>
    <mergeCell ref="D77:D78"/>
    <mergeCell ref="E77:E78"/>
    <mergeCell ref="F77:F78"/>
    <mergeCell ref="G77:G78"/>
    <mergeCell ref="AM75:AM76"/>
    <mergeCell ref="AN75:AN76"/>
    <mergeCell ref="AO75:AO76"/>
    <mergeCell ref="AP75:AP76"/>
    <mergeCell ref="AQ75:AQ76"/>
    <mergeCell ref="AR75:AR76"/>
    <mergeCell ref="AG75:AG76"/>
    <mergeCell ref="AH75:AH76"/>
    <mergeCell ref="AI75:AI76"/>
    <mergeCell ref="AJ75:AJ76"/>
    <mergeCell ref="AK75:AK76"/>
    <mergeCell ref="AL75:AL76"/>
    <mergeCell ref="AA75:AA76"/>
    <mergeCell ref="AB75:AB76"/>
    <mergeCell ref="AC75:AC76"/>
    <mergeCell ref="AD75:AD76"/>
    <mergeCell ref="AE75:AE76"/>
    <mergeCell ref="AF75:AF76"/>
    <mergeCell ref="U75:U76"/>
    <mergeCell ref="V75:V76"/>
    <mergeCell ref="W75:W76"/>
    <mergeCell ref="X75:X76"/>
    <mergeCell ref="Y75:Y76"/>
    <mergeCell ref="Z75:Z76"/>
    <mergeCell ref="M75:M76"/>
    <mergeCell ref="N75:N76"/>
    <mergeCell ref="V77:V78"/>
    <mergeCell ref="W77:W78"/>
    <mergeCell ref="X77:X78"/>
    <mergeCell ref="Y77:Y78"/>
    <mergeCell ref="Z77:Z78"/>
    <mergeCell ref="AA77:AA78"/>
    <mergeCell ref="N77:N78"/>
    <mergeCell ref="O77:O78"/>
    <mergeCell ref="P77:P78"/>
    <mergeCell ref="Q77:Q78"/>
    <mergeCell ref="R77:R78"/>
    <mergeCell ref="U77:U78"/>
    <mergeCell ref="H77:H78"/>
    <mergeCell ref="I77:I78"/>
    <mergeCell ref="J77:J78"/>
    <mergeCell ref="K77:K78"/>
    <mergeCell ref="L77:L78"/>
    <mergeCell ref="M77:M78"/>
    <mergeCell ref="O79:O80"/>
    <mergeCell ref="P79:P80"/>
    <mergeCell ref="Q79:Q80"/>
    <mergeCell ref="R79:R80"/>
    <mergeCell ref="G79:G80"/>
    <mergeCell ref="H79:H80"/>
    <mergeCell ref="I79:I80"/>
    <mergeCell ref="J79:J80"/>
    <mergeCell ref="K79:K80"/>
    <mergeCell ref="L79:L80"/>
    <mergeCell ref="AN77:AN78"/>
    <mergeCell ref="AO77:AO78"/>
    <mergeCell ref="AP77:AP78"/>
    <mergeCell ref="AQ77:AQ78"/>
    <mergeCell ref="AR77:AR78"/>
    <mergeCell ref="A79:A80"/>
    <mergeCell ref="C79:C80"/>
    <mergeCell ref="D79:D80"/>
    <mergeCell ref="E79:E80"/>
    <mergeCell ref="F79:F80"/>
    <mergeCell ref="AH77:AH78"/>
    <mergeCell ref="AI77:AI78"/>
    <mergeCell ref="AJ77:AJ78"/>
    <mergeCell ref="AK77:AK78"/>
    <mergeCell ref="AL77:AL78"/>
    <mergeCell ref="AM77:AM78"/>
    <mergeCell ref="AB77:AB78"/>
    <mergeCell ref="AC77:AC78"/>
    <mergeCell ref="AD77:AD78"/>
    <mergeCell ref="AE77:AE78"/>
    <mergeCell ref="AF77:AF78"/>
    <mergeCell ref="AG77:AG78"/>
    <mergeCell ref="A81:A82"/>
    <mergeCell ref="C81:C82"/>
    <mergeCell ref="D81:D82"/>
    <mergeCell ref="E81:E82"/>
    <mergeCell ref="F81:F82"/>
    <mergeCell ref="G81:G82"/>
    <mergeCell ref="AM79:AM80"/>
    <mergeCell ref="AN79:AN80"/>
    <mergeCell ref="AO79:AO80"/>
    <mergeCell ref="AP79:AP80"/>
    <mergeCell ref="AQ79:AQ80"/>
    <mergeCell ref="AR79:AR80"/>
    <mergeCell ref="AG79:AG80"/>
    <mergeCell ref="AH79:AH80"/>
    <mergeCell ref="AI79:AI80"/>
    <mergeCell ref="AJ79:AJ80"/>
    <mergeCell ref="AK79:AK80"/>
    <mergeCell ref="AL79:AL80"/>
    <mergeCell ref="AA79:AA80"/>
    <mergeCell ref="AB79:AB80"/>
    <mergeCell ref="AC79:AC80"/>
    <mergeCell ref="AD79:AD80"/>
    <mergeCell ref="AE79:AE80"/>
    <mergeCell ref="AF79:AF80"/>
    <mergeCell ref="U79:U80"/>
    <mergeCell ref="V79:V80"/>
    <mergeCell ref="W79:W80"/>
    <mergeCell ref="X79:X80"/>
    <mergeCell ref="Y79:Y80"/>
    <mergeCell ref="Z79:Z80"/>
    <mergeCell ref="M79:M80"/>
    <mergeCell ref="N79:N80"/>
    <mergeCell ref="V81:V82"/>
    <mergeCell ref="W81:W82"/>
    <mergeCell ref="X81:X82"/>
    <mergeCell ref="Y81:Y82"/>
    <mergeCell ref="Z81:Z82"/>
    <mergeCell ref="AA81:AA82"/>
    <mergeCell ref="N81:N82"/>
    <mergeCell ref="O81:O82"/>
    <mergeCell ref="P81:P82"/>
    <mergeCell ref="Q81:Q82"/>
    <mergeCell ref="R81:R82"/>
    <mergeCell ref="U81:U82"/>
    <mergeCell ref="H81:H82"/>
    <mergeCell ref="I81:I82"/>
    <mergeCell ref="J81:J82"/>
    <mergeCell ref="K81:K82"/>
    <mergeCell ref="L81:L82"/>
    <mergeCell ref="M81:M82"/>
    <mergeCell ref="O83:O84"/>
    <mergeCell ref="P83:P84"/>
    <mergeCell ref="Q83:Q84"/>
    <mergeCell ref="R83:R84"/>
    <mergeCell ref="G83:G84"/>
    <mergeCell ref="H83:H84"/>
    <mergeCell ref="I83:I84"/>
    <mergeCell ref="J83:J84"/>
    <mergeCell ref="K83:K84"/>
    <mergeCell ref="L83:L84"/>
    <mergeCell ref="AN81:AN82"/>
    <mergeCell ref="AO81:AO82"/>
    <mergeCell ref="AP81:AP82"/>
    <mergeCell ref="AQ81:AQ82"/>
    <mergeCell ref="AR81:AR82"/>
    <mergeCell ref="A83:A84"/>
    <mergeCell ref="C83:C84"/>
    <mergeCell ref="D83:D84"/>
    <mergeCell ref="E83:E84"/>
    <mergeCell ref="F83:F84"/>
    <mergeCell ref="AH81:AH82"/>
    <mergeCell ref="AI81:AI82"/>
    <mergeCell ref="AJ81:AJ82"/>
    <mergeCell ref="AK81:AK82"/>
    <mergeCell ref="AL81:AL82"/>
    <mergeCell ref="AM81:AM82"/>
    <mergeCell ref="AB81:AB82"/>
    <mergeCell ref="AC81:AC82"/>
    <mergeCell ref="AD81:AD82"/>
    <mergeCell ref="AE81:AE82"/>
    <mergeCell ref="AF81:AF82"/>
    <mergeCell ref="AG81:AG82"/>
    <mergeCell ref="A85:A86"/>
    <mergeCell ref="C85:C86"/>
    <mergeCell ref="D85:D86"/>
    <mergeCell ref="E85:E86"/>
    <mergeCell ref="F85:F86"/>
    <mergeCell ref="G85:G86"/>
    <mergeCell ref="AM83:AM84"/>
    <mergeCell ref="AN83:AN84"/>
    <mergeCell ref="AO83:AO84"/>
    <mergeCell ref="AP83:AP84"/>
    <mergeCell ref="AQ83:AQ84"/>
    <mergeCell ref="AR83:AR84"/>
    <mergeCell ref="AG83:AG84"/>
    <mergeCell ref="AH83:AH84"/>
    <mergeCell ref="AI83:AI84"/>
    <mergeCell ref="AJ83:AJ84"/>
    <mergeCell ref="AK83:AK84"/>
    <mergeCell ref="AL83:AL84"/>
    <mergeCell ref="AA83:AA84"/>
    <mergeCell ref="AB83:AB84"/>
    <mergeCell ref="AC83:AC84"/>
    <mergeCell ref="AD83:AD84"/>
    <mergeCell ref="AE83:AE84"/>
    <mergeCell ref="AF83:AF84"/>
    <mergeCell ref="U83:U84"/>
    <mergeCell ref="V83:V84"/>
    <mergeCell ref="W83:W84"/>
    <mergeCell ref="X83:X84"/>
    <mergeCell ref="Y83:Y84"/>
    <mergeCell ref="Z83:Z84"/>
    <mergeCell ref="M83:M84"/>
    <mergeCell ref="N83:N84"/>
    <mergeCell ref="V85:V86"/>
    <mergeCell ref="W85:W86"/>
    <mergeCell ref="X85:X86"/>
    <mergeCell ref="Y85:Y86"/>
    <mergeCell ref="Z85:Z86"/>
    <mergeCell ref="AA85:AA86"/>
    <mergeCell ref="N85:N86"/>
    <mergeCell ref="O85:O86"/>
    <mergeCell ref="P85:P86"/>
    <mergeCell ref="Q85:Q86"/>
    <mergeCell ref="R85:R86"/>
    <mergeCell ref="U85:U86"/>
    <mergeCell ref="H85:H86"/>
    <mergeCell ref="I85:I86"/>
    <mergeCell ref="J85:J86"/>
    <mergeCell ref="K85:K86"/>
    <mergeCell ref="L85:L86"/>
    <mergeCell ref="M85:M86"/>
    <mergeCell ref="O87:O88"/>
    <mergeCell ref="P87:P88"/>
    <mergeCell ref="Q87:Q88"/>
    <mergeCell ref="R87:R88"/>
    <mergeCell ref="G87:G88"/>
    <mergeCell ref="H87:H88"/>
    <mergeCell ref="I87:I88"/>
    <mergeCell ref="J87:J88"/>
    <mergeCell ref="K87:K88"/>
    <mergeCell ref="L87:L88"/>
    <mergeCell ref="AN85:AN86"/>
    <mergeCell ref="AO85:AO86"/>
    <mergeCell ref="AP85:AP86"/>
    <mergeCell ref="AQ85:AQ86"/>
    <mergeCell ref="AR85:AR86"/>
    <mergeCell ref="A87:A88"/>
    <mergeCell ref="C87:C88"/>
    <mergeCell ref="D87:D88"/>
    <mergeCell ref="E87:E88"/>
    <mergeCell ref="F87:F88"/>
    <mergeCell ref="AH85:AH86"/>
    <mergeCell ref="AI85:AI86"/>
    <mergeCell ref="AJ85:AJ86"/>
    <mergeCell ref="AK85:AK86"/>
    <mergeCell ref="AL85:AL86"/>
    <mergeCell ref="AM85:AM86"/>
    <mergeCell ref="AB85:AB86"/>
    <mergeCell ref="AC85:AC86"/>
    <mergeCell ref="AD85:AD86"/>
    <mergeCell ref="AE85:AE86"/>
    <mergeCell ref="AF85:AF86"/>
    <mergeCell ref="AG85:AG86"/>
    <mergeCell ref="A89:A90"/>
    <mergeCell ref="C89:C90"/>
    <mergeCell ref="D89:D90"/>
    <mergeCell ref="E89:E90"/>
    <mergeCell ref="F89:F90"/>
    <mergeCell ref="G89:G90"/>
    <mergeCell ref="AM87:AM88"/>
    <mergeCell ref="AN87:AN88"/>
    <mergeCell ref="AO87:AO88"/>
    <mergeCell ref="AP87:AP88"/>
    <mergeCell ref="AQ87:AQ88"/>
    <mergeCell ref="AR87:AR88"/>
    <mergeCell ref="AG87:AG88"/>
    <mergeCell ref="AH87:AH88"/>
    <mergeCell ref="AI87:AI88"/>
    <mergeCell ref="AJ87:AJ88"/>
    <mergeCell ref="AK87:AK88"/>
    <mergeCell ref="AL87:AL88"/>
    <mergeCell ref="AA87:AA88"/>
    <mergeCell ref="AB87:AB88"/>
    <mergeCell ref="AC87:AC88"/>
    <mergeCell ref="AD87:AD88"/>
    <mergeCell ref="AE87:AE88"/>
    <mergeCell ref="AF87:AF88"/>
    <mergeCell ref="U87:U88"/>
    <mergeCell ref="V87:V88"/>
    <mergeCell ref="W87:W88"/>
    <mergeCell ref="X87:X88"/>
    <mergeCell ref="Y87:Y88"/>
    <mergeCell ref="Z87:Z88"/>
    <mergeCell ref="M87:M88"/>
    <mergeCell ref="N87:N88"/>
    <mergeCell ref="V89:V90"/>
    <mergeCell ref="W89:W90"/>
    <mergeCell ref="X89:X90"/>
    <mergeCell ref="Y89:Y90"/>
    <mergeCell ref="Z89:Z90"/>
    <mergeCell ref="AA89:AA90"/>
    <mergeCell ref="N89:N90"/>
    <mergeCell ref="O89:O90"/>
    <mergeCell ref="P89:P90"/>
    <mergeCell ref="Q89:Q90"/>
    <mergeCell ref="R89:R90"/>
    <mergeCell ref="U89:U90"/>
    <mergeCell ref="H89:H90"/>
    <mergeCell ref="I89:I90"/>
    <mergeCell ref="J89:J90"/>
    <mergeCell ref="K89:K90"/>
    <mergeCell ref="L89:L90"/>
    <mergeCell ref="M89:M90"/>
    <mergeCell ref="O91:O92"/>
    <mergeCell ref="P91:P92"/>
    <mergeCell ref="Q91:Q92"/>
    <mergeCell ref="R91:R92"/>
    <mergeCell ref="G91:G92"/>
    <mergeCell ref="H91:H92"/>
    <mergeCell ref="I91:I92"/>
    <mergeCell ref="J91:J92"/>
    <mergeCell ref="K91:K92"/>
    <mergeCell ref="L91:L92"/>
    <mergeCell ref="AN89:AN90"/>
    <mergeCell ref="AO89:AO90"/>
    <mergeCell ref="AP89:AP90"/>
    <mergeCell ref="AQ89:AQ90"/>
    <mergeCell ref="AR89:AR90"/>
    <mergeCell ref="A91:A92"/>
    <mergeCell ref="C91:C92"/>
    <mergeCell ref="D91:D92"/>
    <mergeCell ref="E91:E92"/>
    <mergeCell ref="F91:F92"/>
    <mergeCell ref="AH89:AH90"/>
    <mergeCell ref="AI89:AI90"/>
    <mergeCell ref="AJ89:AJ90"/>
    <mergeCell ref="AK89:AK90"/>
    <mergeCell ref="AL89:AL90"/>
    <mergeCell ref="AM89:AM90"/>
    <mergeCell ref="AB89:AB90"/>
    <mergeCell ref="AC89:AC90"/>
    <mergeCell ref="AD89:AD90"/>
    <mergeCell ref="AE89:AE90"/>
    <mergeCell ref="AF89:AF90"/>
    <mergeCell ref="AG89:AG90"/>
    <mergeCell ref="A93:A94"/>
    <mergeCell ref="C93:C94"/>
    <mergeCell ref="D93:D94"/>
    <mergeCell ref="E93:E94"/>
    <mergeCell ref="F93:F94"/>
    <mergeCell ref="G93:G94"/>
    <mergeCell ref="AM91:AM92"/>
    <mergeCell ref="AN91:AN92"/>
    <mergeCell ref="AO91:AO92"/>
    <mergeCell ref="AP91:AP92"/>
    <mergeCell ref="AQ91:AQ92"/>
    <mergeCell ref="AR91:AR92"/>
    <mergeCell ref="AG91:AG92"/>
    <mergeCell ref="AH91:AH92"/>
    <mergeCell ref="AI91:AI92"/>
    <mergeCell ref="AJ91:AJ92"/>
    <mergeCell ref="AK91:AK92"/>
    <mergeCell ref="AL91:AL92"/>
    <mergeCell ref="AA91:AA92"/>
    <mergeCell ref="AB91:AB92"/>
    <mergeCell ref="AC91:AC92"/>
    <mergeCell ref="AD91:AD92"/>
    <mergeCell ref="AE91:AE92"/>
    <mergeCell ref="AF91:AF92"/>
    <mergeCell ref="U91:U92"/>
    <mergeCell ref="V91:V92"/>
    <mergeCell ref="W91:W92"/>
    <mergeCell ref="X91:X92"/>
    <mergeCell ref="Y91:Y92"/>
    <mergeCell ref="Z91:Z92"/>
    <mergeCell ref="M91:M92"/>
    <mergeCell ref="N91:N92"/>
    <mergeCell ref="V93:V94"/>
    <mergeCell ref="W93:W94"/>
    <mergeCell ref="X93:X94"/>
    <mergeCell ref="Y93:Y94"/>
    <mergeCell ref="Z93:Z94"/>
    <mergeCell ref="AA93:AA94"/>
    <mergeCell ref="N93:N94"/>
    <mergeCell ref="O93:O94"/>
    <mergeCell ref="P93:P94"/>
    <mergeCell ref="Q93:Q94"/>
    <mergeCell ref="R93:R94"/>
    <mergeCell ref="U93:U94"/>
    <mergeCell ref="H93:H94"/>
    <mergeCell ref="I93:I94"/>
    <mergeCell ref="J93:J94"/>
    <mergeCell ref="K93:K94"/>
    <mergeCell ref="L93:L94"/>
    <mergeCell ref="M93:M94"/>
    <mergeCell ref="O95:O96"/>
    <mergeCell ref="P95:P96"/>
    <mergeCell ref="Q95:Q96"/>
    <mergeCell ref="R95:R96"/>
    <mergeCell ref="G95:G96"/>
    <mergeCell ref="H95:H96"/>
    <mergeCell ref="I95:I96"/>
    <mergeCell ref="J95:J96"/>
    <mergeCell ref="K95:K96"/>
    <mergeCell ref="L95:L96"/>
    <mergeCell ref="AN93:AN94"/>
    <mergeCell ref="AO93:AO94"/>
    <mergeCell ref="AP93:AP94"/>
    <mergeCell ref="AQ93:AQ94"/>
    <mergeCell ref="AR93:AR94"/>
    <mergeCell ref="A95:A96"/>
    <mergeCell ref="C95:C96"/>
    <mergeCell ref="D95:D96"/>
    <mergeCell ref="E95:E96"/>
    <mergeCell ref="F95:F96"/>
    <mergeCell ref="AH93:AH94"/>
    <mergeCell ref="AI93:AI94"/>
    <mergeCell ref="AJ93:AJ94"/>
    <mergeCell ref="AK93:AK94"/>
    <mergeCell ref="AL93:AL94"/>
    <mergeCell ref="AM93:AM94"/>
    <mergeCell ref="AB93:AB94"/>
    <mergeCell ref="AC93:AC94"/>
    <mergeCell ref="AD93:AD94"/>
    <mergeCell ref="AE93:AE94"/>
    <mergeCell ref="AF93:AF94"/>
    <mergeCell ref="AG93:AG94"/>
    <mergeCell ref="A97:A98"/>
    <mergeCell ref="C97:C98"/>
    <mergeCell ref="D97:D98"/>
    <mergeCell ref="E97:E98"/>
    <mergeCell ref="F97:F98"/>
    <mergeCell ref="G97:G98"/>
    <mergeCell ref="AM95:AM96"/>
    <mergeCell ref="AN95:AN96"/>
    <mergeCell ref="AO95:AO96"/>
    <mergeCell ref="AP95:AP96"/>
    <mergeCell ref="AQ95:AQ96"/>
    <mergeCell ref="AR95:AR96"/>
    <mergeCell ref="AG95:AG96"/>
    <mergeCell ref="AH95:AH96"/>
    <mergeCell ref="AI95:AI96"/>
    <mergeCell ref="AJ95:AJ96"/>
    <mergeCell ref="AK95:AK96"/>
    <mergeCell ref="AL95:AL96"/>
    <mergeCell ref="AA95:AA96"/>
    <mergeCell ref="AB95:AB96"/>
    <mergeCell ref="AC95:AC96"/>
    <mergeCell ref="AD95:AD96"/>
    <mergeCell ref="AE95:AE96"/>
    <mergeCell ref="AF95:AF96"/>
    <mergeCell ref="U95:U96"/>
    <mergeCell ref="V95:V96"/>
    <mergeCell ref="W95:W96"/>
    <mergeCell ref="X95:X96"/>
    <mergeCell ref="Y95:Y96"/>
    <mergeCell ref="Z95:Z96"/>
    <mergeCell ref="M95:M96"/>
    <mergeCell ref="N95:N96"/>
    <mergeCell ref="V97:V98"/>
    <mergeCell ref="W97:W98"/>
    <mergeCell ref="X97:X98"/>
    <mergeCell ref="Y97:Y98"/>
    <mergeCell ref="Z97:Z98"/>
    <mergeCell ref="AA97:AA98"/>
    <mergeCell ref="N97:N98"/>
    <mergeCell ref="O97:O98"/>
    <mergeCell ref="P97:P98"/>
    <mergeCell ref="Q97:Q98"/>
    <mergeCell ref="R97:R98"/>
    <mergeCell ref="U97:U98"/>
    <mergeCell ref="H97:H98"/>
    <mergeCell ref="I97:I98"/>
    <mergeCell ref="J97:J98"/>
    <mergeCell ref="K97:K98"/>
    <mergeCell ref="L97:L98"/>
    <mergeCell ref="M97:M98"/>
    <mergeCell ref="O99:O100"/>
    <mergeCell ref="P99:P100"/>
    <mergeCell ref="Q99:Q100"/>
    <mergeCell ref="R99:R100"/>
    <mergeCell ref="G99:G100"/>
    <mergeCell ref="H99:H100"/>
    <mergeCell ref="I99:I100"/>
    <mergeCell ref="J99:J100"/>
    <mergeCell ref="K99:K100"/>
    <mergeCell ref="L99:L100"/>
    <mergeCell ref="AN97:AN98"/>
    <mergeCell ref="AO97:AO98"/>
    <mergeCell ref="AP97:AP98"/>
    <mergeCell ref="AQ97:AQ98"/>
    <mergeCell ref="AR97:AR98"/>
    <mergeCell ref="A99:A100"/>
    <mergeCell ref="C99:C100"/>
    <mergeCell ref="D99:D100"/>
    <mergeCell ref="E99:E100"/>
    <mergeCell ref="F99:F100"/>
    <mergeCell ref="AH97:AH98"/>
    <mergeCell ref="AI97:AI98"/>
    <mergeCell ref="AJ97:AJ98"/>
    <mergeCell ref="AK97:AK98"/>
    <mergeCell ref="AL97:AL98"/>
    <mergeCell ref="AM97:AM98"/>
    <mergeCell ref="AB97:AB98"/>
    <mergeCell ref="AC97:AC98"/>
    <mergeCell ref="AD97:AD98"/>
    <mergeCell ref="AE97:AE98"/>
    <mergeCell ref="AF97:AF98"/>
    <mergeCell ref="AG97:AG98"/>
    <mergeCell ref="A101:A102"/>
    <mergeCell ref="C101:C102"/>
    <mergeCell ref="D101:D102"/>
    <mergeCell ref="E101:E102"/>
    <mergeCell ref="F101:F102"/>
    <mergeCell ref="G101:G102"/>
    <mergeCell ref="AM99:AM100"/>
    <mergeCell ref="AN99:AN100"/>
    <mergeCell ref="AO99:AO100"/>
    <mergeCell ref="AP99:AP100"/>
    <mergeCell ref="AQ99:AQ100"/>
    <mergeCell ref="AR99:AR100"/>
    <mergeCell ref="AG99:AG100"/>
    <mergeCell ref="AH99:AH100"/>
    <mergeCell ref="AI99:AI100"/>
    <mergeCell ref="AJ99:AJ100"/>
    <mergeCell ref="AK99:AK100"/>
    <mergeCell ref="AL99:AL100"/>
    <mergeCell ref="AA99:AA100"/>
    <mergeCell ref="AB99:AB100"/>
    <mergeCell ref="AC99:AC100"/>
    <mergeCell ref="AD99:AD100"/>
    <mergeCell ref="AE99:AE100"/>
    <mergeCell ref="AF99:AF100"/>
    <mergeCell ref="U99:U100"/>
    <mergeCell ref="V99:V100"/>
    <mergeCell ref="W99:W100"/>
    <mergeCell ref="X99:X100"/>
    <mergeCell ref="Y99:Y100"/>
    <mergeCell ref="Z99:Z100"/>
    <mergeCell ref="M99:M100"/>
    <mergeCell ref="N99:N100"/>
    <mergeCell ref="V101:V102"/>
    <mergeCell ref="W101:W102"/>
    <mergeCell ref="X101:X102"/>
    <mergeCell ref="Y101:Y102"/>
    <mergeCell ref="Z101:Z102"/>
    <mergeCell ref="AA101:AA102"/>
    <mergeCell ref="N101:N102"/>
    <mergeCell ref="O101:O102"/>
    <mergeCell ref="P101:P102"/>
    <mergeCell ref="Q101:Q102"/>
    <mergeCell ref="R101:R102"/>
    <mergeCell ref="U101:U102"/>
    <mergeCell ref="H101:H102"/>
    <mergeCell ref="I101:I102"/>
    <mergeCell ref="J101:J102"/>
    <mergeCell ref="K101:K102"/>
    <mergeCell ref="L101:L102"/>
    <mergeCell ref="M101:M102"/>
    <mergeCell ref="O103:O104"/>
    <mergeCell ref="P103:P104"/>
    <mergeCell ref="Q103:Q104"/>
    <mergeCell ref="R103:R104"/>
    <mergeCell ref="G103:G104"/>
    <mergeCell ref="H103:H104"/>
    <mergeCell ref="I103:I104"/>
    <mergeCell ref="J103:J104"/>
    <mergeCell ref="K103:K104"/>
    <mergeCell ref="L103:L104"/>
    <mergeCell ref="AN101:AN102"/>
    <mergeCell ref="AO101:AO102"/>
    <mergeCell ref="AP101:AP102"/>
    <mergeCell ref="AQ101:AQ102"/>
    <mergeCell ref="AR101:AR102"/>
    <mergeCell ref="A103:A104"/>
    <mergeCell ref="C103:C104"/>
    <mergeCell ref="D103:D104"/>
    <mergeCell ref="E103:E104"/>
    <mergeCell ref="F103:F104"/>
    <mergeCell ref="AH101:AH102"/>
    <mergeCell ref="AI101:AI102"/>
    <mergeCell ref="AJ101:AJ102"/>
    <mergeCell ref="AK101:AK102"/>
    <mergeCell ref="AL101:AL102"/>
    <mergeCell ref="AM101:AM102"/>
    <mergeCell ref="AB101:AB102"/>
    <mergeCell ref="AC101:AC102"/>
    <mergeCell ref="AD101:AD102"/>
    <mergeCell ref="AE101:AE102"/>
    <mergeCell ref="AF101:AF102"/>
    <mergeCell ref="AG101:AG102"/>
    <mergeCell ref="A105:A106"/>
    <mergeCell ref="C105:C106"/>
    <mergeCell ref="D105:D106"/>
    <mergeCell ref="E105:E106"/>
    <mergeCell ref="F105:F106"/>
    <mergeCell ref="G105:G106"/>
    <mergeCell ref="AM103:AM104"/>
    <mergeCell ref="AN103:AN104"/>
    <mergeCell ref="AO103:AO104"/>
    <mergeCell ref="AP103:AP104"/>
    <mergeCell ref="AQ103:AQ104"/>
    <mergeCell ref="AR103:AR104"/>
    <mergeCell ref="AG103:AG104"/>
    <mergeCell ref="AH103:AH104"/>
    <mergeCell ref="AI103:AI104"/>
    <mergeCell ref="AJ103:AJ104"/>
    <mergeCell ref="AK103:AK104"/>
    <mergeCell ref="AL103:AL104"/>
    <mergeCell ref="AA103:AA104"/>
    <mergeCell ref="AB103:AB104"/>
    <mergeCell ref="AC103:AC104"/>
    <mergeCell ref="AD103:AD104"/>
    <mergeCell ref="AE103:AE104"/>
    <mergeCell ref="AF103:AF104"/>
    <mergeCell ref="U103:U104"/>
    <mergeCell ref="V103:V104"/>
    <mergeCell ref="W103:W104"/>
    <mergeCell ref="X103:X104"/>
    <mergeCell ref="Y103:Y104"/>
    <mergeCell ref="Z103:Z104"/>
    <mergeCell ref="M103:M104"/>
    <mergeCell ref="N103:N104"/>
    <mergeCell ref="V105:V106"/>
    <mergeCell ref="W105:W106"/>
    <mergeCell ref="X105:X106"/>
    <mergeCell ref="Y105:Y106"/>
    <mergeCell ref="Z105:Z106"/>
    <mergeCell ref="AA105:AA106"/>
    <mergeCell ref="N105:N106"/>
    <mergeCell ref="O105:O106"/>
    <mergeCell ref="P105:P106"/>
    <mergeCell ref="Q105:Q106"/>
    <mergeCell ref="R105:R106"/>
    <mergeCell ref="U105:U106"/>
    <mergeCell ref="H105:H106"/>
    <mergeCell ref="I105:I106"/>
    <mergeCell ref="J105:J106"/>
    <mergeCell ref="K105:K106"/>
    <mergeCell ref="L105:L106"/>
    <mergeCell ref="M105:M106"/>
    <mergeCell ref="O107:O108"/>
    <mergeCell ref="P107:P108"/>
    <mergeCell ref="Q107:Q108"/>
    <mergeCell ref="R107:R108"/>
    <mergeCell ref="G107:G108"/>
    <mergeCell ref="H107:H108"/>
    <mergeCell ref="I107:I108"/>
    <mergeCell ref="J107:J108"/>
    <mergeCell ref="K107:K108"/>
    <mergeCell ref="L107:L108"/>
    <mergeCell ref="AN105:AN106"/>
    <mergeCell ref="AO105:AO106"/>
    <mergeCell ref="AP105:AP106"/>
    <mergeCell ref="AQ105:AQ106"/>
    <mergeCell ref="AR105:AR106"/>
    <mergeCell ref="A107:A108"/>
    <mergeCell ref="C107:C108"/>
    <mergeCell ref="D107:D108"/>
    <mergeCell ref="E107:E108"/>
    <mergeCell ref="F107:F108"/>
    <mergeCell ref="AH105:AH106"/>
    <mergeCell ref="AI105:AI106"/>
    <mergeCell ref="AJ105:AJ106"/>
    <mergeCell ref="AK105:AK106"/>
    <mergeCell ref="AL105:AL106"/>
    <mergeCell ref="AM105:AM106"/>
    <mergeCell ref="AB105:AB106"/>
    <mergeCell ref="AC105:AC106"/>
    <mergeCell ref="AD105:AD106"/>
    <mergeCell ref="AE105:AE106"/>
    <mergeCell ref="AF105:AF106"/>
    <mergeCell ref="AG105:AG106"/>
    <mergeCell ref="A109:A110"/>
    <mergeCell ref="C109:C110"/>
    <mergeCell ref="D109:D110"/>
    <mergeCell ref="E109:E110"/>
    <mergeCell ref="F109:F110"/>
    <mergeCell ref="G109:G110"/>
    <mergeCell ref="AM107:AM108"/>
    <mergeCell ref="AN107:AN108"/>
    <mergeCell ref="AO107:AO108"/>
    <mergeCell ref="AP107:AP108"/>
    <mergeCell ref="AQ107:AQ108"/>
    <mergeCell ref="AR107:AR108"/>
    <mergeCell ref="AG107:AG108"/>
    <mergeCell ref="AH107:AH108"/>
    <mergeCell ref="AI107:AI108"/>
    <mergeCell ref="AJ107:AJ108"/>
    <mergeCell ref="AK107:AK108"/>
    <mergeCell ref="AL107:AL108"/>
    <mergeCell ref="AA107:AA108"/>
    <mergeCell ref="AB107:AB108"/>
    <mergeCell ref="AC107:AC108"/>
    <mergeCell ref="AD107:AD108"/>
    <mergeCell ref="AE107:AE108"/>
    <mergeCell ref="AF107:AF108"/>
    <mergeCell ref="U107:U108"/>
    <mergeCell ref="V107:V108"/>
    <mergeCell ref="W107:W108"/>
    <mergeCell ref="X107:X108"/>
    <mergeCell ref="Y107:Y108"/>
    <mergeCell ref="Z107:Z108"/>
    <mergeCell ref="M107:M108"/>
    <mergeCell ref="N107:N108"/>
    <mergeCell ref="V109:V110"/>
    <mergeCell ref="W109:W110"/>
    <mergeCell ref="X109:X110"/>
    <mergeCell ref="Y109:Y110"/>
    <mergeCell ref="Z109:Z110"/>
    <mergeCell ref="AA109:AA110"/>
    <mergeCell ref="N109:N110"/>
    <mergeCell ref="O109:O110"/>
    <mergeCell ref="P109:P110"/>
    <mergeCell ref="Q109:Q110"/>
    <mergeCell ref="R109:R110"/>
    <mergeCell ref="U109:U110"/>
    <mergeCell ref="H109:H110"/>
    <mergeCell ref="I109:I110"/>
    <mergeCell ref="J109:J110"/>
    <mergeCell ref="K109:K110"/>
    <mergeCell ref="L109:L110"/>
    <mergeCell ref="M109:M110"/>
    <mergeCell ref="O111:O112"/>
    <mergeCell ref="P111:P112"/>
    <mergeCell ref="Q111:Q112"/>
    <mergeCell ref="R111:R112"/>
    <mergeCell ref="G111:G112"/>
    <mergeCell ref="H111:H112"/>
    <mergeCell ref="I111:I112"/>
    <mergeCell ref="J111:J112"/>
    <mergeCell ref="K111:K112"/>
    <mergeCell ref="L111:L112"/>
    <mergeCell ref="AN109:AN110"/>
    <mergeCell ref="AO109:AO110"/>
    <mergeCell ref="AP109:AP110"/>
    <mergeCell ref="AQ109:AQ110"/>
    <mergeCell ref="AR109:AR110"/>
    <mergeCell ref="A111:A112"/>
    <mergeCell ref="C111:C112"/>
    <mergeCell ref="D111:D112"/>
    <mergeCell ref="E111:E112"/>
    <mergeCell ref="F111:F112"/>
    <mergeCell ref="AH109:AH110"/>
    <mergeCell ref="AI109:AI110"/>
    <mergeCell ref="AJ109:AJ110"/>
    <mergeCell ref="AK109:AK110"/>
    <mergeCell ref="AL109:AL110"/>
    <mergeCell ref="AM109:AM110"/>
    <mergeCell ref="AB109:AB110"/>
    <mergeCell ref="AC109:AC110"/>
    <mergeCell ref="AD109:AD110"/>
    <mergeCell ref="AE109:AE110"/>
    <mergeCell ref="AF109:AF110"/>
    <mergeCell ref="AG109:AG110"/>
    <mergeCell ref="A113:A114"/>
    <mergeCell ref="C113:C114"/>
    <mergeCell ref="D113:D114"/>
    <mergeCell ref="E113:E114"/>
    <mergeCell ref="F113:F114"/>
    <mergeCell ref="G113:G114"/>
    <mergeCell ref="AM111:AM112"/>
    <mergeCell ref="AN111:AN112"/>
    <mergeCell ref="AO111:AO112"/>
    <mergeCell ref="AP111:AP112"/>
    <mergeCell ref="AQ111:AQ112"/>
    <mergeCell ref="AR111:AR112"/>
    <mergeCell ref="AG111:AG112"/>
    <mergeCell ref="AH111:AH112"/>
    <mergeCell ref="AI111:AI112"/>
    <mergeCell ref="AJ111:AJ112"/>
    <mergeCell ref="AK111:AK112"/>
    <mergeCell ref="AL111:AL112"/>
    <mergeCell ref="AA111:AA112"/>
    <mergeCell ref="AB111:AB112"/>
    <mergeCell ref="AC111:AC112"/>
    <mergeCell ref="AD111:AD112"/>
    <mergeCell ref="AE111:AE112"/>
    <mergeCell ref="AF111:AF112"/>
    <mergeCell ref="U111:U112"/>
    <mergeCell ref="V111:V112"/>
    <mergeCell ref="W111:W112"/>
    <mergeCell ref="X111:X112"/>
    <mergeCell ref="Y111:Y112"/>
    <mergeCell ref="Z111:Z112"/>
    <mergeCell ref="M111:M112"/>
    <mergeCell ref="N111:N112"/>
    <mergeCell ref="AO113:AO114"/>
    <mergeCell ref="AP113:AP114"/>
    <mergeCell ref="AQ113:AQ114"/>
    <mergeCell ref="AR113:AR114"/>
    <mergeCell ref="C115:D116"/>
    <mergeCell ref="E115:E116"/>
    <mergeCell ref="F115:F116"/>
    <mergeCell ref="G115:G116"/>
    <mergeCell ref="H115:H116"/>
    <mergeCell ref="AH113:AH114"/>
    <mergeCell ref="AI113:AI114"/>
    <mergeCell ref="AJ113:AJ114"/>
    <mergeCell ref="AK113:AK114"/>
    <mergeCell ref="AL113:AL114"/>
    <mergeCell ref="AM113:AM114"/>
    <mergeCell ref="AB113:AB114"/>
    <mergeCell ref="AC113:AC114"/>
    <mergeCell ref="AD113:AD114"/>
    <mergeCell ref="AE113:AE114"/>
    <mergeCell ref="AF113:AF114"/>
    <mergeCell ref="AG113:AG114"/>
    <mergeCell ref="V113:V114"/>
    <mergeCell ref="W113:W114"/>
    <mergeCell ref="X113:X114"/>
    <mergeCell ref="Y113:Y114"/>
    <mergeCell ref="Z113:Z114"/>
    <mergeCell ref="AA113:AA114"/>
    <mergeCell ref="N113:N114"/>
    <mergeCell ref="O113:O114"/>
    <mergeCell ref="P113:P114"/>
    <mergeCell ref="Q113:Q114"/>
    <mergeCell ref="R113:R114"/>
    <mergeCell ref="O115:O116"/>
    <mergeCell ref="P115:P116"/>
    <mergeCell ref="Q115:Q116"/>
    <mergeCell ref="R115:R116"/>
    <mergeCell ref="C117:D118"/>
    <mergeCell ref="E117:E118"/>
    <mergeCell ref="F117:F118"/>
    <mergeCell ref="G117:G118"/>
    <mergeCell ref="H117:H118"/>
    <mergeCell ref="I117:I118"/>
    <mergeCell ref="I115:I116"/>
    <mergeCell ref="J115:J116"/>
    <mergeCell ref="K115:K116"/>
    <mergeCell ref="L115:L116"/>
    <mergeCell ref="M115:M116"/>
    <mergeCell ref="N115:N116"/>
    <mergeCell ref="AN113:AN114"/>
    <mergeCell ref="U113:U114"/>
    <mergeCell ref="H113:H114"/>
    <mergeCell ref="I113:I114"/>
    <mergeCell ref="J113:J114"/>
    <mergeCell ref="K113:K114"/>
    <mergeCell ref="L113:L114"/>
    <mergeCell ref="M113:M114"/>
    <mergeCell ref="F129:Q129"/>
    <mergeCell ref="I130:Q130"/>
    <mergeCell ref="F123:Q123"/>
    <mergeCell ref="F124:Q124"/>
    <mergeCell ref="F125:Q125"/>
    <mergeCell ref="F126:Q126"/>
    <mergeCell ref="F127:Q127"/>
    <mergeCell ref="F128:Q128"/>
    <mergeCell ref="P117:P118"/>
    <mergeCell ref="Q117:Q118"/>
    <mergeCell ref="R117:R118"/>
    <mergeCell ref="F120:Q120"/>
    <mergeCell ref="F121:Q121"/>
    <mergeCell ref="F122:Q122"/>
    <mergeCell ref="J117:J118"/>
    <mergeCell ref="K117:K118"/>
    <mergeCell ref="L117:L118"/>
    <mergeCell ref="M117:M118"/>
    <mergeCell ref="N117:N118"/>
    <mergeCell ref="O117:O118"/>
  </mergeCells>
  <conditionalFormatting sqref="C115">
    <cfRule type="cellIs" dxfId="7" priority="10" operator="equal">
      <formula>0</formula>
    </cfRule>
  </conditionalFormatting>
  <conditionalFormatting sqref="C117">
    <cfRule type="cellIs" dxfId="6" priority="11" operator="equal">
      <formula>0</formula>
    </cfRule>
  </conditionalFormatting>
  <conditionalFormatting sqref="E115:P118">
    <cfRule type="cellIs" dxfId="5" priority="12" operator="equal">
      <formula>0</formula>
    </cfRule>
  </conditionalFormatting>
  <conditionalFormatting sqref="Q7:Q62">
    <cfRule type="cellIs" dxfId="4" priority="1" operator="equal">
      <formula>0</formula>
    </cfRule>
  </conditionalFormatting>
  <conditionalFormatting sqref="Q65:Q114">
    <cfRule type="cellIs" dxfId="3" priority="5" operator="equal">
      <formula>0</formula>
    </cfRule>
  </conditionalFormatting>
  <conditionalFormatting sqref="Q5:R6">
    <cfRule type="cellIs" dxfId="2" priority="38" operator="equal">
      <formula>0</formula>
    </cfRule>
  </conditionalFormatting>
  <conditionalFormatting sqref="Q63:R64">
    <cfRule type="cellIs" dxfId="1" priority="7" operator="equal">
      <formula>0</formula>
    </cfRule>
  </conditionalFormatting>
  <conditionalFormatting sqref="R7:R114">
    <cfRule type="cellIs" dxfId="0" priority="2" operator="equal">
      <formula>0</formula>
    </cfRule>
  </conditionalFormatting>
  <dataValidations disablePrompts="1" count="1">
    <dataValidation type="list" allowBlank="1" showInputMessage="1" showErrorMessage="1" sqref="D1" xr:uid="{7BC051D5-FC1A-497C-A83B-AA7051A58CA6}">
      <formula1>$U$2:$U$3</formula1>
    </dataValidation>
  </dataValidations>
  <pageMargins left="0.7" right="0.7" top="0.75" bottom="0.75" header="0.3" footer="0.3"/>
  <pageSetup scale="57" fitToHeight="0" orientation="landscape" r:id="rId1"/>
  <rowBreaks count="3" manualBreakCount="3">
    <brk id="68" max="19" man="1"/>
    <brk id="78" max="19" man="1"/>
    <brk id="11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STEP 1 - Pound Calculation</vt:lpstr>
      <vt:lpstr>STEP 2 - Order Plan (optional)</vt:lpstr>
      <vt:lpstr>Sheet2</vt:lpstr>
      <vt:lpstr>Sheet5</vt:lpstr>
      <vt:lpstr>Planner 20-21</vt:lpstr>
      <vt:lpstr>'Planner 20-21'!Print_Area</vt:lpstr>
      <vt:lpstr>'STEP 1 - Pound Calculation'!Print_Area</vt:lpstr>
      <vt:lpstr>'STEP 2 - Order Plan (optional)'!Print_Area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Cliff Coggins</dc:creator>
  <cp:lastModifiedBy>Kent Robertson</cp:lastModifiedBy>
  <cp:lastPrinted>2023-09-15T15:36:20Z</cp:lastPrinted>
  <dcterms:created xsi:type="dcterms:W3CDTF">2019-12-17T19:12:58Z</dcterms:created>
  <dcterms:modified xsi:type="dcterms:W3CDTF">2024-11-01T17:03:43Z</dcterms:modified>
</cp:coreProperties>
</file>